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78B6A9BA-B206-4AD5-A97C-6C14268915E6}" xr6:coauthVersionLast="45" xr6:coauthVersionMax="45" xr10:uidLastSave="{00000000-0000-0000-0000-000000000000}"/>
  <bookViews>
    <workbookView xWindow="900" yWindow="1260" windowWidth="27615" windowHeight="14340"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7" i="44" l="1"/>
  <c r="E7" i="44"/>
  <c r="F7" i="44"/>
  <c r="G7" i="44"/>
  <c r="H7" i="44"/>
  <c r="I7" i="44"/>
  <c r="J7" i="44"/>
  <c r="K7" i="44"/>
  <c r="D8" i="44"/>
  <c r="E8" i="44"/>
  <c r="F8" i="44"/>
  <c r="G8" i="44"/>
  <c r="H8" i="44"/>
  <c r="I8" i="44"/>
  <c r="J8" i="44"/>
  <c r="K8" i="44"/>
  <c r="D9" i="44"/>
  <c r="E9" i="44"/>
  <c r="F9" i="44"/>
  <c r="G9" i="44"/>
  <c r="H9" i="44"/>
  <c r="I9" i="44"/>
  <c r="J9" i="44"/>
  <c r="K9" i="44"/>
  <c r="D10" i="44"/>
  <c r="E10" i="44"/>
  <c r="F10" i="44"/>
  <c r="G10" i="44"/>
  <c r="H10" i="44"/>
  <c r="I10" i="44"/>
  <c r="J10" i="44"/>
  <c r="K10" i="44"/>
  <c r="D11" i="44"/>
  <c r="E11" i="44"/>
  <c r="F11" i="44"/>
  <c r="G11" i="44"/>
  <c r="H11" i="44"/>
  <c r="I11" i="44"/>
  <c r="J11" i="44"/>
  <c r="K11" i="44"/>
  <c r="D12" i="44"/>
  <c r="E12" i="44"/>
  <c r="F12" i="44"/>
  <c r="G12" i="44"/>
  <c r="H12" i="44"/>
  <c r="I12" i="44"/>
  <c r="J12" i="44"/>
  <c r="K12" i="44"/>
  <c r="D13" i="44"/>
  <c r="E13" i="44"/>
  <c r="F13" i="44"/>
  <c r="G13" i="44"/>
  <c r="H13" i="44"/>
  <c r="I13" i="44"/>
  <c r="J13" i="44"/>
  <c r="K13" i="44"/>
  <c r="D14" i="44"/>
  <c r="E14" i="44"/>
  <c r="F14" i="44"/>
  <c r="G14" i="44"/>
  <c r="H14" i="44"/>
  <c r="I14" i="44"/>
  <c r="J14" i="44"/>
  <c r="K14" i="44"/>
  <c r="D15" i="44"/>
  <c r="E15" i="44"/>
  <c r="F15" i="44"/>
  <c r="G15" i="44"/>
  <c r="H15" i="44"/>
  <c r="I15" i="44"/>
  <c r="J15" i="44"/>
  <c r="K15" i="44"/>
  <c r="D16" i="44"/>
  <c r="E16" i="44"/>
  <c r="F16" i="44"/>
  <c r="G16" i="44"/>
  <c r="H16" i="44"/>
  <c r="I16" i="44"/>
  <c r="J16" i="44"/>
  <c r="K16" i="44"/>
  <c r="D17" i="44"/>
  <c r="E17" i="44"/>
  <c r="F17" i="44"/>
  <c r="G17" i="44"/>
  <c r="H17" i="44"/>
  <c r="I17" i="44"/>
  <c r="J17" i="44"/>
  <c r="K17" i="44"/>
  <c r="D18" i="44"/>
  <c r="E18" i="44"/>
  <c r="F18" i="44"/>
  <c r="G18" i="44"/>
  <c r="H18" i="44"/>
  <c r="I18" i="44"/>
  <c r="J18" i="44"/>
  <c r="K18" i="44"/>
  <c r="D19" i="44"/>
  <c r="E19" i="44"/>
  <c r="F19" i="44"/>
  <c r="G19" i="44"/>
  <c r="H19" i="44"/>
  <c r="I19" i="44"/>
  <c r="J19" i="44"/>
  <c r="K19" i="44"/>
  <c r="D20" i="44"/>
  <c r="E20" i="44"/>
  <c r="F20" i="44"/>
  <c r="G20" i="44"/>
  <c r="H20" i="44"/>
  <c r="I20" i="44"/>
  <c r="J20" i="44"/>
  <c r="K20" i="44"/>
  <c r="D21" i="44"/>
  <c r="E21" i="44"/>
  <c r="F21" i="44"/>
  <c r="G21" i="44"/>
  <c r="H21" i="44"/>
  <c r="I21" i="44"/>
  <c r="J21" i="44"/>
  <c r="K21" i="44"/>
  <c r="D22" i="44"/>
  <c r="E22" i="44"/>
  <c r="F22" i="44"/>
  <c r="G22" i="44"/>
  <c r="H22" i="44"/>
  <c r="I22" i="44"/>
  <c r="J22" i="44"/>
  <c r="K22" i="44"/>
  <c r="D23" i="44"/>
  <c r="E23" i="44"/>
  <c r="F23" i="44"/>
  <c r="G23" i="44"/>
  <c r="H23" i="44"/>
  <c r="I23" i="44"/>
  <c r="J23" i="44"/>
  <c r="K23" i="44"/>
  <c r="D24" i="44"/>
  <c r="E24" i="44"/>
  <c r="F24" i="44"/>
  <c r="G24" i="44"/>
  <c r="H24" i="44"/>
  <c r="I24" i="44"/>
  <c r="J24" i="44"/>
  <c r="K24" i="44"/>
  <c r="D27" i="44"/>
  <c r="E27" i="44"/>
  <c r="F27" i="44"/>
  <c r="G27" i="44"/>
  <c r="H27" i="44"/>
  <c r="I27" i="44"/>
  <c r="J27" i="44"/>
  <c r="K27" i="44"/>
  <c r="D28" i="44"/>
  <c r="E28" i="44"/>
  <c r="F28" i="44"/>
  <c r="G28" i="44"/>
  <c r="H28" i="44"/>
  <c r="I28" i="44"/>
  <c r="J28" i="44"/>
  <c r="K28" i="44"/>
  <c r="D29" i="44"/>
  <c r="E29" i="44"/>
  <c r="F29" i="44"/>
  <c r="G29" i="44"/>
  <c r="H29" i="44"/>
  <c r="I29" i="44"/>
  <c r="J29" i="44"/>
  <c r="K29" i="44"/>
  <c r="D34" i="44"/>
  <c r="E34" i="44"/>
  <c r="F34" i="44"/>
  <c r="G34" i="44"/>
  <c r="H34" i="44"/>
  <c r="I34" i="44"/>
  <c r="J34" i="44"/>
  <c r="K34" i="44"/>
  <c r="D30" i="44" l="1"/>
  <c r="J32" i="44"/>
  <c r="I30" i="44"/>
  <c r="K30" i="44"/>
  <c r="G31" i="44"/>
  <c r="E30" i="44"/>
  <c r="G30" i="44"/>
  <c r="J31" i="44"/>
  <c r="D33" i="44"/>
  <c r="G33" i="44"/>
  <c r="F30" i="44"/>
  <c r="F33" i="44" s="1"/>
  <c r="H25" i="44"/>
  <c r="H32" i="44"/>
  <c r="J25" i="44"/>
  <c r="E31" i="44"/>
  <c r="K33" i="44"/>
  <c r="K25" i="44"/>
  <c r="G25" i="44"/>
  <c r="E25" i="44"/>
  <c r="I25" i="44"/>
  <c r="K32" i="44"/>
  <c r="E32" i="44"/>
  <c r="E33" i="44"/>
  <c r="I32" i="44"/>
  <c r="F25" i="44"/>
  <c r="D25" i="44"/>
  <c r="D26" i="44" s="1"/>
  <c r="J30" i="44"/>
  <c r="J33" i="44" s="1"/>
  <c r="F31" i="44"/>
  <c r="H31" i="44"/>
  <c r="D31" i="44"/>
  <c r="F32" i="44"/>
  <c r="D32" i="44"/>
  <c r="H30" i="44"/>
  <c r="H33" i="44" s="1"/>
  <c r="G32" i="44"/>
  <c r="I33" i="44"/>
  <c r="K31" i="44"/>
  <c r="I31" i="44"/>
  <c r="F39" i="29" a="1"/>
  <c r="F39" i="29" s="1"/>
  <c r="K26" i="44" l="1"/>
  <c r="H26" i="44"/>
  <c r="I26" i="44"/>
  <c r="J26" i="44"/>
  <c r="F26" i="44"/>
  <c r="G26" i="44"/>
  <c r="E26" i="44"/>
  <c r="E78" i="60"/>
  <c r="H39" i="29" l="1" a="1"/>
  <c r="H39" i="29" s="1"/>
  <c r="S6" i="35" a="1"/>
  <c r="S6" i="35" s="1"/>
  <c r="R6" i="35" a="1"/>
  <c r="R6" i="35" s="1"/>
  <c r="Q6" i="35" a="1"/>
  <c r="Q6" i="35" s="1"/>
  <c r="P6" i="35" a="1"/>
  <c r="P6" i="35" s="1"/>
  <c r="O6" i="35" a="1"/>
  <c r="O6" i="35" s="1"/>
  <c r="N6" i="35" a="1"/>
  <c r="N6" i="35" s="1"/>
  <c r="M6" i="35" a="1"/>
  <c r="M6" i="35" s="1"/>
  <c r="L6" i="35" a="1"/>
  <c r="L6" i="35" s="1"/>
  <c r="K6" i="35" a="1"/>
  <c r="K6" i="35" s="1"/>
  <c r="G5" i="55" a="1"/>
  <c r="G5" i="55" s="1"/>
  <c r="F5" i="55" a="1"/>
  <c r="F5" i="55" s="1"/>
  <c r="E5" i="55" a="1"/>
  <c r="E5" i="55" s="1"/>
  <c r="D5" i="55" a="1"/>
  <c r="D5" i="55" s="1"/>
  <c r="O88" i="58" a="1"/>
  <c r="O88" i="58" s="1"/>
  <c r="O87" i="58" a="1"/>
  <c r="O87" i="58" s="1"/>
  <c r="O77" i="58" a="1"/>
  <c r="O77" i="58" s="1"/>
  <c r="O76" i="58" a="1"/>
  <c r="O76" i="58" s="1"/>
  <c r="R10" i="58" a="1"/>
  <c r="R10" i="58" s="1"/>
  <c r="Q10" i="58" a="1"/>
  <c r="Q10" i="58" s="1"/>
  <c r="P10" i="58" a="1"/>
  <c r="P10" i="58" s="1"/>
  <c r="O10" i="58" a="1"/>
  <c r="O10" i="58" s="1"/>
  <c r="N10" i="58" a="1"/>
  <c r="N10" i="58" s="1"/>
  <c r="M10" i="58" a="1"/>
  <c r="M10" i="58" s="1"/>
  <c r="L10" i="58" a="1"/>
  <c r="L10" i="58" s="1"/>
  <c r="K10" i="58" a="1"/>
  <c r="K10" i="58" s="1"/>
  <c r="J10" i="58" a="1"/>
  <c r="J10" i="58" s="1"/>
  <c r="H6" i="58" a="1"/>
  <c r="H6" i="58" s="1"/>
  <c r="G6" i="58" a="1"/>
  <c r="G6" i="58" s="1"/>
  <c r="F6" i="58" a="1"/>
  <c r="F6" i="58" s="1"/>
  <c r="E6" i="58" a="1"/>
  <c r="E6" i="58" s="1"/>
  <c r="D6" i="58" a="1"/>
  <c r="D6" i="58" s="1"/>
  <c r="R45" i="60" a="1"/>
  <c r="R45" i="60" s="1"/>
  <c r="Q45" i="60" a="1"/>
  <c r="Q45" i="60" s="1"/>
  <c r="P45" i="60" a="1"/>
  <c r="P45" i="60" s="1"/>
  <c r="O45" i="60" a="1"/>
  <c r="O45" i="60" s="1"/>
  <c r="N45" i="60" a="1"/>
  <c r="N45" i="60" s="1"/>
  <c r="M45" i="60" a="1"/>
  <c r="M45" i="60" s="1"/>
  <c r="L45" i="60" a="1"/>
  <c r="L45" i="60" s="1"/>
  <c r="K45" i="60" a="1"/>
  <c r="K45" i="60" s="1"/>
  <c r="J45" i="60" a="1"/>
  <c r="J45" i="60" s="1"/>
  <c r="R24" i="60" a="1"/>
  <c r="R24" i="60" s="1"/>
  <c r="Q24" i="60" a="1"/>
  <c r="Q24" i="60" s="1"/>
  <c r="P24" i="60" a="1"/>
  <c r="P24" i="60" s="1"/>
  <c r="O24" i="60" a="1"/>
  <c r="O24" i="60" s="1"/>
  <c r="N24" i="60" a="1"/>
  <c r="N24" i="60" s="1"/>
  <c r="M24" i="60" a="1"/>
  <c r="M24" i="60" s="1"/>
  <c r="L24" i="60" a="1"/>
  <c r="L24" i="60" s="1"/>
  <c r="K24" i="60" a="1"/>
  <c r="K24" i="60" s="1"/>
  <c r="J24" i="60" a="1"/>
  <c r="J24" i="60" s="1"/>
  <c r="R23" i="60" a="1"/>
  <c r="R23" i="60" s="1"/>
  <c r="Q23" i="60" a="1"/>
  <c r="Q23" i="60" s="1"/>
  <c r="P23" i="60" a="1"/>
  <c r="P23" i="60" s="1"/>
  <c r="O23" i="60" a="1"/>
  <c r="O23" i="60" s="1"/>
  <c r="N23" i="60" a="1"/>
  <c r="N23" i="60" s="1"/>
  <c r="M23" i="60" a="1"/>
  <c r="M23" i="60" s="1"/>
  <c r="L23" i="60" a="1"/>
  <c r="L23" i="60" s="1"/>
  <c r="K23" i="60" a="1"/>
  <c r="K23" i="60" s="1"/>
  <c r="J23" i="60" a="1"/>
  <c r="J23" i="60" s="1"/>
  <c r="R22" i="60" a="1"/>
  <c r="R22" i="60" s="1"/>
  <c r="Q22" i="60" a="1"/>
  <c r="Q22" i="60" s="1"/>
  <c r="P22" i="60" a="1"/>
  <c r="P22" i="60" s="1"/>
  <c r="O22" i="60" a="1"/>
  <c r="O22" i="60" s="1"/>
  <c r="N22" i="60" a="1"/>
  <c r="N22" i="60" s="1"/>
  <c r="M22" i="60" a="1"/>
  <c r="M22" i="60" s="1"/>
  <c r="L22" i="60" a="1"/>
  <c r="L22" i="60" s="1"/>
  <c r="K22" i="60" a="1"/>
  <c r="K22" i="60" s="1"/>
  <c r="J22" i="60" a="1"/>
  <c r="J22" i="60" s="1"/>
  <c r="I5" i="60"/>
  <c r="I5" i="60" a="1"/>
  <c r="H5" i="60" a="1"/>
  <c r="H5" i="60" s="1"/>
  <c r="G5" i="60"/>
  <c r="G5" i="60" a="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9" i="56" a="1"/>
  <c r="J9" i="56" s="1"/>
  <c r="I9" i="56" a="1"/>
  <c r="I9" i="56" s="1"/>
  <c r="H9" i="56" a="1"/>
  <c r="H9" i="56" s="1"/>
  <c r="G9" i="56" a="1"/>
  <c r="G9" i="56" s="1"/>
  <c r="F9" i="56" a="1"/>
  <c r="F9" i="56" s="1"/>
  <c r="J8" i="56" a="1"/>
  <c r="J8" i="56" s="1"/>
  <c r="I8" i="56" a="1"/>
  <c r="I8" i="56" s="1"/>
  <c r="H8" i="56" a="1"/>
  <c r="H8" i="56" s="1"/>
  <c r="G8" i="56" a="1"/>
  <c r="G8" i="56" s="1"/>
  <c r="F8" i="56" a="1"/>
  <c r="F8" i="56" s="1"/>
  <c r="J7" i="56" a="1"/>
  <c r="J7" i="56" s="1"/>
  <c r="I7" i="56" a="1"/>
  <c r="I7" i="56" s="1"/>
  <c r="H7" i="56" a="1"/>
  <c r="H7" i="56" s="1"/>
  <c r="G7" i="56" a="1"/>
  <c r="G7" i="56" s="1"/>
  <c r="F7" i="56" a="1"/>
  <c r="F7"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I15" i="57" a="1"/>
  <c r="I15" i="57" s="1"/>
  <c r="H15" i="57" a="1"/>
  <c r="H15" i="57" s="1"/>
  <c r="G15" i="57" a="1"/>
  <c r="G15" i="57" s="1"/>
  <c r="F15" i="57" a="1"/>
  <c r="F15" i="57" s="1"/>
  <c r="E15" i="57" a="1"/>
  <c r="E15" i="57" s="1"/>
  <c r="I14" i="57" a="1"/>
  <c r="I14" i="57" s="1"/>
  <c r="H14" i="57" a="1"/>
  <c r="H14" i="57" s="1"/>
  <c r="G14" i="57" a="1"/>
  <c r="G14" i="57" s="1"/>
  <c r="F14" i="57" a="1"/>
  <c r="F14" i="57" s="1"/>
  <c r="E14" i="57" a="1"/>
  <c r="E14" i="57" s="1"/>
  <c r="I13" i="57" a="1"/>
  <c r="I13" i="57" s="1"/>
  <c r="H13" i="57" a="1"/>
  <c r="H13" i="57" s="1"/>
  <c r="G13" i="57" a="1"/>
  <c r="G13" i="57" s="1"/>
  <c r="F13" i="57" a="1"/>
  <c r="F13" i="57" s="1"/>
  <c r="E13" i="57" a="1"/>
  <c r="E13" i="57" s="1"/>
  <c r="J39" i="29" a="1"/>
  <c r="J39" i="29" s="1"/>
  <c r="I39" i="29" a="1"/>
  <c r="I39" i="29" s="1"/>
  <c r="G39" i="29" a="1"/>
  <c r="G39" i="29" s="1"/>
  <c r="E39" i="29" a="1"/>
  <c r="E39" i="29" s="1"/>
  <c r="D39" i="29" a="1"/>
  <c r="D39" i="29" s="1"/>
  <c r="C39" i="29" a="1"/>
  <c r="C39" i="29" s="1"/>
  <c r="P68" i="55" a="1"/>
  <c r="P68" i="55" l="1"/>
  <c r="L57" i="58"/>
  <c r="H69" i="58" s="1"/>
  <c r="E43" i="57" l="1"/>
  <c r="O43" i="57" s="1"/>
  <c r="P43" i="57" s="1"/>
  <c r="P134" i="57" l="1"/>
  <c r="E20" i="57" l="1"/>
  <c r="M20" i="57"/>
  <c r="M19" i="57"/>
  <c r="L20" i="57"/>
  <c r="L19" i="57"/>
  <c r="K20" i="57"/>
  <c r="K19" i="57"/>
  <c r="I20" i="57"/>
  <c r="I19" i="57"/>
  <c r="F20" i="57"/>
  <c r="F19" i="57"/>
  <c r="E19" i="57"/>
  <c r="AN21" i="60" l="1"/>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A1" i="60" l="1"/>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F48" i="60" s="1"/>
  <c r="G43" i="60"/>
  <c r="G48" i="60" s="1"/>
  <c r="H43" i="60"/>
  <c r="H48" i="60" s="1"/>
  <c r="I43" i="60"/>
  <c r="E44" i="60"/>
  <c r="F49" i="60" s="1"/>
  <c r="F44" i="60"/>
  <c r="G44" i="60"/>
  <c r="H44" i="60"/>
  <c r="I44" i="60"/>
  <c r="G49" i="60"/>
  <c r="H49" i="60"/>
  <c r="I49" i="60"/>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AN7" i="60" l="1"/>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AC76" i="60" s="1"/>
  <c r="AD76" i="60" s="1"/>
  <c r="AE76" i="60" s="1"/>
  <c r="AF76" i="60" s="1"/>
  <c r="AG76" i="60" s="1"/>
  <c r="AH76" i="60" s="1"/>
  <c r="AI76" i="60" s="1"/>
  <c r="AJ76" i="60" s="1"/>
  <c r="AK76" i="60" s="1"/>
  <c r="AL76" i="60" s="1"/>
  <c r="AM76" i="60" s="1"/>
  <c r="AN76" i="60" s="1"/>
  <c r="AO76" i="60" s="1"/>
  <c r="AP76" i="60" s="1"/>
  <c r="AF7" i="60"/>
  <c r="L6" i="60"/>
  <c r="L7" i="60" s="1"/>
  <c r="Y6" i="60"/>
  <c r="Y7" i="60" s="1"/>
  <c r="AL6" i="60"/>
  <c r="AL7" i="60" s="1"/>
  <c r="M6" i="60"/>
  <c r="M7" i="60" s="1"/>
  <c r="Z6" i="60"/>
  <c r="AM6" i="60"/>
  <c r="O6" i="60"/>
  <c r="AB6" i="60"/>
  <c r="AB7" i="60" s="1"/>
  <c r="AG6" i="60"/>
  <c r="AG7" i="60" s="1"/>
  <c r="U6" i="60"/>
  <c r="U7" i="60" s="1"/>
  <c r="AI6" i="60"/>
  <c r="AI7" i="60" s="1"/>
  <c r="P6" i="60"/>
  <c r="Q6" i="60"/>
  <c r="R6" i="60"/>
  <c r="R7" i="60" s="1"/>
  <c r="S6" i="60"/>
  <c r="S7" i="60" s="1"/>
  <c r="W6" i="60"/>
  <c r="W7" i="60" s="1"/>
  <c r="AE6" i="60"/>
  <c r="AE7" i="60" s="1"/>
  <c r="AF6" i="60"/>
  <c r="AJ6" i="60"/>
  <c r="AJ7" i="60" s="1"/>
  <c r="AC6" i="60"/>
  <c r="AD6" i="60"/>
  <c r="AD7" i="60" s="1"/>
  <c r="BB123" i="60"/>
  <c r="O7" i="60"/>
  <c r="M97" i="60"/>
  <c r="L73" i="60"/>
  <c r="L80" i="60" s="1"/>
  <c r="J73" i="60"/>
  <c r="J80" i="60" s="1"/>
  <c r="J96" i="60"/>
  <c r="AM7" i="60"/>
  <c r="Z7" i="60"/>
  <c r="D81" i="60"/>
  <c r="D89" i="60" s="1"/>
  <c r="BB102" i="60"/>
  <c r="I48" i="60"/>
  <c r="AC7" i="60"/>
  <c r="P7" i="60"/>
  <c r="AC75" i="60"/>
  <c r="AD75" i="60" s="1"/>
  <c r="AE75" i="60" s="1"/>
  <c r="AF75" i="60" s="1"/>
  <c r="AG75" i="60" s="1"/>
  <c r="AH75" i="60" s="1"/>
  <c r="AI75" i="60" s="1"/>
  <c r="AJ75" i="60" s="1"/>
  <c r="AK75" i="60" s="1"/>
  <c r="AL75" i="60" s="1"/>
  <c r="AM75" i="60" s="1"/>
  <c r="AN75" i="60" s="1"/>
  <c r="AO75" i="60" s="1"/>
  <c r="AP75" i="60" s="1"/>
  <c r="Q7" i="60"/>
  <c r="J6" i="60"/>
  <c r="J7" i="60" s="1"/>
  <c r="V6" i="60"/>
  <c r="V7" i="60" s="1"/>
  <c r="AH6" i="60"/>
  <c r="AH7" i="60" s="1"/>
  <c r="T6" i="60"/>
  <c r="T7" i="60" s="1"/>
  <c r="AA6" i="60"/>
  <c r="AA7" i="60" s="1"/>
  <c r="N6" i="60"/>
  <c r="N7" i="60" s="1"/>
  <c r="AK6" i="60"/>
  <c r="AK7" i="60" s="1"/>
  <c r="X6" i="60"/>
  <c r="X7" i="60" s="1"/>
  <c r="K6" i="60"/>
  <c r="K7" i="60" s="1"/>
  <c r="S30" i="60" l="1" a="1"/>
  <c r="S30" i="60" s="1"/>
  <c r="S29" i="60" a="1"/>
  <c r="S29" i="60" s="1"/>
  <c r="T29" i="60" s="1" a="1"/>
  <c r="T29" i="60" s="1"/>
  <c r="U29" i="60" s="1" a="1"/>
  <c r="U29" i="60" s="1"/>
  <c r="V29" i="60" s="1" a="1"/>
  <c r="V29" i="60" s="1"/>
  <c r="W29" i="60" s="1" a="1"/>
  <c r="W29" i="60" s="1"/>
  <c r="X29" i="60" s="1" a="1"/>
  <c r="X29" i="60" s="1"/>
  <c r="Y29" i="60" s="1" a="1"/>
  <c r="Y29" i="60" s="1"/>
  <c r="Z29" i="60" s="1" a="1"/>
  <c r="Z29" i="60" s="1"/>
  <c r="AA29" i="60" s="1" a="1"/>
  <c r="AA29" i="60" s="1"/>
  <c r="R30" i="60" a="1"/>
  <c r="R30" i="60" s="1"/>
  <c r="R29" i="60" a="1"/>
  <c r="R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T30" i="60" a="1"/>
  <c r="T30" i="60" s="1"/>
  <c r="U30" i="60" s="1" a="1"/>
  <c r="U30" i="60" s="1"/>
  <c r="V30" i="60" s="1" a="1"/>
  <c r="V30" i="60" s="1"/>
  <c r="W30" i="60" s="1" a="1"/>
  <c r="W30" i="60" s="1"/>
  <c r="X30" i="60" s="1" a="1"/>
  <c r="X30" i="60" s="1"/>
  <c r="Y30" i="60" s="1" a="1"/>
  <c r="Y30" i="60" s="1"/>
  <c r="Z30" i="60" s="1" a="1"/>
  <c r="Z30" i="60" s="1"/>
  <c r="AA30" i="60" s="1" a="1"/>
  <c r="AA30" i="60" s="1"/>
  <c r="AC29" i="60"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AM29" i="60"/>
  <c r="M73" i="60"/>
  <c r="M80" i="60" s="1"/>
  <c r="N97" i="60"/>
  <c r="AM30" i="60" l="1"/>
  <c r="N73" i="60"/>
  <c r="N80" i="60" s="1"/>
  <c r="O97" i="60"/>
  <c r="P97" i="60" l="1"/>
  <c r="O73" i="60"/>
  <c r="O80" i="60" s="1"/>
  <c r="P73" i="60" l="1"/>
  <c r="P80" i="60" s="1"/>
  <c r="Q97" i="60"/>
  <c r="Q73" i="60" l="1"/>
  <c r="Q80" i="60" s="1"/>
  <c r="R97" i="60"/>
  <c r="R73" i="60" l="1"/>
  <c r="R80" i="60" s="1"/>
  <c r="S97" i="60"/>
  <c r="S73" i="60" l="1"/>
  <c r="S80" i="60" s="1"/>
  <c r="T97" i="60"/>
  <c r="T73" i="60" l="1"/>
  <c r="T80" i="60" s="1"/>
  <c r="U97" i="60"/>
  <c r="U73" i="60" l="1"/>
  <c r="U80" i="60" s="1"/>
  <c r="V97" i="60"/>
  <c r="V73" i="60" l="1"/>
  <c r="V80" i="60" s="1"/>
  <c r="W97" i="60"/>
  <c r="W73" i="60" l="1"/>
  <c r="W80" i="60" s="1"/>
  <c r="X97" i="60"/>
  <c r="X73" i="60" l="1"/>
  <c r="X80" i="60" s="1"/>
  <c r="Y97" i="60"/>
  <c r="Z97" i="60" l="1"/>
  <c r="Y73" i="60"/>
  <c r="Y80" i="60" s="1"/>
  <c r="Z73" i="60" l="1"/>
  <c r="Z80" i="60" s="1"/>
  <c r="AA97" i="60"/>
  <c r="AA73" i="60" l="1"/>
  <c r="AA80" i="60" s="1"/>
  <c r="AB97" i="60"/>
  <c r="AC97" i="60" l="1"/>
  <c r="AB73" i="60"/>
  <c r="S76" i="60" l="1"/>
  <c r="N76" i="60"/>
  <c r="W76" i="60"/>
  <c r="Z76" i="60"/>
  <c r="AB80" i="60"/>
  <c r="X76" i="60"/>
  <c r="Y76" i="60"/>
  <c r="R75" i="60"/>
  <c r="Q75" i="60"/>
  <c r="Q76" i="60"/>
  <c r="O75" i="60"/>
  <c r="U75" i="60"/>
  <c r="R76" i="60"/>
  <c r="AA75" i="60"/>
  <c r="T76" i="60"/>
  <c r="AA76" i="60"/>
  <c r="P76" i="60"/>
  <c r="U76" i="60"/>
  <c r="P75" i="60"/>
  <c r="O76" i="60"/>
  <c r="V76" i="60"/>
  <c r="V75" i="60"/>
  <c r="X75" i="60"/>
  <c r="Z75" i="60"/>
  <c r="Y75" i="60"/>
  <c r="W75" i="60"/>
  <c r="N75" i="60"/>
  <c r="S75" i="60"/>
  <c r="T75" i="60"/>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Y160" i="57" l="1"/>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L27" i="44" l="1"/>
  <c r="M27" i="44"/>
  <c r="N27" i="44"/>
  <c r="O27" i="44"/>
  <c r="P27" i="44"/>
  <c r="Q27" i="44"/>
  <c r="R27" i="44"/>
  <c r="S27" i="44"/>
  <c r="T27" i="44"/>
  <c r="U27" i="44"/>
  <c r="V27" i="44"/>
  <c r="W27" i="44"/>
  <c r="X27" i="44"/>
  <c r="Y27" i="44"/>
  <c r="Z27" i="44"/>
  <c r="AA27" i="44"/>
  <c r="AB27" i="44"/>
  <c r="AC27" i="44"/>
  <c r="AD27" i="44"/>
  <c r="AE27" i="44"/>
  <c r="AF27" i="44"/>
  <c r="AG27" i="44"/>
  <c r="L28" i="44"/>
  <c r="M28" i="44"/>
  <c r="N28" i="44"/>
  <c r="O28" i="44"/>
  <c r="P28" i="44"/>
  <c r="Q28" i="44"/>
  <c r="R28" i="44"/>
  <c r="S28" i="44"/>
  <c r="T28" i="44"/>
  <c r="U28" i="44"/>
  <c r="V28" i="44"/>
  <c r="W28" i="44"/>
  <c r="X28" i="44"/>
  <c r="Y28" i="44"/>
  <c r="Z28" i="44"/>
  <c r="AA28" i="44"/>
  <c r="AB28" i="44"/>
  <c r="AC28" i="44"/>
  <c r="AD28" i="44"/>
  <c r="AE28" i="44"/>
  <c r="AF28" i="44"/>
  <c r="AG28" i="44"/>
  <c r="K36" i="60"/>
  <c r="N35" i="60"/>
  <c r="N38" i="60" s="1"/>
  <c r="P35" i="60"/>
  <c r="L29" i="44"/>
  <c r="M29" i="44"/>
  <c r="M32" i="44" s="1"/>
  <c r="T23" i="60" s="1" a="1"/>
  <c r="T23" i="60" s="1"/>
  <c r="N29" i="44"/>
  <c r="O29" i="44"/>
  <c r="P29" i="44"/>
  <c r="Q29" i="44"/>
  <c r="R29" i="44"/>
  <c r="S29" i="44"/>
  <c r="T29" i="44"/>
  <c r="U29" i="44"/>
  <c r="V29" i="44"/>
  <c r="W29" i="44"/>
  <c r="X29" i="44"/>
  <c r="Y29" i="44"/>
  <c r="Z29" i="44"/>
  <c r="AA29" i="44"/>
  <c r="AB29" i="44"/>
  <c r="AC29" i="44"/>
  <c r="AD29" i="44"/>
  <c r="AE29" i="44"/>
  <c r="AE32" i="44" s="1"/>
  <c r="AF29" i="44"/>
  <c r="AG29" i="44"/>
  <c r="L34" i="44"/>
  <c r="S45" i="60" s="1" a="1"/>
  <c r="S45" i="60" s="1"/>
  <c r="M34" i="44"/>
  <c r="T45" i="60" s="1" a="1"/>
  <c r="T45" i="60" s="1"/>
  <c r="N34" i="44"/>
  <c r="U45" i="60" s="1" a="1"/>
  <c r="U45" i="60" s="1"/>
  <c r="O34" i="44"/>
  <c r="V45" i="60" s="1" a="1"/>
  <c r="V45" i="60" s="1"/>
  <c r="P34" i="44"/>
  <c r="W45" i="60" s="1" a="1"/>
  <c r="W45" i="60" s="1"/>
  <c r="Q34" i="44"/>
  <c r="X45" i="60" s="1" a="1"/>
  <c r="X45" i="60" s="1"/>
  <c r="R34" i="44"/>
  <c r="Y45" i="60" s="1" a="1"/>
  <c r="Y45" i="60" s="1"/>
  <c r="S34" i="44"/>
  <c r="Z45" i="60" s="1" a="1"/>
  <c r="Z45" i="60" s="1"/>
  <c r="T34" i="44"/>
  <c r="AA45" i="60" s="1" a="1"/>
  <c r="AA45" i="60" s="1"/>
  <c r="U34" i="44"/>
  <c r="AB45" i="60" s="1" a="1"/>
  <c r="AB45" i="60" s="1"/>
  <c r="V34" i="44"/>
  <c r="AC45" i="60" s="1" a="1"/>
  <c r="AC45" i="60" s="1"/>
  <c r="W34" i="44"/>
  <c r="AD45" i="60" s="1" a="1"/>
  <c r="AD45" i="60" s="1"/>
  <c r="X34" i="44"/>
  <c r="AE45" i="60" s="1" a="1"/>
  <c r="AE45" i="60" s="1"/>
  <c r="Y34" i="44"/>
  <c r="AF45" i="60" s="1" a="1"/>
  <c r="AF45" i="60" s="1"/>
  <c r="Z34" i="44"/>
  <c r="AG45" i="60" s="1" a="1"/>
  <c r="AG45" i="60" s="1"/>
  <c r="AA34" i="44"/>
  <c r="AH45" i="60" s="1" a="1"/>
  <c r="AH45" i="60" s="1"/>
  <c r="AB34" i="44"/>
  <c r="AI45" i="60" s="1" a="1"/>
  <c r="AI45" i="60" s="1"/>
  <c r="AC34" i="44"/>
  <c r="AJ45" i="60" s="1" a="1"/>
  <c r="AJ45" i="60" s="1"/>
  <c r="AD34" i="44"/>
  <c r="AK45" i="60" s="1" a="1"/>
  <c r="AK45" i="60" s="1"/>
  <c r="AE34" i="44"/>
  <c r="AL45" i="60" s="1" a="1"/>
  <c r="AL45" i="60" s="1"/>
  <c r="AF34" i="44"/>
  <c r="AM45" i="60" s="1" a="1"/>
  <c r="AM45" i="60" s="1"/>
  <c r="AG34" i="44"/>
  <c r="AN45" i="60" s="1" a="1"/>
  <c r="AN45" i="60" s="1"/>
  <c r="L7" i="44"/>
  <c r="T6" i="35" s="1" a="1"/>
  <c r="T6" i="35" s="1"/>
  <c r="M7" i="44"/>
  <c r="U6" i="35" s="1" a="1"/>
  <c r="U6" i="35" s="1"/>
  <c r="N7" i="44"/>
  <c r="V6" i="35" s="1" a="1"/>
  <c r="V6" i="35" s="1"/>
  <c r="O7" i="44"/>
  <c r="W6" i="35" s="1" a="1"/>
  <c r="W6" i="35" s="1"/>
  <c r="P7" i="44"/>
  <c r="X6" i="35" s="1" a="1"/>
  <c r="X6" i="35" s="1"/>
  <c r="Q7" i="44"/>
  <c r="Y6" i="35" s="1" a="1"/>
  <c r="Y6" i="35" s="1"/>
  <c r="R7" i="44"/>
  <c r="Z6" i="35" s="1" a="1"/>
  <c r="Z6" i="35" s="1"/>
  <c r="S7" i="44"/>
  <c r="AA6" i="35" s="1" a="1"/>
  <c r="AA6" i="35" s="1"/>
  <c r="T7" i="44"/>
  <c r="AB6" i="35" s="1" a="1"/>
  <c r="AB6" i="35" s="1"/>
  <c r="U7" i="44"/>
  <c r="AC6" i="35" s="1" a="1"/>
  <c r="AC6" i="35" s="1"/>
  <c r="V7" i="44"/>
  <c r="AD6" i="35" s="1" a="1"/>
  <c r="AD6" i="35" s="1"/>
  <c r="W7" i="44"/>
  <c r="AE6" i="35" s="1" a="1"/>
  <c r="AE6" i="35" s="1"/>
  <c r="X7" i="44"/>
  <c r="AF6" i="35" s="1" a="1"/>
  <c r="AF6" i="35" s="1"/>
  <c r="Y7" i="44"/>
  <c r="AG6" i="35" s="1" a="1"/>
  <c r="AG6" i="35" s="1"/>
  <c r="Z7" i="44"/>
  <c r="AH6" i="35" s="1" a="1"/>
  <c r="AH6" i="35" s="1"/>
  <c r="AA7" i="44"/>
  <c r="AI6" i="35" s="1" a="1"/>
  <c r="AI6" i="35" s="1"/>
  <c r="AB7" i="44"/>
  <c r="AJ6" i="35" s="1" a="1"/>
  <c r="AJ6" i="35" s="1"/>
  <c r="AC7" i="44"/>
  <c r="AK6" i="35" s="1" a="1"/>
  <c r="AK6" i="35" s="1"/>
  <c r="AD7" i="44"/>
  <c r="AL6" i="35" s="1" a="1"/>
  <c r="AL6" i="35" s="1"/>
  <c r="AE7" i="44"/>
  <c r="AM6" i="35" s="1" a="1"/>
  <c r="AM6" i="35" s="1"/>
  <c r="AF7" i="44"/>
  <c r="AN6" i="35" s="1" a="1"/>
  <c r="AN6" i="35" s="1"/>
  <c r="AG7" i="44"/>
  <c r="AO6" i="35" s="1" a="1"/>
  <c r="AO6" i="35" s="1"/>
  <c r="L8" i="44"/>
  <c r="S10" i="58" s="1" a="1"/>
  <c r="S10" i="58" s="1"/>
  <c r="M8" i="44"/>
  <c r="T10" i="58" s="1" a="1"/>
  <c r="T10" i="58" s="1"/>
  <c r="N8" i="44"/>
  <c r="U10" i="58" s="1" a="1"/>
  <c r="U10" i="58" s="1"/>
  <c r="O8" i="44"/>
  <c r="V10" i="58" s="1" a="1"/>
  <c r="V10" i="58" s="1"/>
  <c r="P8" i="44"/>
  <c r="W10" i="58" s="1" a="1"/>
  <c r="W10" i="58" s="1"/>
  <c r="Q8" i="44"/>
  <c r="X10" i="58" s="1" a="1"/>
  <c r="X10" i="58" s="1"/>
  <c r="R8" i="44"/>
  <c r="Y10" i="58" s="1" a="1"/>
  <c r="Y10" i="58" s="1"/>
  <c r="S8" i="44"/>
  <c r="Z10" i="58" s="1" a="1"/>
  <c r="Z10" i="58" s="1"/>
  <c r="T8" i="44"/>
  <c r="AA10" i="58" s="1" a="1"/>
  <c r="AA10" i="58" s="1"/>
  <c r="U8" i="44"/>
  <c r="AB10" i="58" s="1" a="1"/>
  <c r="AB10" i="58" s="1"/>
  <c r="V8" i="44"/>
  <c r="AC10" i="58" s="1" a="1"/>
  <c r="AC10" i="58" s="1"/>
  <c r="W8" i="44"/>
  <c r="AD10" i="58" s="1" a="1"/>
  <c r="AD10" i="58" s="1"/>
  <c r="X8" i="44"/>
  <c r="AE10" i="58" s="1" a="1"/>
  <c r="AE10" i="58" s="1"/>
  <c r="Y8" i="44"/>
  <c r="AF10" i="58" s="1" a="1"/>
  <c r="AF10" i="58" s="1"/>
  <c r="Z8" i="44"/>
  <c r="AG10" i="58" s="1" a="1"/>
  <c r="AG10" i="58" s="1"/>
  <c r="AA8" i="44"/>
  <c r="AH10" i="58" s="1" a="1"/>
  <c r="AH10" i="58" s="1"/>
  <c r="AB8" i="44"/>
  <c r="AI10" i="58" s="1" a="1"/>
  <c r="AI10" i="58" s="1"/>
  <c r="AC8" i="44"/>
  <c r="AJ10" i="58" s="1" a="1"/>
  <c r="AJ10" i="58" s="1"/>
  <c r="AD8" i="44"/>
  <c r="AK10" i="58" s="1" a="1"/>
  <c r="AK10" i="58" s="1"/>
  <c r="AE8" i="44"/>
  <c r="AL10" i="58" s="1" a="1"/>
  <c r="AL10" i="58" s="1"/>
  <c r="AF8" i="44"/>
  <c r="AQ10" i="58" s="1" a="1"/>
  <c r="AQ10" i="58" s="1"/>
  <c r="AG8" i="44"/>
  <c r="AV10" i="58" s="1" a="1"/>
  <c r="AV10" i="58" s="1"/>
  <c r="L9" i="44"/>
  <c r="M9" i="44"/>
  <c r="N9" i="44"/>
  <c r="O9" i="44"/>
  <c r="P9" i="44"/>
  <c r="Q9" i="44"/>
  <c r="R9" i="44"/>
  <c r="S9" i="44"/>
  <c r="T9" i="44"/>
  <c r="U9" i="44"/>
  <c r="V9" i="44"/>
  <c r="W9" i="44"/>
  <c r="X9" i="44"/>
  <c r="Y9" i="44"/>
  <c r="Z9" i="44"/>
  <c r="AA9" i="44"/>
  <c r="AB9" i="44"/>
  <c r="AC9" i="44"/>
  <c r="AD9" i="44"/>
  <c r="AE9" i="44"/>
  <c r="AF9" i="44"/>
  <c r="AG9" i="44"/>
  <c r="L10" i="44"/>
  <c r="M10" i="44"/>
  <c r="N10" i="44"/>
  <c r="O10" i="44"/>
  <c r="P10" i="44"/>
  <c r="Q10" i="44"/>
  <c r="R10" i="44"/>
  <c r="S10" i="44"/>
  <c r="T10" i="44"/>
  <c r="U10" i="44"/>
  <c r="V10" i="44"/>
  <c r="W10" i="44"/>
  <c r="X10" i="44"/>
  <c r="Y10" i="44"/>
  <c r="Z10" i="44"/>
  <c r="AA10" i="44"/>
  <c r="AB10" i="44"/>
  <c r="AC10" i="44"/>
  <c r="AD10" i="44"/>
  <c r="AE10" i="44"/>
  <c r="AF10" i="44"/>
  <c r="AG10" i="44"/>
  <c r="L11" i="44"/>
  <c r="M11" i="44"/>
  <c r="N11" i="44"/>
  <c r="O11" i="44"/>
  <c r="P11" i="44"/>
  <c r="Q11" i="44"/>
  <c r="R11" i="44"/>
  <c r="S11" i="44"/>
  <c r="T11" i="44"/>
  <c r="U11" i="44"/>
  <c r="V11" i="44"/>
  <c r="W11" i="44"/>
  <c r="X11" i="44"/>
  <c r="Y11" i="44"/>
  <c r="Z11" i="44"/>
  <c r="AA11" i="44"/>
  <c r="AB11" i="44"/>
  <c r="AC11" i="44"/>
  <c r="AD11" i="44"/>
  <c r="AE11" i="44"/>
  <c r="AF11" i="44"/>
  <c r="AG11" i="44"/>
  <c r="L12" i="44"/>
  <c r="K9" i="56" s="1" a="1"/>
  <c r="K9" i="56" s="1"/>
  <c r="M12" i="44"/>
  <c r="N12" i="44"/>
  <c r="O12" i="44"/>
  <c r="P12" i="44"/>
  <c r="Q12" i="44"/>
  <c r="R12" i="44"/>
  <c r="S12" i="44"/>
  <c r="T12" i="44"/>
  <c r="U12" i="44"/>
  <c r="L9" i="56" s="1" a="1"/>
  <c r="L9" i="56" s="1"/>
  <c r="V12" i="44"/>
  <c r="W12" i="44"/>
  <c r="X12" i="44"/>
  <c r="Y12" i="44"/>
  <c r="Z12" i="44"/>
  <c r="AA12" i="44"/>
  <c r="AB12" i="44"/>
  <c r="AC12" i="44"/>
  <c r="AD12" i="44"/>
  <c r="AE12" i="44"/>
  <c r="M9" i="56" s="1" a="1"/>
  <c r="M9" i="56" s="1"/>
  <c r="AF12" i="44"/>
  <c r="AG12" i="44"/>
  <c r="N9" i="56" s="1" a="1"/>
  <c r="N9" i="56" s="1"/>
  <c r="L13" i="44"/>
  <c r="K8" i="56" s="1" a="1"/>
  <c r="K8" i="56" s="1"/>
  <c r="M13" i="44"/>
  <c r="N13" i="44"/>
  <c r="O13" i="44"/>
  <c r="P13" i="44"/>
  <c r="Q13" i="44"/>
  <c r="R13" i="44"/>
  <c r="S13" i="44"/>
  <c r="T13" i="44"/>
  <c r="U13" i="44"/>
  <c r="L8" i="56" s="1" a="1"/>
  <c r="L8" i="56" s="1"/>
  <c r="V13" i="44"/>
  <c r="W13" i="44"/>
  <c r="X13" i="44"/>
  <c r="Y13" i="44"/>
  <c r="Z13" i="44"/>
  <c r="AA13" i="44"/>
  <c r="AB13" i="44"/>
  <c r="AC13" i="44"/>
  <c r="AD13" i="44"/>
  <c r="AE13" i="44"/>
  <c r="M8" i="56" s="1" a="1"/>
  <c r="M8" i="56" s="1"/>
  <c r="AF13" i="44"/>
  <c r="AG13" i="44"/>
  <c r="N8" i="56" s="1" a="1"/>
  <c r="N8" i="56" s="1"/>
  <c r="L14" i="44"/>
  <c r="M14" i="44"/>
  <c r="N14" i="44"/>
  <c r="O14" i="44"/>
  <c r="P14" i="44"/>
  <c r="Q14" i="44"/>
  <c r="R14" i="44"/>
  <c r="S14" i="44"/>
  <c r="T14" i="44"/>
  <c r="U14" i="44"/>
  <c r="V14" i="44"/>
  <c r="W14" i="44"/>
  <c r="X14" i="44"/>
  <c r="Y14" i="44"/>
  <c r="Z14" i="44"/>
  <c r="AA14" i="44"/>
  <c r="AB14" i="44"/>
  <c r="AC14" i="44"/>
  <c r="AD14" i="44"/>
  <c r="AE14" i="44"/>
  <c r="AF14" i="44"/>
  <c r="AG14" i="44"/>
  <c r="L15" i="44"/>
  <c r="M15" i="44"/>
  <c r="N15" i="44"/>
  <c r="O15" i="44"/>
  <c r="P15" i="44"/>
  <c r="Q15" i="44"/>
  <c r="R15" i="44"/>
  <c r="S15" i="44"/>
  <c r="T15" i="44"/>
  <c r="U15" i="44"/>
  <c r="V15" i="44"/>
  <c r="W15" i="44"/>
  <c r="X15" i="44"/>
  <c r="Y15" i="44"/>
  <c r="Z15" i="44"/>
  <c r="AA15" i="44"/>
  <c r="AB15" i="44"/>
  <c r="AC15" i="44"/>
  <c r="AD15" i="44"/>
  <c r="AE15" i="44"/>
  <c r="AF15" i="44"/>
  <c r="AG15" i="44"/>
  <c r="L16" i="44"/>
  <c r="M16" i="44"/>
  <c r="N16" i="44"/>
  <c r="O16" i="44"/>
  <c r="P16" i="44"/>
  <c r="Q16" i="44"/>
  <c r="R16" i="44"/>
  <c r="S16" i="44"/>
  <c r="T16" i="44"/>
  <c r="U16" i="44"/>
  <c r="V16" i="44"/>
  <c r="W16" i="44"/>
  <c r="X16" i="44"/>
  <c r="Y16" i="44"/>
  <c r="Z16" i="44"/>
  <c r="AA16" i="44"/>
  <c r="AB16" i="44"/>
  <c r="AC16" i="44"/>
  <c r="AD16" i="44"/>
  <c r="AE16" i="44"/>
  <c r="AF16" i="44"/>
  <c r="AG16" i="44"/>
  <c r="L17" i="44"/>
  <c r="M17" i="44"/>
  <c r="N17" i="44"/>
  <c r="O17" i="44"/>
  <c r="P17" i="44"/>
  <c r="Q17" i="44"/>
  <c r="R17" i="44"/>
  <c r="S17" i="44"/>
  <c r="T17" i="44"/>
  <c r="U17" i="44"/>
  <c r="V17" i="44"/>
  <c r="W17" i="44"/>
  <c r="X17" i="44"/>
  <c r="Y17" i="44"/>
  <c r="Z17" i="44"/>
  <c r="AA17" i="44"/>
  <c r="AB17" i="44"/>
  <c r="AC17" i="44"/>
  <c r="AD17" i="44"/>
  <c r="AE17" i="44"/>
  <c r="AF17" i="44"/>
  <c r="AG17" i="44"/>
  <c r="L18" i="44"/>
  <c r="M18" i="44"/>
  <c r="N18" i="44"/>
  <c r="O18" i="44"/>
  <c r="P18" i="44"/>
  <c r="Q18" i="44"/>
  <c r="R18" i="44"/>
  <c r="S18" i="44"/>
  <c r="T18" i="44"/>
  <c r="U18" i="44"/>
  <c r="V18" i="44"/>
  <c r="W18" i="44"/>
  <c r="X18" i="44"/>
  <c r="Y18" i="44"/>
  <c r="Z18" i="44"/>
  <c r="AA18" i="44"/>
  <c r="AB18" i="44"/>
  <c r="AC18" i="44"/>
  <c r="AD18" i="44"/>
  <c r="AE18" i="44"/>
  <c r="AF18" i="44"/>
  <c r="AG18" i="44"/>
  <c r="L19" i="44"/>
  <c r="M19" i="44"/>
  <c r="N19" i="44"/>
  <c r="O19" i="44"/>
  <c r="P19" i="44"/>
  <c r="Q19" i="44"/>
  <c r="R19" i="44"/>
  <c r="S19" i="44"/>
  <c r="T19" i="44"/>
  <c r="U19" i="44"/>
  <c r="V19" i="44"/>
  <c r="W19" i="44"/>
  <c r="X19" i="44"/>
  <c r="Y19" i="44"/>
  <c r="Z19" i="44"/>
  <c r="AA19" i="44"/>
  <c r="AB19" i="44"/>
  <c r="AC19" i="44"/>
  <c r="AD19" i="44"/>
  <c r="AE19" i="44"/>
  <c r="AF19" i="44"/>
  <c r="AG19" i="44"/>
  <c r="L20" i="44"/>
  <c r="K7" i="56" s="1" a="1"/>
  <c r="K7" i="56" s="1"/>
  <c r="M20" i="44"/>
  <c r="N20" i="44"/>
  <c r="O20" i="44"/>
  <c r="P20" i="44"/>
  <c r="Q20" i="44"/>
  <c r="R20" i="44"/>
  <c r="S20" i="44"/>
  <c r="T20" i="44"/>
  <c r="U20" i="44"/>
  <c r="L7" i="56" s="1" a="1"/>
  <c r="L7" i="56" s="1"/>
  <c r="V20" i="44"/>
  <c r="W20" i="44"/>
  <c r="X20" i="44"/>
  <c r="Y20" i="44"/>
  <c r="Z20" i="44"/>
  <c r="AA20" i="44"/>
  <c r="AB20" i="44"/>
  <c r="AC20" i="44"/>
  <c r="AD20" i="44"/>
  <c r="AE20" i="44"/>
  <c r="M7" i="56" s="1" a="1"/>
  <c r="M7" i="56" s="1"/>
  <c r="AF20" i="44"/>
  <c r="AG20" i="44"/>
  <c r="N7" i="56" s="1" a="1"/>
  <c r="N7" i="56" s="1"/>
  <c r="L21" i="44"/>
  <c r="M21" i="44"/>
  <c r="N21" i="44"/>
  <c r="O21" i="44"/>
  <c r="P21" i="44"/>
  <c r="Q21" i="44"/>
  <c r="R21" i="44"/>
  <c r="S21" i="44"/>
  <c r="T21" i="44"/>
  <c r="U21" i="44"/>
  <c r="V21" i="44"/>
  <c r="W21" i="44"/>
  <c r="X21" i="44"/>
  <c r="Y21" i="44"/>
  <c r="Z21" i="44"/>
  <c r="AA21" i="44"/>
  <c r="AB21" i="44"/>
  <c r="AC21" i="44"/>
  <c r="AD21" i="44"/>
  <c r="AE21" i="44"/>
  <c r="AF21" i="44"/>
  <c r="AG21" i="44"/>
  <c r="L22" i="44"/>
  <c r="M22" i="44"/>
  <c r="N22" i="44"/>
  <c r="O22" i="44"/>
  <c r="P22" i="44"/>
  <c r="Q22" i="44"/>
  <c r="R22" i="44"/>
  <c r="S22" i="44"/>
  <c r="T22" i="44"/>
  <c r="U22" i="44"/>
  <c r="V22" i="44"/>
  <c r="W22" i="44"/>
  <c r="X22" i="44"/>
  <c r="Y22" i="44"/>
  <c r="Z22" i="44"/>
  <c r="AA22" i="44"/>
  <c r="AB22" i="44"/>
  <c r="AC22" i="44"/>
  <c r="AD22" i="44"/>
  <c r="AE22" i="44"/>
  <c r="AF22" i="44"/>
  <c r="AG22" i="44"/>
  <c r="L23" i="44"/>
  <c r="M23" i="44"/>
  <c r="N23" i="44"/>
  <c r="O23" i="44"/>
  <c r="P23" i="44"/>
  <c r="Q23" i="44"/>
  <c r="R23" i="44"/>
  <c r="S23" i="44"/>
  <c r="T23" i="44"/>
  <c r="U23" i="44"/>
  <c r="V23" i="44"/>
  <c r="W23" i="44"/>
  <c r="X23" i="44"/>
  <c r="Y23" i="44"/>
  <c r="Z23" i="44"/>
  <c r="AA23" i="44"/>
  <c r="AB23" i="44"/>
  <c r="AC23" i="44"/>
  <c r="AD23" i="44"/>
  <c r="AE23" i="44"/>
  <c r="AF23" i="44"/>
  <c r="AG23" i="44"/>
  <c r="L24" i="44"/>
  <c r="M24" i="44"/>
  <c r="N24" i="44"/>
  <c r="O24" i="44"/>
  <c r="P24" i="44"/>
  <c r="Q24" i="44"/>
  <c r="R24" i="44"/>
  <c r="S24" i="44"/>
  <c r="T24" i="44"/>
  <c r="U24" i="44"/>
  <c r="V24" i="44"/>
  <c r="W24" i="44"/>
  <c r="X24" i="44"/>
  <c r="Y24" i="44"/>
  <c r="Z24" i="44"/>
  <c r="AA24" i="44"/>
  <c r="AB24" i="44"/>
  <c r="AC24" i="44"/>
  <c r="AD24" i="44"/>
  <c r="AE24" i="44"/>
  <c r="AF24" i="44"/>
  <c r="AG24" i="44"/>
  <c r="AD32" i="44" l="1"/>
  <c r="AK23" i="60" s="1" a="1"/>
  <c r="AK23" i="60" s="1"/>
  <c r="R31" i="44"/>
  <c r="Y22" i="60" s="1" a="1"/>
  <c r="Y22" i="60" s="1"/>
  <c r="Q31" i="44"/>
  <c r="X22" i="60" s="1" a="1"/>
  <c r="X22" i="60" s="1"/>
  <c r="X34" i="60" s="1"/>
  <c r="X37" i="60" s="1"/>
  <c r="Y32" i="44"/>
  <c r="AF23" i="60" s="1" a="1"/>
  <c r="AF23" i="60" s="1"/>
  <c r="AF35" i="60" s="1"/>
  <c r="T32" i="44"/>
  <c r="AA23" i="60" s="1" a="1"/>
  <c r="AA23" i="60" s="1"/>
  <c r="AA35" i="60" s="1"/>
  <c r="L14" i="57" a="1"/>
  <c r="L14" i="57" s="1"/>
  <c r="AL23" i="60" a="1"/>
  <c r="AL23" i="60" s="1"/>
  <c r="H23" i="60" s="1"/>
  <c r="H35" i="60" s="1"/>
  <c r="H38" i="60" s="1"/>
  <c r="W31" i="44"/>
  <c r="AD22" i="60" s="1" a="1"/>
  <c r="AD22" i="60" s="1"/>
  <c r="AD34" i="60" s="1"/>
  <c r="AD37" i="60" s="1"/>
  <c r="AB30" i="44"/>
  <c r="AB33" i="44" s="1"/>
  <c r="P30" i="44"/>
  <c r="P33" i="44" s="1"/>
  <c r="W24" i="60" s="1" a="1"/>
  <c r="W24" i="60" s="1"/>
  <c r="W36" i="60" s="1"/>
  <c r="AA32" i="44"/>
  <c r="AH23" i="60" s="1" a="1"/>
  <c r="AH23" i="60" s="1"/>
  <c r="AH35" i="60" s="1"/>
  <c r="AH38" i="60" s="1"/>
  <c r="X30" i="44"/>
  <c r="X33" i="44" s="1"/>
  <c r="L30" i="44"/>
  <c r="L33" i="44" s="1"/>
  <c r="W32" i="44"/>
  <c r="AD23" i="60" s="1" a="1"/>
  <c r="AD23" i="60" s="1"/>
  <c r="AD35" i="60" s="1"/>
  <c r="V32" i="44"/>
  <c r="AC23" i="60" s="1" a="1"/>
  <c r="AC23" i="60" s="1"/>
  <c r="AC35" i="60" s="1"/>
  <c r="AC30" i="44"/>
  <c r="AC33" i="44" s="1"/>
  <c r="Q30" i="44"/>
  <c r="Q33" i="44" s="1"/>
  <c r="V31" i="44"/>
  <c r="W30" i="44"/>
  <c r="W33" i="44" s="1"/>
  <c r="V30" i="44"/>
  <c r="V33" i="44" s="1"/>
  <c r="M30" i="44"/>
  <c r="M33" i="44" s="1"/>
  <c r="F45" i="60"/>
  <c r="G45" i="60"/>
  <c r="H45" i="60"/>
  <c r="E45" i="60"/>
  <c r="L34" i="60"/>
  <c r="L37" i="60" s="1"/>
  <c r="T35" i="60"/>
  <c r="Y34" i="60"/>
  <c r="Y37" i="60" s="1"/>
  <c r="M34" i="60"/>
  <c r="M37" i="60" s="1"/>
  <c r="P38" i="60"/>
  <c r="O35" i="60"/>
  <c r="O38" i="60" s="1"/>
  <c r="AK35" i="60"/>
  <c r="L36" i="60"/>
  <c r="O30" i="44"/>
  <c r="O33" i="44" s="1"/>
  <c r="V24" i="60" s="1" a="1"/>
  <c r="V24" i="60" s="1"/>
  <c r="AG31" i="44"/>
  <c r="U31" i="44"/>
  <c r="Z30" i="44"/>
  <c r="Z33" i="44" s="1"/>
  <c r="N30" i="44"/>
  <c r="N33" i="44" s="1"/>
  <c r="U24" i="60" s="1" a="1"/>
  <c r="U24" i="60" s="1"/>
  <c r="AF31" i="44"/>
  <c r="AM22" i="60" s="1" a="1"/>
  <c r="AM22" i="60" s="1"/>
  <c r="AA31" i="44"/>
  <c r="AH22" i="60" s="1" a="1"/>
  <c r="AH22" i="60" s="1"/>
  <c r="O31" i="44"/>
  <c r="V22" i="60" s="1" a="1"/>
  <c r="V22" i="60" s="1"/>
  <c r="O32" i="44"/>
  <c r="V23" i="60" s="1" a="1"/>
  <c r="V23" i="60" s="1"/>
  <c r="AA30" i="44"/>
  <c r="AA33" i="44" s="1"/>
  <c r="AH24" i="60" s="1" a="1"/>
  <c r="AH24" i="60" s="1"/>
  <c r="AG30" i="44"/>
  <c r="AG33" i="44" s="1"/>
  <c r="U30" i="44"/>
  <c r="U33" i="44" s="1"/>
  <c r="L32" i="44"/>
  <c r="T30" i="44"/>
  <c r="T33" i="44" s="1"/>
  <c r="AA24" i="60" s="1" a="1"/>
  <c r="AA24" i="60" s="1"/>
  <c r="Z31" i="44"/>
  <c r="AG22" i="60" s="1" a="1"/>
  <c r="AG22" i="60" s="1"/>
  <c r="N31" i="44"/>
  <c r="U22" i="60" s="1" a="1"/>
  <c r="U22" i="60" s="1"/>
  <c r="AB31" i="44"/>
  <c r="AI22" i="60" s="1" a="1"/>
  <c r="AI22" i="60" s="1"/>
  <c r="P31" i="44"/>
  <c r="W22" i="60" s="1" a="1"/>
  <c r="W22" i="60" s="1"/>
  <c r="U32" i="44"/>
  <c r="Y30" i="44"/>
  <c r="Y33" i="44" s="1"/>
  <c r="AF24" i="60" s="1" a="1"/>
  <c r="AF24" i="60" s="1"/>
  <c r="AE31" i="44"/>
  <c r="S31" i="44"/>
  <c r="Z22" i="60" s="1" a="1"/>
  <c r="Z22" i="60" s="1"/>
  <c r="X32" i="44"/>
  <c r="AE23" i="60" s="1" a="1"/>
  <c r="AE23" i="60" s="1"/>
  <c r="R30" i="44"/>
  <c r="R33" i="44" s="1"/>
  <c r="Y24" i="60" s="1" a="1"/>
  <c r="Y24" i="60" s="1"/>
  <c r="X31" i="44"/>
  <c r="AE22" i="60" s="1" a="1"/>
  <c r="AE22" i="60" s="1"/>
  <c r="L31" i="44"/>
  <c r="S30" i="44"/>
  <c r="S33" i="44" s="1"/>
  <c r="Z24" i="60" s="1" a="1"/>
  <c r="Z24" i="60" s="1"/>
  <c r="Y31" i="44"/>
  <c r="AF22" i="60" s="1" a="1"/>
  <c r="AF22" i="60" s="1"/>
  <c r="M31" i="44"/>
  <c r="T22" i="60" s="1" a="1"/>
  <c r="T22" i="60" s="1"/>
  <c r="N32" i="44"/>
  <c r="U23" i="60" s="1" a="1"/>
  <c r="U23" i="60" s="1"/>
  <c r="T31" i="44"/>
  <c r="AA22" i="60" s="1" a="1"/>
  <c r="AA22" i="60" s="1"/>
  <c r="Z32" i="44"/>
  <c r="AG23" i="60" s="1" a="1"/>
  <c r="AG23" i="60" s="1"/>
  <c r="O36" i="60"/>
  <c r="AF30" i="44"/>
  <c r="AF33" i="44" s="1"/>
  <c r="AM24" i="60" s="1" a="1"/>
  <c r="AM24" i="60" s="1"/>
  <c r="AD31" i="44"/>
  <c r="AK22" i="60" s="1" a="1"/>
  <c r="AK22" i="60" s="1"/>
  <c r="AC31" i="44"/>
  <c r="AJ22" i="60" s="1" a="1"/>
  <c r="AJ22" i="60" s="1"/>
  <c r="AG32" i="44"/>
  <c r="S32" i="44"/>
  <c r="Z23" i="60" s="1" a="1"/>
  <c r="Z23" i="60" s="1"/>
  <c r="AE30" i="44"/>
  <c r="AE33" i="44" s="1"/>
  <c r="AD30" i="44"/>
  <c r="AD33" i="44" s="1"/>
  <c r="AK24" i="60" s="1" a="1"/>
  <c r="AK24" i="60" s="1"/>
  <c r="AC32" i="44"/>
  <c r="Q32" i="44"/>
  <c r="X23" i="60" s="1" a="1"/>
  <c r="X23" i="60" s="1"/>
  <c r="AF32" i="44"/>
  <c r="AM23" i="60" s="1" a="1"/>
  <c r="AM23" i="60" s="1"/>
  <c r="R32" i="44"/>
  <c r="AB32" i="44"/>
  <c r="AI23" i="60" s="1" a="1"/>
  <c r="AI23" i="60" s="1"/>
  <c r="P32" i="44"/>
  <c r="W23" i="60" s="1" a="1"/>
  <c r="W23" i="60" s="1"/>
  <c r="C11" i="45"/>
  <c r="C10" i="45"/>
  <c r="C9" i="45"/>
  <c r="C8" i="45"/>
  <c r="C7" i="45"/>
  <c r="AL35" i="60" l="1"/>
  <c r="AL22" i="60" a="1"/>
  <c r="AL22" i="60" s="1"/>
  <c r="H22" i="60" s="1"/>
  <c r="L13" i="57" a="1"/>
  <c r="L13" i="57" s="1"/>
  <c r="AJ24" i="60" a="1"/>
  <c r="AJ24" i="60" s="1"/>
  <c r="AJ36" i="60" s="1"/>
  <c r="Y23" i="60" a="1"/>
  <c r="Y23" i="60" s="1"/>
  <c r="Y35" i="60" s="1"/>
  <c r="Y38" i="60" s="1"/>
  <c r="J15" i="57" a="1"/>
  <c r="J15" i="57" s="1"/>
  <c r="S15" i="57" s="1"/>
  <c r="S24" i="60" a="1"/>
  <c r="S24" i="60" s="1"/>
  <c r="AE24" i="60" a="1"/>
  <c r="AE24" i="60" s="1"/>
  <c r="AE36" i="60" s="1"/>
  <c r="AB22" i="60" a="1"/>
  <c r="AB22" i="60" s="1"/>
  <c r="K13" i="57" a="1"/>
  <c r="K13" i="57" s="1"/>
  <c r="AJ23" i="60" a="1"/>
  <c r="AJ23" i="60" s="1"/>
  <c r="AJ35" i="60" s="1"/>
  <c r="AJ38" i="60" s="1"/>
  <c r="S22" i="60" a="1"/>
  <c r="S22" i="60" s="1"/>
  <c r="J13" i="57" a="1"/>
  <c r="J13" i="57" s="1"/>
  <c r="M13" i="57" a="1"/>
  <c r="M13" i="57" s="1"/>
  <c r="AN22" i="60" a="1"/>
  <c r="AN22" i="60" s="1"/>
  <c r="T24" i="60" a="1"/>
  <c r="T24" i="60" s="1"/>
  <c r="T36" i="60" s="1"/>
  <c r="K14" i="57" a="1"/>
  <c r="K14" i="57" s="1"/>
  <c r="AB23" i="60" a="1"/>
  <c r="AB23" i="60" s="1"/>
  <c r="AB35" i="60" s="1"/>
  <c r="AN23" i="60" a="1"/>
  <c r="AN23" i="60" s="1"/>
  <c r="AO23" i="60" s="1"/>
  <c r="M14" i="57" a="1"/>
  <c r="M14" i="57" s="1"/>
  <c r="J14" i="57" a="1"/>
  <c r="J14" i="57" s="1"/>
  <c r="S23" i="60" a="1"/>
  <c r="S23" i="60" s="1"/>
  <c r="AC24" i="60" a="1"/>
  <c r="AC24" i="60" s="1"/>
  <c r="AC36" i="60" s="1"/>
  <c r="AI24" i="60" a="1"/>
  <c r="AI24" i="60" s="1"/>
  <c r="AI36" i="60" s="1"/>
  <c r="K15" i="57" a="1"/>
  <c r="K15" i="57" s="1"/>
  <c r="AB24" i="60" a="1"/>
  <c r="AB24" i="60" s="1"/>
  <c r="AD24" i="60" a="1"/>
  <c r="AD24" i="60" s="1"/>
  <c r="AD36" i="60" s="1"/>
  <c r="AG24" i="60" a="1"/>
  <c r="AG24" i="60" s="1"/>
  <c r="AG36" i="60" s="1"/>
  <c r="M15" i="57" a="1"/>
  <c r="M15" i="57" s="1"/>
  <c r="AN24" i="60" a="1"/>
  <c r="AN24" i="60" s="1"/>
  <c r="AO24" i="60" s="1"/>
  <c r="AC22" i="60" a="1"/>
  <c r="AC22" i="60" s="1"/>
  <c r="AC34" i="60" s="1"/>
  <c r="AC37" i="60" s="1"/>
  <c r="L15" i="57" a="1"/>
  <c r="L15" i="57" s="1"/>
  <c r="AL24" i="60" a="1"/>
  <c r="AL24" i="60" s="1"/>
  <c r="X24" i="60" a="1"/>
  <c r="X24" i="60" s="1"/>
  <c r="X36" i="60" s="1"/>
  <c r="AD25" i="60"/>
  <c r="AD17"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N35" i="60"/>
  <c r="AE34" i="60"/>
  <c r="AE37" i="60" s="1"/>
  <c r="AI34" i="60"/>
  <c r="AI37" i="60" s="1"/>
  <c r="O34" i="60"/>
  <c r="O37" i="60" s="1"/>
  <c r="O25" i="60"/>
  <c r="O17" i="60" s="1"/>
  <c r="AA13" i="57"/>
  <c r="R13" i="57"/>
  <c r="I16" i="57"/>
  <c r="AL38" i="60"/>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B34" i="60"/>
  <c r="AB37" i="60" s="1"/>
  <c r="G22" i="60"/>
  <c r="AC38" i="60"/>
  <c r="AA38" i="60"/>
  <c r="Y25" i="60"/>
  <c r="Y19" i="60" s="1"/>
  <c r="S36" i="60"/>
  <c r="Y36" i="60"/>
  <c r="X35" i="60"/>
  <c r="X38" i="60" s="1"/>
  <c r="AA34" i="60"/>
  <c r="AA37" i="60" s="1"/>
  <c r="AA25" i="60"/>
  <c r="AA19" i="60" s="1"/>
  <c r="Z34" i="60"/>
  <c r="Z37" i="60" s="1"/>
  <c r="Z25" i="60"/>
  <c r="Z18" i="60" s="1"/>
  <c r="I22" i="60"/>
  <c r="AN34" i="60"/>
  <c r="AN37" i="60" s="1"/>
  <c r="AN25" i="60"/>
  <c r="AN18" i="60" s="1"/>
  <c r="AO22" i="60"/>
  <c r="AA15" i="57"/>
  <c r="R15" i="57"/>
  <c r="AF38" i="60"/>
  <c r="Q14" i="57"/>
  <c r="Z14" i="57"/>
  <c r="T25" i="60"/>
  <c r="T17" i="60" s="1"/>
  <c r="T34" i="60"/>
  <c r="AG34" i="60"/>
  <c r="AG37" i="60" s="1"/>
  <c r="AG25" i="60"/>
  <c r="AG19" i="60" s="1"/>
  <c r="U35" i="60"/>
  <c r="AN36" i="60"/>
  <c r="I24" i="60"/>
  <c r="I36" i="60" s="1"/>
  <c r="V36" i="60"/>
  <c r="AK38" i="60"/>
  <c r="R36" i="60"/>
  <c r="F24" i="60"/>
  <c r="L25" i="60"/>
  <c r="L18" i="60" s="1"/>
  <c r="AO45" i="60"/>
  <c r="AP45" i="60" s="1"/>
  <c r="I45" i="60"/>
  <c r="Q35" i="60"/>
  <c r="AS162" i="57"/>
  <c r="AQ162" i="57"/>
  <c r="AO162" i="57"/>
  <c r="AK162" i="57"/>
  <c r="AI162" i="57"/>
  <c r="AJ161" i="57"/>
  <c r="AJ162" i="57" s="1"/>
  <c r="AB15" i="57" l="1"/>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R65" i="60" a="1"/>
  <c r="R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C69" i="60"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S65" i="60" a="1"/>
  <c r="S65" i="60" s="1"/>
  <c r="T65" i="60" s="1" a="1"/>
  <c r="T65" i="60" s="1"/>
  <c r="U65" i="60" s="1" a="1"/>
  <c r="U65" i="60" s="1"/>
  <c r="V65" i="60" s="1" a="1"/>
  <c r="V65" i="60" s="1"/>
  <c r="W65" i="60" s="1" a="1"/>
  <c r="W65" i="60" s="1"/>
  <c r="X65" i="60" s="1" a="1"/>
  <c r="X65" i="60" s="1"/>
  <c r="Y65" i="60" s="1" a="1"/>
  <c r="Y65" i="60" s="1"/>
  <c r="Z65" i="60" s="1" a="1"/>
  <c r="Z65" i="60" s="1"/>
  <c r="AA65" i="60" s="1" a="1"/>
  <c r="AA65" i="60" s="1"/>
  <c r="AD19" i="60"/>
  <c r="AD18" i="60"/>
  <c r="U18" i="60"/>
  <c r="AM18" i="60"/>
  <c r="U19" i="60"/>
  <c r="P19" i="60"/>
  <c r="R19" i="60"/>
  <c r="AK17" i="60"/>
  <c r="K17" i="60"/>
  <c r="V19" i="60"/>
  <c r="K18" i="60"/>
  <c r="AN17" i="60"/>
  <c r="K39" i="60"/>
  <c r="AK19" i="60"/>
  <c r="W18" i="60"/>
  <c r="AN19" i="60"/>
  <c r="AM17" i="60"/>
  <c r="V17" i="60"/>
  <c r="T37" i="60"/>
  <c r="S34" i="60"/>
  <c r="S37" i="60" s="1"/>
  <c r="S25" i="60"/>
  <c r="S18" i="60" s="1"/>
  <c r="AG18" i="60"/>
  <c r="AG38" i="60"/>
  <c r="P37" i="60"/>
  <c r="N19" i="60"/>
  <c r="R18" i="60"/>
  <c r="Z19" i="60"/>
  <c r="U38" i="60"/>
  <c r="Z15" i="57"/>
  <c r="Z16" i="57" s="1"/>
  <c r="Q15" i="57"/>
  <c r="Q16" i="57" s="1"/>
  <c r="R38" i="60"/>
  <c r="AH19" i="60"/>
  <c r="T19" i="60"/>
  <c r="T18" i="60"/>
  <c r="AP22" i="60"/>
  <c r="AO25" i="60"/>
  <c r="AO17" i="60" s="1"/>
  <c r="AO34" i="60"/>
  <c r="G25" i="60"/>
  <c r="G31" i="60" s="1"/>
  <c r="G34" i="60"/>
  <c r="G37" i="60" s="1"/>
  <c r="AG17" i="60"/>
  <c r="Z17" i="60"/>
  <c r="AB17" i="60"/>
  <c r="AE38" i="60"/>
  <c r="F36" i="60"/>
  <c r="AB14" i="57"/>
  <c r="S14" i="57"/>
  <c r="AM38" i="60"/>
  <c r="H16" i="57"/>
  <c r="AJ18" i="60"/>
  <c r="AJ19" i="60"/>
  <c r="Q25" i="60"/>
  <c r="Y18" i="60"/>
  <c r="Y17" i="60"/>
  <c r="I34" i="60"/>
  <c r="I37" i="60" s="1"/>
  <c r="S35" i="60"/>
  <c r="W17" i="60"/>
  <c r="AI38" i="60"/>
  <c r="R16" i="57"/>
  <c r="AP23" i="60"/>
  <c r="AO35" i="60"/>
  <c r="AF17" i="60"/>
  <c r="AF18" i="60"/>
  <c r="Q38" i="60"/>
  <c r="AA16" i="57"/>
  <c r="I50" i="60"/>
  <c r="M21" i="57"/>
  <c r="I65" i="60"/>
  <c r="I67" i="60"/>
  <c r="I68" i="60"/>
  <c r="I63" i="60"/>
  <c r="I64" i="60"/>
  <c r="I46" i="60"/>
  <c r="H46" i="60" s="1"/>
  <c r="I66" i="60"/>
  <c r="I69" i="60"/>
  <c r="AB19" i="60"/>
  <c r="N17" i="60"/>
  <c r="P17" i="60"/>
  <c r="W38" i="60"/>
  <c r="AN38" i="60"/>
  <c r="AH17" i="60"/>
  <c r="AB13" i="57"/>
  <c r="S13" i="57"/>
  <c r="J16" i="57"/>
  <c r="G35" i="60"/>
  <c r="G38" i="60" s="1"/>
  <c r="AP24" i="60"/>
  <c r="AO36" i="60"/>
  <c r="AA17" i="60"/>
  <c r="AA18" i="60"/>
  <c r="H34" i="60"/>
  <c r="H37" i="60" s="1"/>
  <c r="AB38" i="60"/>
  <c r="L17" i="60"/>
  <c r="L19" i="60"/>
  <c r="AL17" i="60"/>
  <c r="AL18"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H25" i="60" l="1"/>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O18" i="60"/>
  <c r="AO19" i="60"/>
  <c r="AB16" i="57"/>
  <c r="AO38" i="60"/>
  <c r="F19" i="60"/>
  <c r="AP35" i="60"/>
  <c r="AP38" i="60" s="1"/>
  <c r="AP36" i="60"/>
  <c r="S17" i="60"/>
  <c r="S19" i="60"/>
  <c r="AO37"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I87" i="58" l="1"/>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AG35" i="44" l="1"/>
  <c r="W8" i="58"/>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X88" i="58" l="1"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P133"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G82" i="56" s="1"/>
  <c r="F56" i="56"/>
  <c r="K183" i="56" s="1"/>
  <c r="F83"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Y76" i="58" l="1"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G78"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H82" i="56" s="1"/>
  <c r="P69" i="56"/>
  <c r="H68" i="56"/>
  <c r="P68" i="56"/>
  <c r="F89" i="56"/>
  <c r="P71" i="56"/>
  <c r="G84" i="56"/>
  <c r="G83"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77" i="58" l="1"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7" i="58"/>
  <c r="AB25" i="58"/>
  <c r="AP77" i="56"/>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S31" i="57"/>
  <c r="AA87" i="58" a="1"/>
  <c r="AA87" i="58" s="1"/>
  <c r="AA77" i="58" a="1"/>
  <c r="AA77" i="58" s="1"/>
  <c r="AA76" i="58" a="1"/>
  <c r="AA76" i="58" s="1"/>
  <c r="AA88" i="58" a="1"/>
  <c r="AA88" i="58" s="1"/>
  <c r="AB8" i="58"/>
  <c r="P119" i="56" a="1"/>
  <c r="P119" i="56" s="1"/>
  <c r="P123" i="56" a="1"/>
  <c r="P123" i="56" s="1"/>
  <c r="P113" i="56" a="1"/>
  <c r="P113" i="56" s="1"/>
  <c r="P115" i="56" a="1"/>
  <c r="P115" i="56" s="1"/>
  <c r="P120" i="56" a="1"/>
  <c r="P120" i="56" s="1"/>
  <c r="P118" i="56" a="1"/>
  <c r="P118" i="56" s="1"/>
  <c r="P112" i="56" a="1"/>
  <c r="P112" i="56" s="1"/>
  <c r="P111" i="56" a="1"/>
  <c r="P111" i="56" s="1"/>
  <c r="P116" i="56" a="1"/>
  <c r="P116" i="56" s="1"/>
  <c r="P114" i="56" a="1"/>
  <c r="P114" i="56" s="1"/>
  <c r="P117" i="56" a="1"/>
  <c r="P117"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c r="AB30" i="57"/>
  <c r="J30" i="57"/>
  <c r="Y69" i="56"/>
  <c r="R69" i="56"/>
  <c r="R66" i="56"/>
  <c r="Y66" i="56"/>
  <c r="X35" i="56"/>
  <c r="Q35" i="56"/>
  <c r="Q28" i="56"/>
  <c r="X28" i="56"/>
  <c r="AA27" i="57"/>
  <c r="I27" i="57"/>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K44" i="57" s="1"/>
  <c r="S37" i="57"/>
  <c r="AA37" i="57"/>
  <c r="AC37" i="57" s="1"/>
  <c r="R142" i="57"/>
  <c r="Z142" i="57"/>
  <c r="H142" i="57" s="1"/>
  <c r="R144" i="57"/>
  <c r="Z144" i="57"/>
  <c r="H144" i="57" s="1"/>
  <c r="Z109" i="57"/>
  <c r="H109" i="57" s="1"/>
  <c r="AE31" i="57"/>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J41" i="57" l="1"/>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18" i="56" a="1"/>
  <c r="Q118" i="56" s="1"/>
  <c r="Q120" i="56" a="1"/>
  <c r="Q120" i="56" s="1"/>
  <c r="Q114" i="56" a="1"/>
  <c r="Q114" i="56" s="1"/>
  <c r="Q123" i="56" a="1"/>
  <c r="Q123" i="56" s="1"/>
  <c r="Q112" i="56" a="1"/>
  <c r="Q112" i="56" s="1"/>
  <c r="Q113" i="56" a="1"/>
  <c r="Q113" i="56" s="1"/>
  <c r="Q117" i="56" a="1"/>
  <c r="Q117"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J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63" i="56" l="1"/>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8" i="56" a="1"/>
  <c r="R118" i="56" s="1"/>
  <c r="R114" i="56" a="1"/>
  <c r="R114" i="56" s="1"/>
  <c r="R111" i="56" a="1"/>
  <c r="R111" i="56" s="1"/>
  <c r="R123" i="56" a="1"/>
  <c r="R123" i="56" s="1"/>
  <c r="R117" i="56" a="1"/>
  <c r="R117" i="56" s="1"/>
  <c r="R120" i="56" a="1"/>
  <c r="R120" i="56" s="1"/>
  <c r="R115" i="56" a="1"/>
  <c r="R115" i="56" s="1"/>
  <c r="R116" i="56" a="1"/>
  <c r="R116" i="56" s="1"/>
  <c r="R112" i="56" a="1"/>
  <c r="R112" i="56" s="1"/>
  <c r="R113" i="56" a="1"/>
  <c r="R113" i="56" s="1"/>
  <c r="O264" i="57" a="1"/>
  <c r="O264" i="57" s="1"/>
  <c r="O261" i="57" a="1"/>
  <c r="O261" i="57" s="1"/>
  <c r="O262" i="57" a="1"/>
  <c r="O262" i="57" s="1"/>
  <c r="O260" i="57" a="1"/>
  <c r="O260" i="57" s="1"/>
  <c r="O263" i="57" a="1"/>
  <c r="O263" i="57" s="1"/>
  <c r="O265" i="57" a="1"/>
  <c r="O265" i="57" s="1"/>
  <c r="AA20" i="56"/>
  <c r="H20" i="56"/>
  <c r="I20" i="56" s="1"/>
  <c r="S20" i="56"/>
  <c r="T198" i="57"/>
  <c r="Y36" i="56"/>
  <c r="T28" i="56"/>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N71" i="56" s="1"/>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V28" i="56"/>
  <c r="U28" i="56"/>
  <c r="AB32" i="56"/>
  <c r="AC32" i="56" s="1"/>
  <c r="AD32" i="56" s="1"/>
  <c r="T33" i="56"/>
  <c r="N68" i="56" l="1"/>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C53" i="55" s="1"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B51" i="55" a="1"/>
  <c r="AB51" i="55" s="1"/>
  <c r="AC51" i="55" s="1"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B49" i="55" a="1"/>
  <c r="AB49" i="55" s="1"/>
  <c r="AC49" i="55" s="1"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B47" i="55" a="1"/>
  <c r="AB47" i="55" s="1"/>
  <c r="AC47" i="55" s="1"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B45" i="55" a="1"/>
  <c r="AB45" i="55" s="1"/>
  <c r="AC45" i="55" s="1"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B43" i="55" a="1"/>
  <c r="AB43" i="55" s="1"/>
  <c r="AC43" i="55" s="1"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B42" i="55" a="1"/>
  <c r="AB42" i="55" s="1"/>
  <c r="AC42" i="55" s="1"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46" i="55" a="1"/>
  <c r="AB46" i="55" s="1"/>
  <c r="AC46" i="55" s="1"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B52" i="55" a="1"/>
  <c r="AB52" i="55" s="1"/>
  <c r="AC52" i="55" s="1"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B44" i="55" a="1"/>
  <c r="AB44" i="55" s="1"/>
  <c r="AC44" i="55" s="1"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B41" i="55" a="1"/>
  <c r="AB41" i="55" s="1"/>
  <c r="AC41" i="55" s="1"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S52" i="55" a="1"/>
  <c r="S52" i="55" s="1"/>
  <c r="T52" i="55" s="1" a="1"/>
  <c r="T52" i="55" s="1"/>
  <c r="U52" i="55" s="1" a="1"/>
  <c r="U52" i="55" s="1"/>
  <c r="V52" i="55" s="1" a="1"/>
  <c r="V52" i="55" s="1"/>
  <c r="W52" i="55" s="1" a="1"/>
  <c r="W52" i="55" s="1"/>
  <c r="X52" i="55" s="1" a="1"/>
  <c r="X52" i="55" s="1"/>
  <c r="Y52" i="55" s="1" a="1"/>
  <c r="Y52" i="55" s="1"/>
  <c r="Z52" i="55" s="1" a="1"/>
  <c r="Z52" i="55" s="1"/>
  <c r="AA52" i="55" s="1" a="1"/>
  <c r="AA52" i="55" s="1"/>
  <c r="S50" i="55" a="1"/>
  <c r="S50" i="55" s="1"/>
  <c r="T50" i="55" s="1" a="1"/>
  <c r="T50" i="55" s="1"/>
  <c r="U50" i="55" s="1" a="1"/>
  <c r="U50" i="55" s="1"/>
  <c r="V50" i="55" s="1" a="1"/>
  <c r="V50" i="55" s="1"/>
  <c r="W50" i="55" s="1" a="1"/>
  <c r="W50" i="55" s="1"/>
  <c r="X50" i="55" s="1" a="1"/>
  <c r="X50" i="55" s="1"/>
  <c r="Y50" i="55" s="1" a="1"/>
  <c r="Y50" i="55" s="1"/>
  <c r="Z50" i="55" s="1" a="1"/>
  <c r="Z50" i="55" s="1"/>
  <c r="AA50" i="55" s="1" a="1"/>
  <c r="AA50" i="55" s="1"/>
  <c r="S48" i="55" a="1"/>
  <c r="S48" i="55" s="1"/>
  <c r="T48" i="55" s="1" a="1"/>
  <c r="T48" i="55" s="1"/>
  <c r="U48" i="55" s="1" a="1"/>
  <c r="U48" i="55" s="1"/>
  <c r="V48" i="55" s="1" a="1"/>
  <c r="V48" i="55" s="1"/>
  <c r="W48" i="55" s="1" a="1"/>
  <c r="W48" i="55" s="1"/>
  <c r="X48" i="55" s="1" a="1"/>
  <c r="X48" i="55" s="1"/>
  <c r="Y48" i="55" s="1" a="1"/>
  <c r="Y48" i="55" s="1"/>
  <c r="Z48" i="55" s="1" a="1"/>
  <c r="Z48" i="55" s="1"/>
  <c r="AA48" i="55" s="1" a="1"/>
  <c r="AA48" i="55" s="1"/>
  <c r="S46" i="55" a="1"/>
  <c r="S46" i="55" s="1"/>
  <c r="T46" i="55" s="1" a="1"/>
  <c r="T46" i="55" s="1"/>
  <c r="U46" i="55" s="1" a="1"/>
  <c r="U46" i="55" s="1"/>
  <c r="V46" i="55" s="1" a="1"/>
  <c r="V46" i="55" s="1"/>
  <c r="W46" i="55" s="1" a="1"/>
  <c r="W46" i="55" s="1"/>
  <c r="X46" i="55" s="1" a="1"/>
  <c r="X46" i="55" s="1"/>
  <c r="Y46" i="55" s="1" a="1"/>
  <c r="Y46" i="55" s="1"/>
  <c r="Z46" i="55" s="1" a="1"/>
  <c r="Z46" i="55" s="1"/>
  <c r="AA46" i="55" s="1" a="1"/>
  <c r="AA46" i="55" s="1"/>
  <c r="S44" i="55" a="1"/>
  <c r="S44" i="55" s="1"/>
  <c r="T44" i="55" s="1" a="1"/>
  <c r="T44" i="55" s="1"/>
  <c r="U44" i="55" s="1" a="1"/>
  <c r="U44" i="55" s="1"/>
  <c r="V44" i="55" s="1" a="1"/>
  <c r="V44" i="55" s="1"/>
  <c r="W44" i="55" s="1" a="1"/>
  <c r="W44" i="55" s="1"/>
  <c r="X44" i="55" s="1" a="1"/>
  <c r="X44" i="55" s="1"/>
  <c r="Y44" i="55" s="1" a="1"/>
  <c r="Y44" i="55" s="1"/>
  <c r="Z44" i="55" s="1" a="1"/>
  <c r="Z44" i="55" s="1"/>
  <c r="AA44" i="55" s="1" a="1"/>
  <c r="AA44" i="55" s="1"/>
  <c r="S45" i="55" a="1"/>
  <c r="S45" i="55" s="1"/>
  <c r="T45" i="55" s="1" a="1"/>
  <c r="T45" i="55" s="1"/>
  <c r="U45" i="55" s="1" a="1"/>
  <c r="U45" i="55" s="1"/>
  <c r="V45" i="55" s="1" a="1"/>
  <c r="V45" i="55" s="1"/>
  <c r="W45" i="55" s="1" a="1"/>
  <c r="W45" i="55" s="1"/>
  <c r="X45" i="55" s="1" a="1"/>
  <c r="X45" i="55" s="1"/>
  <c r="Y45" i="55" s="1" a="1"/>
  <c r="Y45" i="55" s="1"/>
  <c r="Z45" i="55" s="1" a="1"/>
  <c r="Z45" i="55" s="1"/>
  <c r="AA45" i="55" s="1" a="1"/>
  <c r="AA45" i="55" s="1"/>
  <c r="S43" i="55" a="1"/>
  <c r="S43" i="55" s="1"/>
  <c r="T43" i="55" s="1" a="1"/>
  <c r="T43" i="55" s="1"/>
  <c r="U43" i="55" s="1" a="1"/>
  <c r="U43" i="55" s="1"/>
  <c r="V43" i="55" s="1" a="1"/>
  <c r="V43" i="55" s="1"/>
  <c r="W43" i="55" s="1" a="1"/>
  <c r="W43" i="55" s="1"/>
  <c r="X43" i="55" s="1" a="1"/>
  <c r="X43" i="55" s="1"/>
  <c r="Y43" i="55" s="1" a="1"/>
  <c r="Y43" i="55" s="1"/>
  <c r="Z43" i="55" s="1" a="1"/>
  <c r="Z43" i="55" s="1"/>
  <c r="AA43" i="55" s="1" a="1"/>
  <c r="AA43" i="55" s="1"/>
  <c r="S47" i="55" a="1"/>
  <c r="S47" i="55" s="1"/>
  <c r="T47" i="55" s="1" a="1"/>
  <c r="T47" i="55" s="1"/>
  <c r="U47" i="55" s="1" a="1"/>
  <c r="U47" i="55" s="1"/>
  <c r="V47" i="55" s="1" a="1"/>
  <c r="V47" i="55" s="1"/>
  <c r="W47" i="55" s="1" a="1"/>
  <c r="W47" i="55" s="1"/>
  <c r="X47" i="55" s="1" a="1"/>
  <c r="X47" i="55" s="1"/>
  <c r="Y47" i="55" s="1" a="1"/>
  <c r="Y47" i="55" s="1"/>
  <c r="Z47" i="55" s="1" a="1"/>
  <c r="Z47" i="55" s="1"/>
  <c r="AA47" i="55" s="1" a="1"/>
  <c r="AA47" i="55" s="1"/>
  <c r="S51" i="55" a="1"/>
  <c r="S51" i="55" s="1"/>
  <c r="T51" i="55" s="1" a="1"/>
  <c r="T51" i="55" s="1"/>
  <c r="U51" i="55" s="1" a="1"/>
  <c r="U51" i="55" s="1"/>
  <c r="V51" i="55" s="1" a="1"/>
  <c r="V51" i="55" s="1"/>
  <c r="W51" i="55" s="1" a="1"/>
  <c r="W51" i="55" s="1"/>
  <c r="X51" i="55" s="1" a="1"/>
  <c r="X51" i="55" s="1"/>
  <c r="Y51" i="55" s="1" a="1"/>
  <c r="Y51" i="55" s="1"/>
  <c r="Z51" i="55" s="1" a="1"/>
  <c r="Z51" i="55" s="1"/>
  <c r="AA51" i="55" s="1" a="1"/>
  <c r="AA51" i="55" s="1"/>
  <c r="S42" i="55" a="1"/>
  <c r="S42" i="55" s="1"/>
  <c r="T42" i="55" s="1" a="1"/>
  <c r="T42" i="55" s="1"/>
  <c r="U42" i="55" s="1" a="1"/>
  <c r="U42" i="55" s="1"/>
  <c r="V42" i="55" s="1" a="1"/>
  <c r="V42" i="55" s="1"/>
  <c r="W42" i="55" s="1" a="1"/>
  <c r="W42" i="55" s="1"/>
  <c r="X42" i="55" s="1" a="1"/>
  <c r="X42" i="55" s="1"/>
  <c r="Y42" i="55" s="1" a="1"/>
  <c r="Y42" i="55" s="1"/>
  <c r="Z42" i="55" s="1" a="1"/>
  <c r="Z42" i="55" s="1"/>
  <c r="AA42" i="55" s="1" a="1"/>
  <c r="AA42" i="55" s="1"/>
  <c r="S53" i="55" a="1"/>
  <c r="S53" i="55" s="1"/>
  <c r="T53" i="55" s="1" a="1"/>
  <c r="T53" i="55" s="1"/>
  <c r="U53" i="55" s="1" a="1"/>
  <c r="U53" i="55" s="1"/>
  <c r="V53" i="55" s="1" a="1"/>
  <c r="V53" i="55" s="1"/>
  <c r="W53" i="55" s="1" a="1"/>
  <c r="W53" i="55" s="1"/>
  <c r="X53" i="55" s="1" a="1"/>
  <c r="X53" i="55" s="1"/>
  <c r="Y53" i="55" s="1" a="1"/>
  <c r="Y53" i="55" s="1"/>
  <c r="Z53" i="55" s="1" a="1"/>
  <c r="Z53" i="55" s="1"/>
  <c r="AA53" i="55" s="1" a="1"/>
  <c r="AA53" i="55" s="1"/>
  <c r="S41" i="55" a="1"/>
  <c r="S41" i="55" s="1"/>
  <c r="T41" i="55" s="1" a="1"/>
  <c r="T41" i="55" s="1"/>
  <c r="U41" i="55" s="1" a="1"/>
  <c r="U41" i="55" s="1"/>
  <c r="V41" i="55" s="1" a="1"/>
  <c r="V41" i="55" s="1"/>
  <c r="W41" i="55" s="1" a="1"/>
  <c r="W41" i="55" s="1"/>
  <c r="X41" i="55" s="1" a="1"/>
  <c r="X41" i="55" s="1"/>
  <c r="Y41" i="55" s="1" a="1"/>
  <c r="Y41" i="55" s="1"/>
  <c r="Z41" i="55" s="1" a="1"/>
  <c r="Z41" i="55" s="1"/>
  <c r="AA41" i="55" s="1" a="1"/>
  <c r="AA41" i="55" s="1"/>
  <c r="S49" i="55" a="1"/>
  <c r="S49" i="55" s="1"/>
  <c r="T49" i="55" s="1" a="1"/>
  <c r="T49" i="55" s="1"/>
  <c r="U49" i="55" s="1" a="1"/>
  <c r="U49" i="55" s="1"/>
  <c r="V49" i="55" s="1" a="1"/>
  <c r="V49" i="55" s="1"/>
  <c r="W49" i="55" s="1" a="1"/>
  <c r="W49" i="55" s="1"/>
  <c r="X49" i="55" s="1" a="1"/>
  <c r="X49" i="55" s="1"/>
  <c r="Y49" i="55" s="1" a="1"/>
  <c r="Y49" i="55" s="1"/>
  <c r="Z49" i="55" s="1" a="1"/>
  <c r="Z49" i="55" s="1"/>
  <c r="AA49" i="55" s="1" a="1"/>
  <c r="AA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D3" i="52"/>
  <c r="S2" i="52"/>
  <c r="R2" i="52"/>
  <c r="Q2" i="52"/>
  <c r="P2" i="52"/>
  <c r="P36" i="52" s="1"/>
  <c r="O2" i="52"/>
  <c r="N2" i="52"/>
  <c r="M2" i="52"/>
  <c r="M36" i="52" s="1"/>
  <c r="L2" i="52"/>
  <c r="L36" i="52" s="1"/>
  <c r="K2" i="52"/>
  <c r="J2" i="52"/>
  <c r="I2" i="52"/>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Q37" i="52" l="1"/>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N117" i="56" s="1" a="1"/>
  <c r="N117" i="56" s="1"/>
  <c r="O117" i="56" s="1" a="1"/>
  <c r="O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N113" i="56" s="1" a="1"/>
  <c r="N113" i="56" s="1"/>
  <c r="O113" i="56" s="1" a="1"/>
  <c r="O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N118" i="56" s="1" a="1"/>
  <c r="N118" i="56" s="1"/>
  <c r="O118" i="56" s="1" a="1"/>
  <c r="O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AC10" i="55" l="1" a="1"/>
  <c r="AC10" i="55" s="1"/>
  <c r="Q10" i="55" a="1"/>
  <c r="Q10" i="55" s="1"/>
  <c r="O10" i="55" a="1"/>
  <c r="O10" i="55" s="1"/>
  <c r="AN10" i="55" a="1"/>
  <c r="AN10" i="55" s="1"/>
  <c r="AB10" i="55" a="1"/>
  <c r="AB10" i="55" s="1"/>
  <c r="P10" i="55" a="1"/>
  <c r="P10" i="55" s="1"/>
  <c r="AM10" i="55" a="1"/>
  <c r="AM10" i="55" s="1"/>
  <c r="AL10" i="55" a="1"/>
  <c r="AL10" i="55" s="1"/>
  <c r="Z10" i="55" a="1"/>
  <c r="Z10" i="55" s="1"/>
  <c r="N10" i="55" a="1"/>
  <c r="N10" i="55" s="1"/>
  <c r="Y10" i="55" a="1"/>
  <c r="Y10" i="55" s="1"/>
  <c r="M10" i="55" a="1"/>
  <c r="M10" i="55" s="1"/>
  <c r="AK10" i="55" a="1"/>
  <c r="AK10" i="55" s="1"/>
  <c r="AJ10" i="55" a="1"/>
  <c r="AJ10" i="55" s="1"/>
  <c r="X10" i="55" a="1"/>
  <c r="X10" i="55" s="1"/>
  <c r="L10" i="55" a="1"/>
  <c r="L10" i="55" s="1"/>
  <c r="AI10" i="55" a="1"/>
  <c r="AI10" i="55" s="1"/>
  <c r="W10" i="55" a="1"/>
  <c r="W10" i="55" s="1"/>
  <c r="K10" i="55" a="1"/>
  <c r="K10" i="55" s="1"/>
  <c r="AE10" i="55" a="1"/>
  <c r="AE10" i="55" s="1"/>
  <c r="AH10" i="55" a="1"/>
  <c r="AH10" i="55" s="1"/>
  <c r="V10" i="55" a="1"/>
  <c r="V10" i="55" s="1"/>
  <c r="J10" i="55" a="1"/>
  <c r="J10" i="55" s="1"/>
  <c r="AG10" i="55" a="1"/>
  <c r="AG10" i="55" s="1"/>
  <c r="U10" i="55" a="1"/>
  <c r="U10" i="55" s="1"/>
  <c r="S10" i="55" a="1"/>
  <c r="S10" i="55" s="1"/>
  <c r="AF10" i="55" a="1"/>
  <c r="AF10" i="55" s="1"/>
  <c r="T10" i="55" a="1"/>
  <c r="T10" i="55" s="1"/>
  <c r="AD10" i="55" a="1"/>
  <c r="AD10" i="55" s="1"/>
  <c r="R10" i="55" a="1"/>
  <c r="R10" i="55" s="1"/>
  <c r="AA10" i="55" a="1"/>
  <c r="AA10" i="55" s="1"/>
  <c r="AH15" i="55" a="1"/>
  <c r="AH15" i="55" s="1"/>
  <c r="X15" i="55" a="1"/>
  <c r="X15" i="55" s="1"/>
  <c r="P15" i="55" a="1"/>
  <c r="P15" i="55" s="1"/>
  <c r="AG15" i="55" a="1"/>
  <c r="AG15" i="55" s="1"/>
  <c r="O15" i="55" a="1"/>
  <c r="O15" i="55" s="1"/>
  <c r="AF15" i="55" a="1"/>
  <c r="AF15" i="55" s="1"/>
  <c r="N15" i="55" a="1"/>
  <c r="N15" i="55" s="1"/>
  <c r="W15" i="55" a="1"/>
  <c r="W15" i="55" s="1"/>
  <c r="M15" i="55" a="1"/>
  <c r="M15" i="55" s="1"/>
  <c r="AN15" i="55" a="1"/>
  <c r="AN15" i="55" s="1"/>
  <c r="V15" i="55" a="1"/>
  <c r="V15" i="55" s="1"/>
  <c r="AE15" i="55" a="1"/>
  <c r="AE15" i="55" s="1"/>
  <c r="AM15" i="55" a="1"/>
  <c r="AM15" i="55" s="1"/>
  <c r="AD15" i="55" a="1"/>
  <c r="AD15" i="55" s="1"/>
  <c r="U15" i="55" a="1"/>
  <c r="U15" i="55" s="1"/>
  <c r="L15" i="55" a="1"/>
  <c r="L15" i="55" s="1"/>
  <c r="AC15" i="55" a="1"/>
  <c r="AC15" i="55" s="1"/>
  <c r="K15" i="55" a="1"/>
  <c r="K15" i="55" s="1"/>
  <c r="R15" i="55" a="1"/>
  <c r="R15" i="55" s="1"/>
  <c r="AL15" i="55" a="1"/>
  <c r="AL15" i="55" s="1"/>
  <c r="AB15" i="55" a="1"/>
  <c r="AB15" i="55" s="1"/>
  <c r="T15" i="55" a="1"/>
  <c r="T15" i="55" s="1"/>
  <c r="AK15" i="55" a="1"/>
  <c r="AK15" i="55" s="1"/>
  <c r="AA15" i="55" a="1"/>
  <c r="AA15" i="55" s="1"/>
  <c r="S15" i="55" a="1"/>
  <c r="S15" i="55" s="1"/>
  <c r="J15" i="55" a="1"/>
  <c r="J15" i="55" s="1"/>
  <c r="AJ15" i="55" a="1"/>
  <c r="AJ15" i="55" s="1"/>
  <c r="Z15" i="55" a="1"/>
  <c r="Z15" i="55" s="1"/>
  <c r="AI15" i="55" a="1"/>
  <c r="AI15" i="55" s="1"/>
  <c r="Y15" i="55" a="1"/>
  <c r="Y15" i="55" s="1"/>
  <c r="Q15" i="55" a="1"/>
  <c r="Q15" i="55" s="1"/>
  <c r="AH18" i="55" a="1"/>
  <c r="AH18" i="55" s="1"/>
  <c r="Z18" i="55" a="1"/>
  <c r="Z18" i="55" s="1"/>
  <c r="R18" i="55" a="1"/>
  <c r="R18" i="55" s="1"/>
  <c r="AG18" i="55" a="1"/>
  <c r="AG18" i="55" s="1"/>
  <c r="J18" i="55" a="1"/>
  <c r="J18" i="55" s="1"/>
  <c r="Y18" i="55" a="1"/>
  <c r="Y18" i="55" s="1"/>
  <c r="Q18" i="55" a="1"/>
  <c r="Q18" i="55" s="1"/>
  <c r="AF18" i="55" a="1"/>
  <c r="AF18" i="55" s="1"/>
  <c r="X18" i="55" a="1"/>
  <c r="X18" i="55" s="1"/>
  <c r="AN18" i="55" a="1"/>
  <c r="AN18" i="55" s="1"/>
  <c r="P18" i="55" a="1"/>
  <c r="P18" i="55" s="1"/>
  <c r="AM18" i="55" a="1"/>
  <c r="AM18" i="55" s="1"/>
  <c r="AE18" i="55" a="1"/>
  <c r="AE18" i="55" s="1"/>
  <c r="W18" i="55" a="1"/>
  <c r="W18" i="55" s="1"/>
  <c r="O18" i="55" a="1"/>
  <c r="O18" i="55" s="1"/>
  <c r="L18" i="55" a="1"/>
  <c r="L18" i="55" s="1"/>
  <c r="AL18" i="55" a="1"/>
  <c r="AL18" i="55" s="1"/>
  <c r="AD18" i="55" a="1"/>
  <c r="AD18" i="55" s="1"/>
  <c r="AI18" i="55" a="1"/>
  <c r="AI18" i="55" s="1"/>
  <c r="AC18" i="55" a="1"/>
  <c r="AC18" i="55" s="1"/>
  <c r="V18" i="55" a="1"/>
  <c r="V18" i="55" s="1"/>
  <c r="N18" i="55" a="1"/>
  <c r="N18" i="55" s="1"/>
  <c r="AK18" i="55" a="1"/>
  <c r="AK18" i="55" s="1"/>
  <c r="U18" i="55" a="1"/>
  <c r="U18" i="55" s="1"/>
  <c r="AJ18" i="55" a="1"/>
  <c r="AJ18" i="55" s="1"/>
  <c r="AB18" i="55" a="1"/>
  <c r="AB18" i="55" s="1"/>
  <c r="T18" i="55" a="1"/>
  <c r="T18" i="55" s="1"/>
  <c r="M18" i="55" a="1"/>
  <c r="M18" i="55" s="1"/>
  <c r="AA18" i="55" a="1"/>
  <c r="AA18" i="55" s="1"/>
  <c r="S18" i="55" a="1"/>
  <c r="S18" i="55" s="1"/>
  <c r="K18" i="55" a="1"/>
  <c r="K18" i="55" s="1"/>
  <c r="Y17" i="55" a="1"/>
  <c r="Y17" i="55" s="1"/>
  <c r="P17" i="55" a="1"/>
  <c r="P17" i="55" s="1"/>
  <c r="AN17" i="55" a="1"/>
  <c r="AN17" i="55" s="1"/>
  <c r="AF17" i="55" a="1"/>
  <c r="AF17" i="55" s="1"/>
  <c r="X17" i="55" a="1"/>
  <c r="X17" i="55" s="1"/>
  <c r="O17" i="55" a="1"/>
  <c r="O17" i="55" s="1"/>
  <c r="AM17" i="55" a="1"/>
  <c r="AM17" i="55" s="1"/>
  <c r="W17" i="55" a="1"/>
  <c r="W17" i="55" s="1"/>
  <c r="N17" i="55" a="1"/>
  <c r="N17" i="55" s="1"/>
  <c r="AD17" i="55" a="1"/>
  <c r="AD17" i="55" s="1"/>
  <c r="M17" i="55" a="1"/>
  <c r="M17" i="55" s="1"/>
  <c r="AL17" i="55" a="1"/>
  <c r="AL17" i="55" s="1"/>
  <c r="V17" i="55" a="1"/>
  <c r="V17" i="55" s="1"/>
  <c r="AK17" i="55" a="1"/>
  <c r="AK17" i="55" s="1"/>
  <c r="AC17" i="55" a="1"/>
  <c r="AC17" i="55" s="1"/>
  <c r="U17" i="55" a="1"/>
  <c r="U17" i="55" s="1"/>
  <c r="L17" i="55" a="1"/>
  <c r="L17" i="55" s="1"/>
  <c r="AJ17" i="55" a="1"/>
  <c r="AJ17" i="55" s="1"/>
  <c r="T17" i="55" a="1"/>
  <c r="T17" i="55" s="1"/>
  <c r="AB17" i="55" a="1"/>
  <c r="AB17" i="55" s="1"/>
  <c r="S17" i="55" a="1"/>
  <c r="S17" i="55" s="1"/>
  <c r="K17" i="55" a="1"/>
  <c r="K17" i="55" s="1"/>
  <c r="AI17" i="55" a="1"/>
  <c r="AI17" i="55" s="1"/>
  <c r="AA17" i="55" a="1"/>
  <c r="AA17" i="55" s="1"/>
  <c r="R17" i="55" a="1"/>
  <c r="R17" i="55" s="1"/>
  <c r="J17" i="55" a="1"/>
  <c r="J17" i="55" s="1"/>
  <c r="AH17" i="55" a="1"/>
  <c r="AH17" i="55" s="1"/>
  <c r="AG17" i="55" a="1"/>
  <c r="AG17" i="55" s="1"/>
  <c r="Z17" i="55" a="1"/>
  <c r="Z17" i="55" s="1"/>
  <c r="Q17" i="55" a="1"/>
  <c r="Q17" i="55" s="1"/>
  <c r="AE17" i="55" a="1"/>
  <c r="AE17" i="55" s="1"/>
  <c r="AI19" i="55" a="1"/>
  <c r="AI19" i="55" s="1"/>
  <c r="AA19" i="55" a="1"/>
  <c r="AA19" i="55" s="1"/>
  <c r="L19" i="55" a="1"/>
  <c r="L19" i="55" s="1"/>
  <c r="AH19" i="55" a="1"/>
  <c r="AH19" i="55" s="1"/>
  <c r="Z19" i="55" a="1"/>
  <c r="Z19" i="55" s="1"/>
  <c r="S19" i="55" a="1"/>
  <c r="S19" i="55" s="1"/>
  <c r="K19" i="55" a="1"/>
  <c r="K19" i="55" s="1"/>
  <c r="J19" i="55" a="1"/>
  <c r="J19" i="55" s="1"/>
  <c r="AG19" i="55" a="1"/>
  <c r="AG19" i="55" s="1"/>
  <c r="Y19" i="55" a="1"/>
  <c r="Y19" i="55" s="1"/>
  <c r="R19" i="55" a="1"/>
  <c r="R19" i="55" s="1"/>
  <c r="AN19" i="55" a="1"/>
  <c r="AN19" i="55" s="1"/>
  <c r="Q19" i="55" a="1"/>
  <c r="Q19" i="55" s="1"/>
  <c r="AF19" i="55" a="1"/>
  <c r="AF19" i="55" s="1"/>
  <c r="X19" i="55" a="1"/>
  <c r="X19" i="55" s="1"/>
  <c r="P19" i="55" a="1"/>
  <c r="P19" i="55" s="1"/>
  <c r="U19" i="55" a="1"/>
  <c r="U19" i="55" s="1"/>
  <c r="AM19" i="55" a="1"/>
  <c r="AM19" i="55" s="1"/>
  <c r="AE19" i="55" a="1"/>
  <c r="AE19" i="55" s="1"/>
  <c r="W19" i="55" a="1"/>
  <c r="W19" i="55" s="1"/>
  <c r="O19" i="55" a="1"/>
  <c r="O19" i="55" s="1"/>
  <c r="AL19" i="55" a="1"/>
  <c r="AL19" i="55" s="1"/>
  <c r="AD19" i="55" a="1"/>
  <c r="AD19" i="55" s="1"/>
  <c r="V19" i="55" a="1"/>
  <c r="V19" i="55" s="1"/>
  <c r="AB19" i="55" a="1"/>
  <c r="AB19" i="55" s="1"/>
  <c r="AK19" i="55" a="1"/>
  <c r="AK19" i="55" s="1"/>
  <c r="AC19" i="55" a="1"/>
  <c r="AC19" i="55" s="1"/>
  <c r="N19" i="55" a="1"/>
  <c r="N19" i="55" s="1"/>
  <c r="M19" i="55" a="1"/>
  <c r="M19" i="55" s="1"/>
  <c r="AJ19" i="55" a="1"/>
  <c r="AJ19" i="55" s="1"/>
  <c r="T19" i="55" a="1"/>
  <c r="T19" i="55" s="1"/>
  <c r="AM16" i="55" a="1"/>
  <c r="AM16" i="55" s="1"/>
  <c r="AE16" i="55" a="1"/>
  <c r="AE16" i="55" s="1"/>
  <c r="V16" i="55" a="1"/>
  <c r="V16" i="55" s="1"/>
  <c r="L16" i="55" a="1"/>
  <c r="L16" i="55" s="1"/>
  <c r="T16" i="55" a="1"/>
  <c r="T16" i="55" s="1"/>
  <c r="AL16" i="55" a="1"/>
  <c r="AL16" i="55" s="1"/>
  <c r="U16" i="55" a="1"/>
  <c r="U16" i="55" s="1"/>
  <c r="K16" i="55" a="1"/>
  <c r="K16" i="55" s="1"/>
  <c r="AK16" i="55" a="1"/>
  <c r="AK16" i="55" s="1"/>
  <c r="AD16" i="55" a="1"/>
  <c r="AD16" i="55" s="1"/>
  <c r="AC16" i="55" a="1"/>
  <c r="AC16" i="55" s="1"/>
  <c r="S16" i="55" a="1"/>
  <c r="S16" i="55" s="1"/>
  <c r="AJ16" i="55" a="1"/>
  <c r="AJ16" i="55" s="1"/>
  <c r="AB16" i="55" a="1"/>
  <c r="AB16" i="55" s="1"/>
  <c r="R16" i="55" a="1"/>
  <c r="R16" i="55" s="1"/>
  <c r="AI16" i="55" a="1"/>
  <c r="AI16" i="55" s="1"/>
  <c r="AA16" i="55" a="1"/>
  <c r="AA16" i="55" s="1"/>
  <c r="Q16" i="55" a="1"/>
  <c r="Q16" i="55" s="1"/>
  <c r="AF16" i="55" a="1"/>
  <c r="AF16" i="55" s="1"/>
  <c r="AH16" i="55" a="1"/>
  <c r="AH16" i="55" s="1"/>
  <c r="Z16" i="55" a="1"/>
  <c r="Z16" i="55" s="1"/>
  <c r="P16" i="55" a="1"/>
  <c r="P16" i="55" s="1"/>
  <c r="W16" i="55" a="1"/>
  <c r="W16" i="55" s="1"/>
  <c r="Y16" i="55" a="1"/>
  <c r="Y16" i="55" s="1"/>
  <c r="O16" i="55" a="1"/>
  <c r="O16" i="55" s="1"/>
  <c r="AG16" i="55" a="1"/>
  <c r="AG16" i="55" s="1"/>
  <c r="X16" i="55" a="1"/>
  <c r="X16" i="55" s="1"/>
  <c r="N16" i="55" a="1"/>
  <c r="N16" i="55" s="1"/>
  <c r="AN16" i="55" a="1"/>
  <c r="AN16" i="55" s="1"/>
  <c r="M16" i="55" a="1"/>
  <c r="M16" i="55" s="1"/>
  <c r="J16" i="55" a="1"/>
  <c r="J16" i="55" s="1"/>
  <c r="AF21" i="55" a="1"/>
  <c r="AF21" i="55" s="1"/>
  <c r="V21" i="55" a="1"/>
  <c r="V21" i="55" s="1"/>
  <c r="J21" i="55" a="1"/>
  <c r="J21" i="55" s="1"/>
  <c r="U21" i="55" a="1"/>
  <c r="U21" i="55" s="1"/>
  <c r="T21" i="55" a="1"/>
  <c r="T21" i="55" s="1"/>
  <c r="AD21" i="55" a="1"/>
  <c r="AD21" i="55" s="1"/>
  <c r="S21" i="55" a="1"/>
  <c r="S21" i="55" s="1"/>
  <c r="AN21" i="55" a="1"/>
  <c r="AN21" i="55" s="1"/>
  <c r="AC21" i="55" a="1"/>
  <c r="AC21" i="55" s="1"/>
  <c r="R21" i="55" a="1"/>
  <c r="R21" i="55" s="1"/>
  <c r="AM21" i="55" a="1"/>
  <c r="AM21" i="55" s="1"/>
  <c r="AB21" i="55" a="1"/>
  <c r="AB21" i="55" s="1"/>
  <c r="Q21" i="55" a="1"/>
  <c r="Q21" i="55" s="1"/>
  <c r="AL21" i="55" a="1"/>
  <c r="AL21" i="55" s="1"/>
  <c r="AA21" i="55" a="1"/>
  <c r="AA21" i="55" s="1"/>
  <c r="P21" i="55" a="1"/>
  <c r="P21" i="55" s="1"/>
  <c r="X21" i="55" a="1"/>
  <c r="X21" i="55" s="1"/>
  <c r="AK21" i="55" a="1"/>
  <c r="AK21" i="55" s="1"/>
  <c r="Z21" i="55" a="1"/>
  <c r="Z21" i="55" s="1"/>
  <c r="O21" i="55" a="1"/>
  <c r="O21" i="55" s="1"/>
  <c r="AJ21" i="55" a="1"/>
  <c r="AJ21" i="55" s="1"/>
  <c r="N21" i="55" a="1"/>
  <c r="N21" i="55" s="1"/>
  <c r="AH21" i="55" a="1"/>
  <c r="AH21" i="55" s="1"/>
  <c r="L21" i="55" a="1"/>
  <c r="L21" i="55" s="1"/>
  <c r="AI21" i="55" a="1"/>
  <c r="AI21" i="55" s="1"/>
  <c r="Y21" i="55" a="1"/>
  <c r="Y21" i="55" s="1"/>
  <c r="M21" i="55" a="1"/>
  <c r="M21" i="55" s="1"/>
  <c r="AG21" i="55" a="1"/>
  <c r="AG21" i="55" s="1"/>
  <c r="W21" i="55" a="1"/>
  <c r="W21" i="55" s="1"/>
  <c r="K21" i="55" a="1"/>
  <c r="K21" i="55" s="1"/>
  <c r="AE21" i="55" a="1"/>
  <c r="AE21" i="55" s="1"/>
  <c r="AH12" i="55" a="1"/>
  <c r="AH12" i="55" s="1"/>
  <c r="X12" i="55" a="1"/>
  <c r="X12" i="55" s="1"/>
  <c r="N12" i="55" a="1"/>
  <c r="N12" i="55" s="1"/>
  <c r="AG12" i="55" a="1"/>
  <c r="AG12" i="55" s="1"/>
  <c r="W12" i="55" a="1"/>
  <c r="W12" i="55" s="1"/>
  <c r="M12" i="55" a="1"/>
  <c r="M12" i="55" s="1"/>
  <c r="V12" i="55" a="1"/>
  <c r="V12" i="55" s="1"/>
  <c r="AF12" i="55" a="1"/>
  <c r="AF12" i="55" s="1"/>
  <c r="K12" i="55" a="1"/>
  <c r="K12" i="55" s="1"/>
  <c r="AE12" i="55" a="1"/>
  <c r="AE12" i="55" s="1"/>
  <c r="J12" i="55" a="1"/>
  <c r="J12" i="55" s="1"/>
  <c r="U12" i="55" a="1"/>
  <c r="U12" i="55" s="1"/>
  <c r="AN12" i="55" a="1"/>
  <c r="AN12" i="55" s="1"/>
  <c r="AD12" i="55" a="1"/>
  <c r="AD12" i="55" s="1"/>
  <c r="T12" i="55" a="1"/>
  <c r="T12" i="55" s="1"/>
  <c r="AJ12" i="55" a="1"/>
  <c r="AJ12" i="55" s="1"/>
  <c r="AC12" i="55" a="1"/>
  <c r="AC12" i="55" s="1"/>
  <c r="S12" i="55" a="1"/>
  <c r="S12" i="55" s="1"/>
  <c r="Z12" i="55" a="1"/>
  <c r="Z12" i="55" s="1"/>
  <c r="AM12" i="55" a="1"/>
  <c r="AM12" i="55" s="1"/>
  <c r="AB12" i="55" a="1"/>
  <c r="AB12" i="55" s="1"/>
  <c r="R12" i="55" a="1"/>
  <c r="R12" i="55" s="1"/>
  <c r="AL12" i="55" a="1"/>
  <c r="AL12" i="55" s="1"/>
  <c r="Q12" i="55" a="1"/>
  <c r="Q12" i="55" s="1"/>
  <c r="AK12" i="55" a="1"/>
  <c r="AK12" i="55" s="1"/>
  <c r="AA12" i="55" a="1"/>
  <c r="AA12" i="55" s="1"/>
  <c r="P12" i="55" a="1"/>
  <c r="P12" i="55" s="1"/>
  <c r="AI12" i="55" a="1"/>
  <c r="AI12" i="55" s="1"/>
  <c r="Y12" i="55" a="1"/>
  <c r="Y12" i="55" s="1"/>
  <c r="O12" i="55" a="1"/>
  <c r="O12" i="55" s="1"/>
  <c r="L12" i="55" a="1"/>
  <c r="L12" i="55" s="1"/>
  <c r="AD20" i="55" a="1"/>
  <c r="AD20" i="55" s="1"/>
  <c r="AN20" i="55" a="1"/>
  <c r="AN20" i="55" s="1"/>
  <c r="AC20" i="55" a="1"/>
  <c r="AC20" i="55" s="1"/>
  <c r="T20" i="55" a="1"/>
  <c r="T20" i="55" s="1"/>
  <c r="K20" i="55" a="1"/>
  <c r="K20" i="55" s="1"/>
  <c r="AM20" i="55" a="1"/>
  <c r="AM20" i="55" s="1"/>
  <c r="AB20" i="55" a="1"/>
  <c r="AB20" i="55" s="1"/>
  <c r="S20" i="55" a="1"/>
  <c r="S20" i="55" s="1"/>
  <c r="J20" i="55" a="1"/>
  <c r="J20" i="55" s="1"/>
  <c r="AL20" i="55" a="1"/>
  <c r="AL20" i="55" s="1"/>
  <c r="AA20" i="55" a="1"/>
  <c r="AA20" i="55" s="1"/>
  <c r="R20" i="55" a="1"/>
  <c r="R20" i="55" s="1"/>
  <c r="AK20" i="55" a="1"/>
  <c r="AK20" i="55" s="1"/>
  <c r="Z20" i="55" a="1"/>
  <c r="Z20" i="55" s="1"/>
  <c r="AJ20" i="55" a="1"/>
  <c r="AJ20" i="55" s="1"/>
  <c r="Y20" i="55" a="1"/>
  <c r="Y20" i="55" s="1"/>
  <c r="Q20" i="55" a="1"/>
  <c r="Q20" i="55" s="1"/>
  <c r="AF20" i="55" a="1"/>
  <c r="AF20" i="55" s="1"/>
  <c r="AI20" i="55" a="1"/>
  <c r="AI20" i="55" s="1"/>
  <c r="P20" i="55" a="1"/>
  <c r="P20" i="55" s="1"/>
  <c r="AH20" i="55" a="1"/>
  <c r="AH20" i="55" s="1"/>
  <c r="X20" i="55" a="1"/>
  <c r="X20" i="55" s="1"/>
  <c r="O20" i="55" a="1"/>
  <c r="O20" i="55" s="1"/>
  <c r="M20" i="55" a="1"/>
  <c r="M20" i="55" s="1"/>
  <c r="AG20" i="55" a="1"/>
  <c r="AG20" i="55" s="1"/>
  <c r="W20" i="55" a="1"/>
  <c r="W20" i="55" s="1"/>
  <c r="N20" i="55" a="1"/>
  <c r="N20" i="55" s="1"/>
  <c r="V20" i="55" a="1"/>
  <c r="V20" i="55" s="1"/>
  <c r="AE20" i="55" a="1"/>
  <c r="AE20" i="55" s="1"/>
  <c r="U20" i="55" a="1"/>
  <c r="U20" i="55" s="1"/>
  <c r="L20" i="55" a="1"/>
  <c r="L20" i="55" s="1"/>
  <c r="AE13" i="55" a="1"/>
  <c r="AE13" i="55" s="1"/>
  <c r="V13" i="55" a="1"/>
  <c r="V13" i="55" s="1"/>
  <c r="AD13" i="55" a="1"/>
  <c r="AD13" i="55" s="1"/>
  <c r="AN13" i="55" a="1"/>
  <c r="AN13" i="55" s="1"/>
  <c r="L13" i="55" a="1"/>
  <c r="L13" i="55" s="1"/>
  <c r="AM13" i="55" a="1"/>
  <c r="AM13" i="55" s="1"/>
  <c r="K13" i="55" a="1"/>
  <c r="K13" i="55" s="1"/>
  <c r="AC13" i="55" a="1"/>
  <c r="AC13" i="55" s="1"/>
  <c r="T13" i="55" a="1"/>
  <c r="T13" i="55" s="1"/>
  <c r="J13" i="55" a="1"/>
  <c r="J13" i="55" s="1"/>
  <c r="AL13" i="55" a="1"/>
  <c r="AL13" i="55" s="1"/>
  <c r="S13" i="55" a="1"/>
  <c r="S13" i="55" s="1"/>
  <c r="AK13" i="55" a="1"/>
  <c r="AK13" i="55" s="1"/>
  <c r="AB13" i="55" a="1"/>
  <c r="AB13" i="55" s="1"/>
  <c r="R13" i="55" a="1"/>
  <c r="R13" i="55" s="1"/>
  <c r="AJ13" i="55" a="1"/>
  <c r="AJ13" i="55" s="1"/>
  <c r="AA13" i="55" a="1"/>
  <c r="AA13" i="55" s="1"/>
  <c r="Q13" i="55" a="1"/>
  <c r="Q13" i="55" s="1"/>
  <c r="AI13" i="55" a="1"/>
  <c r="AI13" i="55" s="1"/>
  <c r="Z13" i="55" a="1"/>
  <c r="Z13" i="55" s="1"/>
  <c r="P13" i="55" a="1"/>
  <c r="P13" i="55" s="1"/>
  <c r="AG13" i="55" a="1"/>
  <c r="AG13" i="55" s="1"/>
  <c r="X13" i="55" a="1"/>
  <c r="X13" i="55" s="1"/>
  <c r="AH13" i="55" a="1"/>
  <c r="AH13" i="55" s="1"/>
  <c r="Y13" i="55" a="1"/>
  <c r="Y13" i="55" s="1"/>
  <c r="O13" i="55" a="1"/>
  <c r="O13" i="55" s="1"/>
  <c r="N13" i="55" a="1"/>
  <c r="N13" i="55" s="1"/>
  <c r="AF13" i="55" a="1"/>
  <c r="AF13" i="55" s="1"/>
  <c r="W13" i="55" a="1"/>
  <c r="W13" i="55" s="1"/>
  <c r="M13" i="55" a="1"/>
  <c r="M13" i="55" s="1"/>
  <c r="U13" i="55" a="1"/>
  <c r="U13" i="55" s="1"/>
  <c r="AL14" i="55" a="1"/>
  <c r="AL14" i="55" s="1"/>
  <c r="AC14" i="55" a="1"/>
  <c r="AC14" i="55" s="1"/>
  <c r="T14" i="55" a="1"/>
  <c r="T14" i="55" s="1"/>
  <c r="J14" i="55" a="1"/>
  <c r="J14" i="55" s="1"/>
  <c r="AK14" i="55" a="1"/>
  <c r="AK14" i="55" s="1"/>
  <c r="AB14" i="55" a="1"/>
  <c r="AB14" i="55" s="1"/>
  <c r="S14" i="55" a="1"/>
  <c r="S14" i="55" s="1"/>
  <c r="R14" i="55" a="1"/>
  <c r="R14" i="55" s="1"/>
  <c r="AJ14" i="55" a="1"/>
  <c r="AJ14" i="55" s="1"/>
  <c r="Z14" i="55" a="1"/>
  <c r="Z14" i="55" s="1"/>
  <c r="AI14" i="55" a="1"/>
  <c r="AI14" i="55" s="1"/>
  <c r="Q14" i="55" a="1"/>
  <c r="Q14" i="55" s="1"/>
  <c r="AH14" i="55" a="1"/>
  <c r="AH14" i="55" s="1"/>
  <c r="Y14" i="55" a="1"/>
  <c r="Y14" i="55" s="1"/>
  <c r="P14" i="55" a="1"/>
  <c r="P14" i="55" s="1"/>
  <c r="U14" i="55" a="1"/>
  <c r="U14" i="55" s="1"/>
  <c r="X14" i="55" a="1"/>
  <c r="X14" i="55" s="1"/>
  <c r="O14" i="55" a="1"/>
  <c r="O14" i="55" s="1"/>
  <c r="L14" i="55" a="1"/>
  <c r="L14" i="55" s="1"/>
  <c r="AG14" i="55" a="1"/>
  <c r="AG14" i="55" s="1"/>
  <c r="N14" i="55" a="1"/>
  <c r="N14" i="55" s="1"/>
  <c r="AF14" i="55" a="1"/>
  <c r="AF14" i="55" s="1"/>
  <c r="W14" i="55" a="1"/>
  <c r="W14" i="55" s="1"/>
  <c r="M14" i="55" a="1"/>
  <c r="M14" i="55" s="1"/>
  <c r="AM14" i="55" a="1"/>
  <c r="AM14" i="55" s="1"/>
  <c r="AN14" i="55" a="1"/>
  <c r="AN14" i="55" s="1"/>
  <c r="AE14" i="55" a="1"/>
  <c r="AE14" i="55" s="1"/>
  <c r="V14" i="55" a="1"/>
  <c r="V14" i="55" s="1"/>
  <c r="AD14" i="55" a="1"/>
  <c r="AD14" i="55" s="1"/>
  <c r="K14" i="55" a="1"/>
  <c r="K14" i="55" s="1"/>
  <c r="AA14" i="55" a="1"/>
  <c r="AA14" i="55" s="1"/>
  <c r="AJ22" i="55" a="1"/>
  <c r="AJ22" i="55" s="1"/>
  <c r="X22" i="55" a="1"/>
  <c r="X22" i="55" s="1"/>
  <c r="M22" i="55" a="1"/>
  <c r="M22" i="55" s="1"/>
  <c r="K22" i="55" a="1"/>
  <c r="K22" i="55" s="1"/>
  <c r="AI22" i="55" a="1"/>
  <c r="AI22" i="55" s="1"/>
  <c r="W22" i="55" a="1"/>
  <c r="W22" i="55" s="1"/>
  <c r="L22" i="55" a="1"/>
  <c r="L22" i="55" s="1"/>
  <c r="V22" i="55" a="1"/>
  <c r="V22" i="55" s="1"/>
  <c r="AH22" i="55" a="1"/>
  <c r="AH22" i="55" s="1"/>
  <c r="AG22" i="55" a="1"/>
  <c r="AG22" i="55" s="1"/>
  <c r="U22" i="55" a="1"/>
  <c r="U22" i="55" s="1"/>
  <c r="J22" i="55" a="1"/>
  <c r="J22" i="55" s="1"/>
  <c r="T22" i="55" a="1"/>
  <c r="T22" i="55" s="1"/>
  <c r="AF22" i="55" a="1"/>
  <c r="AF22" i="55" s="1"/>
  <c r="AE22" i="55" a="1"/>
  <c r="AE22" i="55" s="1"/>
  <c r="AL22" i="55" a="1"/>
  <c r="AL22" i="55" s="1"/>
  <c r="AD22" i="55" a="1"/>
  <c r="AD22" i="55" s="1"/>
  <c r="S22" i="55" a="1"/>
  <c r="S22" i="55" s="1"/>
  <c r="AC22" i="55" a="1"/>
  <c r="AC22" i="55" s="1"/>
  <c r="R22" i="55" a="1"/>
  <c r="R22" i="55" s="1"/>
  <c r="AN22" i="55" a="1"/>
  <c r="AN22" i="55" s="1"/>
  <c r="AB22" i="55" a="1"/>
  <c r="AB22" i="55" s="1"/>
  <c r="Q22" i="55" a="1"/>
  <c r="Q22" i="55" s="1"/>
  <c r="O22" i="55" a="1"/>
  <c r="O22" i="55" s="1"/>
  <c r="AM22" i="55" a="1"/>
  <c r="AM22" i="55" s="1"/>
  <c r="AA22" i="55" a="1"/>
  <c r="AA22" i="55" s="1"/>
  <c r="P22" i="55" a="1"/>
  <c r="P22" i="55" s="1"/>
  <c r="Z22" i="55" a="1"/>
  <c r="Z22" i="55" s="1"/>
  <c r="AK22" i="55" a="1"/>
  <c r="AK22" i="55" s="1"/>
  <c r="Y22" i="55" a="1"/>
  <c r="Y22" i="55" s="1"/>
  <c r="N22" i="55" a="1"/>
  <c r="N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N47" i="29" a="1"/>
  <c r="N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P53" i="52"/>
  <c r="H53" i="52"/>
  <c r="D53" i="52"/>
  <c r="H20" i="57"/>
  <c r="X13" i="57"/>
  <c r="H19" i="57"/>
  <c r="S8" i="56"/>
  <c r="AA8" i="56" s="1"/>
  <c r="Q8" i="56"/>
  <c r="Y8" i="56" s="1"/>
  <c r="S9" i="56"/>
  <c r="AA9" i="56" s="1"/>
  <c r="Q9" i="56"/>
  <c r="Y9" i="56" s="1"/>
  <c r="N53" i="52"/>
  <c r="E97" i="47"/>
  <c r="G35" i="44"/>
  <c r="N9" i="55"/>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AH11" i="55" l="1" a="1"/>
  <c r="AH11" i="55" s="1"/>
  <c r="V11" i="55" a="1"/>
  <c r="V11" i="55" s="1"/>
  <c r="J11" i="55" a="1"/>
  <c r="J11" i="55" s="1"/>
  <c r="AF11" i="55" a="1"/>
  <c r="AF11" i="55" s="1"/>
  <c r="AG11" i="55" a="1"/>
  <c r="AG11" i="55" s="1"/>
  <c r="U11" i="55" a="1"/>
  <c r="U11" i="55" s="1"/>
  <c r="T11" i="55" a="1"/>
  <c r="T11" i="55" s="1"/>
  <c r="AE11" i="55" a="1"/>
  <c r="AE11" i="55" s="1"/>
  <c r="S11" i="55" a="1"/>
  <c r="S11" i="55" s="1"/>
  <c r="R11" i="55" a="1"/>
  <c r="R11" i="55" s="1"/>
  <c r="AD11" i="55" a="1"/>
  <c r="AD11" i="55" s="1"/>
  <c r="AC11" i="55" a="1"/>
  <c r="AC11" i="55" s="1"/>
  <c r="Q11" i="55" a="1"/>
  <c r="Q11" i="55" s="1"/>
  <c r="X11" i="55" a="1"/>
  <c r="X11" i="55" s="1"/>
  <c r="AN11" i="55" a="1"/>
  <c r="AN11" i="55" s="1"/>
  <c r="AB11" i="55" a="1"/>
  <c r="AB11" i="55" s="1"/>
  <c r="P11" i="55" a="1"/>
  <c r="P11" i="55" s="1"/>
  <c r="AM11" i="55" a="1"/>
  <c r="AM11" i="55" s="1"/>
  <c r="AA11" i="55" a="1"/>
  <c r="AA11" i="55" s="1"/>
  <c r="O11" i="55" a="1"/>
  <c r="O11" i="55" s="1"/>
  <c r="L11" i="55" a="1"/>
  <c r="L11" i="55" s="1"/>
  <c r="AL11" i="55" a="1"/>
  <c r="AL11" i="55" s="1"/>
  <c r="Z11" i="55" a="1"/>
  <c r="Z11" i="55" s="1"/>
  <c r="N11" i="55" a="1"/>
  <c r="N11" i="55" s="1"/>
  <c r="AK11" i="55" a="1"/>
  <c r="AK11" i="55" s="1"/>
  <c r="Y11" i="55" a="1"/>
  <c r="Y11" i="55" s="1"/>
  <c r="M11" i="55" a="1"/>
  <c r="M11" i="55" s="1"/>
  <c r="AJ11" i="55" a="1"/>
  <c r="AJ11" i="55" s="1"/>
  <c r="AI11" i="55" a="1"/>
  <c r="AI11" i="55" s="1"/>
  <c r="W11" i="55" a="1"/>
  <c r="W11" i="55" s="1"/>
  <c r="K11" i="55" a="1"/>
  <c r="K11" i="55" s="1"/>
  <c r="Q7" i="56"/>
  <c r="Y7" i="56" s="1"/>
  <c r="Z47" i="57"/>
  <c r="Q47" i="57"/>
  <c r="H47" i="57" s="1"/>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H35" i="44"/>
  <c r="O23" i="58"/>
  <c r="G11" i="57"/>
  <c r="H3" i="56"/>
  <c r="K140" i="56"/>
  <c r="H90" i="47" s="1"/>
  <c r="K138" i="56"/>
  <c r="H88" i="47" s="1"/>
  <c r="K145" i="56"/>
  <c r="H95" i="47" s="1"/>
  <c r="K143" i="56"/>
  <c r="H93" i="47" s="1"/>
  <c r="K146" i="56"/>
  <c r="H96" i="47" s="1"/>
  <c r="K137" i="56"/>
  <c r="H87" i="47" s="1"/>
  <c r="K142" i="56"/>
  <c r="H92" i="47" s="1"/>
  <c r="K141" i="56"/>
  <c r="H91" i="47" s="1"/>
  <c r="K139" i="56"/>
  <c r="H89" i="47" s="1"/>
  <c r="K144" i="56"/>
  <c r="H94" i="47" s="1"/>
  <c r="K149" i="56"/>
  <c r="L3" i="29"/>
  <c r="E47" i="57"/>
  <c r="K83" i="47"/>
  <c r="H83" i="47"/>
  <c r="I83" i="47"/>
  <c r="J47" i="57" l="1"/>
  <c r="L5" i="29" a="1"/>
  <c r="L5" i="29" s="1"/>
  <c r="L28" i="29" a="1"/>
  <c r="L28" i="29" s="1"/>
  <c r="O36" i="29" s="1"/>
  <c r="J36" i="60"/>
  <c r="E24" i="60"/>
  <c r="X86" i="57"/>
  <c r="F86" i="57" s="1"/>
  <c r="O16" i="57"/>
  <c r="O75" i="57"/>
  <c r="L142" i="56"/>
  <c r="I92" i="47" s="1"/>
  <c r="L146" i="56"/>
  <c r="I96" i="47" s="1"/>
  <c r="L144" i="56"/>
  <c r="I94" i="47" s="1"/>
  <c r="L143" i="56"/>
  <c r="I93" i="47" s="1"/>
  <c r="L137" i="56"/>
  <c r="I87" i="47" s="1"/>
  <c r="L139" i="56"/>
  <c r="I89"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S88" i="56" l="1"/>
  <c r="AA88" i="56" s="1"/>
  <c r="S123" i="56" a="1"/>
  <c r="S123" i="56" s="1"/>
  <c r="T123" i="56" a="1"/>
  <c r="T123" i="56" s="1"/>
  <c r="P51" i="29" a="1"/>
  <c r="P51" i="29" s="1"/>
  <c r="Q51" i="29" s="1" a="1"/>
  <c r="Q51" i="29" s="1"/>
  <c r="K18" i="29"/>
  <c r="K24" i="29" s="1"/>
  <c r="E36" i="60"/>
  <c r="P8" i="56"/>
  <c r="X8" i="56" s="1"/>
  <c r="G43" i="56"/>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3" i="56"/>
  <c r="J93" i="47" s="1"/>
  <c r="M149" i="56"/>
  <c r="M144" i="56"/>
  <c r="J94" i="47" s="1"/>
  <c r="M139" i="56"/>
  <c r="J89" i="47" s="1"/>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X43" i="56"/>
  <c r="X76" i="56" s="1"/>
  <c r="J25" i="60"/>
  <c r="J34" i="60"/>
  <c r="J37" i="60" s="1"/>
  <c r="E22" i="60"/>
  <c r="F47" i="57"/>
  <c r="O49" i="57"/>
  <c r="H43" i="56"/>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9" i="56"/>
  <c r="K89" i="47" s="1"/>
  <c r="O139" i="56"/>
  <c r="L89" i="47" s="1"/>
  <c r="N137" i="56"/>
  <c r="K87" i="47" s="1"/>
  <c r="O137" i="56"/>
  <c r="L87" i="47" s="1"/>
  <c r="N145" i="56"/>
  <c r="K95" i="47" s="1"/>
  <c r="O145" i="56"/>
  <c r="L95" i="47" s="1"/>
  <c r="N144" i="56"/>
  <c r="K94" i="47" s="1"/>
  <c r="O144" i="56"/>
  <c r="L94" i="47" s="1"/>
  <c r="N140" i="56"/>
  <c r="K90" i="47" s="1"/>
  <c r="O140" i="56"/>
  <c r="L90" i="47" s="1"/>
  <c r="N141" i="56"/>
  <c r="K91" i="47" s="1"/>
  <c r="O141" i="56"/>
  <c r="L91" i="47" s="1"/>
  <c r="N149" i="56"/>
  <c r="O149" i="56"/>
  <c r="N188" i="56"/>
  <c r="J99" i="47"/>
  <c r="N138" i="56"/>
  <c r="K88" i="47" s="1"/>
  <c r="O138" i="56"/>
  <c r="L88" i="47" s="1"/>
  <c r="N146" i="56"/>
  <c r="K96" i="47" s="1"/>
  <c r="O146" i="56"/>
  <c r="L96" i="47" s="1"/>
  <c r="N143" i="56"/>
  <c r="K93" i="47" s="1"/>
  <c r="O143" i="56"/>
  <c r="L93"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F56" i="57" l="1"/>
  <c r="F55" i="57"/>
  <c r="G47" i="57"/>
  <c r="N5" i="29" a="1"/>
  <c r="N5" i="29" s="1"/>
  <c r="N28" i="29" a="1"/>
  <c r="N28" i="29" s="1"/>
  <c r="I98" i="56"/>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L35" i="44"/>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N36" i="29"/>
  <c r="R51" i="29" s="1" a="1"/>
  <c r="R51" i="29" s="1"/>
  <c r="H108" i="47"/>
  <c r="L25" i="35"/>
  <c r="I6" i="47" s="1"/>
  <c r="L23" i="35"/>
  <c r="L24" i="35"/>
  <c r="L22" i="35"/>
  <c r="L26" i="35"/>
  <c r="H84" i="47"/>
  <c r="AB83" i="47"/>
  <c r="T83" i="47"/>
  <c r="N16" i="29" l="1"/>
  <c r="O16" i="29" s="1"/>
  <c r="O22" i="29" s="1"/>
  <c r="Q43" i="56"/>
  <c r="Q76" i="56" s="1"/>
  <c r="Q92" i="56" s="1"/>
  <c r="Y92" i="56" s="1"/>
  <c r="F57" i="57"/>
  <c r="F49" i="57"/>
  <c r="P49" i="57" s="1"/>
  <c r="P50" i="57" s="1"/>
  <c r="R176" i="56" a="1"/>
  <c r="R176" i="56" s="1"/>
  <c r="Q176" i="56" a="1"/>
  <c r="Q176" i="56" s="1"/>
  <c r="P182" i="56" a="1"/>
  <c r="P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Q182" i="56" a="1"/>
  <c r="Q182" i="56" s="1"/>
  <c r="O184" i="56" a="1"/>
  <c r="O184" i="56" s="1"/>
  <c r="P184" i="56" a="1"/>
  <c r="P184" i="56" s="1"/>
  <c r="N121" i="56" a="1"/>
  <c r="N121" i="56" s="1"/>
  <c r="O121" i="56" s="1" a="1"/>
  <c r="O121" i="56" s="1"/>
  <c r="P121" i="56" a="1"/>
  <c r="P121" i="56" s="1"/>
  <c r="P185" i="56" a="1"/>
  <c r="P185" i="56" s="1"/>
  <c r="O185" i="56" a="1"/>
  <c r="O185" i="56" s="1"/>
  <c r="I82" i="56"/>
  <c r="S117" i="56" a="1"/>
  <c r="S117" i="56" s="1"/>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Y43" i="56"/>
  <c r="S48" i="56"/>
  <c r="Y48" i="56"/>
  <c r="P79" i="56"/>
  <c r="P95" i="56" s="1"/>
  <c r="X95" i="56" s="1"/>
  <c r="X110" i="57"/>
  <c r="F110" i="57" s="1"/>
  <c r="P81" i="56"/>
  <c r="P97" i="56" s="1"/>
  <c r="X97" i="56" s="1"/>
  <c r="R87" i="57"/>
  <c r="R56" i="57"/>
  <c r="I56" i="57" s="1"/>
  <c r="R109" i="57"/>
  <c r="X83" i="56"/>
  <c r="I51" i="56"/>
  <c r="I57" i="56"/>
  <c r="I54" i="56"/>
  <c r="I53" i="56"/>
  <c r="I52" i="56"/>
  <c r="I56" i="56"/>
  <c r="I58" i="56"/>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M35" i="44"/>
  <c r="L25" i="44"/>
  <c r="L26" i="44" s="1"/>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N22" i="29"/>
  <c r="R48" i="29" s="1" a="1"/>
  <c r="R48" i="29" s="1"/>
  <c r="M25" i="35"/>
  <c r="N25" i="35" s="1"/>
  <c r="K108" i="47"/>
  <c r="I84" i="47"/>
  <c r="I8" i="47"/>
  <c r="M23" i="35"/>
  <c r="M26" i="35"/>
  <c r="I7" i="47"/>
  <c r="M22" i="35"/>
  <c r="I5" i="47"/>
  <c r="M24" i="35"/>
  <c r="I9" i="47"/>
  <c r="AC83" i="47"/>
  <c r="U83" i="47"/>
  <c r="Y49" i="57" l="1"/>
  <c r="Y57" i="57" s="1"/>
  <c r="N23" i="29"/>
  <c r="R49" i="29" s="1" a="1"/>
  <c r="R49" i="29" s="1"/>
  <c r="S49" i="29" s="1" a="1"/>
  <c r="S49" i="29" s="1"/>
  <c r="P57" i="57"/>
  <c r="I32" i="57"/>
  <c r="K147" i="56"/>
  <c r="H97" i="47" s="1"/>
  <c r="I95" i="56"/>
  <c r="Q179" i="56" a="1"/>
  <c r="Q179" i="56" s="1"/>
  <c r="R179" i="56" a="1"/>
  <c r="R179" i="56" s="1"/>
  <c r="K76" i="56"/>
  <c r="V111" i="56" a="1"/>
  <c r="V111" i="56" s="1"/>
  <c r="K99" i="56"/>
  <c r="T183" i="56" a="1"/>
  <c r="T183" i="56" s="1"/>
  <c r="I96" i="56"/>
  <c r="R180" i="56" a="1"/>
  <c r="R180" i="56" s="1"/>
  <c r="Q180" i="56" a="1"/>
  <c r="Q180" i="56" s="1"/>
  <c r="K95" i="56"/>
  <c r="T179" i="56" a="1"/>
  <c r="T179" i="56" s="1"/>
  <c r="I97" i="56"/>
  <c r="Q181" i="56" a="1"/>
  <c r="Q181" i="56" s="1"/>
  <c r="R181" i="56" a="1"/>
  <c r="R181" i="56" s="1"/>
  <c r="K94" i="56"/>
  <c r="T178" i="56" a="1"/>
  <c r="T178" i="56" s="1"/>
  <c r="I100" i="56"/>
  <c r="Q184" i="56" a="1"/>
  <c r="Q184" i="56" s="1"/>
  <c r="R184" i="56" a="1"/>
  <c r="R184" i="56" s="1"/>
  <c r="AA43" i="56"/>
  <c r="AA76" i="56" s="1"/>
  <c r="K98" i="56"/>
  <c r="T182" i="56" a="1"/>
  <c r="T182" i="56" s="1"/>
  <c r="I94" i="56"/>
  <c r="Q178" i="56" a="1"/>
  <c r="Q178" i="56" s="1"/>
  <c r="R178" i="56" a="1"/>
  <c r="R178" i="56" s="1"/>
  <c r="L186" i="56"/>
  <c r="K97" i="56"/>
  <c r="T181" i="56" a="1"/>
  <c r="T181" i="56" s="1"/>
  <c r="I101" i="56"/>
  <c r="Q185" i="56" a="1"/>
  <c r="Q185" i="56" s="1"/>
  <c r="R185" i="56" a="1"/>
  <c r="R185" i="56" s="1"/>
  <c r="I99" i="56"/>
  <c r="R183" i="56" a="1"/>
  <c r="R183" i="56" s="1"/>
  <c r="Q183" i="56" a="1"/>
  <c r="Q183" i="56" s="1"/>
  <c r="K96" i="56"/>
  <c r="T180" i="56" a="1"/>
  <c r="T180" i="56" s="1"/>
  <c r="Q121" i="56" a="1"/>
  <c r="Q121" i="56" s="1"/>
  <c r="R121" i="56" a="1"/>
  <c r="R121" i="56" s="1"/>
  <c r="K100" i="56"/>
  <c r="T184" i="56" a="1"/>
  <c r="T184" i="56" s="1"/>
  <c r="K101" i="56"/>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Y58" i="57"/>
  <c r="Y59" i="57" s="1"/>
  <c r="Y6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P58" i="57"/>
  <c r="G57"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N35" i="44"/>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49" i="57" l="1"/>
  <c r="Q49" i="57" s="1"/>
  <c r="G58" i="57"/>
  <c r="S121" i="56" a="1"/>
  <c r="S121" i="56" s="1"/>
  <c r="T121" i="56" a="1"/>
  <c r="T121" i="56" s="1"/>
  <c r="K80" i="56"/>
  <c r="V115" i="56" a="1"/>
  <c r="V115" i="56" s="1"/>
  <c r="I78" i="56"/>
  <c r="S113" i="56" a="1"/>
  <c r="S113" i="56" s="1"/>
  <c r="T113" i="56" a="1"/>
  <c r="T113" i="56" s="1"/>
  <c r="K82" i="56"/>
  <c r="V117" i="56" a="1"/>
  <c r="V117" i="56" s="1"/>
  <c r="I83" i="56"/>
  <c r="S118" i="56" a="1"/>
  <c r="S118" i="56" s="1"/>
  <c r="T118" i="56" a="1"/>
  <c r="T118" i="56" s="1"/>
  <c r="I80" i="56"/>
  <c r="S115" i="56" a="1"/>
  <c r="S115" i="56" s="1"/>
  <c r="T115" i="56" a="1"/>
  <c r="T115" i="56" s="1"/>
  <c r="K85" i="56"/>
  <c r="V120" i="56" a="1"/>
  <c r="V120" i="56" s="1"/>
  <c r="I85" i="56"/>
  <c r="S120" i="56" a="1"/>
  <c r="S120" i="56" s="1"/>
  <c r="T120" i="56" a="1"/>
  <c r="T120" i="56" s="1"/>
  <c r="I84" i="56"/>
  <c r="S119" i="56" a="1"/>
  <c r="S119" i="56" s="1"/>
  <c r="T119" i="56" a="1"/>
  <c r="T119" i="56" s="1"/>
  <c r="K83" i="56"/>
  <c r="V118" i="56" a="1"/>
  <c r="V118" i="56" s="1"/>
  <c r="K79" i="56"/>
  <c r="V114" i="56" a="1"/>
  <c r="V114" i="56" s="1"/>
  <c r="K84" i="56"/>
  <c r="V119" i="56" a="1"/>
  <c r="V119" i="56" s="1"/>
  <c r="K81" i="56"/>
  <c r="V116" i="56" a="1"/>
  <c r="V116" i="56" s="1"/>
  <c r="K78" i="56"/>
  <c r="V113" i="56" a="1"/>
  <c r="V113"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O35" i="44"/>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Q57" i="57" l="1"/>
  <c r="Q58" i="57" s="1"/>
  <c r="Q50" i="57"/>
  <c r="Z49" i="57"/>
  <c r="V23" i="58"/>
  <c r="V31" i="58" s="1"/>
  <c r="V34" i="58" s="1"/>
  <c r="V35" i="58" s="1"/>
  <c r="V36" i="58" s="1"/>
  <c r="S89" i="56"/>
  <c r="Q59" i="57"/>
  <c r="P60" i="57"/>
  <c r="G59" i="57"/>
  <c r="G60" i="57" s="1"/>
  <c r="Q61" i="57"/>
  <c r="O186" i="56"/>
  <c r="P186" i="56"/>
  <c r="L97" i="47"/>
  <c r="T168" i="58"/>
  <c r="T169" i="58"/>
  <c r="U31" i="58"/>
  <c r="U34" i="58" s="1"/>
  <c r="U35" i="58" s="1"/>
  <c r="U36" i="58" s="1"/>
  <c r="U41" i="58" s="1"/>
  <c r="U24" i="58"/>
  <c r="E181" i="57"/>
  <c r="E182" i="57" s="1"/>
  <c r="AE32" i="57"/>
  <c r="X83" i="47"/>
  <c r="Y83" i="47"/>
  <c r="O25" i="44"/>
  <c r="O26" i="44" s="1"/>
  <c r="P35" i="44"/>
  <c r="M85" i="47"/>
  <c r="O86" i="47"/>
  <c r="M86" i="47"/>
  <c r="K84" i="47"/>
  <c r="P26" i="35"/>
  <c r="L7" i="47"/>
  <c r="Q25" i="35"/>
  <c r="M6" i="47"/>
  <c r="P24" i="35"/>
  <c r="L9" i="47"/>
  <c r="L8" i="47"/>
  <c r="P23" i="35"/>
  <c r="P22" i="35"/>
  <c r="L5" i="47"/>
  <c r="AF83" i="47"/>
  <c r="Z57" i="57" l="1"/>
  <c r="H49" i="57"/>
  <c r="Q51" i="57"/>
  <c r="Z51" i="57" s="1"/>
  <c r="H51" i="57" s="1"/>
  <c r="Q110" i="57"/>
  <c r="Z50" i="57"/>
  <c r="H50" i="57" s="1"/>
  <c r="V24" i="58"/>
  <c r="W23" i="58"/>
  <c r="Q60" i="57"/>
  <c r="U169" i="58"/>
  <c r="U168" i="58"/>
  <c r="V41" i="58"/>
  <c r="V169" i="58"/>
  <c r="V168" i="58"/>
  <c r="N85" i="47"/>
  <c r="O85" i="47"/>
  <c r="P25" i="44"/>
  <c r="P26" i="44" s="1"/>
  <c r="Q35" i="44"/>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X24" i="58" s="1"/>
  <c r="W31" i="58"/>
  <c r="W34" i="58" s="1"/>
  <c r="W35" i="58" s="1"/>
  <c r="W169" i="58" s="1"/>
  <c r="AH83" i="47"/>
  <c r="AI83" i="47"/>
  <c r="R35" i="44"/>
  <c r="Y23" i="58"/>
  <c r="Q25" i="44"/>
  <c r="Q26" i="44" s="1"/>
  <c r="M84" i="47"/>
  <c r="S25" i="35"/>
  <c r="O6" i="47"/>
  <c r="R24" i="35"/>
  <c r="N9" i="47"/>
  <c r="N7" i="47"/>
  <c r="R26" i="35"/>
  <c r="N8" i="47"/>
  <c r="R23" i="35"/>
  <c r="N5" i="47"/>
  <c r="R22" i="35"/>
  <c r="Z59" i="57" l="1"/>
  <c r="H58" i="57"/>
  <c r="X31" i="58"/>
  <c r="X34" i="58" s="1"/>
  <c r="X35" i="58" s="1"/>
  <c r="X168" i="58" s="1"/>
  <c r="W36" i="58"/>
  <c r="W41" i="58" s="1"/>
  <c r="W168" i="58"/>
  <c r="Y24" i="58"/>
  <c r="Y31" i="58"/>
  <c r="Y34" i="58" s="1"/>
  <c r="Y35" i="58" s="1"/>
  <c r="N84" i="47"/>
  <c r="O84" i="47"/>
  <c r="S35" i="44"/>
  <c r="Z23" i="58"/>
  <c r="R25" i="44"/>
  <c r="R26" i="44" s="1"/>
  <c r="O5" i="47"/>
  <c r="S22" i="35"/>
  <c r="S24" i="35"/>
  <c r="O9" i="47"/>
  <c r="S23" i="35"/>
  <c r="O8" i="47"/>
  <c r="P6" i="47"/>
  <c r="T25" i="35"/>
  <c r="S26" i="35"/>
  <c r="O7" i="47"/>
  <c r="X36" i="58" l="1"/>
  <c r="X41" i="58" s="1"/>
  <c r="X169" i="58"/>
  <c r="Z60" i="57"/>
  <c r="H59" i="57"/>
  <c r="H60" i="57" s="1"/>
  <c r="Y169" i="58"/>
  <c r="Y168" i="58"/>
  <c r="Y36" i="58"/>
  <c r="Y41" i="58" s="1"/>
  <c r="Z24" i="58"/>
  <c r="Z31" i="58"/>
  <c r="Z34" i="58" s="1"/>
  <c r="Z35" i="58" s="1"/>
  <c r="T35" i="44"/>
  <c r="AA23" i="58"/>
  <c r="S25" i="44"/>
  <c r="S26" i="44" s="1"/>
  <c r="P9" i="47"/>
  <c r="T24" i="35"/>
  <c r="T26" i="35"/>
  <c r="P7" i="47"/>
  <c r="T23" i="35"/>
  <c r="P8" i="47"/>
  <c r="T22" i="35"/>
  <c r="P5" i="47"/>
  <c r="U25" i="35"/>
  <c r="Q6" i="47"/>
  <c r="Z168" i="58" l="1"/>
  <c r="Z169" i="58"/>
  <c r="Z36" i="58"/>
  <c r="Z41" i="58" s="1"/>
  <c r="AA31" i="58"/>
  <c r="AA34" i="58" s="1"/>
  <c r="AA35" i="58" s="1"/>
  <c r="AA36" i="58" s="1"/>
  <c r="AA24" i="58"/>
  <c r="U35" i="44"/>
  <c r="AB23" i="58"/>
  <c r="T25" i="44"/>
  <c r="T26" i="44" s="1"/>
  <c r="U23" i="35"/>
  <c r="Q8" i="47"/>
  <c r="Q9" i="47"/>
  <c r="U24" i="35"/>
  <c r="V25" i="35"/>
  <c r="R6" i="47"/>
  <c r="U22" i="35"/>
  <c r="Q5" i="47"/>
  <c r="U26" i="35"/>
  <c r="Q7" i="47"/>
  <c r="AA41" i="58" l="1"/>
  <c r="AB24" i="58"/>
  <c r="AB31" i="58"/>
  <c r="AB34" i="58" s="1"/>
  <c r="AA168" i="58"/>
  <c r="AA169" i="58"/>
  <c r="V35" i="44"/>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W35" i="44"/>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X35" i="44"/>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Y35" i="44"/>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Z35" i="44"/>
  <c r="AG23" i="58"/>
  <c r="P84" i="47"/>
  <c r="Q108" i="47"/>
  <c r="Z23" i="35"/>
  <c r="V8" i="47"/>
  <c r="V5" i="47"/>
  <c r="Z22" i="35"/>
  <c r="V7" i="47"/>
  <c r="Z26" i="35"/>
  <c r="Z24" i="35"/>
  <c r="V9" i="47"/>
  <c r="W6" i="47"/>
  <c r="AA25" i="35"/>
  <c r="AG24" i="58" l="1"/>
  <c r="AE168" i="58"/>
  <c r="AE169" i="58"/>
  <c r="AE36" i="58"/>
  <c r="AE41" i="58" s="1"/>
  <c r="AF35" i="58"/>
  <c r="AG31" i="58"/>
  <c r="AG34" i="58" s="1"/>
  <c r="Q86" i="47"/>
  <c r="Q85" i="47"/>
  <c r="AA35" i="44"/>
  <c r="AH23" i="58"/>
  <c r="AH24" i="58" s="1"/>
  <c r="Z25" i="44"/>
  <c r="Z26" i="44" s="1"/>
  <c r="R108" i="47"/>
  <c r="AA24" i="35"/>
  <c r="W9" i="47"/>
  <c r="AA22" i="35"/>
  <c r="W5" i="47"/>
  <c r="AA23" i="35"/>
  <c r="W8" i="47"/>
  <c r="AB25" i="35"/>
  <c r="X6" i="47"/>
  <c r="AA26" i="35"/>
  <c r="W7" i="47"/>
  <c r="AF169" i="58" l="1"/>
  <c r="AF168" i="58"/>
  <c r="AF36" i="58"/>
  <c r="AF41" i="58" s="1"/>
  <c r="AG35" i="58"/>
  <c r="AH31" i="58"/>
  <c r="AH34" i="58" s="1"/>
  <c r="R86" i="47"/>
  <c r="R85" i="47"/>
  <c r="AA25" i="44"/>
  <c r="AA26" i="44" s="1"/>
  <c r="AB35" i="44"/>
  <c r="AI23" i="58"/>
  <c r="AI24" i="58" s="1"/>
  <c r="Q84" i="47"/>
  <c r="S108" i="47"/>
  <c r="AB23" i="35"/>
  <c r="X8" i="47"/>
  <c r="AB26" i="35"/>
  <c r="X7" i="47"/>
  <c r="AC25" i="35"/>
  <c r="Y6" i="47"/>
  <c r="AB22" i="35"/>
  <c r="X5" i="47"/>
  <c r="X9" i="47"/>
  <c r="AB24" i="35"/>
  <c r="AH35" i="58" l="1"/>
  <c r="AG169" i="58"/>
  <c r="AG168" i="58"/>
  <c r="AG36" i="58"/>
  <c r="AG41" i="58" s="1"/>
  <c r="AI31" i="58"/>
  <c r="AI34" i="58" s="1"/>
  <c r="S86" i="47"/>
  <c r="S85" i="47"/>
  <c r="AC35" i="44"/>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D35" i="44"/>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R28" i="29" l="1" a="1"/>
  <c r="R28" i="29" s="1"/>
  <c r="R5" i="29" a="1"/>
  <c r="R5" i="29" s="1"/>
  <c r="Q28" i="29" a="1"/>
  <c r="Q28" i="29" s="1"/>
  <c r="Q36" i="29" s="1"/>
  <c r="Q5" i="29" a="1"/>
  <c r="Q5" i="29" s="1"/>
  <c r="AK35" i="58"/>
  <c r="AJ169" i="58"/>
  <c r="AJ168" i="58"/>
  <c r="AJ36" i="58"/>
  <c r="AJ41" i="58" s="1"/>
  <c r="AL23" i="58"/>
  <c r="AL24" i="58" s="1"/>
  <c r="AM10" i="58"/>
  <c r="V86" i="47"/>
  <c r="V85" i="47"/>
  <c r="AE35" i="44"/>
  <c r="AF35" i="44"/>
  <c r="AE25" i="44"/>
  <c r="AO9" i="55"/>
  <c r="AP9" i="55" s="1"/>
  <c r="T8" i="56"/>
  <c r="AB8" i="56" s="1"/>
  <c r="T9" i="56"/>
  <c r="AB9" i="56" s="1"/>
  <c r="Q34" i="55"/>
  <c r="Q33" i="55"/>
  <c r="Q32" i="55"/>
  <c r="Q37" i="55"/>
  <c r="U8" i="56"/>
  <c r="AC8" i="56" s="1"/>
  <c r="U9" i="56"/>
  <c r="AC9" i="56" s="1"/>
  <c r="R9" i="56"/>
  <c r="Z9" i="56" s="1"/>
  <c r="V8" i="56"/>
  <c r="AD8" i="56" s="1"/>
  <c r="V9" i="56"/>
  <c r="AD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M47" i="57" s="1"/>
  <c r="AC47" i="57"/>
  <c r="T47" i="57"/>
  <c r="K47" i="57" s="1"/>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Z108" i="47"/>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L47" i="57" l="1"/>
  <c r="T88" i="56"/>
  <c r="AB88" i="56" s="1"/>
  <c r="U123" i="56" a="1"/>
  <c r="U123" i="56" s="1"/>
  <c r="R43" i="56"/>
  <c r="T43" i="56" s="1"/>
  <c r="S176" i="56" a="1"/>
  <c r="S176" i="56" s="1"/>
  <c r="T60" i="56"/>
  <c r="U60" i="56" s="1"/>
  <c r="V60" i="56" s="1"/>
  <c r="Z60" i="56"/>
  <c r="I47" i="57"/>
  <c r="R49" i="57"/>
  <c r="R76" i="56"/>
  <c r="R92" i="56" s="1"/>
  <c r="Z92" i="56" s="1"/>
  <c r="AM31" i="58"/>
  <c r="AM34" i="58" s="1"/>
  <c r="AM35" i="58" s="1"/>
  <c r="AD16" i="57"/>
  <c r="AE16" i="57"/>
  <c r="V32" i="57"/>
  <c r="M32" i="57" s="1"/>
  <c r="U87" i="57"/>
  <c r="U56" i="57"/>
  <c r="V107" i="57"/>
  <c r="V93" i="57"/>
  <c r="V54" i="57"/>
  <c r="V75" i="57"/>
  <c r="M75" i="57" s="1"/>
  <c r="U75" i="57"/>
  <c r="L75" i="57" s="1"/>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N135" i="47"/>
  <c r="J92" i="56"/>
  <c r="L43" i="56"/>
  <c r="L51" i="56"/>
  <c r="L52" i="56"/>
  <c r="L55" i="56"/>
  <c r="L56" i="56"/>
  <c r="L54" i="56"/>
  <c r="L58" i="56"/>
  <c r="L53" i="56"/>
  <c r="L57" i="56"/>
  <c r="L59" i="56"/>
  <c r="M60" i="56"/>
  <c r="R36" i="55"/>
  <c r="N133" i="47"/>
  <c r="J54" i="56"/>
  <c r="S181" i="56" s="1" a="1"/>
  <c r="S181" i="56" s="1"/>
  <c r="J52" i="56"/>
  <c r="S179" i="56" s="1" a="1"/>
  <c r="S179" i="56" s="1"/>
  <c r="J55" i="56"/>
  <c r="S182" i="56" s="1" a="1"/>
  <c r="S182" i="56" s="1"/>
  <c r="J59" i="56"/>
  <c r="J51" i="56"/>
  <c r="S178" i="56" s="1" a="1"/>
  <c r="S178" i="56" s="1"/>
  <c r="J53" i="56"/>
  <c r="S180" i="56" s="1" a="1"/>
  <c r="S180" i="56" s="1"/>
  <c r="J57" i="56"/>
  <c r="S184" i="56" s="1" a="1"/>
  <c r="S184" i="56" s="1"/>
  <c r="J56" i="56"/>
  <c r="S183" i="56" s="1" a="1"/>
  <c r="S183" i="56" s="1"/>
  <c r="J58" i="56"/>
  <c r="S185" i="56" s="1" a="1"/>
  <c r="S185" i="56" s="1"/>
  <c r="W84" i="47"/>
  <c r="AH26" i="35"/>
  <c r="AD7" i="47"/>
  <c r="AH23" i="35"/>
  <c r="AD8" i="47"/>
  <c r="AI25" i="35"/>
  <c r="AE6" i="47"/>
  <c r="AD5" i="47"/>
  <c r="AH22" i="35"/>
  <c r="AH24" i="35"/>
  <c r="AD9" i="47"/>
  <c r="K93" i="57" l="1"/>
  <c r="Z43" i="56"/>
  <c r="Z76" i="56" s="1"/>
  <c r="M93" i="57"/>
  <c r="K75" i="57"/>
  <c r="AL49" i="29" a="1"/>
  <c r="AL49" i="29"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Z86" i="47"/>
  <c r="AI85" i="47"/>
  <c r="X84" i="47"/>
  <c r="Y84" i="47"/>
  <c r="P137" i="56"/>
  <c r="M87" i="47" s="1"/>
  <c r="Q188" i="56"/>
  <c r="J100" i="56"/>
  <c r="L98" i="56"/>
  <c r="M48" i="56"/>
  <c r="J94" i="56"/>
  <c r="L94" i="56"/>
  <c r="S31" i="55"/>
  <c r="O129" i="47"/>
  <c r="R59" i="56"/>
  <c r="R57" i="56"/>
  <c r="R56" i="56"/>
  <c r="R51" i="56"/>
  <c r="R53" i="56"/>
  <c r="R55" i="56"/>
  <c r="R52" i="56"/>
  <c r="R54" i="56"/>
  <c r="R58" i="56"/>
  <c r="J96" i="56"/>
  <c r="L95" i="56"/>
  <c r="J98" i="56"/>
  <c r="S36" i="55"/>
  <c r="O133" i="47"/>
  <c r="J95" i="56"/>
  <c r="M51" i="56"/>
  <c r="M57" i="56"/>
  <c r="M52" i="56"/>
  <c r="M55" i="56"/>
  <c r="M58" i="56"/>
  <c r="M53" i="56"/>
  <c r="M56" i="56"/>
  <c r="M54" i="56"/>
  <c r="M59" i="56"/>
  <c r="N60" i="56"/>
  <c r="U28" i="55"/>
  <c r="Q127" i="47"/>
  <c r="P130" i="47"/>
  <c r="T33" i="55"/>
  <c r="J97" i="56"/>
  <c r="L102" i="56"/>
  <c r="L86" i="56"/>
  <c r="AR78" i="56" s="1"/>
  <c r="T32" i="55"/>
  <c r="P131" i="47"/>
  <c r="R57" i="57"/>
  <c r="J102" i="56"/>
  <c r="U121" i="56" s="1" a="1"/>
  <c r="U121" i="56" s="1"/>
  <c r="J86" i="56"/>
  <c r="AQ78" i="56" s="1"/>
  <c r="L88" i="56"/>
  <c r="M104" i="56"/>
  <c r="L96" i="56"/>
  <c r="T34" i="55"/>
  <c r="P128" i="47"/>
  <c r="L92" i="56"/>
  <c r="M43" i="56"/>
  <c r="L100" i="56"/>
  <c r="L101" i="56"/>
  <c r="O135" i="47"/>
  <c r="S27" i="55"/>
  <c r="J101" i="56"/>
  <c r="L97" i="56"/>
  <c r="J99" i="56"/>
  <c r="L99" i="56"/>
  <c r="T37" i="55"/>
  <c r="P134" i="47"/>
  <c r="AJ25" i="35"/>
  <c r="AF6" i="47"/>
  <c r="AE8" i="47"/>
  <c r="AI23" i="35"/>
  <c r="AE5" i="47"/>
  <c r="AI22" i="35"/>
  <c r="AI24" i="35"/>
  <c r="AE9" i="47"/>
  <c r="AE7" i="47"/>
  <c r="AI26" i="35"/>
  <c r="Z85" i="47" l="1"/>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L81" i="56"/>
  <c r="W116" i="56" a="1"/>
  <c r="W116" i="56" s="1"/>
  <c r="X116" i="56" s="1" a="1"/>
  <c r="X116" i="56" s="1"/>
  <c r="Y116" i="56" s="1" a="1"/>
  <c r="Y116" i="56" s="1"/>
  <c r="Z116" i="56" s="1" a="1"/>
  <c r="Z116" i="56" s="1"/>
  <c r="AA116" i="56" s="1" a="1"/>
  <c r="AA116" i="56" s="1"/>
  <c r="AB116" i="56" s="1" a="1"/>
  <c r="AB116" i="56" s="1"/>
  <c r="AC116" i="56" s="1" a="1"/>
  <c r="AC116" i="56" s="1"/>
  <c r="AD116" i="56" s="1" a="1"/>
  <c r="AD116" i="56" s="1"/>
  <c r="AE116" i="56" a="1"/>
  <c r="AE116" i="56" s="1"/>
  <c r="L80" i="56"/>
  <c r="W115" i="56" a="1"/>
  <c r="W115" i="56" s="1"/>
  <c r="X115" i="56" s="1" a="1"/>
  <c r="X115" i="56" s="1"/>
  <c r="Y115" i="56" s="1" a="1"/>
  <c r="Y115" i="56" s="1"/>
  <c r="Z115" i="56" s="1" a="1"/>
  <c r="Z115" i="56" s="1"/>
  <c r="AA115" i="56" s="1" a="1"/>
  <c r="AA115" i="56" s="1"/>
  <c r="AB115" i="56" s="1" a="1"/>
  <c r="AB115" i="56" s="1"/>
  <c r="AC115" i="56" s="1" a="1"/>
  <c r="AC115" i="56" s="1"/>
  <c r="AD115" i="56" s="1" a="1"/>
  <c r="AD115" i="56" s="1"/>
  <c r="AE115" i="56" a="1"/>
  <c r="AE115"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L78" i="56"/>
  <c r="W113" i="56" a="1"/>
  <c r="W113" i="56" s="1"/>
  <c r="X113" i="56" s="1" a="1"/>
  <c r="X113" i="56" s="1"/>
  <c r="Y113" i="56" s="1" a="1"/>
  <c r="Y113" i="56" s="1"/>
  <c r="Z113" i="56" s="1" a="1"/>
  <c r="Z113" i="56" s="1"/>
  <c r="AA113" i="56" s="1" a="1"/>
  <c r="AA113" i="56" s="1"/>
  <c r="AB113" i="56" s="1" a="1"/>
  <c r="AB113" i="56" s="1"/>
  <c r="AC113" i="56" s="1" a="1"/>
  <c r="AC113" i="56" s="1"/>
  <c r="AD113" i="56" s="1" a="1"/>
  <c r="AD113" i="56" s="1"/>
  <c r="AE113" i="56" a="1"/>
  <c r="AE113" i="56" s="1"/>
  <c r="L83" i="56"/>
  <c r="W118" i="56" a="1"/>
  <c r="W118" i="56" s="1"/>
  <c r="X118" i="56" s="1" a="1"/>
  <c r="X118" i="56" s="1"/>
  <c r="Y118" i="56" s="1" a="1"/>
  <c r="Y118" i="56" s="1"/>
  <c r="Z118" i="56" s="1" a="1"/>
  <c r="Z118" i="56" s="1"/>
  <c r="AA118" i="56" s="1" a="1"/>
  <c r="AA118" i="56" s="1"/>
  <c r="AB118" i="56" s="1" a="1"/>
  <c r="AB118" i="56" s="1"/>
  <c r="AC118" i="56" s="1" a="1"/>
  <c r="AC118" i="56" s="1"/>
  <c r="AD118" i="56" s="1" a="1"/>
  <c r="AD118" i="56" s="1"/>
  <c r="AE118" i="56" a="1"/>
  <c r="AE118" i="56" s="1"/>
  <c r="J85" i="56"/>
  <c r="U120" i="56" a="1"/>
  <c r="U120" i="56" s="1"/>
  <c r="J82" i="56"/>
  <c r="U117" i="56" a="1"/>
  <c r="U117" i="56" s="1"/>
  <c r="L79" i="56"/>
  <c r="W114" i="56" a="1"/>
  <c r="W114" i="56" s="1"/>
  <c r="X114" i="56" s="1" a="1"/>
  <c r="X114" i="56" s="1"/>
  <c r="Y114" i="56" s="1" a="1"/>
  <c r="Y114" i="56" s="1"/>
  <c r="Z114" i="56" s="1" a="1"/>
  <c r="Z114" i="56" s="1"/>
  <c r="AA114" i="56" s="1" a="1"/>
  <c r="AA114" i="56" s="1"/>
  <c r="AB114" i="56" s="1" a="1"/>
  <c r="AB114" i="56" s="1"/>
  <c r="AC114" i="56" s="1" a="1"/>
  <c r="AC114" i="56" s="1"/>
  <c r="AD114" i="56" s="1" a="1"/>
  <c r="AD114" i="56" s="1"/>
  <c r="AE114" i="56" a="1"/>
  <c r="AE114" i="56" s="1"/>
  <c r="L85" i="56"/>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L84"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L82"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M98" i="56"/>
  <c r="R127" i="47"/>
  <c r="V28" i="55"/>
  <c r="M95" i="56"/>
  <c r="M100" i="56"/>
  <c r="M94" i="56"/>
  <c r="T31" i="55"/>
  <c r="P129" i="47"/>
  <c r="N48" i="56"/>
  <c r="N51" i="56"/>
  <c r="N59" i="56"/>
  <c r="N52" i="56"/>
  <c r="N53" i="56"/>
  <c r="N56" i="56"/>
  <c r="N58" i="56"/>
  <c r="N54" i="56"/>
  <c r="N57" i="56"/>
  <c r="N55" i="56"/>
  <c r="T36" i="55"/>
  <c r="P133" i="47"/>
  <c r="P135" i="47"/>
  <c r="T27" i="55"/>
  <c r="M92" i="56"/>
  <c r="N43" i="56"/>
  <c r="U32" i="55"/>
  <c r="Q131" i="47"/>
  <c r="U33" i="55"/>
  <c r="Q130" i="47"/>
  <c r="M102" i="56"/>
  <c r="M86" i="56"/>
  <c r="AS78" i="56" s="1"/>
  <c r="M88" i="56"/>
  <c r="N104" i="56"/>
  <c r="M97"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M99" i="56"/>
  <c r="AB60" i="56"/>
  <c r="M96" i="56"/>
  <c r="U37" i="55"/>
  <c r="Q134" i="47"/>
  <c r="AB43" i="56"/>
  <c r="AB76" i="56" s="1"/>
  <c r="AB92" i="56" s="1"/>
  <c r="M101" i="56"/>
  <c r="AF7" i="47"/>
  <c r="AJ26" i="35"/>
  <c r="AJ24" i="35"/>
  <c r="AF9" i="47"/>
  <c r="AK25" i="35"/>
  <c r="AG6" i="47"/>
  <c r="AJ22" i="35"/>
  <c r="AF5" i="47"/>
  <c r="AF8" i="47"/>
  <c r="AJ23" i="35"/>
  <c r="J49" i="57" l="1"/>
  <c r="T49" i="57" s="1"/>
  <c r="AR77" i="56"/>
  <c r="AQ77" i="56"/>
  <c r="AC50" i="57"/>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F120" i="56"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F115" i="56"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F113" i="56"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AO113" i="56" a="1"/>
  <c r="AO113" i="56" s="1"/>
  <c r="AF117" i="56"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AO117" i="56" a="1"/>
  <c r="AO117" i="56" s="1"/>
  <c r="AF118" i="56"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AO118" i="56" a="1"/>
  <c r="AO118" i="56" s="1"/>
  <c r="AF116" i="56"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F119" i="56"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AO119" i="56" a="1"/>
  <c r="AO119" i="56" s="1"/>
  <c r="AO181" i="56" a="1"/>
  <c r="AO181" i="56" s="1"/>
  <c r="AP181" i="56" s="1" a="1"/>
  <c r="AP181" i="56" s="1"/>
  <c r="AQ181" i="56" s="1" a="1"/>
  <c r="AQ181" i="56" s="1"/>
  <c r="AN181" i="56" a="1"/>
  <c r="AN181" i="56" s="1"/>
  <c r="AF114" i="56"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AO114" i="56" a="1"/>
  <c r="AO114" i="56" s="1"/>
  <c r="R111" i="57"/>
  <c r="AA111" i="57" s="1"/>
  <c r="I111" i="57" s="1"/>
  <c r="AA110" i="57"/>
  <c r="I110" i="57" s="1"/>
  <c r="K49" i="57"/>
  <c r="U49" i="57" s="1"/>
  <c r="U50" i="57" s="1"/>
  <c r="T57" i="57"/>
  <c r="T50" i="57"/>
  <c r="J57" i="57"/>
  <c r="S58" i="57"/>
  <c r="S61" i="57" s="1"/>
  <c r="S110" i="57"/>
  <c r="AB50" i="57"/>
  <c r="S51" i="57"/>
  <c r="AB51" i="57" s="1"/>
  <c r="J51" i="57" s="1"/>
  <c r="J50" i="57"/>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94" i="56"/>
  <c r="N88" i="56"/>
  <c r="N98" i="56"/>
  <c r="AC51" i="57"/>
  <c r="AC110" i="57"/>
  <c r="R131" i="47"/>
  <c r="V32" i="55"/>
  <c r="U27" i="55"/>
  <c r="Q135" i="47"/>
  <c r="N100" i="56"/>
  <c r="V37" i="55"/>
  <c r="R134" i="47"/>
  <c r="N97" i="56"/>
  <c r="V33" i="55"/>
  <c r="R130" i="47"/>
  <c r="N101" i="56"/>
  <c r="W28" i="55"/>
  <c r="S127" i="47"/>
  <c r="N92" i="56"/>
  <c r="N99" i="56"/>
  <c r="R128" i="47"/>
  <c r="V34" i="55"/>
  <c r="N96" i="56"/>
  <c r="N95" i="56"/>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AP118" i="56" l="1"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L49" i="57"/>
  <c r="V49" i="57" s="1"/>
  <c r="I58" i="57"/>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U58" i="57" s="1"/>
  <c r="U59" i="57" s="1"/>
  <c r="U60" i="57" s="1"/>
  <c r="AD50" i="57"/>
  <c r="L50" i="57" s="1"/>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AD51" i="57" l="1"/>
  <c r="L51" i="57" s="1"/>
  <c r="AD110" i="57"/>
  <c r="L110" i="57" s="1"/>
  <c r="L57" i="57"/>
  <c r="K110" i="57"/>
  <c r="S60" i="57"/>
  <c r="J59" i="57"/>
  <c r="J60" i="57" s="1"/>
  <c r="T61" i="57"/>
  <c r="V86" i="56"/>
  <c r="AN78" i="56" s="1"/>
  <c r="AD92" i="56"/>
  <c r="M49" i="57"/>
  <c r="V50" i="57"/>
  <c r="V110" i="57" s="1"/>
  <c r="V57" i="57"/>
  <c r="AE57" i="57"/>
  <c r="AE50" i="57"/>
  <c r="U61"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57" i="57" l="1"/>
  <c r="V58" i="57"/>
  <c r="V59" i="57" s="1"/>
  <c r="V60" i="57" s="1"/>
  <c r="V162" i="57"/>
  <c r="V51" i="57"/>
  <c r="M50" i="57"/>
  <c r="AE110" i="57"/>
  <c r="M110" i="57" s="1"/>
  <c r="AE51" i="57"/>
  <c r="M51" i="57" s="1"/>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V61" i="57" l="1"/>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AA27" i="55"/>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AB27" i="55"/>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AC27" i="55"/>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AD27" i="55"/>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E27" i="55"/>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F27"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G27" i="55"/>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H27" i="55"/>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I27" i="55"/>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J27" i="55"/>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Q226" i="58" s="1"/>
  <c r="Q264" i="58" s="1"/>
  <c r="N119" i="47" s="1"/>
  <c r="R50" i="58"/>
  <c r="Q193" i="58"/>
  <c r="Q227" i="58" s="1"/>
  <c r="Q265" i="58" s="1"/>
  <c r="N125" i="47" s="1"/>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K27" i="55"/>
  <c r="AM28" i="55"/>
  <c r="AI127" i="47"/>
  <c r="AK36" i="55"/>
  <c r="AG133" i="47"/>
  <c r="AL32" i="55"/>
  <c r="AH131" i="47"/>
  <c r="AL33" i="55"/>
  <c r="AH130" i="47"/>
  <c r="AK31" i="55"/>
  <c r="AG129" i="47"/>
  <c r="AL37" i="55"/>
  <c r="AH134" i="47"/>
  <c r="AH128" i="47"/>
  <c r="AL34" i="55"/>
  <c r="S50" i="58" l="1"/>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L27" i="55"/>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M27" i="55"/>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N27" i="55"/>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O27" i="55"/>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P27" i="55"/>
  <c r="AM135" i="47" s="1"/>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226" i="58" s="1"/>
  <c r="AA264" i="58" s="1"/>
  <c r="X119" i="47" s="1"/>
  <c r="AA193" i="58"/>
  <c r="AB50" i="58"/>
  <c r="Z227" i="58"/>
  <c r="Z265" i="58" s="1"/>
  <c r="W125" i="47" s="1"/>
  <c r="AM97" i="47"/>
  <c r="AQ186" i="56"/>
  <c r="AL97" i="47"/>
  <c r="AP186" i="56"/>
  <c r="AB204" i="58" l="1"/>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AB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c r="L59" i="57"/>
  <c r="L60" i="57" s="1"/>
  <c r="AE58" i="57"/>
  <c r="M58" i="57" s="1"/>
  <c r="M54" i="57"/>
  <c r="M45" i="57" s="1"/>
  <c r="I253" i="57"/>
  <c r="AE111" i="57"/>
  <c r="M111" i="57" s="1"/>
  <c r="K253" i="57" s="1"/>
  <c r="J45" i="57"/>
  <c r="H100" i="47"/>
  <c r="I100" i="47"/>
  <c r="I61" i="57"/>
  <c r="G255" i="57"/>
  <c r="G254" i="57"/>
  <c r="G253" i="57"/>
  <c r="I255" i="57"/>
  <c r="I254" i="57"/>
  <c r="AC262" i="57" l="1"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253" i="57"/>
  <c r="J61" i="57"/>
  <c r="M61" i="57"/>
  <c r="K255" i="57"/>
  <c r="J255" i="57"/>
  <c r="K254" i="57"/>
  <c r="J254" i="57"/>
  <c r="M59" i="57" l="1"/>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P240" i="57" a="1"/>
  <c r="P240" i="57" s="1"/>
  <c r="Q240" i="57" s="1" a="1"/>
  <c r="Q240" i="57" s="1"/>
  <c r="R240" i="57" a="1"/>
  <c r="R240" i="57" s="1"/>
  <c r="U73" i="57"/>
  <c r="L73" i="57" s="1"/>
  <c r="S156" i="57"/>
  <c r="AB128" i="57"/>
  <c r="O105" i="4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c r="H103" i="47" l="1"/>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S204" i="57" l="1" a="1"/>
  <c r="S204" i="57" s="1"/>
  <c r="P223" i="57" a="1"/>
  <c r="P223" i="57" s="1"/>
  <c r="T204" i="57" a="1"/>
  <c r="T204" i="57" s="1"/>
  <c r="Q223" i="57" a="1"/>
  <c r="Q223" i="57" s="1"/>
  <c r="H152" i="57"/>
  <c r="H189" i="57" s="1"/>
  <c r="Q167" i="57"/>
  <c r="Z167" i="57" s="1"/>
  <c r="Z164" i="57"/>
  <c r="H164" i="57" s="1"/>
  <c r="AA154" i="57"/>
  <c r="I154" i="57" s="1"/>
  <c r="I191" i="57" s="1"/>
  <c r="R166" i="57"/>
  <c r="AB154" i="57"/>
  <c r="J154" i="57" s="1"/>
  <c r="S166" i="57"/>
  <c r="Z165" i="57"/>
  <c r="H165" i="57" s="1"/>
  <c r="H192" i="57"/>
  <c r="S129" i="57"/>
  <c r="AB117" i="57"/>
  <c r="AB129" i="57" s="1"/>
  <c r="R155" i="57"/>
  <c r="R153" i="57"/>
  <c r="R152" i="57"/>
  <c r="M106" i="4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R206" i="57" a="1"/>
  <c r="R206" i="57" s="1"/>
  <c r="S206" i="57" s="1" a="1"/>
  <c r="S206" i="57" s="1"/>
  <c r="P225" i="57" a="1"/>
  <c r="P225"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L107" i="47"/>
  <c r="F178" i="57"/>
  <c r="L225" i="57" l="1"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AG180" i="57"/>
  <c r="AI177" i="57" s="1"/>
  <c r="S169" i="57"/>
  <c r="S172" i="57" s="1"/>
  <c r="AB172" i="57" s="1"/>
  <c r="O101" i="47"/>
  <c r="P169" i="57"/>
  <c r="P172" i="57" s="1"/>
  <c r="Y172" i="57" s="1"/>
  <c r="Q169" i="57"/>
  <c r="Q172" i="57" s="1"/>
  <c r="Z172" i="57" s="1"/>
  <c r="AM220" i="57" l="1"/>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Z101" i="47"/>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AI175" i="57"/>
  <c r="AM175" i="57" s="1"/>
  <c r="AI178" i="57"/>
  <c r="AM178" i="57" s="1"/>
  <c r="R181" i="57"/>
  <c r="AI179" i="57"/>
  <c r="AJ179" i="57" s="1"/>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H169" i="57"/>
  <c r="H172" i="57" s="1"/>
  <c r="O100" i="47"/>
  <c r="G169" i="57"/>
  <c r="G172" i="57" s="1"/>
  <c r="Q102" i="47"/>
  <c r="P175" i="57"/>
  <c r="Y175" i="57" s="1"/>
  <c r="P178" i="57"/>
  <c r="Y178" i="57" s="1"/>
  <c r="P177" i="57"/>
  <c r="Y177" i="57" s="1"/>
  <c r="P176" i="57"/>
  <c r="Y176" i="57" s="1"/>
  <c r="P173" i="57"/>
  <c r="Y173" i="57" s="1"/>
  <c r="P179" i="57"/>
  <c r="Y179" i="57" s="1"/>
  <c r="P174" i="57"/>
  <c r="Y174" i="57" s="1"/>
  <c r="Z100" i="47"/>
  <c r="Q174" i="57"/>
  <c r="N102" i="47"/>
  <c r="AJ177" i="57"/>
  <c r="AM177" i="57"/>
  <c r="AI166" i="57"/>
  <c r="S202" i="57" l="1" a="1"/>
  <c r="S202" i="57" s="1"/>
  <c r="P221" i="57" a="1"/>
  <c r="P221" i="57" s="1"/>
  <c r="T202" i="57" a="1"/>
  <c r="T202" i="57" s="1"/>
  <c r="Q221" i="57" a="1"/>
  <c r="Q221" i="57" s="1"/>
  <c r="N219" i="57" a="1"/>
  <c r="N219" i="57" s="1"/>
  <c r="Q200" i="57" a="1"/>
  <c r="Q200" i="57" s="1"/>
  <c r="O219" i="57" a="1"/>
  <c r="O219" i="57" s="1"/>
  <c r="L100" i="47" s="1"/>
  <c r="R200" i="57" a="1"/>
  <c r="R200" i="57" s="1"/>
  <c r="L102" i="47"/>
  <c r="S200" i="57" a="1"/>
  <c r="S200" i="57" s="1"/>
  <c r="P219" i="57" a="1"/>
  <c r="P219" i="57" s="1"/>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K100" i="47"/>
  <c r="AI101" i="47"/>
  <c r="M101" i="47"/>
  <c r="N101" i="47"/>
  <c r="M102" i="47"/>
  <c r="AI176" i="57"/>
  <c r="AM176" i="57" s="1"/>
  <c r="Q101" i="47"/>
  <c r="AI167" i="57"/>
  <c r="AC167" i="57" s="1" a="1"/>
  <c r="AC167" i="57" s="1"/>
  <c r="AJ178" i="57"/>
  <c r="AJ167" i="57" s="1"/>
  <c r="Q181" i="57"/>
  <c r="Z174" i="57"/>
  <c r="R182" i="57"/>
  <c r="AA182" i="57" s="1"/>
  <c r="AA181" i="57"/>
  <c r="S181" i="57"/>
  <c r="AM219" i="57"/>
  <c r="AI164" i="57"/>
  <c r="AJ175" i="57"/>
  <c r="AJ164" i="57" s="1"/>
  <c r="I181" i="57"/>
  <c r="I182" i="57" s="1"/>
  <c r="AA100" i="47"/>
  <c r="H174" i="57"/>
  <c r="P100" i="47"/>
  <c r="P181" i="57"/>
  <c r="AB102" i="47"/>
  <c r="AN177" i="57"/>
  <c r="AK177" i="57"/>
  <c r="AJ166" i="57"/>
  <c r="AI100" i="47"/>
  <c r="G178" i="57"/>
  <c r="G179" i="57"/>
  <c r="G175" i="57"/>
  <c r="G176" i="57"/>
  <c r="G177" i="57"/>
  <c r="G173" i="57"/>
  <c r="G174"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AC168" i="57" l="1" a="1"/>
  <c r="AC168" i="57" s="1"/>
  <c r="K168" i="57" s="1"/>
  <c r="AQ179" i="57"/>
  <c r="AQ168" i="57" s="1"/>
  <c r="AN178" i="57"/>
  <c r="AN167" i="57" s="1"/>
  <c r="AK178" i="57"/>
  <c r="H181" i="57"/>
  <c r="H182" i="57" s="1"/>
  <c r="R101" i="47"/>
  <c r="K166" i="57"/>
  <c r="AC154" i="57"/>
  <c r="K154" i="57" s="1"/>
  <c r="K191" i="57" s="1"/>
  <c r="AC164" i="57" a="1"/>
  <c r="AC164" i="57" s="1"/>
  <c r="K164" i="57" s="1"/>
  <c r="AI165" i="57"/>
  <c r="AC165" i="57" s="1" a="1"/>
  <c r="AC165" i="57" s="1"/>
  <c r="K165" i="57" s="1"/>
  <c r="AA101" i="47"/>
  <c r="AC155" i="57"/>
  <c r="K167" i="57"/>
  <c r="J193" i="57"/>
  <c r="J191" i="57"/>
  <c r="AJ176" i="57"/>
  <c r="AN176" i="57" s="1"/>
  <c r="AK175" i="57"/>
  <c r="AO175" i="57" s="1"/>
  <c r="AN175" i="57"/>
  <c r="AN164" i="57" s="1"/>
  <c r="S182" i="57"/>
  <c r="AB182" i="57" s="1"/>
  <c r="AB181" i="57"/>
  <c r="P182" i="57"/>
  <c r="Y182" i="57" s="1"/>
  <c r="Y181" i="57"/>
  <c r="Q182" i="57"/>
  <c r="Z182" i="57" s="1"/>
  <c r="Z181" i="57"/>
  <c r="Q100" i="47"/>
  <c r="G181" i="57"/>
  <c r="G182" i="57" s="1"/>
  <c r="AR178" i="57"/>
  <c r="AR167" i="57" s="1"/>
  <c r="AQ176" i="57"/>
  <c r="AQ165" i="57" s="1"/>
  <c r="AM165" i="57"/>
  <c r="M100" i="47"/>
  <c r="N100" i="47"/>
  <c r="AO177" i="57"/>
  <c r="AK166" i="57"/>
  <c r="AR177" i="57"/>
  <c r="AR166" i="57" s="1"/>
  <c r="AN166" i="57"/>
  <c r="AD166" i="57" s="1" a="1"/>
  <c r="AD166" i="57" s="1"/>
  <c r="AR179" i="57"/>
  <c r="AR168" i="57" s="1"/>
  <c r="AD168" i="57" s="1" a="1"/>
  <c r="AD168" i="57" s="1"/>
  <c r="AN168" i="57"/>
  <c r="AO179" i="57"/>
  <c r="AK168" i="57"/>
  <c r="AC102" i="47"/>
  <c r="AO178" i="57"/>
  <c r="AK167" i="57"/>
  <c r="S102" i="47"/>
  <c r="AC156" i="57" l="1"/>
  <c r="K156" i="57" s="1"/>
  <c r="K193" i="57" s="1"/>
  <c r="AE207" i="57" s="1" a="1"/>
  <c r="AE207" i="57" s="1"/>
  <c r="AE205" i="57" a="1"/>
  <c r="AE205" i="57" s="1"/>
  <c r="AB224" i="57" a="1"/>
  <c r="AB224" i="57" s="1"/>
  <c r="AM237" i="57"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V237" i="57" a="1"/>
  <c r="AV237" i="57" s="1"/>
  <c r="AW237" i="57" s="1" a="1"/>
  <c r="AW237" i="57" s="1"/>
  <c r="AX237" i="57" s="1" a="1"/>
  <c r="AX237" i="5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M239" i="57"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V239" i="57" a="1"/>
  <c r="AV239" i="57" s="1"/>
  <c r="AW239" i="57" s="1" a="1"/>
  <c r="AW239" i="57" s="1"/>
  <c r="AX239" i="57" s="1" a="1"/>
  <c r="AX239" i="57" s="1"/>
  <c r="AD167" i="57" a="1"/>
  <c r="AD167" i="57" s="1"/>
  <c r="L167" i="57" s="1"/>
  <c r="L168" i="57"/>
  <c r="AD156" i="57"/>
  <c r="L156" i="57" s="1"/>
  <c r="L193" i="57" s="1"/>
  <c r="AC152" i="57"/>
  <c r="K152" i="57" s="1"/>
  <c r="K189" i="57" s="1"/>
  <c r="L166" i="57"/>
  <c r="AD154" i="57"/>
  <c r="L154" i="57" s="1"/>
  <c r="L191" i="57" s="1"/>
  <c r="AC169" i="57"/>
  <c r="AC175" i="57" s="1"/>
  <c r="AJ165" i="57"/>
  <c r="AC153" i="57"/>
  <c r="K153" i="57" s="1"/>
  <c r="K190" i="57" s="1"/>
  <c r="AB101" i="47"/>
  <c r="AB193" i="57"/>
  <c r="AC193" i="57" s="1"/>
  <c r="J192" i="57"/>
  <c r="K155" i="57"/>
  <c r="K192" i="57" s="1"/>
  <c r="J189" i="57"/>
  <c r="J190" i="57"/>
  <c r="K169" i="57"/>
  <c r="K178" i="57" s="1"/>
  <c r="Y103" i="47"/>
  <c r="S191" i="57"/>
  <c r="T191" i="57" s="1"/>
  <c r="AB191" i="57"/>
  <c r="AC191" i="57" s="1"/>
  <c r="AR175" i="57"/>
  <c r="AR164" i="57" s="1"/>
  <c r="AD164" i="57" s="1" a="1"/>
  <c r="AD164" i="57" s="1"/>
  <c r="AK176" i="57"/>
  <c r="AO176" i="57" s="1"/>
  <c r="AK164" i="57"/>
  <c r="J169" i="57"/>
  <c r="J175" i="57" s="1"/>
  <c r="R100" i="47"/>
  <c r="AB100" i="47"/>
  <c r="AS177" i="57"/>
  <c r="AS166" i="57" s="1"/>
  <c r="AO166" i="57"/>
  <c r="AS179" i="57"/>
  <c r="AS168" i="57" s="1"/>
  <c r="AO168" i="57"/>
  <c r="AE168" i="57" s="1" a="1"/>
  <c r="AE168" i="57" s="1"/>
  <c r="AC100" i="47"/>
  <c r="T102" i="47"/>
  <c r="AR176" i="57"/>
  <c r="AR165" i="57" s="1"/>
  <c r="AN165" i="57"/>
  <c r="AS175" i="57"/>
  <c r="AS164" i="57" s="1"/>
  <c r="AO164" i="57"/>
  <c r="AS178" i="57"/>
  <c r="AS167" i="57" s="1"/>
  <c r="AO167" i="57"/>
  <c r="AE167" i="57" s="1" a="1"/>
  <c r="AE167" i="57" s="1"/>
  <c r="AD102" i="47"/>
  <c r="S101" i="47"/>
  <c r="W207" i="57" l="1"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T223" i="57" s="1" a="1"/>
  <c r="T223" i="57" s="1"/>
  <c r="U223" i="57" s="1" a="1"/>
  <c r="U223" i="57" s="1"/>
  <c r="V223" i="57" s="1" a="1"/>
  <c r="V223" i="57" s="1"/>
  <c r="W223" i="57" s="1" a="1"/>
  <c r="W223" i="57" s="1"/>
  <c r="X223" i="57" s="1" a="1"/>
  <c r="X223" i="57" s="1"/>
  <c r="Y223" i="57" s="1" a="1"/>
  <c r="Y223" i="57" s="1"/>
  <c r="Z223" i="57" s="1" a="1"/>
  <c r="Z223" i="57" s="1"/>
  <c r="AA223" i="57" s="1" a="1"/>
  <c r="AA223" i="57" s="1"/>
  <c r="W204" i="57" a="1"/>
  <c r="W204" i="57" s="1"/>
  <c r="X204" i="57" s="1" a="1"/>
  <c r="X204" i="57" s="1"/>
  <c r="Y204" i="57" s="1" a="1"/>
  <c r="Y204" i="57" s="1"/>
  <c r="Z204" i="57" s="1" a="1"/>
  <c r="Z204" i="57" s="1"/>
  <c r="AA204" i="57" s="1" a="1"/>
  <c r="AA204" i="57" s="1"/>
  <c r="AB204" i="57" s="1" a="1"/>
  <c r="AB204" i="57" s="1"/>
  <c r="AC204" i="57" s="1" a="1"/>
  <c r="AC204" i="57" s="1"/>
  <c r="AD204" i="57" s="1" a="1"/>
  <c r="AD204" i="57" s="1"/>
  <c r="AE204" i="57" a="1"/>
  <c r="AE204" i="57" s="1"/>
  <c r="AB223" i="57" a="1"/>
  <c r="AB223" i="57" s="1"/>
  <c r="Y106" i="4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AC172" i="57"/>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C174" i="57"/>
  <c r="AD155" i="57"/>
  <c r="L155" i="57" s="1"/>
  <c r="L192" i="57" s="1"/>
  <c r="AE166" i="57" a="1"/>
  <c r="AE166" i="57" s="1"/>
  <c r="M166" i="57" s="1"/>
  <c r="AC179" i="57"/>
  <c r="AC176" i="57"/>
  <c r="AC177" i="57"/>
  <c r="AC178" i="57"/>
  <c r="L164" i="57"/>
  <c r="AD152" i="57"/>
  <c r="L152" i="57" s="1"/>
  <c r="L189" i="57" s="1"/>
  <c r="AC173" i="57"/>
  <c r="M168" i="57"/>
  <c r="AE156" i="57"/>
  <c r="M156" i="57" s="1"/>
  <c r="M193" i="57" s="1"/>
  <c r="M167" i="57"/>
  <c r="AE155" i="57"/>
  <c r="M155" i="57" s="1"/>
  <c r="M192" i="57" s="1"/>
  <c r="AD165" i="57" a="1"/>
  <c r="AD165" i="57" s="1"/>
  <c r="AE164" i="57" a="1"/>
  <c r="AE164" i="57" s="1"/>
  <c r="R103" i="47"/>
  <c r="AK165" i="57"/>
  <c r="AC101" i="47"/>
  <c r="U193" i="57"/>
  <c r="AD193" i="57"/>
  <c r="U191" i="57"/>
  <c r="AD191" i="57"/>
  <c r="AB192" i="57"/>
  <c r="AC192" i="57" s="1"/>
  <c r="S192" i="57"/>
  <c r="T192" i="57" s="1"/>
  <c r="P107" i="47"/>
  <c r="K172" i="57"/>
  <c r="K173" i="57"/>
  <c r="K174" i="57"/>
  <c r="K177" i="57"/>
  <c r="K179" i="57"/>
  <c r="K175" i="57"/>
  <c r="K176" i="57"/>
  <c r="AB190" i="57"/>
  <c r="AC190" i="57" s="1"/>
  <c r="S190" i="57"/>
  <c r="T190" i="57" s="1"/>
  <c r="S189" i="57"/>
  <c r="T189" i="57" s="1"/>
  <c r="AB189" i="57"/>
  <c r="AC189" i="57" s="1"/>
  <c r="AD189" i="57" s="1"/>
  <c r="J176" i="57"/>
  <c r="S100" i="47"/>
  <c r="J172" i="57"/>
  <c r="J174" i="57"/>
  <c r="J173" i="57"/>
  <c r="J177" i="57"/>
  <c r="J178" i="57"/>
  <c r="J179" i="57"/>
  <c r="AE102" i="47"/>
  <c r="AD100" i="47"/>
  <c r="U102" i="47"/>
  <c r="AS176" i="57"/>
  <c r="AS165" i="57" s="1"/>
  <c r="AO165" i="57"/>
  <c r="T101" i="47"/>
  <c r="Z105" i="47" l="1"/>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6" i="57" a="1"/>
  <c r="AN226" i="57" s="1"/>
  <c r="AO226" i="57" s="1" a="1"/>
  <c r="AO226" i="57" s="1"/>
  <c r="AP226" i="57" s="1" a="1"/>
  <c r="AP226" i="57" s="1"/>
  <c r="AQ207" i="57" a="1"/>
  <c r="AQ207" i="57" s="1"/>
  <c r="AR207" i="57" s="1" a="1"/>
  <c r="AR207" i="57" s="1"/>
  <c r="AS207" i="57" s="1" a="1"/>
  <c r="AS207" i="57" s="1"/>
  <c r="AN225" i="57" a="1"/>
  <c r="AN225" i="57" s="1"/>
  <c r="AO225" i="57" s="1" a="1"/>
  <c r="AO225" i="57" s="1"/>
  <c r="AP225" i="57" s="1" a="1"/>
  <c r="AP225" i="57" s="1"/>
  <c r="AQ206" i="57" a="1"/>
  <c r="AQ206" i="57" s="1"/>
  <c r="AR206" i="57" s="1" a="1"/>
  <c r="AR206" i="57" s="1"/>
  <c r="AS206" i="57" s="1" a="1"/>
  <c r="AS206" i="57" s="1"/>
  <c r="AC181" i="57"/>
  <c r="AC182"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A105" i="47"/>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K181" i="57"/>
  <c r="K182" i="57" s="1"/>
  <c r="AD101" i="47"/>
  <c r="V193" i="57"/>
  <c r="T100" i="47"/>
  <c r="Q104" i="47"/>
  <c r="J181" i="57"/>
  <c r="J182" i="57" s="1"/>
  <c r="S105" i="47"/>
  <c r="U101" i="47"/>
  <c r="AE100" i="47"/>
  <c r="AF102" i="47"/>
  <c r="V102" i="47"/>
  <c r="AM226" i="57" l="1"/>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I128" i="57" s="1"/>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9" i="57" l="1"/>
  <c r="G129" i="57"/>
  <c r="J129" i="57"/>
  <c r="H127" i="57"/>
  <c r="F128" i="57"/>
  <c r="G128" i="57"/>
  <c r="J128" i="57"/>
  <c r="G127" i="57"/>
  <c r="H129" i="57"/>
  <c r="I127" i="57"/>
  <c r="G257" i="57" s="1"/>
  <c r="F127" i="57"/>
  <c r="J127" i="57"/>
  <c r="AD67" i="57"/>
  <c r="L67" i="57" s="1"/>
  <c r="AC82" i="57"/>
  <c r="AC87" i="57"/>
  <c r="AC77" i="57"/>
  <c r="F129" i="57"/>
  <c r="AC68" i="57"/>
  <c r="K68" i="57" s="1"/>
  <c r="AD70" i="57"/>
  <c r="L70" i="57" s="1"/>
  <c r="AC69" i="57"/>
  <c r="K69" i="57" s="1"/>
  <c r="K116" i="57" l="1"/>
  <c r="K120" i="57"/>
  <c r="K124" i="57"/>
  <c r="K123" i="57"/>
  <c r="K119" i="57"/>
  <c r="K115" i="57"/>
  <c r="P264" i="57" a="1"/>
  <c r="P264" i="57" s="1"/>
  <c r="Q264" i="57" s="1" a="1"/>
  <c r="Q264" i="57" s="1"/>
  <c r="R264" i="57" a="1"/>
  <c r="R264" i="57" s="1"/>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K127" i="57" l="1"/>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M127" i="57"/>
  <c r="M128" i="57"/>
  <c r="AC263" i="57"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AL263" i="57" a="1"/>
  <c r="AL263" i="57" s="1"/>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K257" i="57" s="1"/>
  <c r="I257" i="57"/>
  <c r="AE127" i="57"/>
  <c r="AE128" i="57"/>
  <c r="AC264" i="57" l="1"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M148" i="56"/>
  <c r="K148" i="56"/>
  <c r="AB39" i="56"/>
  <c r="Z46" i="56"/>
  <c r="Z77" i="56" s="1"/>
  <c r="T89" i="56"/>
  <c r="I39" i="56" l="1"/>
  <c r="L39" i="56"/>
  <c r="K39" i="56"/>
  <c r="U122" i="56" a="1"/>
  <c r="U122" i="56" s="1"/>
  <c r="R148" i="56" s="1"/>
  <c r="O98" i="47" s="1"/>
  <c r="J93" i="56"/>
  <c r="U112" i="56" s="1" a="1"/>
  <c r="U112" i="56" s="1"/>
  <c r="R138" i="56" s="1"/>
  <c r="O8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L187" i="56"/>
  <c r="H98" i="47"/>
  <c r="M40" i="56" l="1"/>
  <c r="M47" i="56" s="1"/>
  <c r="M103" i="56" s="1"/>
  <c r="K46" i="56"/>
  <c r="K40" i="56"/>
  <c r="K47" i="56" s="1"/>
  <c r="L46" i="56"/>
  <c r="L40" i="56"/>
  <c r="L47" i="56" s="1"/>
  <c r="I40" i="56"/>
  <c r="I47" i="56" s="1"/>
  <c r="I46" i="56"/>
  <c r="S187" i="56"/>
  <c r="J77" i="56"/>
  <c r="J89" i="56" s="1"/>
  <c r="Q122" i="56" a="1"/>
  <c r="Q122" i="56" s="1"/>
  <c r="N148" i="56" s="1"/>
  <c r="O187" i="56" s="1"/>
  <c r="R122" i="56" a="1"/>
  <c r="R122" i="56" s="1"/>
  <c r="AM177" i="56" a="1"/>
  <c r="AM177" i="56" s="1"/>
  <c r="I98" i="47"/>
  <c r="AC40" i="56"/>
  <c r="AC47" i="56" s="1"/>
  <c r="AC87" i="56" s="1"/>
  <c r="AD39" i="56"/>
  <c r="N39" i="56" s="1"/>
  <c r="AC46" i="56"/>
  <c r="AC77" i="56" s="1"/>
  <c r="AC93" i="56" s="1"/>
  <c r="AB89" i="56"/>
  <c r="M93" i="56"/>
  <c r="M87" i="56" l="1"/>
  <c r="L103" i="56"/>
  <c r="AE122" i="56" s="1" a="1"/>
  <c r="AE122" i="56" s="1"/>
  <c r="AB148" i="56" s="1"/>
  <c r="Y98" i="47" s="1"/>
  <c r="L87" i="56"/>
  <c r="L93"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I93" i="56"/>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K93" i="56"/>
  <c r="N46" i="56"/>
  <c r="AN177" i="56" s="1" a="1"/>
  <c r="AN177" i="56" s="1"/>
  <c r="N40" i="56"/>
  <c r="N47" i="56" s="1"/>
  <c r="K98" i="47"/>
  <c r="O148" i="56"/>
  <c r="P187" i="56" s="1"/>
  <c r="AO112" i="56" a="1"/>
  <c r="AO112" i="56" s="1"/>
  <c r="AO122" i="56" a="1"/>
  <c r="AO122" i="56" s="1"/>
  <c r="AL148" i="56" s="1"/>
  <c r="M77" i="56"/>
  <c r="M89" i="56" s="1"/>
  <c r="AD40" i="56"/>
  <c r="AD47" i="56" s="1"/>
  <c r="AD87" i="56" s="1"/>
  <c r="AD46" i="56"/>
  <c r="AD77" i="56" s="1"/>
  <c r="AC89" i="56"/>
  <c r="AF122" i="56" l="1"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V112" i="56" a="1"/>
  <c r="V112" i="56" s="1"/>
  <c r="S138" i="56" s="1"/>
  <c r="P88" i="47" s="1"/>
  <c r="K77" i="56"/>
  <c r="K89" i="56" s="1"/>
  <c r="L98" i="47"/>
  <c r="W112" i="56" a="1"/>
  <c r="W112" i="56" s="1"/>
  <c r="L77" i="56"/>
  <c r="L89" i="56" s="1"/>
  <c r="AE112" i="56" a="1"/>
  <c r="AE112" i="56" s="1"/>
  <c r="N98" i="47"/>
  <c r="R187" i="56"/>
  <c r="AO177" i="56" a="1"/>
  <c r="AO177" i="56" s="1"/>
  <c r="AP177" i="56" s="1" a="1"/>
  <c r="AP177" i="56" s="1"/>
  <c r="AQ177" i="56" s="1" a="1"/>
  <c r="AQ177" i="56" s="1"/>
  <c r="N93" i="56"/>
  <c r="AP112" i="56" s="1" a="1"/>
  <c r="AP112" i="56" s="1"/>
  <c r="AQ112" i="56" s="1" a="1"/>
  <c r="AQ112" i="56" s="1"/>
  <c r="AR112" i="56" s="1" a="1"/>
  <c r="AR112" i="56" s="1"/>
  <c r="AS112" i="56" s="1" a="1"/>
  <c r="AS112" i="56" s="1"/>
  <c r="AT112" i="56" s="1" a="1"/>
  <c r="AT112" i="56" s="1"/>
  <c r="AU112" i="56" s="1" a="1"/>
  <c r="AU112" i="56" s="1"/>
  <c r="AV112" i="56" s="1" a="1"/>
  <c r="AV112" i="56" s="1"/>
  <c r="AW112" i="56" s="1" a="1"/>
  <c r="AW112" i="56" s="1"/>
  <c r="AX112" i="56" s="1" a="1"/>
  <c r="AX112" i="56" s="1"/>
  <c r="S148" i="56"/>
  <c r="P98" i="47" s="1"/>
  <c r="X122" i="56" a="1"/>
  <c r="X122" i="56" s="1"/>
  <c r="Y122" i="56" s="1" a="1"/>
  <c r="Y122" i="56" s="1"/>
  <c r="Z122" i="56" s="1" a="1"/>
  <c r="Z122" i="56" s="1"/>
  <c r="AA122" i="56" s="1" a="1"/>
  <c r="AA122" i="56" s="1"/>
  <c r="AB122" i="56" s="1" a="1"/>
  <c r="AB122" i="56" s="1"/>
  <c r="AC122" i="56" s="1" a="1"/>
  <c r="AC122" i="56" s="1"/>
  <c r="AD122" i="56" s="1" a="1"/>
  <c r="AD122" i="56" s="1"/>
  <c r="I77" i="56"/>
  <c r="I89" i="56" s="1"/>
  <c r="S112" i="56" a="1"/>
  <c r="S112" i="56" s="1"/>
  <c r="P138" i="56" s="1"/>
  <c r="M88" i="47" s="1"/>
  <c r="T112" i="56" a="1"/>
  <c r="T112" i="56" s="1"/>
  <c r="Q138" i="56" s="1"/>
  <c r="N88" i="47" s="1"/>
  <c r="S122" i="56" a="1"/>
  <c r="S122" i="56" s="1"/>
  <c r="P148"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AL138" i="56"/>
  <c r="AI88" i="47" s="1"/>
  <c r="AD93" i="56"/>
  <c r="AD89" i="56"/>
  <c r="AI98" i="47"/>
  <c r="AM187" i="56"/>
  <c r="AN148" i="56" l="1"/>
  <c r="AK98" i="47" s="1"/>
  <c r="AD148" i="56"/>
  <c r="AA98" i="47" s="1"/>
  <c r="Q98" i="47"/>
  <c r="AC148" i="56"/>
  <c r="AD187" i="56" s="1"/>
  <c r="U148" i="56"/>
  <c r="V187" i="56" s="1"/>
  <c r="X112" i="56" a="1"/>
  <c r="X112" i="56" s="1"/>
  <c r="T138" i="56"/>
  <c r="Q88" i="47" s="1"/>
  <c r="M98" i="47"/>
  <c r="Q187" i="56"/>
  <c r="T187" i="56"/>
  <c r="AY112" i="56" a="1"/>
  <c r="AY112" i="56" s="1"/>
  <c r="N77" i="56"/>
  <c r="N89" i="56" s="1"/>
  <c r="N90" i="56" s="1"/>
  <c r="AB138" i="56"/>
  <c r="Y88" i="47" s="1"/>
  <c r="AF112" i="56" a="1"/>
  <c r="AF112" i="56" s="1"/>
  <c r="AM148" i="56"/>
  <c r="AN187" i="56" s="1"/>
  <c r="V148" i="56"/>
  <c r="AP148" i="56"/>
  <c r="AO148" i="56"/>
  <c r="AM138" i="56"/>
  <c r="AJ88" i="47" s="1"/>
  <c r="AO187" i="56" l="1"/>
  <c r="R98" i="47"/>
  <c r="AE187" i="56"/>
  <c r="Z98" i="47"/>
  <c r="AZ112" i="56" a="1"/>
  <c r="AZ112" i="56" s="1"/>
  <c r="AN138" i="56"/>
  <c r="AK88" i="47" s="1"/>
  <c r="AG112" i="56" a="1"/>
  <c r="AG112" i="56" s="1"/>
  <c r="AC138" i="56"/>
  <c r="Z88" i="47" s="1"/>
  <c r="Y112" i="56" a="1"/>
  <c r="Y112" i="56" s="1"/>
  <c r="U138" i="56"/>
  <c r="R88" i="47" s="1"/>
  <c r="AJ98" i="47"/>
  <c r="AE148" i="56"/>
  <c r="W148" i="56"/>
  <c r="W187" i="56"/>
  <c r="S98" i="47"/>
  <c r="AL98" i="47"/>
  <c r="AP187" i="56"/>
  <c r="AQ187" i="56"/>
  <c r="AM98" i="47"/>
  <c r="Z112" i="56" l="1" a="1"/>
  <c r="Z112" i="56" s="1"/>
  <c r="V138" i="56"/>
  <c r="S88" i="47" s="1"/>
  <c r="AH112" i="56" a="1"/>
  <c r="AH112" i="56" s="1"/>
  <c r="AD138" i="56"/>
  <c r="AA88" i="47" s="1"/>
  <c r="BA112" i="56" a="1"/>
  <c r="BA112" i="56" s="1"/>
  <c r="AP138" i="56" s="1"/>
  <c r="AM88" i="47" s="1"/>
  <c r="AO138" i="56"/>
  <c r="AL88" i="47" s="1"/>
  <c r="AF148" i="56"/>
  <c r="AF187" i="56"/>
  <c r="AB98" i="47"/>
  <c r="X187" i="56"/>
  <c r="T98" i="47"/>
  <c r="X148" i="56"/>
  <c r="AI112" i="56" l="1"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O157" i="58"/>
  <c r="O239" i="58" s="1"/>
  <c r="O254" i="58" s="1"/>
  <c r="L110" i="47" s="1"/>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85" i="58" a="1"/>
  <c r="L85" i="58" s="1"/>
  <c r="M85" i="58" s="1" a="1"/>
  <c r="M85" i="58" s="1"/>
  <c r="N85" i="58" s="1" a="1"/>
  <c r="N85"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L158" i="58"/>
  <c r="L240" i="58" s="1"/>
  <c r="L255" i="58" s="1"/>
  <c r="I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R162" i="58"/>
  <c r="S158" i="58" l="1"/>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AV163" i="58"/>
  <c r="O221" i="58"/>
  <c r="O259" i="58" s="1"/>
  <c r="L120" i="47" s="1"/>
  <c r="P205" i="58"/>
  <c r="P216" i="58"/>
  <c r="P182" i="58"/>
  <c r="P194" i="58"/>
  <c r="I89" i="58"/>
  <c r="O237" i="58"/>
  <c r="O252" i="58" s="1"/>
  <c r="L115" i="47" s="1"/>
  <c r="I83" i="58"/>
  <c r="AC167" i="58"/>
  <c r="G92" i="58"/>
  <c r="I82" i="58"/>
  <c r="AV164" i="58"/>
  <c r="AC164" i="58"/>
  <c r="R178" i="58"/>
  <c r="R212" i="58"/>
  <c r="R190" i="58"/>
  <c r="R201" i="58"/>
  <c r="P178" i="58"/>
  <c r="P212" i="58"/>
  <c r="P201" i="58"/>
  <c r="P190" i="58"/>
  <c r="R156" i="58"/>
  <c r="P156" i="58"/>
  <c r="R179" i="58"/>
  <c r="R213" i="58"/>
  <c r="R191" i="58"/>
  <c r="R202" i="58"/>
  <c r="R152" i="58"/>
  <c r="R182" i="58"/>
  <c r="R194" i="58"/>
  <c r="R205" i="58"/>
  <c r="R216" i="58"/>
  <c r="O238" i="58"/>
  <c r="O253" i="58" s="1"/>
  <c r="L117" i="47" s="1"/>
  <c r="R199" i="58"/>
  <c r="R176" i="58"/>
  <c r="R210" i="58"/>
  <c r="R188" i="58"/>
  <c r="P199" i="58"/>
  <c r="P176" i="58"/>
  <c r="P210" i="58"/>
  <c r="P188" i="58"/>
  <c r="S170" i="58"/>
  <c r="S166" i="58"/>
  <c r="S167" i="58"/>
  <c r="K100" i="58" l="1" a="1"/>
  <c r="K100" i="58" s="1"/>
  <c r="L100" i="58" s="1" a="1"/>
  <c r="L100" i="58" s="1"/>
  <c r="M100" i="58" s="1" a="1"/>
  <c r="M100" i="58" s="1"/>
  <c r="N100" i="58" s="1" a="1"/>
  <c r="N100" i="58" s="1"/>
  <c r="AC163" i="58"/>
  <c r="P159" i="58"/>
  <c r="K94" i="58" a="1"/>
  <c r="K94" i="58" s="1"/>
  <c r="L94" i="58" s="1" a="1"/>
  <c r="L94" i="58" s="1"/>
  <c r="M94" i="58" s="1" a="1"/>
  <c r="M94" i="58" s="1"/>
  <c r="N94" i="58" s="1" a="1"/>
  <c r="N94" i="58" s="1"/>
  <c r="K93" i="58" a="1"/>
  <c r="K93" i="58" s="1"/>
  <c r="K159" i="58"/>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Q155" i="58"/>
  <c r="AD158" i="58"/>
  <c r="AD240" i="58" s="1"/>
  <c r="AD255" i="58" s="1"/>
  <c r="AA116" i="47" s="1"/>
  <c r="R241" i="58"/>
  <c r="R256" i="58" s="1"/>
  <c r="O114" i="47" s="1"/>
  <c r="R237" i="58"/>
  <c r="R252" i="58" s="1"/>
  <c r="O115" i="47" s="1"/>
  <c r="N158" i="58"/>
  <c r="N240" i="58" s="1"/>
  <c r="N255" i="58" s="1"/>
  <c r="K116" i="47" s="1"/>
  <c r="M158" i="58"/>
  <c r="M240" i="58" s="1"/>
  <c r="M255" i="58" s="1"/>
  <c r="J116" i="47" s="1"/>
  <c r="U157" i="58"/>
  <c r="U239" i="58" s="1"/>
  <c r="U254" i="58" s="1"/>
  <c r="R110" i="47" s="1"/>
  <c r="L153" i="58"/>
  <c r="H92" i="58"/>
  <c r="M153" i="58"/>
  <c r="Q153" i="58"/>
  <c r="Q156" i="58"/>
  <c r="O220" i="58"/>
  <c r="O258" i="58" s="1"/>
  <c r="L118" i="47" s="1"/>
  <c r="J225" i="58"/>
  <c r="J263" i="58" s="1"/>
  <c r="G126" i="47" s="1"/>
  <c r="J221" i="58"/>
  <c r="J259" i="58" s="1"/>
  <c r="G120" i="47" s="1"/>
  <c r="P222" i="58"/>
  <c r="P260" i="58" s="1"/>
  <c r="M121" i="47" s="1"/>
  <c r="K201" i="58"/>
  <c r="K212" i="58"/>
  <c r="K178" i="58"/>
  <c r="K237" i="58" s="1"/>
  <c r="K252" i="58" s="1"/>
  <c r="H115" i="47" s="1"/>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AB153" i="58"/>
  <c r="S216" i="58"/>
  <c r="S182" i="58"/>
  <c r="S194" i="58"/>
  <c r="S205" i="58"/>
  <c r="P241" i="58"/>
  <c r="P256" i="58" s="1"/>
  <c r="M114" i="47" s="1"/>
  <c r="L159" i="58"/>
  <c r="S179" i="58"/>
  <c r="S202" i="58"/>
  <c r="S213" i="58"/>
  <c r="S191" i="58"/>
  <c r="P238" i="58"/>
  <c r="P253" i="58" s="1"/>
  <c r="M117" i="47" s="1"/>
  <c r="T164" i="58"/>
  <c r="P221" i="58"/>
  <c r="P259" i="58" s="1"/>
  <c r="M120" i="47" s="1"/>
  <c r="P234" i="58"/>
  <c r="P249" i="58" s="1"/>
  <c r="M111" i="47" s="1"/>
  <c r="Q187" i="58"/>
  <c r="Q198" i="58"/>
  <c r="Q209" i="58"/>
  <c r="Q175" i="58"/>
  <c r="R234" i="58"/>
  <c r="R249" i="58" s="1"/>
  <c r="O111" i="47" s="1"/>
  <c r="O233" i="58"/>
  <c r="O248" i="58" s="1"/>
  <c r="L109" i="47" s="1"/>
  <c r="S162" i="58"/>
  <c r="T167" i="58"/>
  <c r="T166" i="58"/>
  <c r="Q199" i="58"/>
  <c r="Q188" i="58"/>
  <c r="Q210" i="58"/>
  <c r="Q176" i="58"/>
  <c r="I100" i="58"/>
  <c r="AE157" i="58"/>
  <c r="AE239" i="58" s="1"/>
  <c r="AE254" i="58" s="1"/>
  <c r="AB110" i="47" s="1"/>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S155" i="58"/>
  <c r="I96" i="58"/>
  <c r="AB212" i="58"/>
  <c r="AB201" i="58"/>
  <c r="AB190" i="58"/>
  <c r="AB178" i="58"/>
  <c r="S212" i="58"/>
  <c r="S190" i="58"/>
  <c r="S178" i="58"/>
  <c r="S201" i="58"/>
  <c r="R221" i="58"/>
  <c r="R259" i="58" s="1"/>
  <c r="O120" i="47" s="1"/>
  <c r="AO255" i="58"/>
  <c r="AK116" i="47"/>
  <c r="K156" i="58" l="1"/>
  <c r="M157" i="58"/>
  <c r="M239" i="58" s="1"/>
  <c r="M254" i="58" s="1"/>
  <c r="J110" i="47" s="1"/>
  <c r="K153" i="58"/>
  <c r="L93" i="58" a="1"/>
  <c r="L93" i="58" s="1"/>
  <c r="K152" i="58"/>
  <c r="K234" i="58" s="1"/>
  <c r="K249" i="58" s="1"/>
  <c r="H111" i="47" s="1"/>
  <c r="S153" i="58"/>
  <c r="S159" i="58"/>
  <c r="L96" i="58" a="1"/>
  <c r="L96" i="58" s="1"/>
  <c r="K241" i="58"/>
  <c r="K256" i="58" s="1"/>
  <c r="H114" i="47" s="1"/>
  <c r="S156" i="58"/>
  <c r="S238" i="58" s="1"/>
  <c r="S253" i="58" s="1"/>
  <c r="P117" i="47" s="1"/>
  <c r="K235" i="58"/>
  <c r="K250" i="58" s="1"/>
  <c r="H112" i="47" s="1"/>
  <c r="S152" i="58"/>
  <c r="S234" i="58" s="1"/>
  <c r="S249" i="58" s="1"/>
  <c r="P111" i="47" s="1"/>
  <c r="K151" i="58"/>
  <c r="L92" i="58" a="1"/>
  <c r="L92" i="58" s="1"/>
  <c r="Q92" i="58" a="1"/>
  <c r="Q92" i="58" s="1"/>
  <c r="J236" i="58"/>
  <c r="J251" i="58" s="1"/>
  <c r="G113" i="47" s="1"/>
  <c r="J151" i="58"/>
  <c r="J233" i="58" s="1"/>
  <c r="J248" i="58" s="1"/>
  <c r="G109" i="47" s="1"/>
  <c r="K238" i="58"/>
  <c r="K253" i="58" s="1"/>
  <c r="H117"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235" i="58" s="1"/>
  <c r="L250" i="58" s="1"/>
  <c r="I112" i="47" s="1"/>
  <c r="L188" i="58"/>
  <c r="L199" i="58"/>
  <c r="T152" i="58"/>
  <c r="V158" i="58"/>
  <c r="V240" i="58" s="1"/>
  <c r="V255" i="58" s="1"/>
  <c r="S116" i="47" s="1"/>
  <c r="S237" i="58"/>
  <c r="S252" i="58" s="1"/>
  <c r="P115"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AC152" i="58"/>
  <c r="U170" i="58"/>
  <c r="AD170" i="58"/>
  <c r="Q225" i="58"/>
  <c r="Q263" i="58" s="1"/>
  <c r="N126" i="47" s="1"/>
  <c r="AE163" i="58"/>
  <c r="AB241" i="58"/>
  <c r="AB256" i="58" s="1"/>
  <c r="Y114" i="47" s="1"/>
  <c r="P233" i="58"/>
  <c r="P248" i="58" s="1"/>
  <c r="M109" i="47" s="1"/>
  <c r="R220" i="58"/>
  <c r="Q151"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S241" i="58"/>
  <c r="S256" i="58" s="1"/>
  <c r="P114" i="47" s="1"/>
  <c r="T205" i="58"/>
  <c r="T182" i="58"/>
  <c r="T194" i="58"/>
  <c r="T216" i="58"/>
  <c r="AC199" i="58"/>
  <c r="AC210" i="58"/>
  <c r="AC176" i="58"/>
  <c r="AC188" i="58"/>
  <c r="S235" i="58"/>
  <c r="S250" i="58" s="1"/>
  <c r="P112" i="47" s="1"/>
  <c r="S222" i="58"/>
  <c r="S260" i="58" s="1"/>
  <c r="P121" i="47" s="1"/>
  <c r="T188" i="58"/>
  <c r="T210" i="58"/>
  <c r="T199" i="58"/>
  <c r="T176" i="58"/>
  <c r="AC198" i="58"/>
  <c r="AC209" i="58"/>
  <c r="AC175" i="58"/>
  <c r="AC187" i="58"/>
  <c r="S221" i="58"/>
  <c r="S259" i="58" s="1"/>
  <c r="P120" i="47" s="1"/>
  <c r="AD164" i="58"/>
  <c r="Q224" i="58"/>
  <c r="Q262" i="58" s="1"/>
  <c r="N124" i="47" s="1"/>
  <c r="AC156" i="58" l="1"/>
  <c r="S151" i="58"/>
  <c r="L238" i="58"/>
  <c r="L253" i="58" s="1"/>
  <c r="I117" i="47" s="1"/>
  <c r="K233" i="58"/>
  <c r="K248" i="58" s="1"/>
  <c r="H109" i="47" s="1"/>
  <c r="M93" i="58" a="1"/>
  <c r="M93" i="58" s="1"/>
  <c r="L152" i="58"/>
  <c r="L234" i="58" s="1"/>
  <c r="L249" i="58" s="1"/>
  <c r="I111" i="47" s="1"/>
  <c r="AC153" i="58"/>
  <c r="AC155" i="58"/>
  <c r="M96" i="58" a="1"/>
  <c r="M96" i="58" s="1"/>
  <c r="L155" i="58"/>
  <c r="L237" i="58" s="1"/>
  <c r="L252" i="58" s="1"/>
  <c r="I115" i="47" s="1"/>
  <c r="AC159" i="58"/>
  <c r="AC241" i="58" s="1"/>
  <c r="AC256" i="58" s="1"/>
  <c r="Z114" i="47" s="1"/>
  <c r="T241" i="58"/>
  <c r="T256" i="58" s="1"/>
  <c r="Q114" i="47" s="1"/>
  <c r="AC234" i="58"/>
  <c r="AC249" i="58" s="1"/>
  <c r="Z111"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C235" i="58"/>
  <c r="AC250" i="58" s="1"/>
  <c r="Z112" i="47" s="1"/>
  <c r="AD152" i="58"/>
  <c r="AV235" i="58"/>
  <c r="AN250" i="58" s="1"/>
  <c r="AO250" i="58" s="1"/>
  <c r="M156" i="58"/>
  <c r="N156" i="58"/>
  <c r="AV237" i="58"/>
  <c r="AN252" i="58" s="1"/>
  <c r="AO252" i="58" s="1"/>
  <c r="AC238" i="58"/>
  <c r="AC253" i="58" s="1"/>
  <c r="Z117" i="47" s="1"/>
  <c r="T234" i="58"/>
  <c r="T249" i="58" s="1"/>
  <c r="Q111" i="47" s="1"/>
  <c r="S233" i="58"/>
  <c r="S248" i="58" s="1"/>
  <c r="P109"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AC237" i="58"/>
  <c r="AC252" i="58" s="1"/>
  <c r="Z115"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AC151"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241" i="58" s="1"/>
  <c r="AD256" i="58" s="1"/>
  <c r="AA114" i="47" s="1"/>
  <c r="AD194" i="58"/>
  <c r="AD216" i="58"/>
  <c r="AV238" i="58"/>
  <c r="AN253" i="58" s="1"/>
  <c r="W157" i="58"/>
  <c r="W239" i="58" s="1"/>
  <c r="W254" i="58" s="1"/>
  <c r="T110" i="47" s="1"/>
  <c r="U162" i="58"/>
  <c r="V167" i="58"/>
  <c r="V166" i="58"/>
  <c r="AK115" i="47" l="1"/>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37" i="58" s="1"/>
  <c r="N252" i="58" s="1"/>
  <c r="K115" i="47" s="1"/>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234" i="58" s="1"/>
  <c r="N249" i="58" s="1"/>
  <c r="K111" i="47" s="1"/>
  <c r="N198" i="58"/>
  <c r="N209" i="58"/>
  <c r="N187" i="58"/>
  <c r="M221" i="58"/>
  <c r="M259" i="58" s="1"/>
  <c r="J120" i="47" s="1"/>
  <c r="AD228" i="58"/>
  <c r="AD266" i="58" s="1"/>
  <c r="AA123" i="47" s="1"/>
  <c r="U225" i="58"/>
  <c r="U263" i="58" s="1"/>
  <c r="R126" i="47" s="1"/>
  <c r="X158" i="58"/>
  <c r="X240" i="58" s="1"/>
  <c r="X255" i="58" s="1"/>
  <c r="U116" i="47" s="1"/>
  <c r="AE205" i="58"/>
  <c r="AE216" i="58"/>
  <c r="AE182" i="58"/>
  <c r="AE241" i="58" s="1"/>
  <c r="AE256" i="58" s="1"/>
  <c r="AB114" i="47" s="1"/>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O248" i="58"/>
  <c r="AK109" i="47"/>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C233" i="58"/>
  <c r="AC248" i="58" s="1"/>
  <c r="Z109" i="47" s="1"/>
  <c r="AD186" i="58"/>
  <c r="AD208" i="58"/>
  <c r="AD174" i="58"/>
  <c r="AD197" i="58"/>
  <c r="M233" i="58" l="1"/>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34" i="58" s="1"/>
  <c r="AF249" i="58" s="1"/>
  <c r="AC111" i="47" s="1"/>
  <c r="AF209" i="58"/>
  <c r="AF187" i="58"/>
  <c r="AF198" i="58"/>
  <c r="AP248" i="58"/>
  <c r="AM109" i="47" s="1"/>
  <c r="AL109" i="47"/>
  <c r="V153" i="58"/>
  <c r="V235" i="58" s="1"/>
  <c r="V250" i="58" s="1"/>
  <c r="S112" i="47" s="1"/>
  <c r="W159" i="58"/>
  <c r="U220" i="58"/>
  <c r="V186" i="58"/>
  <c r="V208" i="58"/>
  <c r="V174" i="58"/>
  <c r="V197" i="58"/>
  <c r="AF194" i="58"/>
  <c r="AF216" i="58"/>
  <c r="AF182" i="58"/>
  <c r="AF241" i="58" s="1"/>
  <c r="AF256" i="58" s="1"/>
  <c r="AC114" i="47" s="1"/>
  <c r="AF205" i="58"/>
  <c r="AF237" i="58" l="1"/>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34" i="58" s="1"/>
  <c r="Y249" i="58" s="1"/>
  <c r="V111" i="47" s="1"/>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7" i="58" l="1"/>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38" i="58" s="1"/>
  <c r="AI253" i="58" s="1"/>
  <c r="AF117" i="47" s="1"/>
  <c r="AI202" i="58"/>
  <c r="AK166" i="58"/>
  <c r="AK167" i="58"/>
  <c r="Z152" i="58"/>
  <c r="AA152" i="58"/>
  <c r="AL158" i="58"/>
  <c r="AL240" i="58" s="1"/>
  <c r="AL255" i="58" s="1"/>
  <c r="AI116" i="47" s="1"/>
  <c r="Z201" i="58"/>
  <c r="Z212" i="58"/>
  <c r="Z190" i="58"/>
  <c r="Z178" i="58"/>
  <c r="Z237" i="58" l="1"/>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Z235" i="58"/>
  <c r="Z250" i="58" s="1"/>
  <c r="W112" i="47" s="1"/>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J258" i="58"/>
  <c r="AG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M237" i="58" s="1"/>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8" i="58" l="1"/>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O154"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154" i="58"/>
  <c r="L236" i="58" s="1"/>
  <c r="L251" i="58" s="1"/>
  <c r="I113" i="47" s="1"/>
  <c r="L223" i="58"/>
  <c r="L261" i="58" s="1"/>
  <c r="I122" i="47" s="1"/>
  <c r="O223" i="58"/>
  <c r="K223" i="58"/>
  <c r="K261" i="58" s="1"/>
  <c r="H122" i="47" s="1"/>
  <c r="S165" i="58"/>
  <c r="I84" i="58"/>
  <c r="O261" i="58"/>
  <c r="L122" i="47" s="1"/>
  <c r="M165" i="58"/>
  <c r="N165" i="58"/>
  <c r="R177" i="58"/>
  <c r="R189" i="58"/>
  <c r="R211" i="58"/>
  <c r="R200" i="58"/>
  <c r="P211" i="58"/>
  <c r="P200" i="58"/>
  <c r="P177" i="58"/>
  <c r="P189" i="58"/>
  <c r="M211" i="58"/>
  <c r="M189" i="58"/>
  <c r="M177" i="58"/>
  <c r="M200" i="58"/>
  <c r="P154" i="58" l="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L245" i="58"/>
  <c r="M223" i="58"/>
  <c r="Q200" i="58"/>
  <c r="Q211" i="58"/>
  <c r="Q189" i="58"/>
  <c r="Q177" i="58"/>
  <c r="AB189" i="58"/>
  <c r="AB177" i="58"/>
  <c r="AB200" i="58"/>
  <c r="AB211" i="58"/>
  <c r="N200" i="58"/>
  <c r="N189" i="58"/>
  <c r="N177" i="58"/>
  <c r="N211" i="58"/>
  <c r="R223" i="58"/>
  <c r="S189" i="58"/>
  <c r="S200" i="58"/>
  <c r="S211" i="58"/>
  <c r="S177" i="58"/>
  <c r="I95" i="58"/>
  <c r="AB154" i="58"/>
  <c r="S154" i="58"/>
  <c r="T165" i="58"/>
  <c r="AC95" i="58" l="1" a="1"/>
  <c r="AC95" i="58" s="1"/>
  <c r="AD95" i="58" s="1" a="1"/>
  <c r="AD95" i="58" s="1"/>
  <c r="AV95" i="58" a="1"/>
  <c r="AV95" i="58" s="1"/>
  <c r="M154" i="58"/>
  <c r="M236" i="58" s="1"/>
  <c r="M251" i="58" s="1"/>
  <c r="J113" i="47" s="1"/>
  <c r="AD165" i="58"/>
  <c r="P245" i="58"/>
  <c r="N236" i="58"/>
  <c r="N251" i="58" s="1"/>
  <c r="K113" i="47" s="1"/>
  <c r="Q236" i="58"/>
  <c r="Q251" i="58" s="1"/>
  <c r="N113" i="47" s="1"/>
  <c r="T154" i="58"/>
  <c r="S236" i="58"/>
  <c r="S251" i="58" s="1"/>
  <c r="P113" i="47" s="1"/>
  <c r="Q223" i="58"/>
  <c r="Q261" i="58" s="1"/>
  <c r="N122" i="47" s="1"/>
  <c r="U165" i="58"/>
  <c r="T200" i="58"/>
  <c r="T189" i="58"/>
  <c r="T177" i="58"/>
  <c r="T211" i="58"/>
  <c r="R261" i="58"/>
  <c r="O122" i="47" s="1"/>
  <c r="R245" i="58"/>
  <c r="AB223" i="58"/>
  <c r="AC200" i="58"/>
  <c r="AC211" i="58"/>
  <c r="AC177" i="58"/>
  <c r="AC189" i="58"/>
  <c r="AE165" i="58"/>
  <c r="AC154" i="58"/>
  <c r="AV154" i="58"/>
  <c r="AV200" i="58"/>
  <c r="AV211" i="58"/>
  <c r="AV177" i="58"/>
  <c r="AV189" i="58"/>
  <c r="S223" i="58"/>
  <c r="N223" i="58"/>
  <c r="AB236" i="58"/>
  <c r="AB251" i="58" s="1"/>
  <c r="Y113" i="47" s="1"/>
  <c r="M261" i="58"/>
  <c r="J122" i="47" s="1"/>
  <c r="AE95" i="58" l="1"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C236" i="58"/>
  <c r="AC251" i="58" s="1"/>
  <c r="Z113" i="47" s="1"/>
  <c r="AB261" i="58"/>
  <c r="Y122" i="47" s="1"/>
  <c r="AB245" i="58"/>
  <c r="V165" i="58"/>
  <c r="AF165" i="58"/>
  <c r="AD177" i="58"/>
  <c r="AD236" i="58" s="1"/>
  <c r="AD251" i="58" s="1"/>
  <c r="AA113" i="47" s="1"/>
  <c r="AD200" i="58"/>
  <c r="AD189" i="58"/>
  <c r="AD211" i="58"/>
  <c r="T223" i="58"/>
  <c r="U189" i="58"/>
  <c r="U211" i="58"/>
  <c r="U177" i="58"/>
  <c r="U200" i="58"/>
  <c r="AV245" i="58" l="1"/>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36" i="58"/>
  <c r="AE251" i="58" s="1"/>
  <c r="AB113" i="47" s="1"/>
  <c r="AF154" i="58"/>
  <c r="AF189" i="58"/>
  <c r="AF200" i="58"/>
  <c r="AF177" i="58"/>
  <c r="AF211" i="58"/>
  <c r="V223" i="58"/>
  <c r="W154" i="58"/>
  <c r="X165" i="58"/>
  <c r="AH165" i="58"/>
  <c r="AD261" i="58"/>
  <c r="AA122" i="47" s="1"/>
  <c r="AD245" i="58"/>
  <c r="AP261" i="58"/>
  <c r="AM122" i="47" s="1"/>
  <c r="AL122" i="47"/>
  <c r="AE261" i="58"/>
  <c r="AB122" i="47" s="1"/>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36" i="58" s="1"/>
  <c r="Z251" i="58" s="1"/>
  <c r="W113" i="47" s="1"/>
  <c r="Z200" i="58"/>
  <c r="Z211" i="58"/>
  <c r="AI236" i="58" l="1"/>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236" i="58" s="1"/>
  <c r="AN189" i="58"/>
  <c r="AN200" i="58"/>
  <c r="AM245" i="58" l="1"/>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R245" i="58" s="1"/>
  <c r="AQ245" i="58"/>
  <c r="AS223" i="58" l="1"/>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<sst xmlns="http://schemas.openxmlformats.org/spreadsheetml/2006/main" count="4187" uniqueCount="658">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</sst>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43">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28.111589337230718</c:v>
                </c:pt>
                <c:pt idx="2">
                  <c:v>27.84457886154026</c:v>
                </c:pt>
                <c:pt idx="3">
                  <c:v>23.986195872849844</c:v>
                </c:pt>
                <c:pt idx="4" formatCode="0.000">
                  <c:v>19.593316062021987</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19.201285369797056</c:v>
                </c:pt>
                <c:pt idx="2">
                  <c:v>21.41729290657965</c:v>
                </c:pt>
                <c:pt idx="3">
                  <c:v>24.674136706158219</c:v>
                </c:pt>
                <c:pt idx="4" formatCode="0.000">
                  <c:v>27.322481569655267</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11.995815292972233</c:v>
                </c:pt>
                <c:pt idx="2">
                  <c:v>16.694218231880097</c:v>
                </c:pt>
                <c:pt idx="3">
                  <c:v>22.714973420991928</c:v>
                </c:pt>
                <c:pt idx="4" formatCode="0.000">
                  <c:v>28.602111368322735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28.111589337230718</c:v>
                </c:pt>
                <c:pt idx="2">
                  <c:v>27.84457886154026</c:v>
                </c:pt>
                <c:pt idx="3">
                  <c:v>23.986195872849844</c:v>
                </c:pt>
                <c:pt idx="4">
                  <c:v>19.593316062021987</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19.201285369797056</c:v>
                </c:pt>
                <c:pt idx="2">
                  <c:v>21.41729290657965</c:v>
                </c:pt>
                <c:pt idx="3">
                  <c:v>24.674136706158219</c:v>
                </c:pt>
                <c:pt idx="4">
                  <c:v>27.322481569655267</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11.995815292972233</c:v>
                </c:pt>
                <c:pt idx="2">
                  <c:v>16.694218231880097</c:v>
                </c:pt>
                <c:pt idx="3">
                  <c:v>22.714973420991928</c:v>
                </c:pt>
                <c:pt idx="4">
                  <c:v>28.602111368322735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12"/>
                <c:pt idx="0">
                  <c:v>10.675871970797223</c:v>
                </c:pt>
                <c:pt idx="1">
                  <c:v>15.607687840467271</c:v>
                </c:pt>
                <c:pt idx="2">
                  <c:v>18.895565086913969</c:v>
                </c:pt>
                <c:pt idx="3">
                  <c:v>18.9273940568009</c:v>
                </c:pt>
                <c:pt idx="4">
                  <c:v>19.13197843046888</c:v>
                </c:pt>
                <c:pt idx="5">
                  <c:v>19.985291696519599</c:v>
                </c:pt>
                <c:pt idx="6">
                  <c:v>20.674816351776439</c:v>
                </c:pt>
                <c:pt idx="7">
                  <c:v>19.795466703749344</c:v>
                </c:pt>
                <c:pt idx="8">
                  <c:v>18.523576693349604</c:v>
                </c:pt>
                <c:pt idx="9">
                  <c:v>17.052437535927016</c:v>
                </c:pt>
                <c:pt idx="10">
                  <c:v>15.489811148315448</c:v>
                </c:pt>
                <c:pt idx="11">
                  <c:v>13.929420073130119</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12"/>
                <c:pt idx="0" formatCode="0.00">
                  <c:v>4.742986727829742E-2</c:v>
                </c:pt>
                <c:pt idx="1">
                  <c:v>4.2174167139191476E-2</c:v>
                </c:pt>
                <c:pt idx="2">
                  <c:v>3.8670367046454178E-2</c:v>
                </c:pt>
                <c:pt idx="3">
                  <c:v>3.8735506032379005E-2</c:v>
                </c:pt>
                <c:pt idx="4">
                  <c:v>3.9154194374607453E-2</c:v>
                </c:pt>
                <c:pt idx="5">
                  <c:v>4.0900526757471321E-2</c:v>
                </c:pt>
                <c:pt idx="6">
                  <c:v>4.2311660607330506E-2</c:v>
                </c:pt>
                <c:pt idx="7">
                  <c:v>4.0512043951519139E-2</c:v>
                </c:pt>
                <c:pt idx="8">
                  <c:v>3.7909081123011897E-2</c:v>
                </c:pt>
                <c:pt idx="9">
                  <c:v>3.489834866106814E-2</c:v>
                </c:pt>
                <c:pt idx="10">
                  <c:v>3.1700384710931361E-2</c:v>
                </c:pt>
                <c:pt idx="11">
                  <c:v>2.8506995397837107E-2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12"/>
                <c:pt idx="0" formatCode="0.00">
                  <c:v>10.057139730159809</c:v>
                </c:pt>
                <c:pt idx="1">
                  <c:v>11.357130458396433</c:v>
                </c:pt>
                <c:pt idx="2">
                  <c:v>12.223790943887517</c:v>
                </c:pt>
                <c:pt idx="3">
                  <c:v>12.244381525437605</c:v>
                </c:pt>
                <c:pt idx="4">
                  <c:v>12.376729862341035</c:v>
                </c:pt>
                <c:pt idx="5">
                  <c:v>12.928749499005598</c:v>
                </c:pt>
                <c:pt idx="6">
                  <c:v>13.374812117283833</c:v>
                </c:pt>
                <c:pt idx="7">
                  <c:v>12.805949200794057</c:v>
                </c:pt>
                <c:pt idx="8">
                  <c:v>11.98314673263646</c:v>
                </c:pt>
                <c:pt idx="9">
                  <c:v>11.031447356249219</c:v>
                </c:pt>
                <c:pt idx="10">
                  <c:v>10.020563680756794</c:v>
                </c:pt>
                <c:pt idx="11">
                  <c:v>9.0111260584343551</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12"/>
                <c:pt idx="0" formatCode="0.00">
                  <c:v>14.6766565883431</c:v>
                </c:pt>
                <c:pt idx="1">
                  <c:v>12.718543576744175</c:v>
                </c:pt>
                <c:pt idx="2">
                  <c:v>11.413134902344892</c:v>
                </c:pt>
                <c:pt idx="3">
                  <c:v>11.432359959941808</c:v>
                </c:pt>
                <c:pt idx="4">
                  <c:v>11.555931234198193</c:v>
                </c:pt>
                <c:pt idx="5">
                  <c:v>12.071342092492239</c:v>
                </c:pt>
                <c:pt idx="6">
                  <c:v>12.487822778449031</c:v>
                </c:pt>
                <c:pt idx="7">
                  <c:v>11.956685651133732</c:v>
                </c:pt>
                <c:pt idx="8">
                  <c:v>11.188449707785827</c:v>
                </c:pt>
                <c:pt idx="9">
                  <c:v>10.299865027383015</c:v>
                </c:pt>
                <c:pt idx="10">
                  <c:v>9.3560210258016152</c:v>
                </c:pt>
                <c:pt idx="11">
                  <c:v>8.4135271781929681</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12"/>
                <c:pt idx="0" formatCode="0.0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12"/>
                <c:pt idx="0" formatCode="0.00">
                  <c:v>5.6663373040102876</c:v>
                </c:pt>
                <c:pt idx="1">
                  <c:v>6.5250327946346882</c:v>
                </c:pt>
                <c:pt idx="2">
                  <c:v>7.0974964550509556</c:v>
                </c:pt>
                <c:pt idx="3">
                  <c:v>7.109451958890153</c:v>
                </c:pt>
                <c:pt idx="4">
                  <c:v>7.1862973382259066</c:v>
                </c:pt>
                <c:pt idx="5">
                  <c:v>7.5068163517079238</c:v>
                </c:pt>
                <c:pt idx="6">
                  <c:v>7.7658135700417059</c:v>
                </c:pt>
                <c:pt idx="7">
                  <c:v>7.4355148475152797</c:v>
                </c:pt>
                <c:pt idx="8">
                  <c:v>6.9577712712578732</c:v>
                </c:pt>
                <c:pt idx="9">
                  <c:v>6.4051863177692585</c:v>
                </c:pt>
                <c:pt idx="10">
                  <c:v>5.8182372005754566</c:v>
                </c:pt>
                <c:pt idx="11">
                  <c:v>5.2321277048456425</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12"/>
                <c:pt idx="0" formatCode="0.00">
                  <c:v>1.4352211531349246</c:v>
                </c:pt>
                <c:pt idx="1">
                  <c:v>2.0960154527236399</c:v>
                </c:pt>
                <c:pt idx="2">
                  <c:v>2.5365449857827835</c:v>
                </c:pt>
                <c:pt idx="3">
                  <c:v>2.5408177139916495</c:v>
                </c:pt>
                <c:pt idx="4">
                  <c:v>2.5682811671781551</c:v>
                </c:pt>
                <c:pt idx="5">
                  <c:v>2.6828301354861668</c:v>
                </c:pt>
                <c:pt idx="6">
                  <c:v>2.7753920831612109</c:v>
                </c:pt>
                <c:pt idx="7">
                  <c:v>2.6573479849723873</c:v>
                </c:pt>
                <c:pt idx="8">
                  <c:v>2.4866091786171878</c:v>
                </c:pt>
                <c:pt idx="9">
                  <c:v>2.2891231211224965</c:v>
                </c:pt>
                <c:pt idx="10">
                  <c:v>2.079355796889732</c:v>
                </c:pt>
                <c:pt idx="11">
                  <c:v>1.8698885415091218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12"/>
                <c:pt idx="0" formatCode="0.00">
                  <c:v>1.9876880086386437</c:v>
                </c:pt>
                <c:pt idx="1">
                  <c:v>2.3617107172101934</c:v>
                </c:pt>
                <c:pt idx="2">
                  <c:v>2.6110591895912267</c:v>
                </c:pt>
                <c:pt idx="3">
                  <c:v>2.6154574345728521</c:v>
                </c:pt>
                <c:pt idx="4">
                  <c:v>2.6437276612877172</c:v>
                </c:pt>
                <c:pt idx="5">
                  <c:v>2.7616416498174838</c:v>
                </c:pt>
                <c:pt idx="6">
                  <c:v>2.8569227212899073</c:v>
                </c:pt>
                <c:pt idx="7">
                  <c:v>2.7354109290368629</c:v>
                </c:pt>
                <c:pt idx="8">
                  <c:v>2.5596564551945615</c:v>
                </c:pt>
                <c:pt idx="9">
                  <c:v>2.356368996021617</c:v>
                </c:pt>
                <c:pt idx="10">
                  <c:v>2.1404394924315611</c:v>
                </c:pt>
                <c:pt idx="11">
                  <c:v>1.9248188725941366</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12"/>
                <c:pt idx="0" formatCode="0.00">
                  <c:v>16.048370490489006</c:v>
                </c:pt>
                <c:pt idx="1">
                  <c:v>19.56861750988152</c:v>
                </c:pt>
                <c:pt idx="2">
                  <c:v>21.915448856143193</c:v>
                </c:pt>
                <c:pt idx="3">
                  <c:v>22.507717760382548</c:v>
                </c:pt>
                <c:pt idx="4">
                  <c:v>23.090565989438304</c:v>
                </c:pt>
                <c:pt idx="5">
                  <c:v>24.325642768659172</c:v>
                </c:pt>
                <c:pt idx="6">
                  <c:v>25.055449015716171</c:v>
                </c:pt>
                <c:pt idx="7">
                  <c:v>27.133048974767735</c:v>
                </c:pt>
                <c:pt idx="8">
                  <c:v>29.207933777345769</c:v>
                </c:pt>
                <c:pt idx="9">
                  <c:v>31.259065400026902</c:v>
                </c:pt>
                <c:pt idx="10">
                  <c:v>32.972769237084719</c:v>
                </c:pt>
                <c:pt idx="11">
                  <c:v>34.614189280378014</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12"/>
                <c:pt idx="0" formatCode="0.00">
                  <c:v>3.3422499241462768E-2</c:v>
                </c:pt>
                <c:pt idx="1">
                  <c:v>5.4357559396637972E-2</c:v>
                </c:pt>
                <c:pt idx="2">
                  <c:v>6.8314266166754775E-2</c:v>
                </c:pt>
                <c:pt idx="3">
                  <c:v>7.0160471363467314E-2</c:v>
                </c:pt>
                <c:pt idx="4">
                  <c:v>7.1977310676953482E-2</c:v>
                </c:pt>
                <c:pt idx="5">
                  <c:v>7.5827259833181768E-2</c:v>
                </c:pt>
                <c:pt idx="6">
                  <c:v>7.8102192851386268E-2</c:v>
                </c:pt>
                <c:pt idx="7">
                  <c:v>8.4578433311818482E-2</c:v>
                </c:pt>
                <c:pt idx="8">
                  <c:v>9.1046210157234866E-2</c:v>
                </c:pt>
                <c:pt idx="9">
                  <c:v>9.7439944209166393E-2</c:v>
                </c:pt>
                <c:pt idx="10">
                  <c:v>0.10278185715944305</c:v>
                </c:pt>
                <c:pt idx="11">
                  <c:v>0.10789844895115311</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12"/>
                <c:pt idx="0" formatCode="0.00">
                  <c:v>9.0463558635584818</c:v>
                </c:pt>
                <c:pt idx="1">
                  <c:v>8.5132498361599804</c:v>
                </c:pt>
                <c:pt idx="2">
                  <c:v>8.1578458178943141</c:v>
                </c:pt>
                <c:pt idx="3">
                  <c:v>8.3783130524571821</c:v>
                </c:pt>
                <c:pt idx="4">
                  <c:v>8.595273518066664</c:v>
                </c:pt>
                <c:pt idx="5">
                  <c:v>9.0550207039118238</c:v>
                </c:pt>
                <c:pt idx="6">
                  <c:v>9.3266850845735139</c:v>
                </c:pt>
                <c:pt idx="7">
                  <c:v>10.100054603421183</c:v>
                </c:pt>
                <c:pt idx="8">
                  <c:v>10.872413427574532</c:v>
                </c:pt>
                <c:pt idx="9">
                  <c:v>11.635930325625637</c:v>
                </c:pt>
                <c:pt idx="10">
                  <c:v>12.273842502192021</c:v>
                </c:pt>
                <c:pt idx="11">
                  <c:v>12.884847630286149</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12"/>
                <c:pt idx="0" formatCode="0.00">
                  <c:v>13.162661948752438</c:v>
                </c:pt>
                <c:pt idx="1">
                  <c:v>12.61361081967393</c:v>
                </c:pt>
                <c:pt idx="2">
                  <c:v>12.247576733621592</c:v>
                </c:pt>
                <c:pt idx="3">
                  <c:v>12.578569673771941</c:v>
                </c:pt>
                <c:pt idx="4">
                  <c:v>12.904297814512933</c:v>
                </c:pt>
                <c:pt idx="5">
                  <c:v>13.594527694115952</c:v>
                </c:pt>
                <c:pt idx="6">
                  <c:v>14.002384182485409</c:v>
                </c:pt>
                <c:pt idx="7">
                  <c:v>15.163463067398158</c:v>
                </c:pt>
                <c:pt idx="8">
                  <c:v>16.323024571240058</c:v>
                </c:pt>
                <c:pt idx="9">
                  <c:v>17.469311471610943</c:v>
                </c:pt>
                <c:pt idx="10">
                  <c:v>18.427024881034633</c:v>
                </c:pt>
                <c:pt idx="11">
                  <c:v>19.344342069667245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12"/>
                <c:pt idx="0" formatCode="0.00">
                  <c:v>8.7188816642673164</c:v>
                </c:pt>
                <c:pt idx="1">
                  <c:v>9.9610937259759336</c:v>
                </c:pt>
                <c:pt idx="2">
                  <c:v>10.789235100448346</c:v>
                </c:pt>
                <c:pt idx="3">
                  <c:v>11.080816098513647</c:v>
                </c:pt>
                <c:pt idx="4">
                  <c:v>11.367759186580939</c:v>
                </c:pt>
                <c:pt idx="5">
                  <c:v>11.975802116734439</c:v>
                </c:pt>
                <c:pt idx="6">
                  <c:v>12.33509437805021</c:v>
                </c:pt>
                <c:pt idx="7">
                  <c:v>13.35792145086217</c:v>
                </c:pt>
                <c:pt idx="8">
                  <c:v>14.379411819976216</c:v>
                </c:pt>
                <c:pt idx="9">
                  <c:v>15.389208217227166</c:v>
                </c:pt>
                <c:pt idx="10">
                  <c:v>16.232884918166576</c:v>
                </c:pt>
                <c:pt idx="11">
                  <c:v>17.040975451101982</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12"/>
                <c:pt idx="0" formatCode="0.00">
                  <c:v>6.0852856077195092</c:v>
                </c:pt>
                <c:pt idx="1">
                  <c:v>5.3290793553386013</c:v>
                </c:pt>
                <c:pt idx="2">
                  <c:v>4.82494185375133</c:v>
                </c:pt>
                <c:pt idx="3">
                  <c:v>4.9553367657377594</c:v>
                </c:pt>
                <c:pt idx="4">
                  <c:v>5.0836576061282885</c:v>
                </c:pt>
                <c:pt idx="5">
                  <c:v>5.3555741743800374</c:v>
                </c:pt>
                <c:pt idx="6">
                  <c:v>5.516249537666857</c:v>
                </c:pt>
                <c:pt idx="7">
                  <c:v>5.9736574175410588</c:v>
                </c:pt>
                <c:pt idx="8">
                  <c:v>6.4304675240274252</c:v>
                </c:pt>
                <c:pt idx="9">
                  <c:v>6.882048090722181</c:v>
                </c:pt>
                <c:pt idx="10">
                  <c:v>7.2593399920941559</c:v>
                </c:pt>
                <c:pt idx="11">
                  <c:v>7.6207177726022701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12"/>
                <c:pt idx="0" formatCode="0.00">
                  <c:v>3.2555704876676663</c:v>
                </c:pt>
                <c:pt idx="1">
                  <c:v>3.8817008326339928</c:v>
                </c:pt>
                <c:pt idx="2">
                  <c:v>4.2991210626115439</c:v>
                </c:pt>
                <c:pt idx="3">
                  <c:v>4.4153055741704534</c:v>
                </c:pt>
                <c:pt idx="4">
                  <c:v>4.5296420458661748</c:v>
                </c:pt>
                <c:pt idx="5">
                  <c:v>4.7719252238355132</c:v>
                </c:pt>
                <c:pt idx="6">
                  <c:v>4.9150902317230303</c:v>
                </c:pt>
                <c:pt idx="7">
                  <c:v>5.322649930922883</c:v>
                </c:pt>
                <c:pt idx="8">
                  <c:v>5.7296770019087155</c:v>
                </c:pt>
                <c:pt idx="9">
                  <c:v>6.132044446862289</c:v>
                </c:pt>
                <c:pt idx="10">
                  <c:v>6.4682191841142851</c:v>
                </c:pt>
                <c:pt idx="11">
                  <c:v>6.7902141168686221</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12"/>
                <c:pt idx="0" formatCode="0.00">
                  <c:v>5.817816552719238</c:v>
                </c:pt>
                <c:pt idx="1">
                  <c:v>7.1797092790339985</c:v>
                </c:pt>
                <c:pt idx="2">
                  <c:v>8.0876377632438388</c:v>
                </c:pt>
                <c:pt idx="3">
                  <c:v>8.3062076126393034</c:v>
                </c:pt>
                <c:pt idx="4">
                  <c:v>8.5213008730371964</c:v>
                </c:pt>
                <c:pt idx="5">
                  <c:v>8.9770913825403706</c:v>
                </c:pt>
                <c:pt idx="6">
                  <c:v>9.2464177651435246</c:v>
                </c:pt>
                <c:pt idx="7">
                  <c:v>10.013131511051094</c:v>
                </c:pt>
                <c:pt idx="8">
                  <c:v>10.778843260505266</c:v>
                </c:pt>
                <c:pt idx="9">
                  <c:v>11.535789179243748</c:v>
                </c:pt>
                <c:pt idx="10">
                  <c:v>12.168211355881924</c:v>
                </c:pt>
                <c:pt idx="11">
                  <c:v>12.773958051494912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12"/>
                <c:pt idx="0" formatCode="0.00">
                  <c:v>29.155130644409116</c:v>
                </c:pt>
                <c:pt idx="1">
                  <c:v>32.901534334153212</c:v>
                </c:pt>
                <c:pt idx="2">
                  <c:v>35.399136793982606</c:v>
                </c:pt>
                <c:pt idx="3">
                  <c:v>36.523953174288216</c:v>
                </c:pt>
                <c:pt idx="4">
                  <c:v>37.030668144302787</c:v>
                </c:pt>
                <c:pt idx="5">
                  <c:v>33.58344892949615</c:v>
                </c:pt>
                <c:pt idx="6">
                  <c:v>39.03714595102452</c:v>
                </c:pt>
                <c:pt idx="7">
                  <c:v>46.737083867627241</c:v>
                </c:pt>
                <c:pt idx="8">
                  <c:v>55.175482484271186</c:v>
                </c:pt>
                <c:pt idx="9">
                  <c:v>63.592772244972799</c:v>
                </c:pt>
                <c:pt idx="10">
                  <c:v>72.242270672236273</c:v>
                </c:pt>
                <c:pt idx="11">
                  <c:v>80.074386188371193</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12"/>
                <c:pt idx="0" formatCode="0.00">
                  <c:v>3.8919384966800701</c:v>
                </c:pt>
                <c:pt idx="1">
                  <c:v>5.125405951103958</c:v>
                </c:pt>
                <c:pt idx="2">
                  <c:v>5.94771758738655</c:v>
                </c:pt>
                <c:pt idx="3">
                  <c:v>6.1367077937483447</c:v>
                </c:pt>
                <c:pt idx="4">
                  <c:v>6.2218453934725275</c:v>
                </c:pt>
                <c:pt idx="5">
                  <c:v>5.6426480398532286</c:v>
                </c:pt>
                <c:pt idx="6">
                  <c:v>6.5589712225342218</c:v>
                </c:pt>
                <c:pt idx="7">
                  <c:v>7.8527049210391935</c:v>
                </c:pt>
                <c:pt idx="8">
                  <c:v>9.2705138397618416</c:v>
                </c:pt>
                <c:pt idx="9">
                  <c:v>10.684776075567655</c:v>
                </c:pt>
                <c:pt idx="10">
                  <c:v>12.138053713870187</c:v>
                </c:pt>
                <c:pt idx="11">
                  <c:v>13.453995723215378</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12"/>
                <c:pt idx="0" formatCode="0.00">
                  <c:v>7.0843020492948998</c:v>
                </c:pt>
                <c:pt idx="1">
                  <c:v>7.8981006142374968</c:v>
                </c:pt>
                <c:pt idx="2">
                  <c:v>8.440632990865895</c:v>
                </c:pt>
                <c:pt idx="3">
                  <c:v>8.7088362045071896</c:v>
                </c:pt>
                <c:pt idx="4">
                  <c:v>8.8296582210936965</c:v>
                </c:pt>
                <c:pt idx="5">
                  <c:v>8.0076971546252675</c:v>
                </c:pt>
                <c:pt idx="6">
                  <c:v>9.3080863497065547</c:v>
                </c:pt>
                <c:pt idx="7">
                  <c:v>11.144073209633149</c:v>
                </c:pt>
                <c:pt idx="8">
                  <c:v>13.156139949233124</c:v>
                </c:pt>
                <c:pt idx="9">
                  <c:v>15.163173455765769</c:v>
                </c:pt>
                <c:pt idx="10">
                  <c:v>17.225575208794194</c:v>
                </c:pt>
                <c:pt idx="11">
                  <c:v>19.093078730094707</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12"/>
                <c:pt idx="0" formatCode="0.00">
                  <c:v>31.741961474336566</c:v>
                </c:pt>
                <c:pt idx="1">
                  <c:v>34.643238684003286</c:v>
                </c:pt>
                <c:pt idx="2">
                  <c:v>36.577423490447771</c:v>
                </c:pt>
                <c:pt idx="3">
                  <c:v>37.739680223736947</c:v>
                </c:pt>
                <c:pt idx="4">
                  <c:v>38.263261579831571</c:v>
                </c:pt>
                <c:pt idx="5">
                  <c:v>34.701299099836156</c:v>
                </c:pt>
                <c:pt idx="6">
                  <c:v>40.336526498345656</c:v>
                </c:pt>
                <c:pt idx="7">
                  <c:v>48.292762597119946</c:v>
                </c:pt>
                <c:pt idx="8">
                  <c:v>57.012039611656128</c:v>
                </c:pt>
                <c:pt idx="9">
                  <c:v>65.709505146220479</c:v>
                </c:pt>
                <c:pt idx="10">
                  <c:v>74.646908586175499</c:v>
                </c:pt>
                <c:pt idx="11">
                  <c:v>82.739721914563532</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12"/>
                <c:pt idx="0" formatCode="0.00">
                  <c:v>0.56043977372187515</c:v>
                </c:pt>
                <c:pt idx="1">
                  <c:v>4.6071285933654114</c:v>
                </c:pt>
                <c:pt idx="2">
                  <c:v>7.3049211397944367</c:v>
                </c:pt>
                <c:pt idx="3">
                  <c:v>7.5370368267588219</c:v>
                </c:pt>
                <c:pt idx="4">
                  <c:v>7.6416018877051366</c:v>
                </c:pt>
                <c:pt idx="5">
                  <c:v>6.9302380863135973</c:v>
                </c:pt>
                <c:pt idx="6">
                  <c:v>8.055656112590686</c:v>
                </c:pt>
                <c:pt idx="7">
                  <c:v>9.6446055717101871</c:v>
                </c:pt>
                <c:pt idx="8">
                  <c:v>11.385942847799155</c:v>
                </c:pt>
                <c:pt idx="9">
                  <c:v>13.122924127048217</c:v>
                </c:pt>
                <c:pt idx="10">
                  <c:v>14.907823693318887</c:v>
                </c:pt>
                <c:pt idx="11">
                  <c:v>16.524049154863231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12"/>
                <c:pt idx="0" formatCode="0.00">
                  <c:v>5.2230494700907748</c:v>
                </c:pt>
                <c:pt idx="1">
                  <c:v>5.8989565275172433</c:v>
                </c:pt>
                <c:pt idx="2">
                  <c:v>6.349561232468222</c:v>
                </c:pt>
                <c:pt idx="3">
                  <c:v>6.5513201206467553</c:v>
                </c:pt>
                <c:pt idx="4">
                  <c:v>6.6422098434171346</c:v>
                </c:pt>
                <c:pt idx="5">
                  <c:v>6.0238803735901616</c:v>
                </c:pt>
                <c:pt idx="6">
                  <c:v>7.0021127916024106</c:v>
                </c:pt>
                <c:pt idx="7">
                  <c:v>8.3832545853193583</c:v>
                </c:pt>
                <c:pt idx="8">
                  <c:v>9.8968544516715742</c:v>
                </c:pt>
                <c:pt idx="9">
                  <c:v>11.40666801176064</c:v>
                </c:pt>
                <c:pt idx="10">
                  <c:v>12.958132958877171</c:v>
                </c:pt>
                <c:pt idx="11">
                  <c:v>14.362983516078234</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12"/>
                <c:pt idx="0" formatCode="0.00">
                  <c:v>11.690422995158354</c:v>
                </c:pt>
                <c:pt idx="1">
                  <c:v>13.203263233792141</c:v>
                </c:pt>
                <c:pt idx="2">
                  <c:v>14.211823392881332</c:v>
                </c:pt>
                <c:pt idx="3">
                  <c:v>14.66340761764245</c:v>
                </c:pt>
                <c:pt idx="4">
                  <c:v>14.866840365347201</c:v>
                </c:pt>
                <c:pt idx="5">
                  <c:v>13.48287241826136</c:v>
                </c:pt>
                <c:pt idx="6">
                  <c:v>15.672388489213107</c:v>
                </c:pt>
                <c:pt idx="7">
                  <c:v>18.763711264787407</c:v>
                </c:pt>
                <c:pt idx="8">
                  <c:v>22.151506610092653</c:v>
                </c:pt>
                <c:pt idx="9">
                  <c:v>25.530827304323093</c:v>
                </c:pt>
                <c:pt idx="10">
                  <c:v>29.003373677436041</c:v>
                </c:pt>
                <c:pt idx="11">
                  <c:v>32.147762286563825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7"/>
                <c:pt idx="0">
                  <c:v>26.162716441035041</c:v>
                </c:pt>
                <c:pt idx="1">
                  <c:v>26.360993218184007</c:v>
                </c:pt>
                <c:pt idx="2">
                  <c:v>26.578764727799523</c:v>
                </c:pt>
                <c:pt idx="3">
                  <c:v>26.623535799649542</c:v>
                </c:pt>
                <c:pt idx="4">
                  <c:v>26.911307025844376</c:v>
                </c:pt>
                <c:pt idx="5">
                  <c:v>28.111589337230718</c:v>
                </c:pt>
                <c:pt idx="6">
                  <c:v>29.081484310034714</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7"/>
                <c:pt idx="0">
                  <c:v>15.697629864621025</c:v>
                </c:pt>
                <c:pt idx="1">
                  <c:v>16.60012737178209</c:v>
                </c:pt>
                <c:pt idx="2">
                  <c:v>17.298814732088275</c:v>
                </c:pt>
                <c:pt idx="3">
                  <c:v>17.766318277795556</c:v>
                </c:pt>
                <c:pt idx="4">
                  <c:v>18.226385675800731</c:v>
                </c:pt>
                <c:pt idx="5">
                  <c:v>19.201285369797056</c:v>
                </c:pt>
                <c:pt idx="6">
                  <c:v>19.777353108177905</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7"/>
                <c:pt idx="0">
                  <c:v>10.465086576414015</c:v>
                </c:pt>
                <c:pt idx="1">
                  <c:v>11.789370867355018</c:v>
                </c:pt>
                <c:pt idx="2">
                  <c:v>12.644368581760297</c:v>
                </c:pt>
                <c:pt idx="3">
                  <c:v>13.046146539854554</c:v>
                </c:pt>
                <c:pt idx="4">
                  <c:v>13.227142220174334</c:v>
                </c:pt>
                <c:pt idx="5">
                  <c:v>11.995815292972233</c:v>
                </c:pt>
                <c:pt idx="6">
                  <c:v>13.94384458178741</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6.2039116504232403</c:v>
                </c:pt>
                <c:pt idx="10">
                  <c:v>8.1477592630354909</c:v>
                </c:pt>
                <c:pt idx="11">
                  <c:v>10.076074458524694</c:v>
                </c:pt>
                <c:pt idx="12">
                  <c:v>11.974810016910205</c:v>
                </c:pt>
                <c:pt idx="13">
                  <c:v>13.899367079787028</c:v>
                </c:pt>
                <c:pt idx="14">
                  <c:v>15.97889515698475</c:v>
                </c:pt>
                <c:pt idx="15">
                  <c:v>18.03362410843485</c:v>
                </c:pt>
                <c:pt idx="16">
                  <c:v>20.125330003602787</c:v>
                </c:pt>
                <c:pt idx="17">
                  <c:v>22.240274327759533</c:v>
                </c:pt>
                <c:pt idx="18">
                  <c:v>24.375278393979318</c:v>
                </c:pt>
                <c:pt idx="19">
                  <c:v>26.661660167793737</c:v>
                </c:pt>
                <c:pt idx="20">
                  <c:v>28.907959626978101</c:v>
                </c:pt>
                <c:pt idx="21">
                  <c:v>31.255293423241625</c:v>
                </c:pt>
                <c:pt idx="22">
                  <c:v>33.680790683203</c:v>
                </c:pt>
                <c:pt idx="23">
                  <c:v>36.176046946210533</c:v>
                </c:pt>
                <c:pt idx="24">
                  <c:v>38.717184653093838</c:v>
                </c:pt>
                <c:pt idx="25">
                  <c:v>41.296093103719301</c:v>
                </c:pt>
                <c:pt idx="26">
                  <c:v>43.876496486628767</c:v>
                </c:pt>
                <c:pt idx="27">
                  <c:v>46.496574977814674</c:v>
                </c:pt>
                <c:pt idx="28">
                  <c:v>49.189885893879108</c:v>
                </c:pt>
                <c:pt idx="29">
                  <c:v>63.030263851651917</c:v>
                </c:pt>
                <c:pt idx="30">
                  <c:v>78.294333022653632</c:v>
                </c:pt>
                <c:pt idx="31" formatCode="0.00">
                  <c:v>78.294333022653632</c:v>
                </c:pt>
                <c:pt idx="32" formatCode="0.00">
                  <c:v>78.294333022653632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0.59164433652456594</c:v>
                </c:pt>
                <c:pt idx="10">
                  <c:v>0.77702196532918899</c:v>
                </c:pt>
                <c:pt idx="11">
                  <c:v>0.96091832438962399</c:v>
                </c:pt>
                <c:pt idx="12">
                  <c:v>1.1419937817746368</c:v>
                </c:pt>
                <c:pt idx="13">
                  <c:v>1.3255317414894152</c:v>
                </c:pt>
                <c:pt idx="14">
                  <c:v>1.5238487193648038</c:v>
                </c:pt>
                <c:pt idx="15">
                  <c:v>1.719800695427451</c:v>
                </c:pt>
                <c:pt idx="16">
                  <c:v>1.9192790272097433</c:v>
                </c:pt>
                <c:pt idx="17">
                  <c:v>2.1209735228698725</c:v>
                </c:pt>
                <c:pt idx="18">
                  <c:v>2.3245810426754905</c:v>
                </c:pt>
                <c:pt idx="19">
                  <c:v>2.5426249001372594</c:v>
                </c:pt>
                <c:pt idx="20">
                  <c:v>2.7568462540267777</c:v>
                </c:pt>
                <c:pt idx="21">
                  <c:v>2.9807028826744921</c:v>
                </c:pt>
                <c:pt idx="22">
                  <c:v>3.2120136746349321</c:v>
                </c:pt>
                <c:pt idx="23">
                  <c:v>3.4499771272713255</c:v>
                </c:pt>
                <c:pt idx="24">
                  <c:v>3.6923161252007954</c:v>
                </c:pt>
                <c:pt idx="25">
                  <c:v>3.9382571806514806</c:v>
                </c:pt>
                <c:pt idx="26">
                  <c:v>4.1843408023199267</c:v>
                </c:pt>
                <c:pt idx="27">
                  <c:v>4.4342080937817929</c:v>
                </c:pt>
                <c:pt idx="28">
                  <c:v>4.6910592934407376</c:v>
                </c:pt>
                <c:pt idx="29">
                  <c:v>6.0109654583709045</c:v>
                </c:pt>
                <c:pt idx="30">
                  <c:v>7.4666438410129734</c:v>
                </c:pt>
                <c:pt idx="31" formatCode="0.00">
                  <c:v>7.4666438410129734</c:v>
                </c:pt>
                <c:pt idx="32" formatCode="0.00">
                  <c:v>7.4666438410129734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0.10858464017579429</c:v>
                </c:pt>
                <c:pt idx="7">
                  <c:v>0.22455096004360772</c:v>
                </c:pt>
                <c:pt idx="8">
                  <c:v>0.29057352583684032</c:v>
                </c:pt>
                <c:pt idx="9">
                  <c:v>0.42565970068274678</c:v>
                </c:pt>
                <c:pt idx="10">
                  <c:v>0.55903000631902311</c:v>
                </c:pt>
                <c:pt idx="11">
                  <c:v>0.69133460947660186</c:v>
                </c:pt>
                <c:pt idx="12">
                  <c:v>0.82160970928446708</c:v>
                </c:pt>
                <c:pt idx="13">
                  <c:v>0.95365646131632853</c:v>
                </c:pt>
                <c:pt idx="14">
                  <c:v>1.0963360075089252</c:v>
                </c:pt>
                <c:pt idx="15">
                  <c:v>1.2373140484194136</c:v>
                </c:pt>
                <c:pt idx="16">
                  <c:v>1.3808291330020219</c:v>
                </c:pt>
                <c:pt idx="17">
                  <c:v>1.5259386411169253</c:v>
                </c:pt>
                <c:pt idx="18">
                  <c:v>1.6724244782776727</c:v>
                </c:pt>
                <c:pt idx="19">
                  <c:v>1.8292965674251607</c:v>
                </c:pt>
                <c:pt idx="20">
                  <c:v>1.9834185487359361</c:v>
                </c:pt>
                <c:pt idx="21">
                  <c:v>2.1444726477336005</c:v>
                </c:pt>
                <c:pt idx="22">
                  <c:v>2.3108896594283985</c:v>
                </c:pt>
                <c:pt idx="23">
                  <c:v>2.4820929411460027</c:v>
                </c:pt>
                <c:pt idx="24">
                  <c:v>2.6564442176719667</c:v>
                </c:pt>
                <c:pt idx="25">
                  <c:v>2.8333870016825271</c:v>
                </c:pt>
                <c:pt idx="26">
                  <c:v>3.0104323552434624</c:v>
                </c:pt>
                <c:pt idx="27">
                  <c:v>3.1901998776012981</c:v>
                </c:pt>
                <c:pt idx="28">
                  <c:v>3.3749919866732179</c:v>
                </c:pt>
                <c:pt idx="29">
                  <c:v>4.3246011156877726</c:v>
                </c:pt>
                <c:pt idx="30">
                  <c:v>5.3718918381605985</c:v>
                </c:pt>
                <c:pt idx="31" formatCode="0.00">
                  <c:v>5.3718918381605985</c:v>
                </c:pt>
                <c:pt idx="32" formatCode="0.00">
                  <c:v>5.3718918381605985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5.3988356328009299</c:v>
                </c:pt>
                <c:pt idx="10">
                  <c:v>7.0904318944901314</c:v>
                </c:pt>
                <c:pt idx="11">
                  <c:v>8.7685113668127848</c:v>
                </c:pt>
                <c:pt idx="12">
                  <c:v>10.420849724851546</c:v>
                </c:pt>
                <c:pt idx="13">
                  <c:v>12.09565875404029</c:v>
                </c:pt>
                <c:pt idx="14">
                  <c:v>13.905328348838461</c:v>
                </c:pt>
                <c:pt idx="15">
                  <c:v>15.693416978063171</c:v>
                </c:pt>
                <c:pt idx="16">
                  <c:v>17.51368408638055</c:v>
                </c:pt>
                <c:pt idx="17">
                  <c:v>19.354173993722885</c:v>
                </c:pt>
                <c:pt idx="18">
                  <c:v>21.212120508498916</c:v>
                </c:pt>
                <c:pt idx="19">
                  <c:v>23.201800582330041</c:v>
                </c:pt>
                <c:pt idx="20">
                  <c:v>25.156599787337846</c:v>
                </c:pt>
                <c:pt idx="21">
                  <c:v>27.199322194656595</c:v>
                </c:pt>
                <c:pt idx="22">
                  <c:v>29.310064863509258</c:v>
                </c:pt>
                <c:pt idx="23">
                  <c:v>31.481513972520297</c:v>
                </c:pt>
                <c:pt idx="24">
                  <c:v>33.692890531830216</c:v>
                </c:pt>
                <c:pt idx="25">
                  <c:v>35.937136359544141</c:v>
                </c:pt>
                <c:pt idx="26">
                  <c:v>38.182683123528321</c:v>
                </c:pt>
                <c:pt idx="27">
                  <c:v>40.462756392783334</c:v>
                </c:pt>
                <c:pt idx="28">
                  <c:v>42.806558781211677</c:v>
                </c:pt>
                <c:pt idx="29">
                  <c:v>54.85088337838075</c:v>
                </c:pt>
                <c:pt idx="30">
                  <c:v>68.134148064511507</c:v>
                </c:pt>
                <c:pt idx="31" formatCode="0.00">
                  <c:v>68.134148064511507</c:v>
                </c:pt>
                <c:pt idx="32" formatCode="0.00">
                  <c:v>68.134148064511507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1.3133431362318395</c:v>
                </c:pt>
                <c:pt idx="10">
                  <c:v>1.724847855150714</c:v>
                </c:pt>
                <c:pt idx="11">
                  <c:v>2.1330644238561254</c:v>
                </c:pt>
                <c:pt idx="12">
                  <c:v>2.5350191023942732</c:v>
                </c:pt>
                <c:pt idx="13">
                  <c:v>2.9424400895457175</c:v>
                </c:pt>
                <c:pt idx="14">
                  <c:v>3.3826678169348883</c:v>
                </c:pt>
                <c:pt idx="15">
                  <c:v>3.8176456691774705</c:v>
                </c:pt>
                <c:pt idx="16">
                  <c:v>4.2604513916359892</c:v>
                </c:pt>
                <c:pt idx="17">
                  <c:v>4.7081765960163988</c:v>
                </c:pt>
                <c:pt idx="18">
                  <c:v>5.1601483670853066</c:v>
                </c:pt>
                <c:pt idx="19">
                  <c:v>5.6441661898149205</c:v>
                </c:pt>
                <c:pt idx="20">
                  <c:v>6.1196987478003031</c:v>
                </c:pt>
                <c:pt idx="21">
                  <c:v>6.6166198684544648</c:v>
                </c:pt>
                <c:pt idx="22">
                  <c:v>7.1300878798988387</c:v>
                </c:pt>
                <c:pt idx="23">
                  <c:v>7.6583235916270809</c:v>
                </c:pt>
                <c:pt idx="24">
                  <c:v>8.19627222042927</c:v>
                </c:pt>
                <c:pt idx="25">
                  <c:v>8.7422167637188526</c:v>
                </c:pt>
                <c:pt idx="26">
                  <c:v>9.2884777781584056</c:v>
                </c:pt>
                <c:pt idx="27">
                  <c:v>9.8431378533954437</c:v>
                </c:pt>
                <c:pt idx="28">
                  <c:v>10.413300938343664</c:v>
                </c:pt>
                <c:pt idx="29">
                  <c:v>13.343253268089573</c:v>
                </c:pt>
                <c:pt idx="30">
                  <c:v>16.574595299747212</c:v>
                </c:pt>
                <c:pt idx="31" formatCode="0.00">
                  <c:v>16.574595299747212</c:v>
                </c:pt>
                <c:pt idx="32" formatCode="0.00">
                  <c:v>16.574595299747212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0.12696243906377905</c:v>
                </c:pt>
                <c:pt idx="7">
                  <c:v>0.26255589681094677</c:v>
                </c:pt>
                <c:pt idx="8">
                  <c:v>0.33975268977159823</c:v>
                </c:pt>
                <c:pt idx="9">
                  <c:v>0.49770201128213432</c:v>
                </c:pt>
                <c:pt idx="10">
                  <c:v>0.65364505511272963</c:v>
                </c:pt>
                <c:pt idx="11">
                  <c:v>0.80834202780662745</c:v>
                </c:pt>
                <c:pt idx="12">
                  <c:v>0.96066600653977174</c:v>
                </c:pt>
                <c:pt idx="13">
                  <c:v>1.1150614871645941</c:v>
                </c:pt>
                <c:pt idx="14">
                  <c:v>1.2818893475304598</c:v>
                </c:pt>
                <c:pt idx="15">
                  <c:v>1.4467277252186046</c:v>
                </c:pt>
                <c:pt idx="16">
                  <c:v>1.6145325376815216</c:v>
                </c:pt>
                <c:pt idx="17">
                  <c:v>1.7842016276355563</c:v>
                </c:pt>
                <c:pt idx="18">
                  <c:v>1.9554799884066407</c:v>
                </c:pt>
                <c:pt idx="19">
                  <c:v>2.13890245982572</c:v>
                </c:pt>
                <c:pt idx="20">
                  <c:v>2.3191093714927744</c:v>
                </c:pt>
                <c:pt idx="21">
                  <c:v>2.5074216520958004</c:v>
                </c:pt>
                <c:pt idx="22">
                  <c:v>2.7020045108893691</c:v>
                </c:pt>
                <c:pt idx="23">
                  <c:v>2.9021837092308651</c:v>
                </c:pt>
                <c:pt idx="24">
                  <c:v>3.1060436961109832</c:v>
                </c:pt>
                <c:pt idx="25">
                  <c:v>3.3129337995026424</c:v>
                </c:pt>
                <c:pt idx="26">
                  <c:v>3.5199438321980061</c:v>
                </c:pt>
                <c:pt idx="27">
                  <c:v>3.7301367569620663</c:v>
                </c:pt>
                <c:pt idx="28">
                  <c:v>3.9462046727329092</c:v>
                </c:pt>
                <c:pt idx="29">
                  <c:v>5.0565338222491683</c:v>
                </c:pt>
                <c:pt idx="30">
                  <c:v>6.2810770386631063</c:v>
                </c:pt>
                <c:pt idx="31" formatCode="0.00">
                  <c:v>6.2810770386631063</c:v>
                </c:pt>
                <c:pt idx="32" formatCode="0.00">
                  <c:v>6.2810770386631063</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0.87677806112649204</c:v>
                </c:pt>
                <c:pt idx="10">
                  <c:v>1.1514955356726129</c:v>
                </c:pt>
                <c:pt idx="11">
                  <c:v>1.4240178657136013</c:v>
                </c:pt>
                <c:pt idx="12">
                  <c:v>1.6923598046836066</c:v>
                </c:pt>
                <c:pt idx="13">
                  <c:v>1.9643510104257644</c:v>
                </c:pt>
                <c:pt idx="14">
                  <c:v>2.2582437507356836</c:v>
                </c:pt>
                <c:pt idx="15">
                  <c:v>2.5486317136380867</c:v>
                </c:pt>
                <c:pt idx="16">
                  <c:v>2.8442455041870032</c:v>
                </c:pt>
                <c:pt idx="17">
                  <c:v>3.1431435040961606</c:v>
                </c:pt>
                <c:pt idx="18">
                  <c:v>3.444876480185473</c:v>
                </c:pt>
                <c:pt idx="19">
                  <c:v>3.7680031608343176</c:v>
                </c:pt>
                <c:pt idx="20">
                  <c:v>4.0854651421632733</c:v>
                </c:pt>
                <c:pt idx="21">
                  <c:v>4.4172059680604656</c:v>
                </c:pt>
                <c:pt idx="22">
                  <c:v>4.7599933745689826</c:v>
                </c:pt>
                <c:pt idx="23">
                  <c:v>5.1126395874053987</c:v>
                </c:pt>
                <c:pt idx="24">
                  <c:v>5.4717700710808987</c:v>
                </c:pt>
                <c:pt idx="25">
                  <c:v>5.8362385675024857</c:v>
                </c:pt>
                <c:pt idx="26">
                  <c:v>6.2009183376983179</c:v>
                </c:pt>
                <c:pt idx="27">
                  <c:v>6.5712052581035252</c:v>
                </c:pt>
                <c:pt idx="28">
                  <c:v>6.9518418719142163</c:v>
                </c:pt>
                <c:pt idx="29">
                  <c:v>8.9078561472377569</c:v>
                </c:pt>
                <c:pt idx="30">
                  <c:v>11.065075934811379</c:v>
                </c:pt>
                <c:pt idx="31" formatCode="0.00">
                  <c:v>11.065075934811379</c:v>
                </c:pt>
                <c:pt idx="32" formatCode="0.00">
                  <c:v>11.065075934811379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117.02298462364368</c:v>
                </c:pt>
                <c:pt idx="10">
                  <c:v>116.30611312355676</c:v>
                </c:pt>
                <c:pt idx="11">
                  <c:v>115.58535851918907</c:v>
                </c:pt>
                <c:pt idx="12">
                  <c:v>114.85720900554546</c:v>
                </c:pt>
                <c:pt idx="13">
                  <c:v>114.1355148680247</c:v>
                </c:pt>
                <c:pt idx="14">
                  <c:v>113.45256348408415</c:v>
                </c:pt>
                <c:pt idx="15">
                  <c:v>112.76341231870671</c:v>
                </c:pt>
                <c:pt idx="16">
                  <c:v>112.0835053892587</c:v>
                </c:pt>
                <c:pt idx="17">
                  <c:v>111.40940806705792</c:v>
                </c:pt>
                <c:pt idx="18">
                  <c:v>110.74032568037288</c:v>
                </c:pt>
                <c:pt idx="19">
                  <c:v>110.11486141193454</c:v>
                </c:pt>
                <c:pt idx="20">
                  <c:v>109.47927534687243</c:v>
                </c:pt>
                <c:pt idx="21">
                  <c:v>108.86920300329494</c:v>
                </c:pt>
                <c:pt idx="22">
                  <c:v>108.27886890812601</c:v>
                </c:pt>
                <c:pt idx="23">
                  <c:v>107.70615072281723</c:v>
                </c:pt>
                <c:pt idx="24">
                  <c:v>107.14501876070941</c:v>
                </c:pt>
                <c:pt idx="25">
                  <c:v>106.59342486520313</c:v>
                </c:pt>
                <c:pt idx="26">
                  <c:v>106.04220847784939</c:v>
                </c:pt>
                <c:pt idx="27">
                  <c:v>105.50101105723209</c:v>
                </c:pt>
                <c:pt idx="28">
                  <c:v>104.97830667320031</c:v>
                </c:pt>
                <c:pt idx="29">
                  <c:v>102.53051204356318</c:v>
                </c:pt>
                <c:pt idx="30">
                  <c:v>100.44957249876138</c:v>
                </c:pt>
                <c:pt idx="31" formatCode="0.00">
                  <c:v>100.44957249876138</c:v>
                </c:pt>
                <c:pt idx="32" formatCode="0.00">
                  <c:v>100.44957249876138</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11.160053527044788</c:v>
                </c:pt>
                <c:pt idx="10">
                  <c:v>11.091688117132261</c:v>
                </c:pt>
                <c:pt idx="11">
                  <c:v>11.022952389783685</c:v>
                </c:pt>
                <c:pt idx="12">
                  <c:v>10.953511437016253</c:v>
                </c:pt>
                <c:pt idx="13">
                  <c:v>10.884686109831264</c:v>
                </c:pt>
                <c:pt idx="14">
                  <c:v>10.819555537186426</c:v>
                </c:pt>
                <c:pt idx="15">
                  <c:v>10.753833714088405</c:v>
                </c:pt>
                <c:pt idx="16">
                  <c:v>10.688993479920295</c:v>
                </c:pt>
                <c:pt idx="17">
                  <c:v>10.624707286721645</c:v>
                </c:pt>
                <c:pt idx="18">
                  <c:v>10.560899349559364</c:v>
                </c:pt>
                <c:pt idx="19">
                  <c:v>10.501251112612795</c:v>
                </c:pt>
                <c:pt idx="20">
                  <c:v>10.440637596986363</c:v>
                </c:pt>
                <c:pt idx="21">
                  <c:v>10.382457231551394</c:v>
                </c:pt>
                <c:pt idx="22">
                  <c:v>10.326159230589337</c:v>
                </c:pt>
                <c:pt idx="23">
                  <c:v>10.271541194444438</c:v>
                </c:pt>
                <c:pt idx="24">
                  <c:v>10.21802809397961</c:v>
                </c:pt>
                <c:pt idx="25">
                  <c:v>10.165424603999938</c:v>
                </c:pt>
                <c:pt idx="26">
                  <c:v>10.112857115590407</c:v>
                </c:pt>
                <c:pt idx="27">
                  <c:v>10.061245099350931</c:v>
                </c:pt>
                <c:pt idx="28">
                  <c:v>10.011396696292536</c:v>
                </c:pt>
                <c:pt idx="29">
                  <c:v>9.7779594858349625</c:v>
                </c:pt>
                <c:pt idx="30">
                  <c:v>9.5795079014627049</c:v>
                </c:pt>
                <c:pt idx="31" formatCode="0.00">
                  <c:v>9.5795079014627049</c:v>
                </c:pt>
                <c:pt idx="32" formatCode="0.00">
                  <c:v>9.5795079014627049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9.5769041431369502</c:v>
                </c:pt>
                <c:pt idx="2">
                  <c:v>9.2793524076466785</c:v>
                </c:pt>
                <c:pt idx="3">
                  <c:v>8.9593574160084088</c:v>
                </c:pt>
                <c:pt idx="4">
                  <c:v>8.6270726701938862</c:v>
                </c:pt>
                <c:pt idx="5">
                  <c:v>8.2528207241540805</c:v>
                </c:pt>
                <c:pt idx="6">
                  <c:v>8.1974386769564873</c:v>
                </c:pt>
                <c:pt idx="7">
                  <c:v>8.1439020496819001</c:v>
                </c:pt>
                <c:pt idx="8">
                  <c:v>8.0778794838886689</c:v>
                </c:pt>
                <c:pt idx="9">
                  <c:v>8.0291228203586034</c:v>
                </c:pt>
                <c:pt idx="10">
                  <c:v>7.9799371895261313</c:v>
                </c:pt>
                <c:pt idx="11">
                  <c:v>7.9304851330739856</c:v>
                </c:pt>
                <c:pt idx="12">
                  <c:v>7.8805257007844105</c:v>
                </c:pt>
                <c:pt idx="13">
                  <c:v>7.8310091815508356</c:v>
                </c:pt>
                <c:pt idx="14">
                  <c:v>7.7841508608574435</c:v>
                </c:pt>
                <c:pt idx="15">
                  <c:v>7.7368671638435256</c:v>
                </c:pt>
                <c:pt idx="16">
                  <c:v>7.690217727747636</c:v>
                </c:pt>
                <c:pt idx="17">
                  <c:v>7.6439668975348214</c:v>
                </c:pt>
                <c:pt idx="18">
                  <c:v>7.5980601495834676</c:v>
                </c:pt>
                <c:pt idx="19">
                  <c:v>7.5551461062680607</c:v>
                </c:pt>
                <c:pt idx="20">
                  <c:v>7.5115375912767153</c:v>
                </c:pt>
                <c:pt idx="21">
                  <c:v>7.4696796110547856</c:v>
                </c:pt>
                <c:pt idx="22">
                  <c:v>7.429175901715972</c:v>
                </c:pt>
                <c:pt idx="23">
                  <c:v>7.3898808464233205</c:v>
                </c:pt>
                <c:pt idx="24">
                  <c:v>7.3513807393145996</c:v>
                </c:pt>
                <c:pt idx="25">
                  <c:v>7.313535053287846</c:v>
                </c:pt>
                <c:pt idx="26">
                  <c:v>7.2757152686627027</c:v>
                </c:pt>
                <c:pt idx="27">
                  <c:v>7.2385829004004139</c:v>
                </c:pt>
                <c:pt idx="28">
                  <c:v>7.2027193671669334</c:v>
                </c:pt>
                <c:pt idx="29">
                  <c:v>7.0347724994333971</c:v>
                </c:pt>
                <c:pt idx="30">
                  <c:v>6.8919961103275345</c:v>
                </c:pt>
                <c:pt idx="31" formatCode="0.00">
                  <c:v>6.8919961103275345</c:v>
                </c:pt>
                <c:pt idx="32" formatCode="0.00">
                  <c:v>6.8919961103275345</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101.83701748875505</c:v>
                </c:pt>
                <c:pt idx="10">
                  <c:v>101.21317375646325</c:v>
                </c:pt>
                <c:pt idx="11">
                  <c:v>100.58595082682979</c:v>
                </c:pt>
                <c:pt idx="12">
                  <c:v>99.95229261862535</c:v>
                </c:pt>
                <c:pt idx="13">
                  <c:v>99.324252078208431</c:v>
                </c:pt>
                <c:pt idx="14">
                  <c:v>98.729926679193866</c:v>
                </c:pt>
                <c:pt idx="15">
                  <c:v>98.130206038785943</c:v>
                </c:pt>
                <c:pt idx="16">
                  <c:v>97.538530018151164</c:v>
                </c:pt>
                <c:pt idx="17">
                  <c:v>96.951909697272654</c:v>
                </c:pt>
                <c:pt idx="18">
                  <c:v>96.369653528252542</c:v>
                </c:pt>
                <c:pt idx="19">
                  <c:v>95.825355193627104</c:v>
                </c:pt>
                <c:pt idx="20">
                  <c:v>95.272248558793734</c:v>
                </c:pt>
                <c:pt idx="21">
                  <c:v>94.741344752826762</c:v>
                </c:pt>
                <c:pt idx="22">
                  <c:v>94.227617780580516</c:v>
                </c:pt>
                <c:pt idx="23">
                  <c:v>93.72922071746514</c:v>
                </c:pt>
                <c:pt idx="24">
                  <c:v>93.240906343819177</c:v>
                </c:pt>
                <c:pt idx="25">
                  <c:v>92.760892290477273</c:v>
                </c:pt>
                <c:pt idx="26">
                  <c:v>92.281206756395534</c:v>
                </c:pt>
                <c:pt idx="27">
                  <c:v>91.810240036776122</c:v>
                </c:pt>
                <c:pt idx="28">
                  <c:v>91.355366529069158</c:v>
                </c:pt>
                <c:pt idx="29">
                  <c:v>89.22522000008658</c:v>
                </c:pt>
                <c:pt idx="30">
                  <c:v>87.414322102561869</c:v>
                </c:pt>
                <c:pt idx="31" formatCode="0.00">
                  <c:v>87.414322102561869</c:v>
                </c:pt>
                <c:pt idx="32" formatCode="0.00">
                  <c:v>87.414322102561869</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24.773295026911196</c:v>
                </c:pt>
                <c:pt idx="10">
                  <c:v>24.621536214527861</c:v>
                </c:pt>
                <c:pt idx="11">
                  <c:v>24.46895536459116</c:v>
                </c:pt>
                <c:pt idx="12">
                  <c:v>24.314809042112639</c:v>
                </c:pt>
                <c:pt idx="13">
                  <c:v>24.162029296787445</c:v>
                </c:pt>
                <c:pt idx="14">
                  <c:v>24.017451236521683</c:v>
                </c:pt>
                <c:pt idx="15">
                  <c:v>23.871560707469278</c:v>
                </c:pt>
                <c:pt idx="16">
                  <c:v>23.727627145970857</c:v>
                </c:pt>
                <c:pt idx="17">
                  <c:v>23.5849234549529</c:v>
                </c:pt>
                <c:pt idx="18">
                  <c:v>23.443281405607074</c:v>
                </c:pt>
                <c:pt idx="19">
                  <c:v>23.310873136405537</c:v>
                </c:pt>
                <c:pt idx="20">
                  <c:v>23.17632212358172</c:v>
                </c:pt>
                <c:pt idx="21">
                  <c:v>23.04717226294699</c:v>
                </c:pt>
                <c:pt idx="22">
                  <c:v>22.922200910087561</c:v>
                </c:pt>
                <c:pt idx="23">
                  <c:v>22.800958774471539</c:v>
                </c:pt>
                <c:pt idx="24">
                  <c:v>22.682169395692373</c:v>
                </c:pt>
                <c:pt idx="25">
                  <c:v>22.565399187238299</c:v>
                </c:pt>
                <c:pt idx="26">
                  <c:v>22.448708895741291</c:v>
                </c:pt>
                <c:pt idx="27">
                  <c:v>22.334139579193149</c:v>
                </c:pt>
                <c:pt idx="28">
                  <c:v>22.223485164087222</c:v>
                </c:pt>
                <c:pt idx="29">
                  <c:v>21.70529688919137</c:v>
                </c:pt>
                <c:pt idx="30">
                  <c:v>21.264770359789164</c:v>
                </c:pt>
                <c:pt idx="31" formatCode="0.00">
                  <c:v>21.264770359789164</c:v>
                </c:pt>
                <c:pt idx="32" formatCode="0.00">
                  <c:v>21.264770359789164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9.6754192097719827</c:v>
                </c:pt>
                <c:pt idx="2">
                  <c:v>9.6945424977395049</c:v>
                </c:pt>
                <c:pt idx="3">
                  <c:v>9.6975720748388152</c:v>
                </c:pt>
                <c:pt idx="4">
                  <c:v>9.6943319433444088</c:v>
                </c:pt>
                <c:pt idx="5">
                  <c:v>9.649599120081449</c:v>
                </c:pt>
                <c:pt idx="6">
                  <c:v>9.5848437386465797</c:v>
                </c:pt>
                <c:pt idx="7">
                  <c:v>9.5222461118825557</c:v>
                </c:pt>
                <c:pt idx="8">
                  <c:v>9.4450493189219031</c:v>
                </c:pt>
                <c:pt idx="9">
                  <c:v>9.3880406580987241</c:v>
                </c:pt>
                <c:pt idx="10">
                  <c:v>9.3305304278555585</c:v>
                </c:pt>
                <c:pt idx="11">
                  <c:v>9.2727086798282183</c:v>
                </c:pt>
                <c:pt idx="12">
                  <c:v>9.2142936833106894</c:v>
                </c:pt>
                <c:pt idx="13">
                  <c:v>9.1563965622660799</c:v>
                </c:pt>
                <c:pt idx="14">
                  <c:v>9.101607536156731</c:v>
                </c:pt>
                <c:pt idx="15">
                  <c:v>9.0463211393779552</c:v>
                </c:pt>
                <c:pt idx="16">
                  <c:v>8.9917763512928683</c:v>
                </c:pt>
                <c:pt idx="17">
                  <c:v>8.9376976325805622</c:v>
                </c:pt>
                <c:pt idx="18">
                  <c:v>8.88402123157252</c:v>
                </c:pt>
                <c:pt idx="19">
                  <c:v>8.8338440462856145</c:v>
                </c:pt>
                <c:pt idx="20">
                  <c:v>8.7828548509603195</c:v>
                </c:pt>
                <c:pt idx="21">
                  <c:v>8.7339124659723879</c:v>
                </c:pt>
                <c:pt idx="22">
                  <c:v>8.6865535603255069</c:v>
                </c:pt>
                <c:pt idx="23">
                  <c:v>8.6406078717361794</c:v>
                </c:pt>
                <c:pt idx="24">
                  <c:v>8.595591675202062</c:v>
                </c:pt>
                <c:pt idx="25">
                  <c:v>8.5513406596052022</c:v>
                </c:pt>
                <c:pt idx="26">
                  <c:v>8.5071199291860431</c:v>
                </c:pt>
                <c:pt idx="27">
                  <c:v>8.4637029593902948</c:v>
                </c:pt>
                <c:pt idx="28">
                  <c:v>8.4217695731821181</c:v>
                </c:pt>
                <c:pt idx="29">
                  <c:v>8.2253979323492104</c:v>
                </c:pt>
                <c:pt idx="30">
                  <c:v>8.0584568385420923</c:v>
                </c:pt>
                <c:pt idx="31" formatCode="0.00">
                  <c:v>8.0584568385420923</c:v>
                </c:pt>
                <c:pt idx="32" formatCode="0.00">
                  <c:v>8.0584568385420923</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9.0882516364607788</c:v>
                </c:pt>
                <c:pt idx="10">
                  <c:v>9.1787437936092946</c:v>
                </c:pt>
                <c:pt idx="11">
                  <c:v>9.2678040138227225</c:v>
                </c:pt>
                <c:pt idx="12">
                  <c:v>9.3541372808156904</c:v>
                </c:pt>
                <c:pt idx="13">
                  <c:v>9.4428510379608159</c:v>
                </c:pt>
                <c:pt idx="14">
                  <c:v>9.5458516068439963</c:v>
                </c:pt>
                <c:pt idx="15">
                  <c:v>9.6465659388952307</c:v>
                </c:pt>
                <c:pt idx="16">
                  <c:v>9.750689183483173</c:v>
                </c:pt>
                <c:pt idx="17">
                  <c:v>9.8569547839271863</c:v>
                </c:pt>
                <c:pt idx="18">
                  <c:v>9.9650696963836705</c:v>
                </c:pt>
                <c:pt idx="19">
                  <c:v>10.089269264322065</c:v>
                </c:pt>
                <c:pt idx="20">
                  <c:v>10.209736309673625</c:v>
                </c:pt>
                <c:pt idx="21">
                  <c:v>10.339611817302737</c:v>
                </c:pt>
                <c:pt idx="22">
                  <c:v>10.47676601870017</c:v>
                </c:pt>
                <c:pt idx="23">
                  <c:v>10.620416278444232</c:v>
                </c:pt>
                <c:pt idx="24">
                  <c:v>10.768339084002173</c:v>
                </c:pt>
                <c:pt idx="25">
                  <c:v>10.919779155352776</c:v>
                </c:pt>
                <c:pt idx="26">
                  <c:v>11.071358436940297</c:v>
                </c:pt>
                <c:pt idx="27">
                  <c:v>11.226632321475375</c:v>
                </c:pt>
                <c:pt idx="28">
                  <c:v>11.38872571437644</c:v>
                </c:pt>
                <c:pt idx="29">
                  <c:v>12.260306419665319</c:v>
                </c:pt>
                <c:pt idx="30">
                  <c:v>13.267168927300476</c:v>
                </c:pt>
                <c:pt idx="31" formatCode="0.00">
                  <c:v>13.267168927300476</c:v>
                </c:pt>
                <c:pt idx="32" formatCode="0.00">
                  <c:v>13.267168927300476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3.14044112074478</c:v>
                </c:pt>
                <c:pt idx="10">
                  <c:v>3.1717106435068905</c:v>
                </c:pt>
                <c:pt idx="11">
                  <c:v>3.2024853611279087</c:v>
                </c:pt>
                <c:pt idx="12">
                  <c:v>3.2323177813334891</c:v>
                </c:pt>
                <c:pt idx="13">
                  <c:v>3.2629727788025966</c:v>
                </c:pt>
                <c:pt idx="14">
                  <c:v>3.2985645774146795</c:v>
                </c:pt>
                <c:pt idx="15">
                  <c:v>3.3333663679541425</c:v>
                </c:pt>
                <c:pt idx="16">
                  <c:v>3.3693461066331967</c:v>
                </c:pt>
                <c:pt idx="17">
                  <c:v>3.4060661353806592</c:v>
                </c:pt>
                <c:pt idx="18">
                  <c:v>3.4434251930328399</c:v>
                </c:pt>
                <c:pt idx="19">
                  <c:v>3.4863422958964625</c:v>
                </c:pt>
                <c:pt idx="20">
                  <c:v>3.5279696273183716</c:v>
                </c:pt>
                <c:pt idx="21">
                  <c:v>3.5728480484989391</c:v>
                </c:pt>
                <c:pt idx="22">
                  <c:v>3.6202416189215931</c:v>
                </c:pt>
                <c:pt idx="23">
                  <c:v>3.6698798992808292</c:v>
                </c:pt>
                <c:pt idx="24">
                  <c:v>3.7209945558564028</c:v>
                </c:pt>
                <c:pt idx="25">
                  <c:v>3.7733246019887052</c:v>
                </c:pt>
                <c:pt idx="26">
                  <c:v>3.8257027521535454</c:v>
                </c:pt>
                <c:pt idx="27">
                  <c:v>3.8793575706464041</c:v>
                </c:pt>
                <c:pt idx="28">
                  <c:v>3.9353688670794096</c:v>
                </c:pt>
                <c:pt idx="29">
                  <c:v>4.2365431739126276</c:v>
                </c:pt>
                <c:pt idx="30">
                  <c:v>4.5844640445483158</c:v>
                </c:pt>
                <c:pt idx="31" formatCode="0.00">
                  <c:v>4.5844640445483158</c:v>
                </c:pt>
                <c:pt idx="32" formatCode="0.00">
                  <c:v>4.5844640445483158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16.538466591243903</c:v>
                </c:pt>
                <c:pt idx="10">
                  <c:v>16.437153542422493</c:v>
                </c:pt>
                <c:pt idx="11">
                  <c:v>16.335291707474802</c:v>
                </c:pt>
                <c:pt idx="12">
                  <c:v>16.23238477475936</c:v>
                </c:pt>
                <c:pt idx="13">
                  <c:v>16.130390158736962</c:v>
                </c:pt>
                <c:pt idx="14">
                  <c:v>16.033870926356499</c:v>
                </c:pt>
                <c:pt idx="15">
                  <c:v>15.93647549962416</c:v>
                </c:pt>
                <c:pt idx="16">
                  <c:v>15.840386529803448</c:v>
                </c:pt>
                <c:pt idx="17">
                  <c:v>15.745118612322797</c:v>
                </c:pt>
                <c:pt idx="18">
                  <c:v>15.650559438887184</c:v>
                </c:pt>
                <c:pt idx="19">
                  <c:v>15.56216466805774</c:v>
                </c:pt>
                <c:pt idx="20">
                  <c:v>15.472339417602061</c:v>
                </c:pt>
                <c:pt idx="21">
                  <c:v>15.386119935976746</c:v>
                </c:pt>
                <c:pt idx="22">
                  <c:v>15.302689994909844</c:v>
                </c:pt>
                <c:pt idx="23">
                  <c:v>15.221749651400494</c:v>
                </c:pt>
                <c:pt idx="24">
                  <c:v>15.142446750022225</c:v>
                </c:pt>
                <c:pt idx="25">
                  <c:v>15.064491831660645</c:v>
                </c:pt>
                <c:pt idx="26">
                  <c:v>14.986590265262256</c:v>
                </c:pt>
                <c:pt idx="27">
                  <c:v>14.910104645886436</c:v>
                </c:pt>
                <c:pt idx="28">
                  <c:v>14.836232585451398</c:v>
                </c:pt>
                <c:pt idx="29">
                  <c:v>14.490293966344428</c:v>
                </c:pt>
                <c:pt idx="30">
                  <c:v>14.196201748044011</c:v>
                </c:pt>
                <c:pt idx="31" formatCode="0.00">
                  <c:v>14.196201748044011</c:v>
                </c:pt>
                <c:pt idx="32" formatCode="0.00">
                  <c:v>14.196201748044011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17.976703734944376</c:v>
                </c:pt>
                <c:pt idx="1">
                  <c:v>18.475235418665314</c:v>
                </c:pt>
                <c:pt idx="2">
                  <c:v>17.382141316780881</c:v>
                </c:pt>
                <c:pt idx="3">
                  <c:v>17.672710772402414</c:v>
                </c:pt>
                <c:pt idx="4">
                  <c:v>20.483010391571373</c:v>
                </c:pt>
                <c:pt idx="5">
                  <c:v>25.634104869642908</c:v>
                </c:pt>
                <c:pt idx="6">
                  <c:v>33.147453871748745</c:v>
                </c:pt>
                <c:pt idx="8">
                  <c:v>17.976703734944376</c:v>
                </c:pt>
                <c:pt idx="9">
                  <c:v>18.475235418665314</c:v>
                </c:pt>
                <c:pt idx="10">
                  <c:v>17.382141316780881</c:v>
                </c:pt>
                <c:pt idx="11">
                  <c:v>17.672710772402414</c:v>
                </c:pt>
                <c:pt idx="12">
                  <c:v>20.483010391571373</c:v>
                </c:pt>
                <c:pt idx="13">
                  <c:v>25.634104869642908</c:v>
                </c:pt>
                <c:pt idx="14">
                  <c:v>33.147453871748745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5.1486044600695511</c:v>
                </c:pt>
                <c:pt idx="1">
                  <c:v>5.2913860560805155</c:v>
                </c:pt>
                <c:pt idx="2">
                  <c:v>4.9783192529992588</c:v>
                </c:pt>
                <c:pt idx="3">
                  <c:v>5.0620261916274982</c:v>
                </c:pt>
                <c:pt idx="4">
                  <c:v>5.8664213535820195</c:v>
                </c:pt>
                <c:pt idx="5">
                  <c:v>7.341716735598327</c:v>
                </c:pt>
                <c:pt idx="6">
                  <c:v>9.4935718672544152</c:v>
                </c:pt>
                <c:pt idx="8">
                  <c:v>5.1486044600695511</c:v>
                </c:pt>
                <c:pt idx="9">
                  <c:v>5.2913860560805155</c:v>
                </c:pt>
                <c:pt idx="10">
                  <c:v>4.9783192529992588</c:v>
                </c:pt>
                <c:pt idx="11">
                  <c:v>5.0620261916274982</c:v>
                </c:pt>
                <c:pt idx="12">
                  <c:v>5.5731002859029184</c:v>
                </c:pt>
                <c:pt idx="13">
                  <c:v>6.6258993538774886</c:v>
                </c:pt>
                <c:pt idx="14">
                  <c:v>8.1395511796872526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1.7163667380506447</c:v>
                </c:pt>
                <c:pt idx="1">
                  <c:v>1.7639634513195184</c:v>
                </c:pt>
                <c:pt idx="2">
                  <c:v>1.6595995368285938</c:v>
                </c:pt>
                <c:pt idx="3">
                  <c:v>1.6875028767542206</c:v>
                </c:pt>
                <c:pt idx="4">
                  <c:v>1.9556620751834175</c:v>
                </c:pt>
                <c:pt idx="5">
                  <c:v>2.4474745541048031</c:v>
                </c:pt>
                <c:pt idx="6">
                  <c:v>3.1648286646647366</c:v>
                </c:pt>
                <c:pt idx="8">
                  <c:v>1.7163667380506447</c:v>
                </c:pt>
                <c:pt idx="9">
                  <c:v>1.7639634513195184</c:v>
                </c:pt>
                <c:pt idx="10">
                  <c:v>1.6595995368285938</c:v>
                </c:pt>
                <c:pt idx="11">
                  <c:v>1.6875028767542206</c:v>
                </c:pt>
                <c:pt idx="12">
                  <c:v>1.8578789714242467</c:v>
                </c:pt>
                <c:pt idx="13">
                  <c:v>2.2088457850795851</c:v>
                </c:pt>
                <c:pt idx="14">
                  <c:v>2.7134449763669282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14.229146778555762</c:v>
                </c:pt>
                <c:pt idx="1">
                  <c:v>14.623736468664086</c:v>
                </c:pt>
                <c:pt idx="2">
                  <c:v>13.758531250714801</c:v>
                </c:pt>
                <c:pt idx="3">
                  <c:v>13.989857523015218</c:v>
                </c:pt>
                <c:pt idx="4">
                  <c:v>16.21297016548144</c:v>
                </c:pt>
                <c:pt idx="5">
                  <c:v>20.29022929370586</c:v>
                </c:pt>
                <c:pt idx="6">
                  <c:v>26.23728985195843</c:v>
                </c:pt>
                <c:pt idx="8">
                  <c:v>14.229146778555762</c:v>
                </c:pt>
                <c:pt idx="9">
                  <c:v>14.623736468664086</c:v>
                </c:pt>
                <c:pt idx="10">
                  <c:v>13.758531250714801</c:v>
                </c:pt>
                <c:pt idx="11">
                  <c:v>13.989857523015218</c:v>
                </c:pt>
                <c:pt idx="12">
                  <c:v>15.40232165720737</c:v>
                </c:pt>
                <c:pt idx="13">
                  <c:v>18.31193193756954</c:v>
                </c:pt>
                <c:pt idx="14">
                  <c:v>22.495196386822855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4.7331017252438805</c:v>
                </c:pt>
                <c:pt idx="1">
                  <c:v>4.8643557752639284</c:v>
                </c:pt>
                <c:pt idx="2">
                  <c:v>4.5765588768625882</c:v>
                </c:pt>
                <c:pt idx="3">
                  <c:v>4.6535059205299856</c:v>
                </c:pt>
                <c:pt idx="4">
                  <c:v>5.3929893517731031</c:v>
                </c:pt>
                <c:pt idx="5">
                  <c:v>6.7492254293395249</c:v>
                </c:pt>
                <c:pt idx="6">
                  <c:v>8.7274215240495732</c:v>
                </c:pt>
                <c:pt idx="8">
                  <c:v>4.7331017252438805</c:v>
                </c:pt>
                <c:pt idx="9">
                  <c:v>4.8643557752639284</c:v>
                </c:pt>
                <c:pt idx="10">
                  <c:v>4.5765588768625882</c:v>
                </c:pt>
                <c:pt idx="11">
                  <c:v>4.6535059205299856</c:v>
                </c:pt>
                <c:pt idx="12">
                  <c:v>5.1233398841844471</c:v>
                </c:pt>
                <c:pt idx="13">
                  <c:v>6.0911759499789202</c:v>
                </c:pt>
                <c:pt idx="14">
                  <c:v>7.4826730291820018</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3.1180856946227418</c:v>
                </c:pt>
                <c:pt idx="1">
                  <c:v>3.2045535965370453</c:v>
                </c:pt>
                <c:pt idx="2">
                  <c:v>3.0149579689856907</c:v>
                </c:pt>
                <c:pt idx="3">
                  <c:v>3.065649352782319</c:v>
                </c:pt>
                <c:pt idx="4">
                  <c:v>3.552808269327874</c:v>
                </c:pt>
                <c:pt idx="5">
                  <c:v>4.446273180389599</c:v>
                </c:pt>
                <c:pt idx="6">
                  <c:v>5.7494746119532003</c:v>
                </c:pt>
                <c:pt idx="8">
                  <c:v>3.1180856946227418</c:v>
                </c:pt>
                <c:pt idx="9">
                  <c:v>3.2045535965370453</c:v>
                </c:pt>
                <c:pt idx="10">
                  <c:v>3.0149579689856907</c:v>
                </c:pt>
                <c:pt idx="11">
                  <c:v>3.065649352782319</c:v>
                </c:pt>
                <c:pt idx="12">
                  <c:v>3.3751678558614802</c:v>
                </c:pt>
                <c:pt idx="13">
                  <c:v>4.012761545301613</c:v>
                </c:pt>
                <c:pt idx="14">
                  <c:v>4.9294557954233742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103.03696024824553</c:v>
                </c:pt>
                <c:pt idx="1">
                  <c:v>105.89428703296407</c:v>
                </c:pt>
                <c:pt idx="2">
                  <c:v>99.629110558520296</c:v>
                </c:pt>
                <c:pt idx="3">
                  <c:v>101.30420438489882</c:v>
                </c:pt>
                <c:pt idx="4">
                  <c:v>117.40234242043985</c:v>
                </c:pt>
                <c:pt idx="5">
                  <c:v>146.92683839020424</c:v>
                </c:pt>
                <c:pt idx="6">
                  <c:v>189.9910538256693</c:v>
                </c:pt>
                <c:pt idx="8">
                  <c:v>103.03696024824553</c:v>
                </c:pt>
                <c:pt idx="9">
                  <c:v>105.89428703296407</c:v>
                </c:pt>
                <c:pt idx="10">
                  <c:v>99.629110558520296</c:v>
                </c:pt>
                <c:pt idx="11">
                  <c:v>101.30420438489882</c:v>
                </c:pt>
                <c:pt idx="12">
                  <c:v>111.53222529941785</c:v>
                </c:pt>
                <c:pt idx="13">
                  <c:v>132.60147164715931</c:v>
                </c:pt>
                <c:pt idx="14">
                  <c:v>162.89357977378319</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29.349872749928689</c:v>
                </c:pt>
                <c:pt idx="1">
                  <c:v>30.163776589234548</c:v>
                </c:pt>
                <c:pt idx="2">
                  <c:v>28.37915355845271</c:v>
                </c:pt>
                <c:pt idx="3">
                  <c:v>28.856300696042478</c:v>
                </c:pt>
                <c:pt idx="4">
                  <c:v>33.441823228108447</c:v>
                </c:pt>
                <c:pt idx="5">
                  <c:v>41.851817055863307</c:v>
                </c:pt>
                <c:pt idx="6">
                  <c:v>54.11857298559228</c:v>
                </c:pt>
                <c:pt idx="8">
                  <c:v>29.349872749928689</c:v>
                </c:pt>
                <c:pt idx="9">
                  <c:v>30.163776589234548</c:v>
                </c:pt>
                <c:pt idx="10">
                  <c:v>28.37915355845271</c:v>
                </c:pt>
                <c:pt idx="11">
                  <c:v>28.856300696042478</c:v>
                </c:pt>
                <c:pt idx="12">
                  <c:v>31.769732066703028</c:v>
                </c:pt>
                <c:pt idx="13">
                  <c:v>37.771264892916633</c:v>
                </c:pt>
                <c:pt idx="14">
                  <c:v>46.399911513522177</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1.1280789548337362</c:v>
                </c:pt>
                <c:pt idx="1">
                  <c:v>1.1593618091139664</c:v>
                </c:pt>
                <c:pt idx="2">
                  <c:v>1.0907688138226501</c:v>
                </c:pt>
                <c:pt idx="3">
                  <c:v>1.1091082338555864</c:v>
                </c:pt>
                <c:pt idx="4">
                  <c:v>1.2853553852287418</c:v>
                </c:pt>
                <c:pt idx="5">
                  <c:v>1.6085982533735423</c:v>
                </c:pt>
                <c:pt idx="6">
                  <c:v>2.0800779536881824</c:v>
                </c:pt>
                <c:pt idx="8">
                  <c:v>1.1280789548337362</c:v>
                </c:pt>
                <c:pt idx="9">
                  <c:v>1.1593618091139664</c:v>
                </c:pt>
                <c:pt idx="10">
                  <c:v>1.0907688138226501</c:v>
                </c:pt>
                <c:pt idx="11">
                  <c:v>1.1091082338555864</c:v>
                </c:pt>
                <c:pt idx="12">
                  <c:v>1.2210876159673048</c:v>
                </c:pt>
                <c:pt idx="13">
                  <c:v>1.4517599236696219</c:v>
                </c:pt>
                <c:pt idx="14">
                  <c:v>1.7834068355434052</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0.91771736734678033</c:v>
                </c:pt>
                <c:pt idx="1">
                  <c:v>0.94316666639639957</c:v>
                </c:pt>
                <c:pt idx="2">
                  <c:v>0.88736473623234058</c:v>
                </c:pt>
                <c:pt idx="3">
                  <c:v>0.90228426309628573</c:v>
                </c:pt>
                <c:pt idx="4">
                  <c:v>1.04566524814833</c:v>
                </c:pt>
                <c:pt idx="5">
                  <c:v>1.308630524378654</c:v>
                </c:pt>
                <c:pt idx="6">
                  <c:v>1.6921897668201304</c:v>
                </c:pt>
                <c:pt idx="8">
                  <c:v>0.91771736734678033</c:v>
                </c:pt>
                <c:pt idx="9">
                  <c:v>0.94316666639639957</c:v>
                </c:pt>
                <c:pt idx="10">
                  <c:v>0.88736473623234058</c:v>
                </c:pt>
                <c:pt idx="11">
                  <c:v>0.90228426309628573</c:v>
                </c:pt>
                <c:pt idx="12">
                  <c:v>0.99338198574091352</c:v>
                </c:pt>
                <c:pt idx="13">
                  <c:v>1.1810390482517352</c:v>
                </c:pt>
                <c:pt idx="14">
                  <c:v>1.4508412013274092</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23.057968977003167</c:v>
                </c:pt>
                <c:pt idx="1">
                  <c:v>23.697391492967014</c:v>
                </c:pt>
                <c:pt idx="2">
                  <c:v>22.295348532507742</c:v>
                </c:pt>
                <c:pt idx="3">
                  <c:v>22.670206849262708</c:v>
                </c:pt>
                <c:pt idx="4">
                  <c:v>26.272704113513473</c:v>
                </c:pt>
                <c:pt idx="5">
                  <c:v>32.879798407563889</c:v>
                </c:pt>
                <c:pt idx="6">
                  <c:v>42.516858168814387</c:v>
                </c:pt>
                <c:pt idx="8">
                  <c:v>23.057968977003167</c:v>
                </c:pt>
                <c:pt idx="9">
                  <c:v>23.697391492967014</c:v>
                </c:pt>
                <c:pt idx="10">
                  <c:v>22.295348532507742</c:v>
                </c:pt>
                <c:pt idx="11">
                  <c:v>22.670206849262708</c:v>
                </c:pt>
                <c:pt idx="12">
                  <c:v>35.287184920698039</c:v>
                </c:pt>
                <c:pt idx="13">
                  <c:v>54.878634358996486</c:v>
                </c:pt>
                <c:pt idx="14">
                  <c:v>84.12925784123891</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26.307046423762724</c:v>
                </c:pt>
                <c:pt idx="1">
                  <c:v>27.036595975267527</c:v>
                </c:pt>
                <c:pt idx="2">
                  <c:v>25.436965825724762</c:v>
                </c:pt>
                <c:pt idx="3">
                  <c:v>25.864670524650965</c:v>
                </c:pt>
                <c:pt idx="4">
                  <c:v>29.974766965872217</c:v>
                </c:pt>
                <c:pt idx="5">
                  <c:v>37.51286091044792</c:v>
                </c:pt>
                <c:pt idx="6">
                  <c:v>48.507870001692822</c:v>
                </c:pt>
                <c:pt idx="8">
                  <c:v>26.307046423762724</c:v>
                </c:pt>
                <c:pt idx="9">
                  <c:v>27.036595975267527</c:v>
                </c:pt>
                <c:pt idx="10">
                  <c:v>25.436965825724762</c:v>
                </c:pt>
                <c:pt idx="11">
                  <c:v>25.864670524650965</c:v>
                </c:pt>
                <c:pt idx="12">
                  <c:v>30.268088033551322</c:v>
                </c:pt>
                <c:pt idx="13">
                  <c:v>38.228678292168766</c:v>
                </c:pt>
                <c:pt idx="14">
                  <c:v>49.861890689259987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83.472759245176988</c:v>
                </c:pt>
                <c:pt idx="4">
                  <c:v>75.296230147600639</c:v>
                </c:pt>
                <c:pt idx="5">
                  <c:v>79.106244706495588</c:v>
                </c:pt>
                <c:pt idx="6">
                  <c:v>88.040877070249081</c:v>
                </c:pt>
                <c:pt idx="8">
                  <c:v>82</c:v>
                </c:pt>
                <c:pt idx="9">
                  <c:v>82</c:v>
                </c:pt>
                <c:pt idx="10">
                  <c:v>82</c:v>
                </c:pt>
                <c:pt idx="11">
                  <c:v>83.472759245176988</c:v>
                </c:pt>
                <c:pt idx="12">
                  <c:v>75.296230147600639</c:v>
                </c:pt>
                <c:pt idx="13">
                  <c:v>79.106244706495588</c:v>
                </c:pt>
                <c:pt idx="14">
                  <c:v>88.040877070249081</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152.99604530041967</c:v>
                </c:pt>
                <c:pt idx="1">
                  <c:v>180.28961614369121</c:v>
                </c:pt>
                <c:pt idx="2">
                  <c:v>225.62908668135952</c:v>
                </c:pt>
                <c:pt idx="3">
                  <c:v>291.76090918439587</c:v>
                </c:pt>
                <c:pt idx="5">
                  <c:v>152.99604530041967</c:v>
                </c:pt>
                <c:pt idx="6">
                  <c:v>180.28961614369121</c:v>
                </c:pt>
                <c:pt idx="7">
                  <c:v>225.62908668135952</c:v>
                </c:pt>
                <c:pt idx="8">
                  <c:v>291.76090918439587</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22.295348532507742</c:v>
                </c:pt>
                <c:pt idx="1">
                  <c:v>26.272704113513473</c:v>
                </c:pt>
                <c:pt idx="2">
                  <c:v>32.879798407563889</c:v>
                </c:pt>
                <c:pt idx="3">
                  <c:v>42.516858168814387</c:v>
                </c:pt>
                <c:pt idx="5">
                  <c:v>22.295348532507742</c:v>
                </c:pt>
                <c:pt idx="6">
                  <c:v>26.272704113513473</c:v>
                </c:pt>
                <c:pt idx="7">
                  <c:v>32.879798407563889</c:v>
                </c:pt>
                <c:pt idx="8">
                  <c:v>42.516858168814387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175.29139383292741</c:v>
                </c:pt>
                <c:pt idx="1">
                  <c:v>206.56232025720468</c:v>
                </c:pt>
                <c:pt idx="2">
                  <c:v>258.50888508892342</c:v>
                </c:pt>
                <c:pt idx="3">
                  <c:v>334.27776735321027</c:v>
                </c:pt>
                <c:pt idx="5">
                  <c:v>175.29139383292741</c:v>
                </c:pt>
                <c:pt idx="6">
                  <c:v>206.56232025720468</c:v>
                </c:pt>
                <c:pt idx="7">
                  <c:v>258.50888508892342</c:v>
                </c:pt>
                <c:pt idx="8">
                  <c:v>334.27776735321027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45.890839773773536</c:v>
                </c:pt>
                <c:pt idx="7">
                  <c:v>46.438858381925677</c:v>
                </c:pt>
                <c:pt idx="8">
                  <c:v>43.691286237635431</c:v>
                </c:pt>
                <c:pt idx="9">
                  <c:v>44.421653861860079</c:v>
                </c:pt>
                <c:pt idx="10">
                  <c:v>45.206530981408129</c:v>
                </c:pt>
                <c:pt idx="11">
                  <c:v>45.991408100956178</c:v>
                </c:pt>
                <c:pt idx="12">
                  <c:v>46.776285220504228</c:v>
                </c:pt>
                <c:pt idx="13">
                  <c:v>47.561162340052277</c:v>
                </c:pt>
                <c:pt idx="14">
                  <c:v>48.346039459600327</c:v>
                </c:pt>
                <c:pt idx="15">
                  <c:v>49.130916579148376</c:v>
                </c:pt>
                <c:pt idx="16">
                  <c:v>49.915793698696426</c:v>
                </c:pt>
                <c:pt idx="17">
                  <c:v>50.700670818244475</c:v>
                </c:pt>
                <c:pt idx="18">
                  <c:v>51.485547937792511</c:v>
                </c:pt>
                <c:pt idx="19">
                  <c:v>52.780313290213471</c:v>
                </c:pt>
                <c:pt idx="20">
                  <c:v>54.075078642634423</c:v>
                </c:pt>
                <c:pt idx="21">
                  <c:v>55.369843995055376</c:v>
                </c:pt>
                <c:pt idx="22">
                  <c:v>56.664609347476329</c:v>
                </c:pt>
                <c:pt idx="23">
                  <c:v>57.959374699897282</c:v>
                </c:pt>
                <c:pt idx="24">
                  <c:v>59.254140052318235</c:v>
                </c:pt>
                <c:pt idx="25">
                  <c:v>60.548905404739187</c:v>
                </c:pt>
                <c:pt idx="26">
                  <c:v>61.84367075716014</c:v>
                </c:pt>
                <c:pt idx="27">
                  <c:v>63.138436109581093</c:v>
                </c:pt>
                <c:pt idx="28">
                  <c:v>64.433201462002074</c:v>
                </c:pt>
                <c:pt idx="29">
                  <c:v>73.875878168851372</c:v>
                </c:pt>
                <c:pt idx="30">
                  <c:v>83.318554875700642</c:v>
                </c:pt>
                <c:pt idx="31">
                  <c:v>83.318554875700642</c:v>
                </c:pt>
                <c:pt idx="32">
                  <c:v>83.318554875700642</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3.5076918860186361</c:v>
                </c:pt>
                <c:pt idx="7">
                  <c:v>3.5653837720372721</c:v>
                </c:pt>
                <c:pt idx="8">
                  <c:v>3.3544365292091225</c:v>
                </c:pt>
                <c:pt idx="9">
                  <c:v>3.4105111392612395</c:v>
                </c:pt>
                <c:pt idx="10">
                  <c:v>3.4707707632611506</c:v>
                </c:pt>
                <c:pt idx="11">
                  <c:v>3.5310303872610618</c:v>
                </c:pt>
                <c:pt idx="12">
                  <c:v>3.5912900112609729</c:v>
                </c:pt>
                <c:pt idx="13">
                  <c:v>3.6515496352608841</c:v>
                </c:pt>
                <c:pt idx="14">
                  <c:v>3.7118092592607952</c:v>
                </c:pt>
                <c:pt idx="15">
                  <c:v>3.7720688832607063</c:v>
                </c:pt>
                <c:pt idx="16">
                  <c:v>3.8323285072606175</c:v>
                </c:pt>
                <c:pt idx="17">
                  <c:v>3.8925881312605286</c:v>
                </c:pt>
                <c:pt idx="18">
                  <c:v>3.9528477552604406</c:v>
                </c:pt>
                <c:pt idx="19">
                  <c:v>4.0522544921391086</c:v>
                </c:pt>
                <c:pt idx="20">
                  <c:v>4.1516612290177761</c:v>
                </c:pt>
                <c:pt idx="21">
                  <c:v>4.2510679658964436</c:v>
                </c:pt>
                <c:pt idx="22">
                  <c:v>4.3504747027751112</c:v>
                </c:pt>
                <c:pt idx="23">
                  <c:v>4.4498814396537787</c:v>
                </c:pt>
                <c:pt idx="24">
                  <c:v>4.5492881765324462</c:v>
                </c:pt>
                <c:pt idx="25">
                  <c:v>4.6486949134111137</c:v>
                </c:pt>
                <c:pt idx="26">
                  <c:v>4.7481016502897813</c:v>
                </c:pt>
                <c:pt idx="27">
                  <c:v>4.8475083871684488</c:v>
                </c:pt>
                <c:pt idx="28">
                  <c:v>4.9469151240471172</c:v>
                </c:pt>
                <c:pt idx="29">
                  <c:v>5.6718848469957335</c:v>
                </c:pt>
                <c:pt idx="30">
                  <c:v>6.3968545699443533</c:v>
                </c:pt>
                <c:pt idx="31">
                  <c:v>6.3968545699443533</c:v>
                </c:pt>
                <c:pt idx="32">
                  <c:v>6.3968545699443533</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0.72065669556355161</c:v>
                </c:pt>
                <c:pt idx="7">
                  <c:v>0.70530395288057823</c:v>
                </c:pt>
                <c:pt idx="8">
                  <c:v>0.66357438497744659</c:v>
                </c:pt>
                <c:pt idx="9">
                  <c:v>0.67466706017167843</c:v>
                </c:pt>
                <c:pt idx="10">
                  <c:v>0.68658761451412142</c:v>
                </c:pt>
                <c:pt idx="11">
                  <c:v>0.69850816885656442</c:v>
                </c:pt>
                <c:pt idx="12">
                  <c:v>0.71042872319900741</c:v>
                </c:pt>
                <c:pt idx="13">
                  <c:v>0.7223492775414504</c:v>
                </c:pt>
                <c:pt idx="14">
                  <c:v>0.73426983188389339</c:v>
                </c:pt>
                <c:pt idx="15">
                  <c:v>0.74619038622633638</c:v>
                </c:pt>
                <c:pt idx="16">
                  <c:v>0.75811094056877937</c:v>
                </c:pt>
                <c:pt idx="17">
                  <c:v>0.77003149491122236</c:v>
                </c:pt>
                <c:pt idx="18">
                  <c:v>0.78195204925366557</c:v>
                </c:pt>
                <c:pt idx="19">
                  <c:v>0.80161668255719953</c:v>
                </c:pt>
                <c:pt idx="20">
                  <c:v>0.8212813158607335</c:v>
                </c:pt>
                <c:pt idx="21">
                  <c:v>0.84094594916426746</c:v>
                </c:pt>
                <c:pt idx="22">
                  <c:v>0.86061058246780142</c:v>
                </c:pt>
                <c:pt idx="23">
                  <c:v>0.88027521577133538</c:v>
                </c:pt>
                <c:pt idx="24">
                  <c:v>0.89993984907486935</c:v>
                </c:pt>
                <c:pt idx="25">
                  <c:v>0.91960448237840331</c:v>
                </c:pt>
                <c:pt idx="26">
                  <c:v>0.93926911568193727</c:v>
                </c:pt>
                <c:pt idx="27">
                  <c:v>0.95893374898547123</c:v>
                </c:pt>
                <c:pt idx="28">
                  <c:v>0.97859838228900564</c:v>
                </c:pt>
                <c:pt idx="29">
                  <c:v>1.1220118390183011</c:v>
                </c:pt>
                <c:pt idx="30">
                  <c:v>1.2654252957475955</c:v>
                </c:pt>
                <c:pt idx="31">
                  <c:v>1.2654252957475955</c:v>
                </c:pt>
                <c:pt idx="32">
                  <c:v>1.2654252957475955</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2.9756012107337897</c:v>
                </c:pt>
                <c:pt idx="7">
                  <c:v>2.9206054960484296</c:v>
                </c:pt>
                <c:pt idx="8">
                  <c:v>2.7478067971784568</c:v>
                </c:pt>
                <c:pt idx="9">
                  <c:v>2.7937406502439863</c:v>
                </c:pt>
                <c:pt idx="10">
                  <c:v>2.8431026825795374</c:v>
                </c:pt>
                <c:pt idx="11">
                  <c:v>2.8924647149150884</c:v>
                </c:pt>
                <c:pt idx="12">
                  <c:v>2.9418267472506394</c:v>
                </c:pt>
                <c:pt idx="13">
                  <c:v>2.9911887795861904</c:v>
                </c:pt>
                <c:pt idx="14">
                  <c:v>3.0405508119217415</c:v>
                </c:pt>
                <c:pt idx="15">
                  <c:v>3.0899128442572925</c:v>
                </c:pt>
                <c:pt idx="16">
                  <c:v>3.1392748765928435</c:v>
                </c:pt>
                <c:pt idx="17">
                  <c:v>3.1886369089283946</c:v>
                </c:pt>
                <c:pt idx="18">
                  <c:v>3.2379989412639452</c:v>
                </c:pt>
                <c:pt idx="19">
                  <c:v>3.319428565852768</c:v>
                </c:pt>
                <c:pt idx="20">
                  <c:v>3.4008581904415909</c:v>
                </c:pt>
                <c:pt idx="21">
                  <c:v>3.4822878150304137</c:v>
                </c:pt>
                <c:pt idx="22">
                  <c:v>3.5637174396192366</c:v>
                </c:pt>
                <c:pt idx="23">
                  <c:v>3.6451470642080595</c:v>
                </c:pt>
                <c:pt idx="24">
                  <c:v>3.7265766887968823</c:v>
                </c:pt>
                <c:pt idx="25">
                  <c:v>3.8080063133857052</c:v>
                </c:pt>
                <c:pt idx="26">
                  <c:v>3.889435937974528</c:v>
                </c:pt>
                <c:pt idx="27">
                  <c:v>3.9708655625633509</c:v>
                </c:pt>
                <c:pt idx="28">
                  <c:v>4.0522951871521755</c:v>
                </c:pt>
                <c:pt idx="29">
                  <c:v>4.6461584828564089</c:v>
                </c:pt>
                <c:pt idx="30">
                  <c:v>5.2400217785606396</c:v>
                </c:pt>
                <c:pt idx="31">
                  <c:v>5.2400217785606396</c:v>
                </c:pt>
                <c:pt idx="32">
                  <c:v>5.2400217785606396</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0.57902184623080521</c:v>
                </c:pt>
                <c:pt idx="7">
                  <c:v>0.61423669246161028</c:v>
                </c:pt>
                <c:pt idx="8">
                  <c:v>0.5778951525312197</c:v>
                </c:pt>
                <c:pt idx="9">
                  <c:v>0.58755556644784168</c:v>
                </c:pt>
                <c:pt idx="10">
                  <c:v>0.5979369656186625</c:v>
                </c:pt>
                <c:pt idx="11">
                  <c:v>0.60831836478948331</c:v>
                </c:pt>
                <c:pt idx="12">
                  <c:v>0.61869976396030413</c:v>
                </c:pt>
                <c:pt idx="13">
                  <c:v>0.62908116313112494</c:v>
                </c:pt>
                <c:pt idx="14">
                  <c:v>0.63946256230194576</c:v>
                </c:pt>
                <c:pt idx="15">
                  <c:v>0.64984396147276657</c:v>
                </c:pt>
                <c:pt idx="16">
                  <c:v>0.66022536064358739</c:v>
                </c:pt>
                <c:pt idx="17">
                  <c:v>0.6706067598144082</c:v>
                </c:pt>
                <c:pt idx="18">
                  <c:v>0.68098815898522902</c:v>
                </c:pt>
                <c:pt idx="19">
                  <c:v>0.69811373905535568</c:v>
                </c:pt>
                <c:pt idx="20">
                  <c:v>0.71523931912548233</c:v>
                </c:pt>
                <c:pt idx="21">
                  <c:v>0.73236489919560899</c:v>
                </c:pt>
                <c:pt idx="22">
                  <c:v>0.74949047926573564</c:v>
                </c:pt>
                <c:pt idx="23">
                  <c:v>0.7666160593358623</c:v>
                </c:pt>
                <c:pt idx="24">
                  <c:v>0.78374163940598895</c:v>
                </c:pt>
                <c:pt idx="25">
                  <c:v>0.80086721947611561</c:v>
                </c:pt>
                <c:pt idx="26">
                  <c:v>0.81799279954624227</c:v>
                </c:pt>
                <c:pt idx="27">
                  <c:v>0.83511837961636892</c:v>
                </c:pt>
                <c:pt idx="28">
                  <c:v>0.85224395968649524</c:v>
                </c:pt>
                <c:pt idx="29">
                  <c:v>0.97714019336860491</c:v>
                </c:pt>
                <c:pt idx="30">
                  <c:v>1.1020364270507146</c:v>
                </c:pt>
                <c:pt idx="31">
                  <c:v>1.1020364270507146</c:v>
                </c:pt>
                <c:pt idx="32">
                  <c:v>1.1020364270507146</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0.29195310926665263</c:v>
                </c:pt>
                <c:pt idx="7">
                  <c:v>0.29434884153330526</c:v>
                </c:pt>
                <c:pt idx="8">
                  <c:v>0.27693358401233692</c:v>
                </c:pt>
                <c:pt idx="9">
                  <c:v>0.28156295845379881</c:v>
                </c:pt>
                <c:pt idx="10">
                  <c:v>0.28653783679781258</c:v>
                </c:pt>
                <c:pt idx="11">
                  <c:v>0.29151271514182636</c:v>
                </c:pt>
                <c:pt idx="12">
                  <c:v>0.29648759348584014</c:v>
                </c:pt>
                <c:pt idx="13">
                  <c:v>0.30146247182985392</c:v>
                </c:pt>
                <c:pt idx="14">
                  <c:v>0.3064373501738677</c:v>
                </c:pt>
                <c:pt idx="15">
                  <c:v>0.31141222851788147</c:v>
                </c:pt>
                <c:pt idx="16">
                  <c:v>0.31638710686189525</c:v>
                </c:pt>
                <c:pt idx="17">
                  <c:v>0.32136198520590903</c:v>
                </c:pt>
                <c:pt idx="18">
                  <c:v>0.32633686354992292</c:v>
                </c:pt>
                <c:pt idx="19">
                  <c:v>0.33454362605058985</c:v>
                </c:pt>
                <c:pt idx="20">
                  <c:v>0.34275038855125678</c:v>
                </c:pt>
                <c:pt idx="21">
                  <c:v>0.35095715105192371</c:v>
                </c:pt>
                <c:pt idx="22">
                  <c:v>0.35916391355259064</c:v>
                </c:pt>
                <c:pt idx="23">
                  <c:v>0.36737067605325757</c:v>
                </c:pt>
                <c:pt idx="24">
                  <c:v>0.3755774385539245</c:v>
                </c:pt>
                <c:pt idx="25">
                  <c:v>0.38378420105459143</c:v>
                </c:pt>
                <c:pt idx="26">
                  <c:v>0.39199096355525836</c:v>
                </c:pt>
                <c:pt idx="27">
                  <c:v>0.4001977260559253</c:v>
                </c:pt>
                <c:pt idx="28">
                  <c:v>0.40840448855659239</c:v>
                </c:pt>
                <c:pt idx="29">
                  <c:v>0.4682561095153967</c:v>
                </c:pt>
                <c:pt idx="30">
                  <c:v>0.52810773047420112</c:v>
                </c:pt>
                <c:pt idx="31">
                  <c:v>0.52810773047420112</c:v>
                </c:pt>
                <c:pt idx="32">
                  <c:v>0.52810773047420112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6.3253919226144593</c:v>
                </c:pt>
                <c:pt idx="5">
                  <c:v>6.6407838452289196</c:v>
                </c:pt>
                <c:pt idx="6">
                  <c:v>6.0327428224047797</c:v>
                </c:pt>
                <c:pt idx="7">
                  <c:v>5.4247017995806397</c:v>
                </c:pt>
                <c:pt idx="8">
                  <c:v>5.1037473214789557</c:v>
                </c:pt>
                <c:pt idx="9">
                  <c:v>5.1890643749883703</c:v>
                </c:pt>
                <c:pt idx="10">
                  <c:v>5.2807488924639143</c:v>
                </c:pt>
                <c:pt idx="11">
                  <c:v>5.3724334099394584</c:v>
                </c:pt>
                <c:pt idx="12">
                  <c:v>5.4641179274150025</c:v>
                </c:pt>
                <c:pt idx="13">
                  <c:v>5.5558024448905465</c:v>
                </c:pt>
                <c:pt idx="14">
                  <c:v>5.6474869623660906</c:v>
                </c:pt>
                <c:pt idx="15">
                  <c:v>5.7391714798416347</c:v>
                </c:pt>
                <c:pt idx="16">
                  <c:v>5.8308559973171787</c:v>
                </c:pt>
                <c:pt idx="17">
                  <c:v>5.9225405147927228</c:v>
                </c:pt>
                <c:pt idx="18">
                  <c:v>6.0142250322682633</c:v>
                </c:pt>
                <c:pt idx="19">
                  <c:v>6.1654715568823635</c:v>
                </c:pt>
                <c:pt idx="20">
                  <c:v>6.3167180814964636</c:v>
                </c:pt>
                <c:pt idx="21">
                  <c:v>6.4679646061105638</c:v>
                </c:pt>
                <c:pt idx="22">
                  <c:v>6.6192111307246639</c:v>
                </c:pt>
                <c:pt idx="23">
                  <c:v>6.7704576553387641</c:v>
                </c:pt>
                <c:pt idx="24">
                  <c:v>6.9217041799528642</c:v>
                </c:pt>
                <c:pt idx="25">
                  <c:v>7.0729507045669644</c:v>
                </c:pt>
                <c:pt idx="26">
                  <c:v>7.2241972291810646</c:v>
                </c:pt>
                <c:pt idx="27">
                  <c:v>7.3754437537951647</c:v>
                </c:pt>
                <c:pt idx="28">
                  <c:v>7.5266902784092622</c:v>
                </c:pt>
                <c:pt idx="29">
                  <c:v>8.6297256911927978</c:v>
                </c:pt>
                <c:pt idx="30">
                  <c:v>9.7327611039763298</c:v>
                </c:pt>
                <c:pt idx="31">
                  <c:v>9.7327611039763298</c:v>
                </c:pt>
                <c:pt idx="32">
                  <c:v>9.7327611039763298</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1.7330392307096965</c:v>
                </c:pt>
                <c:pt idx="7">
                  <c:v>1.6860784614193931</c:v>
                </c:pt>
                <c:pt idx="8">
                  <c:v>1.5863210088226096</c:v>
                </c:pt>
                <c:pt idx="9">
                  <c:v>1.6128388252167032</c:v>
                </c:pt>
                <c:pt idx="10">
                  <c:v>1.6413357446553154</c:v>
                </c:pt>
                <c:pt idx="11">
                  <c:v>1.6698326640939276</c:v>
                </c:pt>
                <c:pt idx="12">
                  <c:v>1.6983295835325398</c:v>
                </c:pt>
                <c:pt idx="13">
                  <c:v>1.726826502971152</c:v>
                </c:pt>
                <c:pt idx="14">
                  <c:v>1.7553234224097642</c:v>
                </c:pt>
                <c:pt idx="15">
                  <c:v>1.7838203418483765</c:v>
                </c:pt>
                <c:pt idx="16">
                  <c:v>1.8123172612869887</c:v>
                </c:pt>
                <c:pt idx="17">
                  <c:v>1.8408141807256009</c:v>
                </c:pt>
                <c:pt idx="18">
                  <c:v>1.8693111001642126</c:v>
                </c:pt>
                <c:pt idx="19">
                  <c:v>1.916320782343625</c:v>
                </c:pt>
                <c:pt idx="20">
                  <c:v>1.9633304645230374</c:v>
                </c:pt>
                <c:pt idx="21">
                  <c:v>2.0103401467024495</c:v>
                </c:pt>
                <c:pt idx="22">
                  <c:v>2.0573498288818621</c:v>
                </c:pt>
                <c:pt idx="23">
                  <c:v>2.1043595110612747</c:v>
                </c:pt>
                <c:pt idx="24">
                  <c:v>2.1513691932406873</c:v>
                </c:pt>
                <c:pt idx="25">
                  <c:v>2.1983788754200999</c:v>
                </c:pt>
                <c:pt idx="26">
                  <c:v>2.2453885575995125</c:v>
                </c:pt>
                <c:pt idx="27">
                  <c:v>2.2923982397789251</c:v>
                </c:pt>
                <c:pt idx="28">
                  <c:v>2.3394079219583364</c:v>
                </c:pt>
                <c:pt idx="29">
                  <c:v>2.6822478273372719</c:v>
                </c:pt>
                <c:pt idx="30">
                  <c:v>3.0250877327162065</c:v>
                </c:pt>
                <c:pt idx="31">
                  <c:v>3.0250877327162065</c:v>
                </c:pt>
                <c:pt idx="32">
                  <c:v>3.0250877327162065</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8.252242628432338E-2</c:v>
                </c:pt>
                <c:pt idx="7">
                  <c:v>6.2998669117350775E-2</c:v>
                </c:pt>
                <c:pt idx="8">
                  <c:v>5.9271329677379511E-2</c:v>
                </c:pt>
                <c:pt idx="9">
                  <c:v>6.0262141895762171E-2</c:v>
                </c:pt>
                <c:pt idx="10">
                  <c:v>6.1326901359604453E-2</c:v>
                </c:pt>
                <c:pt idx="11">
                  <c:v>6.2391660823446736E-2</c:v>
                </c:pt>
                <c:pt idx="12">
                  <c:v>6.3456420287289012E-2</c:v>
                </c:pt>
                <c:pt idx="13">
                  <c:v>6.4521179751131294E-2</c:v>
                </c:pt>
                <c:pt idx="14">
                  <c:v>6.5585939214973576E-2</c:v>
                </c:pt>
                <c:pt idx="15">
                  <c:v>6.6650698678815859E-2</c:v>
                </c:pt>
                <c:pt idx="16">
                  <c:v>6.7715458142658141E-2</c:v>
                </c:pt>
                <c:pt idx="17">
                  <c:v>6.8780217606500424E-2</c:v>
                </c:pt>
                <c:pt idx="18">
                  <c:v>6.9844977070342693E-2</c:v>
                </c:pt>
                <c:pt idx="19">
                  <c:v>7.160144776888866E-2</c:v>
                </c:pt>
                <c:pt idx="20">
                  <c:v>7.3357918467434627E-2</c:v>
                </c:pt>
                <c:pt idx="21">
                  <c:v>7.5114389165980594E-2</c:v>
                </c:pt>
                <c:pt idx="22">
                  <c:v>7.6870859864526561E-2</c:v>
                </c:pt>
                <c:pt idx="23">
                  <c:v>7.8627330563072528E-2</c:v>
                </c:pt>
                <c:pt idx="24">
                  <c:v>8.0383801261618495E-2</c:v>
                </c:pt>
                <c:pt idx="25">
                  <c:v>8.2140271960164463E-2</c:v>
                </c:pt>
                <c:pt idx="26">
                  <c:v>8.389674265871043E-2</c:v>
                </c:pt>
                <c:pt idx="27">
                  <c:v>8.5653213357256397E-2</c:v>
                </c:pt>
                <c:pt idx="28">
                  <c:v>8.7409684055802309E-2</c:v>
                </c:pt>
                <c:pt idx="29">
                  <c:v>0.10021956108905086</c:v>
                </c:pt>
                <c:pt idx="30">
                  <c:v>0.11302943812229946</c:v>
                </c:pt>
                <c:pt idx="31">
                  <c:v>0.11302943812229946</c:v>
                </c:pt>
                <c:pt idx="32">
                  <c:v>0.11302943812229946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3.2862109319570731E-2</c:v>
                </c:pt>
                <c:pt idx="7">
                  <c:v>4.3053218639141459E-2</c:v>
                </c:pt>
                <c:pt idx="8">
                  <c:v>4.0505959116048124E-2</c:v>
                </c:pt>
                <c:pt idx="9">
                  <c:v>4.1183079056294807E-2</c:v>
                </c:pt>
                <c:pt idx="10">
                  <c:v>4.1910734459768582E-2</c:v>
                </c:pt>
                <c:pt idx="11">
                  <c:v>4.2638389863242358E-2</c:v>
                </c:pt>
                <c:pt idx="12">
                  <c:v>4.3366045266716134E-2</c:v>
                </c:pt>
                <c:pt idx="13">
                  <c:v>4.409370067018991E-2</c:v>
                </c:pt>
                <c:pt idx="14">
                  <c:v>4.4821356073663686E-2</c:v>
                </c:pt>
                <c:pt idx="15">
                  <c:v>4.5549011477137462E-2</c:v>
                </c:pt>
                <c:pt idx="16">
                  <c:v>4.6276666880611238E-2</c:v>
                </c:pt>
                <c:pt idx="17">
                  <c:v>4.7004322284085014E-2</c:v>
                </c:pt>
                <c:pt idx="18">
                  <c:v>4.773197768755879E-2</c:v>
                </c:pt>
                <c:pt idx="19">
                  <c:v>4.8932347760089694E-2</c:v>
                </c:pt>
                <c:pt idx="20">
                  <c:v>5.0132717832620598E-2</c:v>
                </c:pt>
                <c:pt idx="21">
                  <c:v>5.1333087905151502E-2</c:v>
                </c:pt>
                <c:pt idx="22">
                  <c:v>5.2533457977682406E-2</c:v>
                </c:pt>
                <c:pt idx="23">
                  <c:v>5.373382805021331E-2</c:v>
                </c:pt>
                <c:pt idx="24">
                  <c:v>5.4934198122744214E-2</c:v>
                </c:pt>
                <c:pt idx="25">
                  <c:v>5.6134568195275118E-2</c:v>
                </c:pt>
                <c:pt idx="26">
                  <c:v>5.7334938267806022E-2</c:v>
                </c:pt>
                <c:pt idx="27">
                  <c:v>5.8535308340336926E-2</c:v>
                </c:pt>
                <c:pt idx="28">
                  <c:v>5.9735678412867824E-2</c:v>
                </c:pt>
                <c:pt idx="29">
                  <c:v>6.8489933770638153E-2</c:v>
                </c:pt>
                <c:pt idx="30">
                  <c:v>7.7244189128408469E-2</c:v>
                </c:pt>
                <c:pt idx="31">
                  <c:v>7.7244189128408469E-2</c:v>
                </c:pt>
                <c:pt idx="32">
                  <c:v>7.7244189128408469E-2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22.352656325667724</c:v>
                </c:pt>
                <c:pt idx="2">
                  <c:v>22.705312651335447</c:v>
                </c:pt>
                <c:pt idx="3">
                  <c:v>23.057968977003167</c:v>
                </c:pt>
                <c:pt idx="4">
                  <c:v>23.24970779517799</c:v>
                </c:pt>
                <c:pt idx="5">
                  <c:v>23.441446613352813</c:v>
                </c:pt>
                <c:pt idx="6">
                  <c:v>23.56943070619603</c:v>
                </c:pt>
                <c:pt idx="7">
                  <c:v>23.697414799039247</c:v>
                </c:pt>
                <c:pt idx="8">
                  <c:v>22.295348532507742</c:v>
                </c:pt>
                <c:pt idx="9">
                  <c:v>22.668049868201567</c:v>
                </c:pt>
                <c:pt idx="10">
                  <c:v>23.068567006569555</c:v>
                </c:pt>
                <c:pt idx="11">
                  <c:v>23.469084144937543</c:v>
                </c:pt>
                <c:pt idx="12">
                  <c:v>23.869601283305531</c:v>
                </c:pt>
                <c:pt idx="13">
                  <c:v>24.270118421673519</c:v>
                </c:pt>
                <c:pt idx="14">
                  <c:v>24.670635560041507</c:v>
                </c:pt>
                <c:pt idx="15">
                  <c:v>25.071152698409495</c:v>
                </c:pt>
                <c:pt idx="16">
                  <c:v>25.471669836777483</c:v>
                </c:pt>
                <c:pt idx="17">
                  <c:v>25.872186975145471</c:v>
                </c:pt>
                <c:pt idx="18">
                  <c:v>26.272704113513473</c:v>
                </c:pt>
                <c:pt idx="19">
                  <c:v>26.933413542918515</c:v>
                </c:pt>
                <c:pt idx="20">
                  <c:v>27.594122972323557</c:v>
                </c:pt>
                <c:pt idx="21">
                  <c:v>28.254832401728599</c:v>
                </c:pt>
                <c:pt idx="22">
                  <c:v>28.915541831133641</c:v>
                </c:pt>
                <c:pt idx="23">
                  <c:v>29.576251260538683</c:v>
                </c:pt>
                <c:pt idx="24">
                  <c:v>30.236960689943725</c:v>
                </c:pt>
                <c:pt idx="25">
                  <c:v>30.897670119348767</c:v>
                </c:pt>
                <c:pt idx="26">
                  <c:v>31.558379548753809</c:v>
                </c:pt>
                <c:pt idx="27">
                  <c:v>32.219088978158851</c:v>
                </c:pt>
                <c:pt idx="28">
                  <c:v>32.879798407563889</c:v>
                </c:pt>
                <c:pt idx="29">
                  <c:v>37.698328288189131</c:v>
                </c:pt>
                <c:pt idx="30">
                  <c:v>42.516858168814387</c:v>
                </c:pt>
                <c:pt idx="31">
                  <c:v>42.516858168814387</c:v>
                </c:pt>
                <c:pt idx="32">
                  <c:v>42.516858168814387</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25.50234880792091</c:v>
                </c:pt>
                <c:pt idx="2">
                  <c:v>25.904697615841819</c:v>
                </c:pt>
                <c:pt idx="3">
                  <c:v>26.307046423762724</c:v>
                </c:pt>
                <c:pt idx="4">
                  <c:v>26.525802984498547</c:v>
                </c:pt>
                <c:pt idx="5">
                  <c:v>26.744559545234367</c:v>
                </c:pt>
                <c:pt idx="6">
                  <c:v>26.890577760250949</c:v>
                </c:pt>
                <c:pt idx="7">
                  <c:v>27.036595975267527</c:v>
                </c:pt>
                <c:pt idx="8">
                  <c:v>25.436965825724762</c:v>
                </c:pt>
                <c:pt idx="9">
                  <c:v>25.862184167811812</c:v>
                </c:pt>
                <c:pt idx="10">
                  <c:v>26.319137812040747</c:v>
                </c:pt>
                <c:pt idx="11">
                  <c:v>26.776091456269683</c:v>
                </c:pt>
                <c:pt idx="12">
                  <c:v>27.233045100498618</c:v>
                </c:pt>
                <c:pt idx="13">
                  <c:v>27.689998744727554</c:v>
                </c:pt>
                <c:pt idx="14">
                  <c:v>28.146952388956489</c:v>
                </c:pt>
                <c:pt idx="15">
                  <c:v>28.603906033185424</c:v>
                </c:pt>
                <c:pt idx="16">
                  <c:v>29.06085967741436</c:v>
                </c:pt>
                <c:pt idx="17">
                  <c:v>29.517813321643295</c:v>
                </c:pt>
                <c:pt idx="18">
                  <c:v>29.974766965872217</c:v>
                </c:pt>
                <c:pt idx="19">
                  <c:v>30.728576360329786</c:v>
                </c:pt>
                <c:pt idx="20">
                  <c:v>31.482385754787355</c:v>
                </c:pt>
                <c:pt idx="21">
                  <c:v>32.236195149244928</c:v>
                </c:pt>
                <c:pt idx="22">
                  <c:v>32.990004543702497</c:v>
                </c:pt>
                <c:pt idx="23">
                  <c:v>33.743813938160066</c:v>
                </c:pt>
                <c:pt idx="24">
                  <c:v>34.497623332617636</c:v>
                </c:pt>
                <c:pt idx="25">
                  <c:v>35.251432727075205</c:v>
                </c:pt>
                <c:pt idx="26">
                  <c:v>36.005242121532774</c:v>
                </c:pt>
                <c:pt idx="27">
                  <c:v>36.759051515990343</c:v>
                </c:pt>
                <c:pt idx="28">
                  <c:v>37.51286091044792</c:v>
                </c:pt>
                <c:pt idx="29">
                  <c:v>43.01036545607036</c:v>
                </c:pt>
                <c:pt idx="30">
                  <c:v>48.507870001692822</c:v>
                </c:pt>
                <c:pt idx="31">
                  <c:v>48.507870001692822</c:v>
                </c:pt>
                <c:pt idx="32">
                  <c:v>48.507870001692822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82.736379622588487</c:v>
                </c:pt>
                <c:pt idx="7">
                  <c:v>83.472759245176988</c:v>
                </c:pt>
                <c:pt idx="8">
                  <c:v>75.296230147600639</c:v>
                </c:pt>
                <c:pt idx="9">
                  <c:v>79.106244706495588</c:v>
                </c:pt>
                <c:pt idx="10">
                  <c:v>80.098981635801536</c:v>
                </c:pt>
                <c:pt idx="11">
                  <c:v>81.091718565107485</c:v>
                </c:pt>
                <c:pt idx="12">
                  <c:v>82.084455494413433</c:v>
                </c:pt>
                <c:pt idx="13">
                  <c:v>83.077192423719382</c:v>
                </c:pt>
                <c:pt idx="14">
                  <c:v>84.06992935302533</c:v>
                </c:pt>
                <c:pt idx="15">
                  <c:v>85.062666282331278</c:v>
                </c:pt>
                <c:pt idx="16">
                  <c:v>86.055403211637227</c:v>
                </c:pt>
                <c:pt idx="17">
                  <c:v>87.048140140943175</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45.890839773773536</c:v>
                </c:pt>
                <c:pt idx="7">
                  <c:v>46.438858381925677</c:v>
                </c:pt>
                <c:pt idx="8">
                  <c:v>43.691286237635431</c:v>
                </c:pt>
                <c:pt idx="9">
                  <c:v>44.421653861860079</c:v>
                </c:pt>
                <c:pt idx="10">
                  <c:v>45.206530981408129</c:v>
                </c:pt>
                <c:pt idx="11">
                  <c:v>45.991408100956178</c:v>
                </c:pt>
                <c:pt idx="12">
                  <c:v>46.776285220504228</c:v>
                </c:pt>
                <c:pt idx="13">
                  <c:v>47.561162340052277</c:v>
                </c:pt>
                <c:pt idx="14">
                  <c:v>48.346039459600327</c:v>
                </c:pt>
                <c:pt idx="15">
                  <c:v>49.130916579148376</c:v>
                </c:pt>
                <c:pt idx="16">
                  <c:v>49.915793698696426</c:v>
                </c:pt>
                <c:pt idx="17">
                  <c:v>50.700670818244475</c:v>
                </c:pt>
                <c:pt idx="18">
                  <c:v>51.485547937792511</c:v>
                </c:pt>
                <c:pt idx="19">
                  <c:v>52.780313290213471</c:v>
                </c:pt>
                <c:pt idx="20">
                  <c:v>54.075078642634423</c:v>
                </c:pt>
                <c:pt idx="21">
                  <c:v>55.369843995055376</c:v>
                </c:pt>
                <c:pt idx="22">
                  <c:v>56.664609347476329</c:v>
                </c:pt>
                <c:pt idx="23">
                  <c:v>57.959374699897282</c:v>
                </c:pt>
                <c:pt idx="24">
                  <c:v>59.254140052318235</c:v>
                </c:pt>
                <c:pt idx="25">
                  <c:v>60.548905404739187</c:v>
                </c:pt>
                <c:pt idx="26">
                  <c:v>61.84367075716014</c:v>
                </c:pt>
                <c:pt idx="27">
                  <c:v>63.138436109581093</c:v>
                </c:pt>
                <c:pt idx="28">
                  <c:v>64.433201462002074</c:v>
                </c:pt>
                <c:pt idx="29">
                  <c:v>66.321736803371934</c:v>
                </c:pt>
                <c:pt idx="30">
                  <c:v>68.210272144741793</c:v>
                </c:pt>
                <c:pt idx="31">
                  <c:v>70.098807486111653</c:v>
                </c:pt>
                <c:pt idx="32">
                  <c:v>71.987342827481513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3.5076918860186361</c:v>
                </c:pt>
                <c:pt idx="7">
                  <c:v>3.5653837720372721</c:v>
                </c:pt>
                <c:pt idx="8">
                  <c:v>3.3544365292091225</c:v>
                </c:pt>
                <c:pt idx="9">
                  <c:v>3.4105111392612395</c:v>
                </c:pt>
                <c:pt idx="10">
                  <c:v>3.4707707632611506</c:v>
                </c:pt>
                <c:pt idx="11">
                  <c:v>3.5310303872610618</c:v>
                </c:pt>
                <c:pt idx="12">
                  <c:v>3.5912900112609729</c:v>
                </c:pt>
                <c:pt idx="13">
                  <c:v>3.6515496352608841</c:v>
                </c:pt>
                <c:pt idx="14">
                  <c:v>3.7118092592607952</c:v>
                </c:pt>
                <c:pt idx="15">
                  <c:v>3.7720688832607063</c:v>
                </c:pt>
                <c:pt idx="16">
                  <c:v>3.8323285072606175</c:v>
                </c:pt>
                <c:pt idx="17">
                  <c:v>3.8925881312605286</c:v>
                </c:pt>
                <c:pt idx="18">
                  <c:v>3.9528477552604406</c:v>
                </c:pt>
                <c:pt idx="19">
                  <c:v>4.0522544921391086</c:v>
                </c:pt>
                <c:pt idx="20">
                  <c:v>4.1516612290177761</c:v>
                </c:pt>
                <c:pt idx="21">
                  <c:v>4.2510679658964436</c:v>
                </c:pt>
                <c:pt idx="22">
                  <c:v>4.3504747027751112</c:v>
                </c:pt>
                <c:pt idx="23">
                  <c:v>4.4498814396537787</c:v>
                </c:pt>
                <c:pt idx="24">
                  <c:v>4.5492881765324462</c:v>
                </c:pt>
                <c:pt idx="25">
                  <c:v>4.6486949134111137</c:v>
                </c:pt>
                <c:pt idx="26">
                  <c:v>4.7481016502897813</c:v>
                </c:pt>
                <c:pt idx="27">
                  <c:v>4.8475083871684488</c:v>
                </c:pt>
                <c:pt idx="28">
                  <c:v>4.9469151240471172</c:v>
                </c:pt>
                <c:pt idx="29">
                  <c:v>5.0919090686368405</c:v>
                </c:pt>
                <c:pt idx="30">
                  <c:v>5.2369030132265637</c:v>
                </c:pt>
                <c:pt idx="31">
                  <c:v>5.381896957816287</c:v>
                </c:pt>
                <c:pt idx="32">
                  <c:v>5.5268909024060102</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0.72065669556355161</c:v>
                </c:pt>
                <c:pt idx="7">
                  <c:v>0.70530395288057823</c:v>
                </c:pt>
                <c:pt idx="8">
                  <c:v>0.66357438497744659</c:v>
                </c:pt>
                <c:pt idx="9">
                  <c:v>0.67466706017167843</c:v>
                </c:pt>
                <c:pt idx="10">
                  <c:v>0.68658761451412142</c:v>
                </c:pt>
                <c:pt idx="11">
                  <c:v>0.69850816885656442</c:v>
                </c:pt>
                <c:pt idx="12">
                  <c:v>0.71042872319900741</c:v>
                </c:pt>
                <c:pt idx="13">
                  <c:v>0.7223492775414504</c:v>
                </c:pt>
                <c:pt idx="14">
                  <c:v>0.73426983188389339</c:v>
                </c:pt>
                <c:pt idx="15">
                  <c:v>0.74619038622633638</c:v>
                </c:pt>
                <c:pt idx="16">
                  <c:v>0.75811094056877937</c:v>
                </c:pt>
                <c:pt idx="17">
                  <c:v>0.77003149491122236</c:v>
                </c:pt>
                <c:pt idx="18">
                  <c:v>0.78195204925366557</c:v>
                </c:pt>
                <c:pt idx="19">
                  <c:v>0.80161668255719953</c:v>
                </c:pt>
                <c:pt idx="20">
                  <c:v>0.8212813158607335</c:v>
                </c:pt>
                <c:pt idx="21">
                  <c:v>0.84094594916426746</c:v>
                </c:pt>
                <c:pt idx="22">
                  <c:v>0.86061058246780142</c:v>
                </c:pt>
                <c:pt idx="23">
                  <c:v>0.88027521577133538</c:v>
                </c:pt>
                <c:pt idx="24">
                  <c:v>0.89993984907486935</c:v>
                </c:pt>
                <c:pt idx="25">
                  <c:v>0.91960448237840331</c:v>
                </c:pt>
                <c:pt idx="26">
                  <c:v>0.93926911568193727</c:v>
                </c:pt>
                <c:pt idx="27">
                  <c:v>0.95893374898547123</c:v>
                </c:pt>
                <c:pt idx="28">
                  <c:v>0.97859838228900564</c:v>
                </c:pt>
                <c:pt idx="29">
                  <c:v>1.0072810736348647</c:v>
                </c:pt>
                <c:pt idx="30">
                  <c:v>1.0359637649807238</c:v>
                </c:pt>
                <c:pt idx="31">
                  <c:v>1.0646464563265829</c:v>
                </c:pt>
                <c:pt idx="32">
                  <c:v>1.093329147672442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2.9756012107337897</c:v>
                </c:pt>
                <c:pt idx="7">
                  <c:v>2.9206054960484296</c:v>
                </c:pt>
                <c:pt idx="8">
                  <c:v>2.7478067971784568</c:v>
                </c:pt>
                <c:pt idx="9">
                  <c:v>2.7937406502439863</c:v>
                </c:pt>
                <c:pt idx="10">
                  <c:v>2.8431026825795374</c:v>
                </c:pt>
                <c:pt idx="11">
                  <c:v>2.8924647149150884</c:v>
                </c:pt>
                <c:pt idx="12">
                  <c:v>2.9418267472506394</c:v>
                </c:pt>
                <c:pt idx="13">
                  <c:v>2.9911887795861904</c:v>
                </c:pt>
                <c:pt idx="14">
                  <c:v>3.0405508119217415</c:v>
                </c:pt>
                <c:pt idx="15">
                  <c:v>3.0899128442572925</c:v>
                </c:pt>
                <c:pt idx="16">
                  <c:v>3.1392748765928435</c:v>
                </c:pt>
                <c:pt idx="17">
                  <c:v>3.1886369089283946</c:v>
                </c:pt>
                <c:pt idx="18">
                  <c:v>3.2379989412639452</c:v>
                </c:pt>
                <c:pt idx="19">
                  <c:v>3.319428565852768</c:v>
                </c:pt>
                <c:pt idx="20">
                  <c:v>3.4008581904415909</c:v>
                </c:pt>
                <c:pt idx="21">
                  <c:v>3.4822878150304137</c:v>
                </c:pt>
                <c:pt idx="22">
                  <c:v>3.5637174396192366</c:v>
                </c:pt>
                <c:pt idx="23">
                  <c:v>3.6451470642080595</c:v>
                </c:pt>
                <c:pt idx="24">
                  <c:v>3.7265766887968823</c:v>
                </c:pt>
                <c:pt idx="25">
                  <c:v>3.8080063133857052</c:v>
                </c:pt>
                <c:pt idx="26">
                  <c:v>3.889435937974528</c:v>
                </c:pt>
                <c:pt idx="27">
                  <c:v>3.9708655625633509</c:v>
                </c:pt>
                <c:pt idx="28">
                  <c:v>4.0522951871521755</c:v>
                </c:pt>
                <c:pt idx="29">
                  <c:v>4.1710678462930222</c:v>
                </c:pt>
                <c:pt idx="30">
                  <c:v>4.2898405054338689</c:v>
                </c:pt>
                <c:pt idx="31">
                  <c:v>4.4086131645747155</c:v>
                </c:pt>
                <c:pt idx="32">
                  <c:v>4.5273858237155622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0.57902184623080521</c:v>
                </c:pt>
                <c:pt idx="7">
                  <c:v>0.61423669246161028</c:v>
                </c:pt>
                <c:pt idx="8">
                  <c:v>0.5778951525312197</c:v>
                </c:pt>
                <c:pt idx="9">
                  <c:v>0.58755556644784168</c:v>
                </c:pt>
                <c:pt idx="10">
                  <c:v>0.5979369656186625</c:v>
                </c:pt>
                <c:pt idx="11">
                  <c:v>0.60831836478948331</c:v>
                </c:pt>
                <c:pt idx="12">
                  <c:v>0.61869976396030413</c:v>
                </c:pt>
                <c:pt idx="13">
                  <c:v>0.62908116313112494</c:v>
                </c:pt>
                <c:pt idx="14">
                  <c:v>0.63946256230194576</c:v>
                </c:pt>
                <c:pt idx="15">
                  <c:v>0.64984396147276657</c:v>
                </c:pt>
                <c:pt idx="16">
                  <c:v>0.66022536064358739</c:v>
                </c:pt>
                <c:pt idx="17">
                  <c:v>0.6706067598144082</c:v>
                </c:pt>
                <c:pt idx="18">
                  <c:v>0.68098815898522902</c:v>
                </c:pt>
                <c:pt idx="19">
                  <c:v>0.69811373905535568</c:v>
                </c:pt>
                <c:pt idx="20">
                  <c:v>0.71523931912548233</c:v>
                </c:pt>
                <c:pt idx="21">
                  <c:v>0.73236489919560899</c:v>
                </c:pt>
                <c:pt idx="22">
                  <c:v>0.74949047926573564</c:v>
                </c:pt>
                <c:pt idx="23">
                  <c:v>0.7666160593358623</c:v>
                </c:pt>
                <c:pt idx="24">
                  <c:v>0.78374163940598895</c:v>
                </c:pt>
                <c:pt idx="25">
                  <c:v>0.80086721947611561</c:v>
                </c:pt>
                <c:pt idx="26">
                  <c:v>0.81799279954624227</c:v>
                </c:pt>
                <c:pt idx="27">
                  <c:v>0.83511837961636892</c:v>
                </c:pt>
                <c:pt idx="28">
                  <c:v>0.85224395968649524</c:v>
                </c:pt>
                <c:pt idx="29">
                  <c:v>0.87722320642291718</c:v>
                </c:pt>
                <c:pt idx="30">
                  <c:v>0.90220245315933911</c:v>
                </c:pt>
                <c:pt idx="31">
                  <c:v>0.92718169989576105</c:v>
                </c:pt>
                <c:pt idx="32">
                  <c:v>0.95216094663218298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0.29195310926665263</c:v>
                </c:pt>
                <c:pt idx="7">
                  <c:v>0.29434884153330526</c:v>
                </c:pt>
                <c:pt idx="8">
                  <c:v>0.27693358401233692</c:v>
                </c:pt>
                <c:pt idx="9">
                  <c:v>0.28156295845379881</c:v>
                </c:pt>
                <c:pt idx="10">
                  <c:v>0.28653783679781258</c:v>
                </c:pt>
                <c:pt idx="11">
                  <c:v>0.29151271514182636</c:v>
                </c:pt>
                <c:pt idx="12">
                  <c:v>0.29648759348584014</c:v>
                </c:pt>
                <c:pt idx="13">
                  <c:v>0.30146247182985392</c:v>
                </c:pt>
                <c:pt idx="14">
                  <c:v>0.3064373501738677</c:v>
                </c:pt>
                <c:pt idx="15">
                  <c:v>0.31141222851788147</c:v>
                </c:pt>
                <c:pt idx="16">
                  <c:v>0.31638710686189525</c:v>
                </c:pt>
                <c:pt idx="17">
                  <c:v>0.32136198520590903</c:v>
                </c:pt>
                <c:pt idx="18">
                  <c:v>0.32633686354992292</c:v>
                </c:pt>
                <c:pt idx="19">
                  <c:v>0.33454362605058985</c:v>
                </c:pt>
                <c:pt idx="20">
                  <c:v>0.34275038855125678</c:v>
                </c:pt>
                <c:pt idx="21">
                  <c:v>0.35095715105192371</c:v>
                </c:pt>
                <c:pt idx="22">
                  <c:v>0.35916391355259064</c:v>
                </c:pt>
                <c:pt idx="23">
                  <c:v>0.36737067605325757</c:v>
                </c:pt>
                <c:pt idx="24">
                  <c:v>0.3755774385539245</c:v>
                </c:pt>
                <c:pt idx="25">
                  <c:v>0.38378420105459143</c:v>
                </c:pt>
                <c:pt idx="26">
                  <c:v>0.39199096355525836</c:v>
                </c:pt>
                <c:pt idx="27">
                  <c:v>0.4001977260559253</c:v>
                </c:pt>
                <c:pt idx="28">
                  <c:v>0.40840448855659239</c:v>
                </c:pt>
                <c:pt idx="29">
                  <c:v>0.42037481274835325</c:v>
                </c:pt>
                <c:pt idx="30">
                  <c:v>0.43234513694011412</c:v>
                </c:pt>
                <c:pt idx="31">
                  <c:v>0.44431546113187498</c:v>
                </c:pt>
                <c:pt idx="32">
                  <c:v>0.45628578532363584</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6.0327428224047797</c:v>
                </c:pt>
                <c:pt idx="7">
                  <c:v>5.4247017995806397</c:v>
                </c:pt>
                <c:pt idx="8">
                  <c:v>5.1037473214789557</c:v>
                </c:pt>
                <c:pt idx="9">
                  <c:v>5.1890643749883703</c:v>
                </c:pt>
                <c:pt idx="10">
                  <c:v>5.2807488924639143</c:v>
                </c:pt>
                <c:pt idx="11">
                  <c:v>5.3724334099394584</c:v>
                </c:pt>
                <c:pt idx="12">
                  <c:v>5.4641179274150025</c:v>
                </c:pt>
                <c:pt idx="13">
                  <c:v>5.5558024448905465</c:v>
                </c:pt>
                <c:pt idx="14">
                  <c:v>5.6474869623660906</c:v>
                </c:pt>
                <c:pt idx="15">
                  <c:v>5.7391714798416347</c:v>
                </c:pt>
                <c:pt idx="16">
                  <c:v>5.8308559973171787</c:v>
                </c:pt>
                <c:pt idx="17">
                  <c:v>5.9225405147927228</c:v>
                </c:pt>
                <c:pt idx="18">
                  <c:v>6.0142250322682633</c:v>
                </c:pt>
                <c:pt idx="19">
                  <c:v>6.1654715568823635</c:v>
                </c:pt>
                <c:pt idx="20">
                  <c:v>6.3167180814964636</c:v>
                </c:pt>
                <c:pt idx="21">
                  <c:v>6.4679646061105638</c:v>
                </c:pt>
                <c:pt idx="22">
                  <c:v>6.6192111307246639</c:v>
                </c:pt>
                <c:pt idx="23">
                  <c:v>6.7704576553387641</c:v>
                </c:pt>
                <c:pt idx="24">
                  <c:v>6.9217041799528642</c:v>
                </c:pt>
                <c:pt idx="25">
                  <c:v>7.0729507045669644</c:v>
                </c:pt>
                <c:pt idx="26">
                  <c:v>7.2241972291810646</c:v>
                </c:pt>
                <c:pt idx="27">
                  <c:v>7.3754437537951647</c:v>
                </c:pt>
                <c:pt idx="28">
                  <c:v>7.5266902784092622</c:v>
                </c:pt>
                <c:pt idx="29">
                  <c:v>7.7472973609659688</c:v>
                </c:pt>
                <c:pt idx="30">
                  <c:v>7.9679044435226754</c:v>
                </c:pt>
                <c:pt idx="31">
                  <c:v>8.1885115260793828</c:v>
                </c:pt>
                <c:pt idx="32">
                  <c:v>8.4091186086360903</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1.7330392307096965</c:v>
                </c:pt>
                <c:pt idx="7">
                  <c:v>1.6860784614193931</c:v>
                </c:pt>
                <c:pt idx="8">
                  <c:v>1.5863210088226096</c:v>
                </c:pt>
                <c:pt idx="9">
                  <c:v>1.6128388252167032</c:v>
                </c:pt>
                <c:pt idx="10">
                  <c:v>1.6413357446553154</c:v>
                </c:pt>
                <c:pt idx="11">
                  <c:v>1.6698326640939276</c:v>
                </c:pt>
                <c:pt idx="12">
                  <c:v>1.6983295835325398</c:v>
                </c:pt>
                <c:pt idx="13">
                  <c:v>1.726826502971152</c:v>
                </c:pt>
                <c:pt idx="14">
                  <c:v>1.7553234224097642</c:v>
                </c:pt>
                <c:pt idx="15">
                  <c:v>1.7838203418483765</c:v>
                </c:pt>
                <c:pt idx="16">
                  <c:v>1.8123172612869887</c:v>
                </c:pt>
                <c:pt idx="17">
                  <c:v>1.8408141807256009</c:v>
                </c:pt>
                <c:pt idx="18">
                  <c:v>1.8693111001642126</c:v>
                </c:pt>
                <c:pt idx="19">
                  <c:v>1.916320782343625</c:v>
                </c:pt>
                <c:pt idx="20">
                  <c:v>1.9633304645230374</c:v>
                </c:pt>
                <c:pt idx="21">
                  <c:v>2.0103401467024495</c:v>
                </c:pt>
                <c:pt idx="22">
                  <c:v>2.0573498288818621</c:v>
                </c:pt>
                <c:pt idx="23">
                  <c:v>2.1043595110612747</c:v>
                </c:pt>
                <c:pt idx="24">
                  <c:v>2.1513691932406873</c:v>
                </c:pt>
                <c:pt idx="25">
                  <c:v>2.1983788754200999</c:v>
                </c:pt>
                <c:pt idx="26">
                  <c:v>2.2453885575995125</c:v>
                </c:pt>
                <c:pt idx="27">
                  <c:v>2.2923982397789251</c:v>
                </c:pt>
                <c:pt idx="28">
                  <c:v>2.3394079219583364</c:v>
                </c:pt>
                <c:pt idx="29">
                  <c:v>2.4079759030341235</c:v>
                </c:pt>
                <c:pt idx="30">
                  <c:v>2.4765438841099106</c:v>
                </c:pt>
                <c:pt idx="31">
                  <c:v>2.5451118651856977</c:v>
                </c:pt>
                <c:pt idx="32">
                  <c:v>2.6136798462614848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8.252242628432338E-2</c:v>
                </c:pt>
                <c:pt idx="7">
                  <c:v>6.2998669117350775E-2</c:v>
                </c:pt>
                <c:pt idx="8">
                  <c:v>5.9271329677379511E-2</c:v>
                </c:pt>
                <c:pt idx="9">
                  <c:v>6.0262141895762171E-2</c:v>
                </c:pt>
                <c:pt idx="10">
                  <c:v>6.1326901359604453E-2</c:v>
                </c:pt>
                <c:pt idx="11">
                  <c:v>6.2391660823446736E-2</c:v>
                </c:pt>
                <c:pt idx="12">
                  <c:v>6.3456420287289012E-2</c:v>
                </c:pt>
                <c:pt idx="13">
                  <c:v>6.4521179751131294E-2</c:v>
                </c:pt>
                <c:pt idx="14">
                  <c:v>6.5585939214973576E-2</c:v>
                </c:pt>
                <c:pt idx="15">
                  <c:v>6.6650698678815859E-2</c:v>
                </c:pt>
                <c:pt idx="16">
                  <c:v>6.7715458142658141E-2</c:v>
                </c:pt>
                <c:pt idx="17">
                  <c:v>6.8780217606500424E-2</c:v>
                </c:pt>
                <c:pt idx="18">
                  <c:v>6.9844977070342693E-2</c:v>
                </c:pt>
                <c:pt idx="19">
                  <c:v>7.160144776888866E-2</c:v>
                </c:pt>
                <c:pt idx="20">
                  <c:v>7.3357918467434627E-2</c:v>
                </c:pt>
                <c:pt idx="21">
                  <c:v>7.5114389165980594E-2</c:v>
                </c:pt>
                <c:pt idx="22">
                  <c:v>7.6870859864526561E-2</c:v>
                </c:pt>
                <c:pt idx="23">
                  <c:v>7.8627330563072528E-2</c:v>
                </c:pt>
                <c:pt idx="24">
                  <c:v>8.0383801261618495E-2</c:v>
                </c:pt>
                <c:pt idx="25">
                  <c:v>8.2140271960164463E-2</c:v>
                </c:pt>
                <c:pt idx="26">
                  <c:v>8.389674265871043E-2</c:v>
                </c:pt>
                <c:pt idx="27">
                  <c:v>8.5653213357256397E-2</c:v>
                </c:pt>
                <c:pt idx="28">
                  <c:v>8.7409684055802309E-2</c:v>
                </c:pt>
                <c:pt idx="29">
                  <c:v>8.997165946245203E-2</c:v>
                </c:pt>
                <c:pt idx="30">
                  <c:v>9.2533634869101739E-2</c:v>
                </c:pt>
                <c:pt idx="31">
                  <c:v>9.5095610275751447E-2</c:v>
                </c:pt>
                <c:pt idx="32">
                  <c:v>9.7657585682401155E-2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3.2862109319570731E-2</c:v>
                </c:pt>
                <c:pt idx="7">
                  <c:v>4.3053218639141459E-2</c:v>
                </c:pt>
                <c:pt idx="8">
                  <c:v>4.0505959116048124E-2</c:v>
                </c:pt>
                <c:pt idx="9">
                  <c:v>4.1183079056294807E-2</c:v>
                </c:pt>
                <c:pt idx="10">
                  <c:v>4.1910734459768582E-2</c:v>
                </c:pt>
                <c:pt idx="11">
                  <c:v>4.2638389863242358E-2</c:v>
                </c:pt>
                <c:pt idx="12">
                  <c:v>4.3366045266716134E-2</c:v>
                </c:pt>
                <c:pt idx="13">
                  <c:v>4.409370067018991E-2</c:v>
                </c:pt>
                <c:pt idx="14">
                  <c:v>4.4821356073663686E-2</c:v>
                </c:pt>
                <c:pt idx="15">
                  <c:v>4.5549011477137462E-2</c:v>
                </c:pt>
                <c:pt idx="16">
                  <c:v>4.6276666880611238E-2</c:v>
                </c:pt>
                <c:pt idx="17">
                  <c:v>4.7004322284085014E-2</c:v>
                </c:pt>
                <c:pt idx="18">
                  <c:v>4.773197768755879E-2</c:v>
                </c:pt>
                <c:pt idx="19">
                  <c:v>4.8932347760089694E-2</c:v>
                </c:pt>
                <c:pt idx="20">
                  <c:v>5.0132717832620598E-2</c:v>
                </c:pt>
                <c:pt idx="21">
                  <c:v>5.1333087905151502E-2</c:v>
                </c:pt>
                <c:pt idx="22">
                  <c:v>5.2533457977682406E-2</c:v>
                </c:pt>
                <c:pt idx="23">
                  <c:v>5.373382805021331E-2</c:v>
                </c:pt>
                <c:pt idx="24">
                  <c:v>5.4934198122744214E-2</c:v>
                </c:pt>
                <c:pt idx="25">
                  <c:v>5.6134568195275118E-2</c:v>
                </c:pt>
                <c:pt idx="26">
                  <c:v>5.7334938267806022E-2</c:v>
                </c:pt>
                <c:pt idx="27">
                  <c:v>5.8535308340336926E-2</c:v>
                </c:pt>
                <c:pt idx="28">
                  <c:v>5.9735678412867824E-2</c:v>
                </c:pt>
                <c:pt idx="29">
                  <c:v>6.148652948442189E-2</c:v>
                </c:pt>
                <c:pt idx="30">
                  <c:v>6.3237380555975956E-2</c:v>
                </c:pt>
                <c:pt idx="31">
                  <c:v>6.4988231627530021E-2</c:v>
                </c:pt>
                <c:pt idx="32">
                  <c:v>6.6739082699084087E-2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22.352656325667724</c:v>
                </c:pt>
                <c:pt idx="2">
                  <c:v>22.705312651335447</c:v>
                </c:pt>
                <c:pt idx="3">
                  <c:v>23.057968977003167</c:v>
                </c:pt>
                <c:pt idx="4">
                  <c:v>23.24970779517799</c:v>
                </c:pt>
                <c:pt idx="5">
                  <c:v>23.441446613352813</c:v>
                </c:pt>
                <c:pt idx="6">
                  <c:v>23.56943070619603</c:v>
                </c:pt>
                <c:pt idx="7">
                  <c:v>23.697414799039247</c:v>
                </c:pt>
                <c:pt idx="8">
                  <c:v>22.295348532507742</c:v>
                </c:pt>
                <c:pt idx="9">
                  <c:v>22.668049868201567</c:v>
                </c:pt>
                <c:pt idx="10">
                  <c:v>23.068567006569555</c:v>
                </c:pt>
                <c:pt idx="11">
                  <c:v>23.469084144937543</c:v>
                </c:pt>
                <c:pt idx="12">
                  <c:v>23.869601283305531</c:v>
                </c:pt>
                <c:pt idx="13">
                  <c:v>24.270118421673519</c:v>
                </c:pt>
                <c:pt idx="14">
                  <c:v>24.670635560041507</c:v>
                </c:pt>
                <c:pt idx="15">
                  <c:v>25.071152698409495</c:v>
                </c:pt>
                <c:pt idx="16">
                  <c:v>25.471669836777483</c:v>
                </c:pt>
                <c:pt idx="17">
                  <c:v>25.872186975145471</c:v>
                </c:pt>
                <c:pt idx="18">
                  <c:v>26.272704113513473</c:v>
                </c:pt>
                <c:pt idx="19">
                  <c:v>26.933413542918515</c:v>
                </c:pt>
                <c:pt idx="20">
                  <c:v>27.594122972323557</c:v>
                </c:pt>
                <c:pt idx="21">
                  <c:v>28.254832401728599</c:v>
                </c:pt>
                <c:pt idx="22">
                  <c:v>28.915541831133641</c:v>
                </c:pt>
                <c:pt idx="23">
                  <c:v>29.576251260538683</c:v>
                </c:pt>
                <c:pt idx="24">
                  <c:v>30.236960689943725</c:v>
                </c:pt>
                <c:pt idx="25">
                  <c:v>30.897670119348767</c:v>
                </c:pt>
                <c:pt idx="26">
                  <c:v>31.558379548753809</c:v>
                </c:pt>
                <c:pt idx="27">
                  <c:v>32.219088978158851</c:v>
                </c:pt>
                <c:pt idx="28">
                  <c:v>32.879798407563889</c:v>
                </c:pt>
                <c:pt idx="29">
                  <c:v>33.843504383688938</c:v>
                </c:pt>
                <c:pt idx="30">
                  <c:v>34.807210359813986</c:v>
                </c:pt>
                <c:pt idx="31">
                  <c:v>35.770916335939035</c:v>
                </c:pt>
                <c:pt idx="32">
                  <c:v>36.734622312064083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25.50234880792091</c:v>
                </c:pt>
                <c:pt idx="2">
                  <c:v>25.904697615841819</c:v>
                </c:pt>
                <c:pt idx="3">
                  <c:v>26.307046423762724</c:v>
                </c:pt>
                <c:pt idx="4">
                  <c:v>26.525802984498547</c:v>
                </c:pt>
                <c:pt idx="5">
                  <c:v>26.744559545234367</c:v>
                </c:pt>
                <c:pt idx="6">
                  <c:v>26.890577760250949</c:v>
                </c:pt>
                <c:pt idx="7">
                  <c:v>27.036595975267527</c:v>
                </c:pt>
                <c:pt idx="8">
                  <c:v>25.436965825724762</c:v>
                </c:pt>
                <c:pt idx="9">
                  <c:v>25.862184167811812</c:v>
                </c:pt>
                <c:pt idx="10">
                  <c:v>26.319137812040747</c:v>
                </c:pt>
                <c:pt idx="11">
                  <c:v>26.776091456269683</c:v>
                </c:pt>
                <c:pt idx="12">
                  <c:v>27.233045100498618</c:v>
                </c:pt>
                <c:pt idx="13">
                  <c:v>27.689998744727554</c:v>
                </c:pt>
                <c:pt idx="14">
                  <c:v>28.146952388956489</c:v>
                </c:pt>
                <c:pt idx="15">
                  <c:v>28.603906033185424</c:v>
                </c:pt>
                <c:pt idx="16">
                  <c:v>29.06085967741436</c:v>
                </c:pt>
                <c:pt idx="17">
                  <c:v>29.517813321643295</c:v>
                </c:pt>
                <c:pt idx="18">
                  <c:v>29.974766965872217</c:v>
                </c:pt>
                <c:pt idx="19">
                  <c:v>30.728576360329786</c:v>
                </c:pt>
                <c:pt idx="20">
                  <c:v>31.482385754787355</c:v>
                </c:pt>
                <c:pt idx="21">
                  <c:v>32.236195149244928</c:v>
                </c:pt>
                <c:pt idx="22">
                  <c:v>32.990004543702497</c:v>
                </c:pt>
                <c:pt idx="23">
                  <c:v>33.743813938160066</c:v>
                </c:pt>
                <c:pt idx="24">
                  <c:v>34.497623332617636</c:v>
                </c:pt>
                <c:pt idx="25">
                  <c:v>35.251432727075205</c:v>
                </c:pt>
                <c:pt idx="26">
                  <c:v>36.005242121532774</c:v>
                </c:pt>
                <c:pt idx="27">
                  <c:v>36.759051515990343</c:v>
                </c:pt>
                <c:pt idx="28">
                  <c:v>37.51286091044792</c:v>
                </c:pt>
                <c:pt idx="29">
                  <c:v>38.612361819572413</c:v>
                </c:pt>
                <c:pt idx="30">
                  <c:v>39.7118627286969</c:v>
                </c:pt>
                <c:pt idx="31">
                  <c:v>40.811363637821387</c:v>
                </c:pt>
                <c:pt idx="32">
                  <c:v>41.910864546945874</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82.736379622588487</c:v>
                </c:pt>
                <c:pt idx="7">
                  <c:v>83.472759245176988</c:v>
                </c:pt>
                <c:pt idx="8">
                  <c:v>75.296230147600639</c:v>
                </c:pt>
                <c:pt idx="9">
                  <c:v>79.106244706495588</c:v>
                </c:pt>
                <c:pt idx="10">
                  <c:v>80.098981635801536</c:v>
                </c:pt>
                <c:pt idx="11">
                  <c:v>81.091718565107485</c:v>
                </c:pt>
                <c:pt idx="12">
                  <c:v>82.084455494413433</c:v>
                </c:pt>
                <c:pt idx="13">
                  <c:v>83.077192423719382</c:v>
                </c:pt>
                <c:pt idx="14">
                  <c:v>84.06992935302533</c:v>
                </c:pt>
                <c:pt idx="15">
                  <c:v>85.062666282331278</c:v>
                </c:pt>
                <c:pt idx="16">
                  <c:v>86.055403211637227</c:v>
                </c:pt>
                <c:pt idx="17">
                  <c:v>87.048140140943175</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26.360993218184007</c:v>
                </c:pt>
                <c:pt idx="2">
                  <c:v>26.578764727799523</c:v>
                </c:pt>
                <c:pt idx="3">
                  <c:v>26.911307025844376</c:v>
                </c:pt>
                <c:pt idx="4">
                  <c:v>28.111589337230718</c:v>
                </c:pt>
                <c:pt idx="5">
                  <c:v>29.277268001984922</c:v>
                </c:pt>
                <c:pt idx="6">
                  <c:v>27.84457886154026</c:v>
                </c:pt>
                <c:pt idx="7">
                  <c:v>23.986195872849844</c:v>
                </c:pt>
                <c:pt idx="8">
                  <c:v>19.593316062021987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16.60012737178209</c:v>
                </c:pt>
                <c:pt idx="2">
                  <c:v>17.298814732088275</c:v>
                </c:pt>
                <c:pt idx="3">
                  <c:v>18.226385675800731</c:v>
                </c:pt>
                <c:pt idx="4">
                  <c:v>19.201285369797056</c:v>
                </c:pt>
                <c:pt idx="5">
                  <c:v>18.406399362296234</c:v>
                </c:pt>
                <c:pt idx="6">
                  <c:v>21.41729290657965</c:v>
                </c:pt>
                <c:pt idx="7">
                  <c:v>24.674136706158219</c:v>
                </c:pt>
                <c:pt idx="8">
                  <c:v>27.322481569655267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11.789370867355018</c:v>
                </c:pt>
                <c:pt idx="2">
                  <c:v>12.644368581760297</c:v>
                </c:pt>
                <c:pt idx="3">
                  <c:v>13.227142220174334</c:v>
                </c:pt>
                <c:pt idx="4">
                  <c:v>11.995815292972233</c:v>
                </c:pt>
                <c:pt idx="5">
                  <c:v>12.307913084923102</c:v>
                </c:pt>
                <c:pt idx="6">
                  <c:v>16.694218231880097</c:v>
                </c:pt>
                <c:pt idx="7">
                  <c:v>22.714973420991928</c:v>
                </c:pt>
                <c:pt idx="8">
                  <c:v>28.602111368322735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3.7384287562127883</c:v>
                </c:pt>
                <c:pt idx="1">
                  <c:v>4.0095499278165798</c:v>
                </c:pt>
                <c:pt idx="2">
                  <c:v>4.194348400332407</c:v>
                </c:pt>
                <c:pt idx="3">
                  <c:v>3.7325169339817172</c:v>
                </c:pt>
                <c:pt idx="4">
                  <c:v>3.8648472942184076</c:v>
                </c:pt>
                <c:pt idx="5">
                  <c:v>5.3379928527156766</c:v>
                </c:pt>
                <c:pt idx="6">
                  <c:v>7.6907752915381353</c:v>
                </c:pt>
                <c:pt idx="7">
                  <c:v>10.338968058959189</c:v>
                </c:pt>
                <c:pt idx="9">
                  <c:v>3.7384287562127883</c:v>
                </c:pt>
                <c:pt idx="10">
                  <c:v>4.0095499278165798</c:v>
                </c:pt>
                <c:pt idx="11">
                  <c:v>4.194348400332407</c:v>
                </c:pt>
                <c:pt idx="12">
                  <c:v>3.7325169339817172</c:v>
                </c:pt>
                <c:pt idx="13">
                  <c:v>3.8648472942184076</c:v>
                </c:pt>
                <c:pt idx="14">
                  <c:v>4.9379573500047096</c:v>
                </c:pt>
                <c:pt idx="15">
                  <c:v>6.3870852448175723</c:v>
                </c:pt>
                <c:pt idx="16">
                  <c:v>7.6453576095040532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0.46211169289000681</c:v>
                </c:pt>
                <c:pt idx="1">
                  <c:v>0.46692001377884568</c:v>
                </c:pt>
                <c:pt idx="2">
                  <c:v>0.47010875130159457</c:v>
                </c:pt>
                <c:pt idx="3">
                  <c:v>0.45285430728888271</c:v>
                </c:pt>
                <c:pt idx="4">
                  <c:v>0.45758860387427147</c:v>
                </c:pt>
                <c:pt idx="5">
                  <c:v>0.50383063839519215</c:v>
                </c:pt>
                <c:pt idx="6">
                  <c:v>0.58510945357932487</c:v>
                </c:pt>
                <c:pt idx="7">
                  <c:v>0.69555420914664701</c:v>
                </c:pt>
                <c:pt idx="9">
                  <c:v>0.46211169289000681</c:v>
                </c:pt>
                <c:pt idx="10">
                  <c:v>0.46692001377884568</c:v>
                </c:pt>
                <c:pt idx="11">
                  <c:v>0.47010875130159457</c:v>
                </c:pt>
                <c:pt idx="12">
                  <c:v>0.45285430728888271</c:v>
                </c:pt>
                <c:pt idx="13">
                  <c:v>0.45758860387427147</c:v>
                </c:pt>
                <c:pt idx="14">
                  <c:v>0.50430906706295231</c:v>
                </c:pt>
                <c:pt idx="15">
                  <c:v>0.56939386395113345</c:v>
                </c:pt>
                <c:pt idx="16">
                  <c:v>0.63388084060917538</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108.76967764577607</c:v>
                </c:pt>
                <c:pt idx="1">
                  <c:v>110.45340665734616</c:v>
                </c:pt>
                <c:pt idx="2">
                  <c:v>115.51374728424821</c:v>
                </c:pt>
                <c:pt idx="3">
                  <c:v>110.52355014409829</c:v>
                </c:pt>
                <c:pt idx="4">
                  <c:v>110.80497142445105</c:v>
                </c:pt>
                <c:pt idx="5">
                  <c:v>141.03227527515381</c:v>
                </c:pt>
                <c:pt idx="6">
                  <c:v>185.72430914867192</c:v>
                </c:pt>
                <c:pt idx="7">
                  <c:v>233.94844228088809</c:v>
                </c:pt>
                <c:pt idx="9">
                  <c:v>108.76967764577607</c:v>
                </c:pt>
                <c:pt idx="10">
                  <c:v>110.45340665734616</c:v>
                </c:pt>
                <c:pt idx="11">
                  <c:v>115.51374728424821</c:v>
                </c:pt>
                <c:pt idx="12">
                  <c:v>110.52355014409829</c:v>
                </c:pt>
                <c:pt idx="13">
                  <c:v>110.80497142445105</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13.948885489910367</c:v>
                </c:pt>
                <c:pt idx="1">
                  <c:v>14.044629243460998</c:v>
                </c:pt>
                <c:pt idx="2">
                  <c:v>14.688073480277893</c:v>
                </c:pt>
                <c:pt idx="3">
                  <c:v>14.053548291728411</c:v>
                </c:pt>
                <c:pt idx="4">
                  <c:v>14.089332226904229</c:v>
                </c:pt>
                <c:pt idx="5">
                  <c:v>17.932864884340159</c:v>
                </c:pt>
                <c:pt idx="6">
                  <c:v>23.615650638852831</c:v>
                </c:pt>
                <c:pt idx="7">
                  <c:v>29.747558118451003</c:v>
                </c:pt>
                <c:pt idx="9">
                  <c:v>13.948885489910367</c:v>
                </c:pt>
                <c:pt idx="10">
                  <c:v>14.044629243460998</c:v>
                </c:pt>
                <c:pt idx="11">
                  <c:v>14.688073480277893</c:v>
                </c:pt>
                <c:pt idx="12">
                  <c:v>14.053548291728411</c:v>
                </c:pt>
                <c:pt idx="13">
                  <c:v>14.089332226904229</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3.8242057531413427</c:v>
                </c:pt>
                <c:pt idx="1">
                  <c:v>3.8504547185816644</c:v>
                </c:pt>
                <c:pt idx="2">
                  <c:v>4.0268604360162712</c:v>
                </c:pt>
                <c:pt idx="3">
                  <c:v>3.8528999516235061</c:v>
                </c:pt>
                <c:pt idx="4">
                  <c:v>3.8627104222068644</c:v>
                </c:pt>
                <c:pt idx="5">
                  <c:v>4.9164476337987821</c:v>
                </c:pt>
                <c:pt idx="6">
                  <c:v>6.4744317460059202</c:v>
                </c:pt>
                <c:pt idx="7">
                  <c:v>8.155546404103271</c:v>
                </c:pt>
                <c:pt idx="9">
                  <c:v>3.8242057531413427</c:v>
                </c:pt>
                <c:pt idx="10">
                  <c:v>3.8504547185816644</c:v>
                </c:pt>
                <c:pt idx="11">
                  <c:v>4.0268604360162712</c:v>
                </c:pt>
                <c:pt idx="12">
                  <c:v>3.8528999516235061</c:v>
                </c:pt>
                <c:pt idx="13">
                  <c:v>3.8627104222068644</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27.822057320487829</c:v>
                </c:pt>
                <c:pt idx="1">
                  <c:v>18.909760115869716</c:v>
                </c:pt>
                <c:pt idx="2">
                  <c:v>19.372135638098513</c:v>
                </c:pt>
                <c:pt idx="3">
                  <c:v>19.968829396206257</c:v>
                </c:pt>
                <c:pt idx="4">
                  <c:v>19.831914408482906</c:v>
                </c:pt>
                <c:pt idx="5">
                  <c:v>20.419860189095601</c:v>
                </c:pt>
                <c:pt idx="6">
                  <c:v>19.648780691489979</c:v>
                </c:pt>
                <c:pt idx="7">
                  <c:v>18.290712143395886</c:v>
                </c:pt>
                <c:pt idx="9">
                  <c:v>27.822057320487829</c:v>
                </c:pt>
                <c:pt idx="10">
                  <c:v>18.909760115869716</c:v>
                </c:pt>
                <c:pt idx="11">
                  <c:v>19.372135638098513</c:v>
                </c:pt>
                <c:pt idx="12">
                  <c:v>19.968829396206257</c:v>
                </c:pt>
                <c:pt idx="13">
                  <c:v>19.831914408482906</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96.445378507467325</c:v>
                </c:pt>
                <c:pt idx="1">
                  <c:v>100.04285250490534</c:v>
                </c:pt>
                <c:pt idx="2">
                  <c:v>102.48906895021038</c:v>
                </c:pt>
                <c:pt idx="3">
                  <c:v>105.64590146776689</c:v>
                </c:pt>
                <c:pt idx="4">
                  <c:v>104.92154717460889</c:v>
                </c:pt>
                <c:pt idx="5">
                  <c:v>108.0320981625801</c:v>
                </c:pt>
                <c:pt idx="6">
                  <c:v>103.95267082051792</c:v>
                </c:pt>
                <c:pt idx="7">
                  <c:v>96.767754109993092</c:v>
                </c:pt>
                <c:pt idx="9">
                  <c:v>96.445378507467325</c:v>
                </c:pt>
                <c:pt idx="10">
                  <c:v>100.04285250490534</c:v>
                </c:pt>
                <c:pt idx="11">
                  <c:v>102.48906895021038</c:v>
                </c:pt>
                <c:pt idx="12">
                  <c:v>105.64590146776689</c:v>
                </c:pt>
                <c:pt idx="13">
                  <c:v>104.92154717460889</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0.78174288817735449</c:v>
                </c:pt>
                <c:pt idx="1">
                  <c:v>1.5729957652498918</c:v>
                </c:pt>
                <c:pt idx="2">
                  <c:v>2.5389921778628719</c:v>
                </c:pt>
                <c:pt idx="3">
                  <c:v>2.6062673324390282</c:v>
                </c:pt>
                <c:pt idx="4">
                  <c:v>7.3436313525543344</c:v>
                </c:pt>
                <c:pt idx="5">
                  <c:v>14.194584018267442</c:v>
                </c:pt>
                <c:pt idx="6">
                  <c:v>26.985379554214141</c:v>
                </c:pt>
                <c:pt idx="7">
                  <c:v>38.864362968764894</c:v>
                </c:pt>
                <c:pt idx="9">
                  <c:v>0.78174288817735449</c:v>
                </c:pt>
                <c:pt idx="10">
                  <c:v>1.5729957652498918</c:v>
                </c:pt>
                <c:pt idx="11">
                  <c:v>2.5389921778628719</c:v>
                </c:pt>
                <c:pt idx="12">
                  <c:v>2.6062673324390282</c:v>
                </c:pt>
                <c:pt idx="13">
                  <c:v>7.3436313525543344</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12.180364564318152</c:v>
                </c:pt>
                <c:pt idx="1">
                  <c:v>8.8160368107770921</c:v>
                </c:pt>
                <c:pt idx="2">
                  <c:v>9.0316037772215978</c:v>
                </c:pt>
                <c:pt idx="3">
                  <c:v>9.3097920833664229</c:v>
                </c:pt>
                <c:pt idx="4">
                  <c:v>9.2459600958467529</c:v>
                </c:pt>
                <c:pt idx="5">
                  <c:v>9.5200699530242918</c:v>
                </c:pt>
                <c:pt idx="6">
                  <c:v>9.1605801872486978</c:v>
                </c:pt>
                <c:pt idx="7">
                  <c:v>8.5274266073940197</c:v>
                </c:pt>
                <c:pt idx="9">
                  <c:v>12.180364564318152</c:v>
                </c:pt>
                <c:pt idx="10">
                  <c:v>8.8160368107770921</c:v>
                </c:pt>
                <c:pt idx="11">
                  <c:v>9.0316037772215978</c:v>
                </c:pt>
                <c:pt idx="12">
                  <c:v>9.3097920833664229</c:v>
                </c:pt>
                <c:pt idx="13">
                  <c:v>9.2459600958467529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0.62462624083765128</c:v>
                </c:pt>
                <c:pt idx="2">
                  <c:v>0.67226296980162004</c:v>
                </c:pt>
                <c:pt idx="3">
                  <c:v>0.64616666359533781</c:v>
                </c:pt>
                <c:pt idx="4">
                  <c:v>0.64672402075743496</c:v>
                </c:pt>
                <c:pt idx="5">
                  <c:v>0.82430505614031691</c:v>
                </c:pt>
                <c:pt idx="6">
                  <c:v>1.0556620991476746</c:v>
                </c:pt>
                <c:pt idx="7">
                  <c:v>1.2746406348095956</c:v>
                </c:pt>
                <c:pt idx="9">
                  <c:v>0.58840536503250629</c:v>
                </c:pt>
                <c:pt idx="10">
                  <c:v>0.62462624083765128</c:v>
                </c:pt>
                <c:pt idx="11">
                  <c:v>0.67226296980162004</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77.692626889840085</c:v>
                </c:pt>
                <c:pt idx="1">
                  <c:v>78.895290469532995</c:v>
                </c:pt>
                <c:pt idx="2">
                  <c:v>82.509819488748732</c:v>
                </c:pt>
                <c:pt idx="3">
                  <c:v>78.945392960070208</c:v>
                </c:pt>
                <c:pt idx="4">
                  <c:v>79.146408160322196</c:v>
                </c:pt>
                <c:pt idx="5">
                  <c:v>100.73733948225272</c:v>
                </c:pt>
                <c:pt idx="6">
                  <c:v>132.66022082047996</c:v>
                </c:pt>
                <c:pt idx="7">
                  <c:v>167.10603020063436</c:v>
                </c:pt>
                <c:pt idx="9">
                  <c:v>77.692626889840085</c:v>
                </c:pt>
                <c:pt idx="10">
                  <c:v>78.895290469532995</c:v>
                </c:pt>
                <c:pt idx="11">
                  <c:v>82.509819488748732</c:v>
                </c:pt>
                <c:pt idx="12">
                  <c:v>78.945392960070208</c:v>
                </c:pt>
                <c:pt idx="13">
                  <c:v>79.146408160322196</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9.9634896356502658</c:v>
                </c:pt>
                <c:pt idx="1">
                  <c:v>10.031878031043572</c:v>
                </c:pt>
                <c:pt idx="2">
                  <c:v>10.491481057341353</c:v>
                </c:pt>
                <c:pt idx="3">
                  <c:v>10.038248779806008</c:v>
                </c:pt>
                <c:pt idx="4">
                  <c:v>10.063808733503022</c:v>
                </c:pt>
                <c:pt idx="5">
                  <c:v>12.809189203100114</c:v>
                </c:pt>
                <c:pt idx="6">
                  <c:v>16.868321884894883</c:v>
                </c:pt>
                <c:pt idx="7">
                  <c:v>21.248255798893577</c:v>
                </c:pt>
                <c:pt idx="9">
                  <c:v>9.9634896356502658</c:v>
                </c:pt>
                <c:pt idx="10">
                  <c:v>10.031878031043572</c:v>
                </c:pt>
                <c:pt idx="11">
                  <c:v>10.491481057341353</c:v>
                </c:pt>
                <c:pt idx="12">
                  <c:v>10.038248779806008</c:v>
                </c:pt>
                <c:pt idx="13">
                  <c:v>10.063808733503022</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2.7315755379581028</c:v>
                </c:pt>
                <c:pt idx="1">
                  <c:v>2.7503247989869042</c:v>
                </c:pt>
                <c:pt idx="2">
                  <c:v>2.8763288828687656</c:v>
                </c:pt>
                <c:pt idx="3">
                  <c:v>2.7520713940167898</c:v>
                </c:pt>
                <c:pt idx="4">
                  <c:v>2.7590788730049032</c:v>
                </c:pt>
                <c:pt idx="5">
                  <c:v>3.5117483098562734</c:v>
                </c:pt>
                <c:pt idx="6">
                  <c:v>4.6245941042899439</c:v>
                </c:pt>
                <c:pt idx="7">
                  <c:v>5.8253902886451936</c:v>
                </c:pt>
                <c:pt idx="9">
                  <c:v>2.7315755379581028</c:v>
                </c:pt>
                <c:pt idx="10">
                  <c:v>2.7503247989869042</c:v>
                </c:pt>
                <c:pt idx="11">
                  <c:v>2.8763288828687656</c:v>
                </c:pt>
                <c:pt idx="12">
                  <c:v>2.7520713940167898</c:v>
                </c:pt>
                <c:pt idx="13">
                  <c:v>2.7590788730049032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1.1128822928195132</c:v>
                </c:pt>
                <c:pt idx="1">
                  <c:v>0.75639040463478868</c:v>
                </c:pt>
                <c:pt idx="2">
                  <c:v>0.77488542552394046</c:v>
                </c:pt>
                <c:pt idx="3">
                  <c:v>0.79875317584825023</c:v>
                </c:pt>
                <c:pt idx="4">
                  <c:v>0.79327657633931625</c:v>
                </c:pt>
                <c:pt idx="5">
                  <c:v>0.81679440756382404</c:v>
                </c:pt>
                <c:pt idx="6">
                  <c:v>0.78595122765959913</c:v>
                </c:pt>
                <c:pt idx="7">
                  <c:v>0.7316284857358355</c:v>
                </c:pt>
                <c:pt idx="9">
                  <c:v>1.1128822928195132</c:v>
                </c:pt>
                <c:pt idx="10">
                  <c:v>0.75639040463478868</c:v>
                </c:pt>
                <c:pt idx="11">
                  <c:v>0.77488542552394046</c:v>
                </c:pt>
                <c:pt idx="12">
                  <c:v>0.79875317584825023</c:v>
                </c:pt>
                <c:pt idx="13">
                  <c:v>0.79327657633931625</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6.8889556076762375</c:v>
                </c:pt>
                <c:pt idx="1">
                  <c:v>7.1459180360646668</c:v>
                </c:pt>
                <c:pt idx="2">
                  <c:v>7.3206477821578844</c:v>
                </c:pt>
                <c:pt idx="3">
                  <c:v>7.5461358191262065</c:v>
                </c:pt>
                <c:pt idx="4">
                  <c:v>7.4943962267577779</c:v>
                </c:pt>
                <c:pt idx="5">
                  <c:v>7.7165784401842927</c:v>
                </c:pt>
                <c:pt idx="6">
                  <c:v>7.4251907728941378</c:v>
                </c:pt>
                <c:pt idx="7">
                  <c:v>6.9119824364280777</c:v>
                </c:pt>
                <c:pt idx="9">
                  <c:v>6.8889556076762375</c:v>
                </c:pt>
                <c:pt idx="10">
                  <c:v>7.1459180360646668</c:v>
                </c:pt>
                <c:pt idx="11">
                  <c:v>7.3206477821578844</c:v>
                </c:pt>
                <c:pt idx="12">
                  <c:v>7.5461358191262065</c:v>
                </c:pt>
                <c:pt idx="13">
                  <c:v>7.4943962267577779</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3.1269715527094177E-2</c:v>
                </c:pt>
                <c:pt idx="1">
                  <c:v>6.2919830609995675E-2</c:v>
                </c:pt>
                <c:pt idx="2">
                  <c:v>0.10155968711451488</c:v>
                </c:pt>
                <c:pt idx="3">
                  <c:v>0.10425069329756113</c:v>
                </c:pt>
                <c:pt idx="4">
                  <c:v>0.29374525410217339</c:v>
                </c:pt>
                <c:pt idx="5">
                  <c:v>0.56778336073069768</c:v>
                </c:pt>
                <c:pt idx="6">
                  <c:v>1.0794151821685656</c:v>
                </c:pt>
                <c:pt idx="7">
                  <c:v>1.5545745187505957</c:v>
                </c:pt>
                <c:pt idx="9">
                  <c:v>3.1269715527094177E-2</c:v>
                </c:pt>
                <c:pt idx="10">
                  <c:v>6.2919830609995675E-2</c:v>
                </c:pt>
                <c:pt idx="11">
                  <c:v>0.10155968711451488</c:v>
                </c:pt>
                <c:pt idx="12">
                  <c:v>0.10425069329756113</c:v>
                </c:pt>
                <c:pt idx="13">
                  <c:v>0.29374525410217339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108.76967764577607</c:v>
                </c:pt>
                <c:pt idx="1">
                  <c:v>110.45340665734616</c:v>
                </c:pt>
                <c:pt idx="2">
                  <c:v>115.51374728424821</c:v>
                </c:pt>
                <c:pt idx="3">
                  <c:v>110.52355014409829</c:v>
                </c:pt>
                <c:pt idx="4">
                  <c:v>110.80497142445105</c:v>
                </c:pt>
                <c:pt idx="5">
                  <c:v>141.03227527515381</c:v>
                </c:pt>
                <c:pt idx="6">
                  <c:v>185.72430914867192</c:v>
                </c:pt>
                <c:pt idx="7">
                  <c:v>233.94844228088809</c:v>
                </c:pt>
                <c:pt idx="9">
                  <c:v>108.76967764577607</c:v>
                </c:pt>
                <c:pt idx="10">
                  <c:v>110.45340665734616</c:v>
                </c:pt>
                <c:pt idx="11">
                  <c:v>115.51374728424821</c:v>
                </c:pt>
                <c:pt idx="12">
                  <c:v>110.52355014409829</c:v>
                </c:pt>
                <c:pt idx="13">
                  <c:v>110.80497142445105</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13.948885489910367</c:v>
                </c:pt>
                <c:pt idx="1">
                  <c:v>14.044629243460998</c:v>
                </c:pt>
                <c:pt idx="2">
                  <c:v>14.688073480277893</c:v>
                </c:pt>
                <c:pt idx="3">
                  <c:v>14.053548291728411</c:v>
                </c:pt>
                <c:pt idx="4">
                  <c:v>14.089332226904229</c:v>
                </c:pt>
                <c:pt idx="5">
                  <c:v>17.932864884340159</c:v>
                </c:pt>
                <c:pt idx="6">
                  <c:v>23.615650638852831</c:v>
                </c:pt>
                <c:pt idx="7">
                  <c:v>29.747558118451003</c:v>
                </c:pt>
                <c:pt idx="9">
                  <c:v>13.948885489910367</c:v>
                </c:pt>
                <c:pt idx="10">
                  <c:v>14.044629243460998</c:v>
                </c:pt>
                <c:pt idx="11">
                  <c:v>14.688073480277893</c:v>
                </c:pt>
                <c:pt idx="12">
                  <c:v>14.053548291728411</c:v>
                </c:pt>
                <c:pt idx="13">
                  <c:v>14.089332226904229</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3.8242057531413427</c:v>
                </c:pt>
                <c:pt idx="1">
                  <c:v>3.8504547185816644</c:v>
                </c:pt>
                <c:pt idx="2">
                  <c:v>4.0268604360162712</c:v>
                </c:pt>
                <c:pt idx="3">
                  <c:v>3.8528999516235061</c:v>
                </c:pt>
                <c:pt idx="4">
                  <c:v>3.8627104222068644</c:v>
                </c:pt>
                <c:pt idx="5">
                  <c:v>4.9164476337987821</c:v>
                </c:pt>
                <c:pt idx="6">
                  <c:v>6.4744317460059202</c:v>
                </c:pt>
                <c:pt idx="7">
                  <c:v>8.155546404103271</c:v>
                </c:pt>
                <c:pt idx="9">
                  <c:v>3.8242057531413427</c:v>
                </c:pt>
                <c:pt idx="10">
                  <c:v>3.8504547185816644</c:v>
                </c:pt>
                <c:pt idx="11">
                  <c:v>4.0268604360162712</c:v>
                </c:pt>
                <c:pt idx="12">
                  <c:v>3.8528999516235061</c:v>
                </c:pt>
                <c:pt idx="13">
                  <c:v>3.8627104222068644</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27.822057320487829</c:v>
                </c:pt>
                <c:pt idx="1">
                  <c:v>18.909760115869716</c:v>
                </c:pt>
                <c:pt idx="2">
                  <c:v>19.372135638098513</c:v>
                </c:pt>
                <c:pt idx="3">
                  <c:v>19.968829396206257</c:v>
                </c:pt>
                <c:pt idx="4">
                  <c:v>19.831914408482906</c:v>
                </c:pt>
                <c:pt idx="5">
                  <c:v>20.419860189095601</c:v>
                </c:pt>
                <c:pt idx="6">
                  <c:v>19.648780691489979</c:v>
                </c:pt>
                <c:pt idx="7">
                  <c:v>18.290712143395886</c:v>
                </c:pt>
                <c:pt idx="9">
                  <c:v>27.822057320487829</c:v>
                </c:pt>
                <c:pt idx="10">
                  <c:v>18.909760115869716</c:v>
                </c:pt>
                <c:pt idx="11">
                  <c:v>19.372135638098513</c:v>
                </c:pt>
                <c:pt idx="12">
                  <c:v>19.968829396206257</c:v>
                </c:pt>
                <c:pt idx="13">
                  <c:v>19.831914408482906</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96.445378507467325</c:v>
                </c:pt>
                <c:pt idx="1">
                  <c:v>100.04285250490534</c:v>
                </c:pt>
                <c:pt idx="2">
                  <c:v>102.48906895021038</c:v>
                </c:pt>
                <c:pt idx="3">
                  <c:v>105.64590146776689</c:v>
                </c:pt>
                <c:pt idx="4">
                  <c:v>104.92154717460889</c:v>
                </c:pt>
                <c:pt idx="5">
                  <c:v>108.0320981625801</c:v>
                </c:pt>
                <c:pt idx="6">
                  <c:v>103.95267082051792</c:v>
                </c:pt>
                <c:pt idx="7">
                  <c:v>96.767754109993092</c:v>
                </c:pt>
                <c:pt idx="9">
                  <c:v>96.445378507467325</c:v>
                </c:pt>
                <c:pt idx="10">
                  <c:v>100.04285250490534</c:v>
                </c:pt>
                <c:pt idx="11">
                  <c:v>102.48906895021038</c:v>
                </c:pt>
                <c:pt idx="12">
                  <c:v>105.64590146776689</c:v>
                </c:pt>
                <c:pt idx="13">
                  <c:v>104.92154717460889</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0.78174288817735449</c:v>
                </c:pt>
                <c:pt idx="1">
                  <c:v>1.5729957652498918</c:v>
                </c:pt>
                <c:pt idx="2">
                  <c:v>2.5389921778628719</c:v>
                </c:pt>
                <c:pt idx="3">
                  <c:v>2.6062673324390282</c:v>
                </c:pt>
                <c:pt idx="4">
                  <c:v>7.3436313525543344</c:v>
                </c:pt>
                <c:pt idx="5">
                  <c:v>14.194584018267442</c:v>
                </c:pt>
                <c:pt idx="6">
                  <c:v>26.985379554214141</c:v>
                </c:pt>
                <c:pt idx="7">
                  <c:v>38.864362968764894</c:v>
                </c:pt>
                <c:pt idx="9">
                  <c:v>0.78174288817735449</c:v>
                </c:pt>
                <c:pt idx="10">
                  <c:v>1.5729957652498918</c:v>
                </c:pt>
                <c:pt idx="11">
                  <c:v>2.5389921778628719</c:v>
                </c:pt>
                <c:pt idx="12">
                  <c:v>2.6062673324390282</c:v>
                </c:pt>
                <c:pt idx="13">
                  <c:v>7.3436313525543344</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12.180364564318152</c:v>
                </c:pt>
                <c:pt idx="1">
                  <c:v>8.8160368107770921</c:v>
                </c:pt>
                <c:pt idx="2">
                  <c:v>9.0316037772215978</c:v>
                </c:pt>
                <c:pt idx="3">
                  <c:v>9.3097920833664229</c:v>
                </c:pt>
                <c:pt idx="4">
                  <c:v>9.2459600958467529</c:v>
                </c:pt>
                <c:pt idx="5">
                  <c:v>9.5200699530242918</c:v>
                </c:pt>
                <c:pt idx="6">
                  <c:v>9.1605801872486978</c:v>
                </c:pt>
                <c:pt idx="7">
                  <c:v>8.5274266073940197</c:v>
                </c:pt>
                <c:pt idx="9">
                  <c:v>12.180364564318152</c:v>
                </c:pt>
                <c:pt idx="10">
                  <c:v>8.8160368107770921</c:v>
                </c:pt>
                <c:pt idx="11">
                  <c:v>9.0316037772215978</c:v>
                </c:pt>
                <c:pt idx="12">
                  <c:v>9.3097920833664229</c:v>
                </c:pt>
                <c:pt idx="13">
                  <c:v>9.2459600958467529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0.62462624083765128</c:v>
                </c:pt>
                <c:pt idx="2">
                  <c:v>0.67226296980162004</c:v>
                </c:pt>
                <c:pt idx="3">
                  <c:v>0.64616666359533781</c:v>
                </c:pt>
                <c:pt idx="4">
                  <c:v>0.64672402075743496</c:v>
                </c:pt>
                <c:pt idx="5">
                  <c:v>0.82430505614031691</c:v>
                </c:pt>
                <c:pt idx="6">
                  <c:v>1.0556620991476746</c:v>
                </c:pt>
                <c:pt idx="7">
                  <c:v>1.2746406348095956</c:v>
                </c:pt>
                <c:pt idx="9">
                  <c:v>0.58840536503250629</c:v>
                </c:pt>
                <c:pt idx="10">
                  <c:v>0.62462624083765128</c:v>
                </c:pt>
                <c:pt idx="11">
                  <c:v>0.67226296980162004</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0.40508826956230243</c:v>
                </c:pt>
                <c:pt idx="4">
                  <c:v>0.40881381998767918</c:v>
                </c:pt>
                <c:pt idx="5">
                  <c:v>0.41628383995423146</c:v>
                </c:pt>
                <c:pt idx="6">
                  <c:v>0.44079386348843963</c:v>
                </c:pt>
                <c:pt idx="7">
                  <c:v>0.47060523155819944</c:v>
                </c:pt>
                <c:pt idx="9" formatCode="0%">
                  <c:v>0.41283463855351005</c:v>
                </c:pt>
                <c:pt idx="10" formatCode="0%">
                  <c:v>0.41283463855351005</c:v>
                </c:pt>
                <c:pt idx="11" formatCode="0%">
                  <c:v>0.41283463855351005</c:v>
                </c:pt>
                <c:pt idx="12" formatCode="0%">
                  <c:v>0.40508826956230243</c:v>
                </c:pt>
                <c:pt idx="13" formatCode="0%">
                  <c:v>0.40881381998767918</c:v>
                </c:pt>
                <c:pt idx="14" formatCode="0%">
                  <c:v>0.39496106282324484</c:v>
                </c:pt>
                <c:pt idx="15" formatCode="0%">
                  <c:v>0.38508703625266372</c:v>
                </c:pt>
                <c:pt idx="16" formatCode="0%">
                  <c:v>0.3754598603463471</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7.0159580737982399</c:v>
                </c:pt>
                <c:pt idx="2" formatCode="General">
                  <c:v>7.0159580737982399</c:v>
                </c:pt>
                <c:pt idx="3">
                  <c:v>7.0159580737982399</c:v>
                </c:pt>
                <c:pt idx="4">
                  <c:v>7.0159580737982399</c:v>
                </c:pt>
                <c:pt idx="5">
                  <c:v>7.0159580737982399</c:v>
                </c:pt>
                <c:pt idx="6">
                  <c:v>7.0159580737982399</c:v>
                </c:pt>
                <c:pt idx="7">
                  <c:v>7.0159580737982399</c:v>
                </c:pt>
                <c:pt idx="9">
                  <c:v>7.3852190250507794</c:v>
                </c:pt>
                <c:pt idx="10">
                  <c:v>7.0159580737982399</c:v>
                </c:pt>
                <c:pt idx="11">
                  <c:v>7.0159580737982399</c:v>
                </c:pt>
                <c:pt idx="12">
                  <c:v>7.0159580737982399</c:v>
                </c:pt>
                <c:pt idx="13">
                  <c:v>7.0159580737982399</c:v>
                </c:pt>
                <c:pt idx="14">
                  <c:v>6.6651601701083276</c:v>
                </c:pt>
                <c:pt idx="15">
                  <c:v>6.331902161602911</c:v>
                </c:pt>
                <c:pt idx="16">
                  <c:v>6.0153070535227648</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11.727396186446569</c:v>
                </c:pt>
                <c:pt idx="2" formatCode="General">
                  <c:v>11.727396186446569</c:v>
                </c:pt>
                <c:pt idx="3">
                  <c:v>11.727396186446569</c:v>
                </c:pt>
                <c:pt idx="4">
                  <c:v>11.727396186446569</c:v>
                </c:pt>
                <c:pt idx="5">
                  <c:v>11.727396186446569</c:v>
                </c:pt>
                <c:pt idx="6">
                  <c:v>11.727396186446569</c:v>
                </c:pt>
                <c:pt idx="7">
                  <c:v>11.727396186446569</c:v>
                </c:pt>
                <c:pt idx="9">
                  <c:v>12.3446275646806</c:v>
                </c:pt>
                <c:pt idx="10">
                  <c:v>11.727396186446569</c:v>
                </c:pt>
                <c:pt idx="11">
                  <c:v>11.727396186446569</c:v>
                </c:pt>
                <c:pt idx="12">
                  <c:v>11.727396186446569</c:v>
                </c:pt>
                <c:pt idx="13">
                  <c:v>11.727396186446569</c:v>
                </c:pt>
                <c:pt idx="14">
                  <c:v>11.141026377124239</c:v>
                </c:pt>
                <c:pt idx="15">
                  <c:v>10.583975058268027</c:v>
                </c:pt>
                <c:pt idx="16">
                  <c:v>10.054776305354626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12.663533555486266</c:v>
                </c:pt>
                <c:pt idx="2" formatCode="General">
                  <c:v>12.663533555486266</c:v>
                </c:pt>
                <c:pt idx="3">
                  <c:v>12.663533555486266</c:v>
                </c:pt>
                <c:pt idx="4">
                  <c:v>12.663533555486266</c:v>
                </c:pt>
                <c:pt idx="5">
                  <c:v>12.663533555486266</c:v>
                </c:pt>
                <c:pt idx="6">
                  <c:v>12.663533555486266</c:v>
                </c:pt>
                <c:pt idx="7">
                  <c:v>12.663533555486266</c:v>
                </c:pt>
                <c:pt idx="9">
                  <c:v>13.330035321564491</c:v>
                </c:pt>
                <c:pt idx="10">
                  <c:v>12.663533555486266</c:v>
                </c:pt>
                <c:pt idx="11">
                  <c:v>12.663533555486266</c:v>
                </c:pt>
                <c:pt idx="12">
                  <c:v>12.663533555486266</c:v>
                </c:pt>
                <c:pt idx="13">
                  <c:v>12.663533555486266</c:v>
                </c:pt>
                <c:pt idx="14">
                  <c:v>12.346945216599108</c:v>
                </c:pt>
                <c:pt idx="15">
                  <c:v>12.038271586184131</c:v>
                </c:pt>
                <c:pt idx="16">
                  <c:v>11.737314796529526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0.962472291480437</c:v>
                </c:pt>
                <c:pt idx="2">
                  <c:v>0.962472291480437</c:v>
                </c:pt>
                <c:pt idx="3" formatCode="0.00">
                  <c:v>0.92494458296087401</c:v>
                </c:pt>
                <c:pt idx="4">
                  <c:v>0.99787928125886405</c:v>
                </c:pt>
                <c:pt idx="5">
                  <c:v>1.0708139795568541</c:v>
                </c:pt>
                <c:pt idx="6">
                  <c:v>1.323004175963068</c:v>
                </c:pt>
                <c:pt idx="7">
                  <c:v>1.6809090173356944</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3.7384287562127883</c:v>
                </c:pt>
                <c:pt idx="1">
                  <c:v>4.0095499278165798</c:v>
                </c:pt>
                <c:pt idx="2">
                  <c:v>4.194348400332407</c:v>
                </c:pt>
                <c:pt idx="3">
                  <c:v>3.7325169339817172</c:v>
                </c:pt>
                <c:pt idx="4">
                  <c:v>3.8648472942184076</c:v>
                </c:pt>
                <c:pt idx="5">
                  <c:v>5.3379928527156766</c:v>
                </c:pt>
                <c:pt idx="6">
                  <c:v>7.6907752915381353</c:v>
                </c:pt>
                <c:pt idx="7">
                  <c:v>10.338968058959189</c:v>
                </c:pt>
                <c:pt idx="9">
                  <c:v>3.7384287562127883</c:v>
                </c:pt>
                <c:pt idx="10">
                  <c:v>4.0095499278165798</c:v>
                </c:pt>
                <c:pt idx="11">
                  <c:v>4.194348400332407</c:v>
                </c:pt>
                <c:pt idx="12">
                  <c:v>3.7325169339817172</c:v>
                </c:pt>
                <c:pt idx="13">
                  <c:v>3.8648472942184076</c:v>
                </c:pt>
                <c:pt idx="14">
                  <c:v>4.9379573500047096</c:v>
                </c:pt>
                <c:pt idx="15">
                  <c:v>6.3870852448175723</c:v>
                </c:pt>
                <c:pt idx="16">
                  <c:v>7.6453576095040532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0.46211169289000681</c:v>
                </c:pt>
                <c:pt idx="1">
                  <c:v>0.46692001377884568</c:v>
                </c:pt>
                <c:pt idx="2">
                  <c:v>0.47010875130159457</c:v>
                </c:pt>
                <c:pt idx="3">
                  <c:v>0.45285430728888271</c:v>
                </c:pt>
                <c:pt idx="4">
                  <c:v>0.45758860387427147</c:v>
                </c:pt>
                <c:pt idx="5">
                  <c:v>0.50383063839519215</c:v>
                </c:pt>
                <c:pt idx="6">
                  <c:v>0.58510945357932487</c:v>
                </c:pt>
                <c:pt idx="7">
                  <c:v>0.69555420914664701</c:v>
                </c:pt>
                <c:pt idx="9">
                  <c:v>0.46211169289000681</c:v>
                </c:pt>
                <c:pt idx="10">
                  <c:v>0.46692001377884568</c:v>
                </c:pt>
                <c:pt idx="11">
                  <c:v>0.47010875130159457</c:v>
                </c:pt>
                <c:pt idx="12">
                  <c:v>0.45285430728888271</c:v>
                </c:pt>
                <c:pt idx="13">
                  <c:v>0.45758860387427147</c:v>
                </c:pt>
                <c:pt idx="14">
                  <c:v>0.50430906706295231</c:v>
                </c:pt>
                <c:pt idx="15">
                  <c:v>0.56939386395113345</c:v>
                </c:pt>
                <c:pt idx="16">
                  <c:v>0.63388084060917538</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7.0871643831292488</c:v>
                      </c:pt>
                      <c:pt idx="1">
                        <c:v>7.4801310719821101</c:v>
                      </c:pt>
                      <c:pt idx="2">
                        <c:v>7.8237129467192084</c:v>
                      </c:pt>
                      <c:pt idx="3">
                        <c:v>7.5124146865786461</c:v>
                      </c:pt>
                      <c:pt idx="4">
                        <c:v>7.5233950711306106</c:v>
                      </c:pt>
                      <c:pt idx="5">
                        <c:v>9.5352820499695472</c:v>
                      </c:pt>
                      <c:pt idx="6">
                        <c:v>12.490530077764525</c:v>
                      </c:pt>
                      <c:pt idx="7">
                        <c:v>15.666700471822001</c:v>
                      </c:pt>
                      <c:pt idx="9">
                        <c:v>7.0871643831292488</c:v>
                      </c:pt>
                      <c:pt idx="10">
                        <c:v>7.4801310719821101</c:v>
                      </c:pt>
                      <c:pt idx="11">
                        <c:v>7.8237129467192084</c:v>
                      </c:pt>
                      <c:pt idx="12">
                        <c:v>7.5124146865786461</c:v>
                      </c:pt>
                      <c:pt idx="13">
                        <c:v>7.5233950711306106</c:v>
                      </c:pt>
                      <c:pt idx="14">
                        <c:v>8.9806184783057077</c:v>
                      </c:pt>
                      <c:pt idx="15">
                        <c:v>10.683660245167028</c:v>
                      </c:pt>
                      <c:pt idx="16">
                        <c:v>11.955713164482521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129.44476285941298</c:v>
                </c:pt>
                <c:pt idx="1">
                  <c:v>132.34029135850713</c:v>
                </c:pt>
                <c:pt idx="2">
                  <c:v>134.04840358409626</c:v>
                </c:pt>
                <c:pt idx="3">
                  <c:v>126.66633990025147</c:v>
                </c:pt>
                <c:pt idx="4">
                  <c:v>125.40751576799644</c:v>
                </c:pt>
                <c:pt idx="5">
                  <c:v>144.57015341524257</c:v>
                </c:pt>
                <c:pt idx="6">
                  <c:v>174.9979198374929</c:v>
                </c:pt>
                <c:pt idx="7">
                  <c:v>207.45675667240738</c:v>
                </c:pt>
                <c:pt idx="9">
                  <c:v>129.44476285941298</c:v>
                </c:pt>
                <c:pt idx="10">
                  <c:v>132.34029135850713</c:v>
                </c:pt>
                <c:pt idx="11">
                  <c:v>134.04840358409626</c:v>
                </c:pt>
                <c:pt idx="12">
                  <c:v>126.66633990025147</c:v>
                </c:pt>
                <c:pt idx="13">
                  <c:v>125.40751576799644</c:v>
                </c:pt>
                <c:pt idx="14">
                  <c:v>136.16056498051518</c:v>
                </c:pt>
                <c:pt idx="15">
                  <c:v>149.68286433920198</c:v>
                </c:pt>
                <c:pt idx="16">
                  <c:v>158.31626329169845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0.22212440758293839</c:v>
                </c:pt>
                <c:pt idx="2">
                  <c:v>0.22212440758293839</c:v>
                </c:pt>
                <c:pt idx="3" formatCode="0.00">
                  <c:v>0.22212440758293839</c:v>
                </c:pt>
                <c:pt idx="4" formatCode="0.00">
                  <c:v>0.22212440758293839</c:v>
                </c:pt>
                <c:pt idx="5">
                  <c:v>0.22212440758293839</c:v>
                </c:pt>
                <c:pt idx="6">
                  <c:v>0.22212440758293839</c:v>
                </c:pt>
                <c:pt idx="7">
                  <c:v>0.22212440758293839</c:v>
                </c:pt>
                <c:pt idx="9">
                  <c:v>0.23381516587677725</c:v>
                </c:pt>
                <c:pt idx="10">
                  <c:v>0.22212440758293839</c:v>
                </c:pt>
                <c:pt idx="11">
                  <c:v>0.22212440758293839</c:v>
                </c:pt>
                <c:pt idx="12">
                  <c:v>0.22212440758293839</c:v>
                </c:pt>
                <c:pt idx="13">
                  <c:v>0.22212440758293839</c:v>
                </c:pt>
                <c:pt idx="14">
                  <c:v>0.20046727784360185</c:v>
                </c:pt>
                <c:pt idx="15">
                  <c:v>0.1809217182538507</c:v>
                </c:pt>
                <c:pt idx="16">
                  <c:v>0.16328185072410023</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0.77287559241706161</c:v>
                </c:pt>
                <c:pt idx="2">
                  <c:v>0.7678755924170616</c:v>
                </c:pt>
                <c:pt idx="3">
                  <c:v>0.7678755924170616</c:v>
                </c:pt>
                <c:pt idx="4">
                  <c:v>0.74537559241706164</c:v>
                </c:pt>
                <c:pt idx="5">
                  <c:v>0.72287559241706156</c:v>
                </c:pt>
                <c:pt idx="6">
                  <c:v>0.67287559241706163</c:v>
                </c:pt>
                <c:pt idx="7">
                  <c:v>0.62287559241706159</c:v>
                </c:pt>
                <c:pt idx="9" formatCode="0%">
                  <c:v>0.7611848341232228</c:v>
                </c:pt>
                <c:pt idx="10" formatCode="0%">
                  <c:v>0.77287559241706161</c:v>
                </c:pt>
                <c:pt idx="11" formatCode="0%">
                  <c:v>0.7678755924170616</c:v>
                </c:pt>
                <c:pt idx="12" formatCode="0%">
                  <c:v>0.7678755924170616</c:v>
                </c:pt>
                <c:pt idx="13" formatCode="0%">
                  <c:v>0.74537559241706164</c:v>
                </c:pt>
                <c:pt idx="14">
                  <c:v>0.72953272215639808</c:v>
                </c:pt>
                <c:pt idx="15">
                  <c:v>0.66907828174614936</c:v>
                </c:pt>
                <c:pt idx="16">
                  <c:v>0.58671814927589971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0.46502538454183256</c:v>
                </c:pt>
                <c:pt idx="2">
                  <c:v>0.46502538454183256</c:v>
                </c:pt>
                <c:pt idx="3" formatCode="0.00">
                  <c:v>0.46502538454183256</c:v>
                </c:pt>
                <c:pt idx="4" formatCode="0.00">
                  <c:v>0.46502538454183256</c:v>
                </c:pt>
                <c:pt idx="5">
                  <c:v>0.46502538454183256</c:v>
                </c:pt>
                <c:pt idx="6">
                  <c:v>0.46502538454183256</c:v>
                </c:pt>
                <c:pt idx="7">
                  <c:v>0.46502538454183256</c:v>
                </c:pt>
                <c:pt idx="9">
                  <c:v>0.48950040478087659</c:v>
                </c:pt>
                <c:pt idx="10">
                  <c:v>0.46502538454183256</c:v>
                </c:pt>
                <c:pt idx="11">
                  <c:v>0.46502538454183256</c:v>
                </c:pt>
                <c:pt idx="12">
                  <c:v>0.46502538454183256</c:v>
                </c:pt>
                <c:pt idx="13">
                  <c:v>0.46502538454183256</c:v>
                </c:pt>
                <c:pt idx="14">
                  <c:v>0.4196854095490038</c:v>
                </c:pt>
                <c:pt idx="15">
                  <c:v>0.39870113907155369</c:v>
                </c:pt>
                <c:pt idx="16">
                  <c:v>0.35982777801207716</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0.52297461545816737</c:v>
                </c:pt>
                <c:pt idx="2">
                  <c:v>0.52297461545816737</c:v>
                </c:pt>
                <c:pt idx="3">
                  <c:v>0.52297461545816737</c:v>
                </c:pt>
                <c:pt idx="4">
                  <c:v>0.50297461545816735</c:v>
                </c:pt>
                <c:pt idx="5">
                  <c:v>0.48297461545816744</c:v>
                </c:pt>
                <c:pt idx="6">
                  <c:v>0.4329746154581674</c:v>
                </c:pt>
                <c:pt idx="7">
                  <c:v>0.38297461545816747</c:v>
                </c:pt>
                <c:pt idx="9" formatCode="0%">
                  <c:v>0.49849959521912346</c:v>
                </c:pt>
                <c:pt idx="10" formatCode="0%">
                  <c:v>0.52297461545816737</c:v>
                </c:pt>
                <c:pt idx="11" formatCode="0%">
                  <c:v>0.52297461545816737</c:v>
                </c:pt>
                <c:pt idx="12" formatCode="0%">
                  <c:v>0.52297461545816737</c:v>
                </c:pt>
                <c:pt idx="13" formatCode="0%">
                  <c:v>0.50297461545816735</c:v>
                </c:pt>
                <c:pt idx="14">
                  <c:v>0.50031459045099624</c:v>
                </c:pt>
                <c:pt idx="15">
                  <c:v>0.43129886092844627</c:v>
                </c:pt>
                <c:pt idx="16">
                  <c:v>0.36017222198792287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0.66206453346586935</c:v>
                </c:pt>
                <c:pt idx="2">
                  <c:v>0.66206453346586935</c:v>
                </c:pt>
                <c:pt idx="3" formatCode="0.00">
                  <c:v>0.64964165104934557</c:v>
                </c:pt>
                <c:pt idx="4" formatCode="0.00">
                  <c:v>0.65561633091856131</c:v>
                </c:pt>
                <c:pt idx="5">
                  <c:v>0.66759603131740552</c:v>
                </c:pt>
                <c:pt idx="6">
                  <c:v>0.70690285245351447</c:v>
                </c:pt>
                <c:pt idx="7">
                  <c:v>0.75471146067069195</c:v>
                </c:pt>
                <c:pt idx="9">
                  <c:v>0.69691003522723105</c:v>
                </c:pt>
                <c:pt idx="10">
                  <c:v>0.66206453346586935</c:v>
                </c:pt>
                <c:pt idx="11">
                  <c:v>0.66206453346586935</c:v>
                </c:pt>
                <c:pt idx="12">
                  <c:v>0.64964165104934557</c:v>
                </c:pt>
                <c:pt idx="13">
                  <c:v>0.65561633091856131</c:v>
                </c:pt>
                <c:pt idx="14">
                  <c:v>0.61756559452878401</c:v>
                </c:pt>
                <c:pt idx="15">
                  <c:v>0.58707329329892521</c:v>
                </c:pt>
                <c:pt idx="16">
                  <c:v>0.55808654944229086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0.32793546653413064</c:v>
                </c:pt>
                <c:pt idx="2">
                  <c:v>0.32793546653413064</c:v>
                </c:pt>
                <c:pt idx="3">
                  <c:v>0.34035834895065442</c:v>
                </c:pt>
                <c:pt idx="4">
                  <c:v>0.33438366908143868</c:v>
                </c:pt>
                <c:pt idx="5">
                  <c:v>0.29740396868259444</c:v>
                </c:pt>
                <c:pt idx="6">
                  <c:v>0.25309714754648549</c:v>
                </c:pt>
                <c:pt idx="7">
                  <c:v>0.20028853932930801</c:v>
                </c:pt>
                <c:pt idx="9" formatCode="0%">
                  <c:v>0.29308996477276894</c:v>
                </c:pt>
                <c:pt idx="10" formatCode="0%">
                  <c:v>0.32793546653413064</c:v>
                </c:pt>
                <c:pt idx="11" formatCode="0%">
                  <c:v>0.32793546653413064</c:v>
                </c:pt>
                <c:pt idx="12" formatCode="0%">
                  <c:v>0.34035834895065442</c:v>
                </c:pt>
                <c:pt idx="13" formatCode="0%">
                  <c:v>0.33438366908143868</c:v>
                </c:pt>
                <c:pt idx="14">
                  <c:v>0.34243440547121595</c:v>
                </c:pt>
                <c:pt idx="15">
                  <c:v>0.33292670670107471</c:v>
                </c:pt>
                <c:pt idx="16">
                  <c:v>0.29191345055770912</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76.916431902036379</c:v>
                </c:pt>
                <c:pt idx="1">
                  <c:v>77.175163564637614</c:v>
                </c:pt>
                <c:pt idx="2">
                  <c:v>77.43389522723885</c:v>
                </c:pt>
                <c:pt idx="3">
                  <c:v>77.692626889840085</c:v>
                </c:pt>
                <c:pt idx="4">
                  <c:v>78.29395867968654</c:v>
                </c:pt>
                <c:pt idx="5">
                  <c:v>78.895290469532995</c:v>
                </c:pt>
                <c:pt idx="6">
                  <c:v>80.702554979140871</c:v>
                </c:pt>
                <c:pt idx="7">
                  <c:v>82.509819488748732</c:v>
                </c:pt>
                <c:pt idx="8">
                  <c:v>78.945392960070208</c:v>
                </c:pt>
                <c:pt idx="9">
                  <c:v>79.146408160322196</c:v>
                </c:pt>
                <c:pt idx="10">
                  <c:v>81.545400529425592</c:v>
                </c:pt>
                <c:pt idx="11">
                  <c:v>83.944392898528989</c:v>
                </c:pt>
                <c:pt idx="12">
                  <c:v>86.343385267632385</c:v>
                </c:pt>
                <c:pt idx="13">
                  <c:v>88.742377636735782</c:v>
                </c:pt>
                <c:pt idx="14">
                  <c:v>91.141370005839178</c:v>
                </c:pt>
                <c:pt idx="15">
                  <c:v>93.540362374942575</c:v>
                </c:pt>
                <c:pt idx="16">
                  <c:v>95.939354744045971</c:v>
                </c:pt>
                <c:pt idx="17">
                  <c:v>98.338347113149368</c:v>
                </c:pt>
                <c:pt idx="18">
                  <c:v>100.73733948225272</c:v>
                </c:pt>
                <c:pt idx="19">
                  <c:v>103.92962761607545</c:v>
                </c:pt>
                <c:pt idx="20">
                  <c:v>107.12191574989818</c:v>
                </c:pt>
                <c:pt idx="21">
                  <c:v>110.31420388372091</c:v>
                </c:pt>
                <c:pt idx="22">
                  <c:v>113.50649201754364</c:v>
                </c:pt>
                <c:pt idx="23">
                  <c:v>116.69878015136636</c:v>
                </c:pt>
                <c:pt idx="24">
                  <c:v>119.89106828518909</c:v>
                </c:pt>
                <c:pt idx="25">
                  <c:v>123.08335641901182</c:v>
                </c:pt>
                <c:pt idx="26">
                  <c:v>126.27564455283455</c:v>
                </c:pt>
                <c:pt idx="27">
                  <c:v>129.46793268665726</c:v>
                </c:pt>
                <c:pt idx="28">
                  <c:v>132.66022082047996</c:v>
                </c:pt>
                <c:pt idx="29">
                  <c:v>149.88312551055716</c:v>
                </c:pt>
                <c:pt idx="30">
                  <c:v>167.10603020063436</c:v>
                </c:pt>
                <c:pt idx="31">
                  <c:v>167.10603020063436</c:v>
                </c:pt>
                <c:pt idx="32">
                  <c:v>167.10603020063436</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9.8639485205430191</c:v>
                </c:pt>
                <c:pt idx="1">
                  <c:v>9.8971288922454352</c:v>
                </c:pt>
                <c:pt idx="2">
                  <c:v>9.9303092639478514</c:v>
                </c:pt>
                <c:pt idx="3">
                  <c:v>9.9634896356502658</c:v>
                </c:pt>
                <c:pt idx="4">
                  <c:v>9.9976838333469189</c:v>
                </c:pt>
                <c:pt idx="5">
                  <c:v>10.031878031043572</c:v>
                </c:pt>
                <c:pt idx="6">
                  <c:v>10.261679544192463</c:v>
                </c:pt>
                <c:pt idx="7">
                  <c:v>10.491481057341353</c:v>
                </c:pt>
                <c:pt idx="8">
                  <c:v>10.038248779806008</c:v>
                </c:pt>
                <c:pt idx="9">
                  <c:v>10.063808733503022</c:v>
                </c:pt>
                <c:pt idx="10">
                  <c:v>10.368851007902698</c:v>
                </c:pt>
                <c:pt idx="11">
                  <c:v>10.673893282302375</c:v>
                </c:pt>
                <c:pt idx="12">
                  <c:v>10.978935556702051</c:v>
                </c:pt>
                <c:pt idx="13">
                  <c:v>11.283977831101728</c:v>
                </c:pt>
                <c:pt idx="14">
                  <c:v>11.589020105501405</c:v>
                </c:pt>
                <c:pt idx="15">
                  <c:v>11.894062379901081</c:v>
                </c:pt>
                <c:pt idx="16">
                  <c:v>12.199104654300758</c:v>
                </c:pt>
                <c:pt idx="17">
                  <c:v>12.504146928700434</c:v>
                </c:pt>
                <c:pt idx="18">
                  <c:v>12.809189203100114</c:v>
                </c:pt>
                <c:pt idx="19">
                  <c:v>13.215102471279591</c:v>
                </c:pt>
                <c:pt idx="20">
                  <c:v>13.621015739459068</c:v>
                </c:pt>
                <c:pt idx="21">
                  <c:v>14.026929007638545</c:v>
                </c:pt>
                <c:pt idx="22">
                  <c:v>14.432842275818022</c:v>
                </c:pt>
                <c:pt idx="23">
                  <c:v>14.838755543997499</c:v>
                </c:pt>
                <c:pt idx="24">
                  <c:v>15.244668812176975</c:v>
                </c:pt>
                <c:pt idx="25">
                  <c:v>15.650582080356452</c:v>
                </c:pt>
                <c:pt idx="26">
                  <c:v>16.056495348535929</c:v>
                </c:pt>
                <c:pt idx="27">
                  <c:v>16.462408616715408</c:v>
                </c:pt>
                <c:pt idx="28">
                  <c:v>16.868321884894883</c:v>
                </c:pt>
                <c:pt idx="29">
                  <c:v>19.058288841894232</c:v>
                </c:pt>
                <c:pt idx="30">
                  <c:v>21.248255798893577</c:v>
                </c:pt>
                <c:pt idx="31">
                  <c:v>21.248255798893577</c:v>
                </c:pt>
                <c:pt idx="32">
                  <c:v>21.248255798893577</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3.3624693609771357</c:v>
                </c:pt>
                <c:pt idx="1">
                  <c:v>3.1521714199707915</c:v>
                </c:pt>
                <c:pt idx="2">
                  <c:v>2.9418734789644474</c:v>
                </c:pt>
                <c:pt idx="3">
                  <c:v>2.7315755379581028</c:v>
                </c:pt>
                <c:pt idx="4">
                  <c:v>2.7409501684725033</c:v>
                </c:pt>
                <c:pt idx="5">
                  <c:v>2.7503247989869042</c:v>
                </c:pt>
                <c:pt idx="6">
                  <c:v>2.8133268409278349</c:v>
                </c:pt>
                <c:pt idx="7">
                  <c:v>2.8763288828687656</c:v>
                </c:pt>
                <c:pt idx="8">
                  <c:v>2.7520713940167898</c:v>
                </c:pt>
                <c:pt idx="9">
                  <c:v>2.7590788730049032</c:v>
                </c:pt>
                <c:pt idx="10">
                  <c:v>2.8427088104328333</c:v>
                </c:pt>
                <c:pt idx="11">
                  <c:v>2.9263387478607634</c:v>
                </c:pt>
                <c:pt idx="12">
                  <c:v>3.0099686852886935</c:v>
                </c:pt>
                <c:pt idx="13">
                  <c:v>3.0935986227166237</c:v>
                </c:pt>
                <c:pt idx="14">
                  <c:v>3.1772285601445538</c:v>
                </c:pt>
                <c:pt idx="15">
                  <c:v>3.2608584975724839</c:v>
                </c:pt>
                <c:pt idx="16">
                  <c:v>3.344488435000414</c:v>
                </c:pt>
                <c:pt idx="17">
                  <c:v>3.4281183724283442</c:v>
                </c:pt>
                <c:pt idx="18">
                  <c:v>3.5117483098562734</c:v>
                </c:pt>
                <c:pt idx="19">
                  <c:v>3.6230328892996404</c:v>
                </c:pt>
                <c:pt idx="20">
                  <c:v>3.7343174687430074</c:v>
                </c:pt>
                <c:pt idx="21">
                  <c:v>3.8456020481863744</c:v>
                </c:pt>
                <c:pt idx="22">
                  <c:v>3.9568866276297414</c:v>
                </c:pt>
                <c:pt idx="23">
                  <c:v>4.0681712070731084</c:v>
                </c:pt>
                <c:pt idx="24">
                  <c:v>4.1794557865164759</c:v>
                </c:pt>
                <c:pt idx="25">
                  <c:v>4.2907403659598433</c:v>
                </c:pt>
                <c:pt idx="26">
                  <c:v>4.4020249454032108</c:v>
                </c:pt>
                <c:pt idx="27">
                  <c:v>4.5133095248465782</c:v>
                </c:pt>
                <c:pt idx="28">
                  <c:v>4.6245941042899439</c:v>
                </c:pt>
                <c:pt idx="29">
                  <c:v>5.2249921964675687</c:v>
                </c:pt>
                <c:pt idx="30">
                  <c:v>5.8253902886451936</c:v>
                </c:pt>
                <c:pt idx="31">
                  <c:v>5.8253902886451936</c:v>
                </c:pt>
                <c:pt idx="32">
                  <c:v>5.8253902886451936</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0.78295509075156378</c:v>
                </c:pt>
                <c:pt idx="2">
                  <c:v>0.94791869178553856</c:v>
                </c:pt>
                <c:pt idx="3">
                  <c:v>1.1128822928195132</c:v>
                </c:pt>
                <c:pt idx="4">
                  <c:v>0.93463634872715096</c:v>
                </c:pt>
                <c:pt idx="5">
                  <c:v>0.75639040463478868</c:v>
                </c:pt>
                <c:pt idx="6">
                  <c:v>0.76563791507936463</c:v>
                </c:pt>
                <c:pt idx="7">
                  <c:v>0.77488542552394046</c:v>
                </c:pt>
                <c:pt idx="8">
                  <c:v>0.79875317584825023</c:v>
                </c:pt>
                <c:pt idx="9">
                  <c:v>0.79327657633931625</c:v>
                </c:pt>
                <c:pt idx="10">
                  <c:v>0.79588966869759492</c:v>
                </c:pt>
                <c:pt idx="11">
                  <c:v>0.79850276105587359</c:v>
                </c:pt>
                <c:pt idx="12">
                  <c:v>0.80111585341415226</c:v>
                </c:pt>
                <c:pt idx="13">
                  <c:v>0.80372894577243092</c:v>
                </c:pt>
                <c:pt idx="14">
                  <c:v>0.80634203813070959</c:v>
                </c:pt>
                <c:pt idx="15">
                  <c:v>0.80895513048898826</c:v>
                </c:pt>
                <c:pt idx="16">
                  <c:v>0.81156822284726693</c:v>
                </c:pt>
                <c:pt idx="17">
                  <c:v>0.8141813152055456</c:v>
                </c:pt>
                <c:pt idx="18">
                  <c:v>0.81679440756382404</c:v>
                </c:pt>
                <c:pt idx="19">
                  <c:v>0.81371008957340152</c:v>
                </c:pt>
                <c:pt idx="20">
                  <c:v>0.81062577158297899</c:v>
                </c:pt>
                <c:pt idx="21">
                  <c:v>0.80754145359255647</c:v>
                </c:pt>
                <c:pt idx="22">
                  <c:v>0.80445713560213394</c:v>
                </c:pt>
                <c:pt idx="23">
                  <c:v>0.80137281761171142</c:v>
                </c:pt>
                <c:pt idx="24">
                  <c:v>0.79828849962128889</c:v>
                </c:pt>
                <c:pt idx="25">
                  <c:v>0.79520418163086637</c:v>
                </c:pt>
                <c:pt idx="26">
                  <c:v>0.79211986364044384</c:v>
                </c:pt>
                <c:pt idx="27">
                  <c:v>0.78903554565002132</c:v>
                </c:pt>
                <c:pt idx="28">
                  <c:v>0.78595122765959913</c:v>
                </c:pt>
                <c:pt idx="29">
                  <c:v>0.75878985669771737</c:v>
                </c:pt>
                <c:pt idx="30">
                  <c:v>0.7316284857358355</c:v>
                </c:pt>
                <c:pt idx="31">
                  <c:v>0.7316284857358355</c:v>
                </c:pt>
                <c:pt idx="32">
                  <c:v>0.7316284857358355</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6.2855433779274188</c:v>
                </c:pt>
                <c:pt idx="2">
                  <c:v>6.5872494928018277</c:v>
                </c:pt>
                <c:pt idx="3">
                  <c:v>6.8889556076762375</c:v>
                </c:pt>
                <c:pt idx="4" formatCode="0.000">
                  <c:v>7.0174368218704526</c:v>
                </c:pt>
                <c:pt idx="5" formatCode="0.000">
                  <c:v>7.1459180360646668</c:v>
                </c:pt>
                <c:pt idx="6">
                  <c:v>7.233282909111276</c:v>
                </c:pt>
                <c:pt idx="7">
                  <c:v>7.3206477821578844</c:v>
                </c:pt>
                <c:pt idx="8">
                  <c:v>7.5461358191262065</c:v>
                </c:pt>
                <c:pt idx="9">
                  <c:v>7.4943962267577779</c:v>
                </c:pt>
                <c:pt idx="10">
                  <c:v>7.519083139360724</c:v>
                </c:pt>
                <c:pt idx="11">
                  <c:v>7.5437700519636701</c:v>
                </c:pt>
                <c:pt idx="12">
                  <c:v>7.5684569645666162</c:v>
                </c:pt>
                <c:pt idx="13">
                  <c:v>7.5931438771695623</c:v>
                </c:pt>
                <c:pt idx="14">
                  <c:v>7.6178307897725084</c:v>
                </c:pt>
                <c:pt idx="15">
                  <c:v>7.6425177023754545</c:v>
                </c:pt>
                <c:pt idx="16">
                  <c:v>7.6672046149784006</c:v>
                </c:pt>
                <c:pt idx="17">
                  <c:v>7.6918915275813466</c:v>
                </c:pt>
                <c:pt idx="18">
                  <c:v>7.7165784401842927</c:v>
                </c:pt>
                <c:pt idx="19">
                  <c:v>7.6874396734552768</c:v>
                </c:pt>
                <c:pt idx="20">
                  <c:v>7.6583009067262608</c:v>
                </c:pt>
                <c:pt idx="21">
                  <c:v>7.6291621399972449</c:v>
                </c:pt>
                <c:pt idx="22">
                  <c:v>7.600023373268229</c:v>
                </c:pt>
                <c:pt idx="23">
                  <c:v>7.570884606539213</c:v>
                </c:pt>
                <c:pt idx="24">
                  <c:v>7.5417458398101971</c:v>
                </c:pt>
                <c:pt idx="25">
                  <c:v>7.5126070730811811</c:v>
                </c:pt>
                <c:pt idx="26">
                  <c:v>7.4834683063521652</c:v>
                </c:pt>
                <c:pt idx="27">
                  <c:v>7.4543295396231493</c:v>
                </c:pt>
                <c:pt idx="28">
                  <c:v>7.4251907728941378</c:v>
                </c:pt>
                <c:pt idx="29">
                  <c:v>7.1685866046611082</c:v>
                </c:pt>
                <c:pt idx="30">
                  <c:v>6.9119824364280777</c:v>
                </c:pt>
                <c:pt idx="31">
                  <c:v>6.9119824364280777</c:v>
                </c:pt>
                <c:pt idx="32">
                  <c:v>6.9119824364280777</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2.4481733742476152E-2</c:v>
                </c:pt>
                <c:pt idx="2">
                  <c:v>2.7875724634785166E-2</c:v>
                </c:pt>
                <c:pt idx="3">
                  <c:v>3.1269715527094177E-2</c:v>
                </c:pt>
                <c:pt idx="4">
                  <c:v>4.7094773068544926E-2</c:v>
                </c:pt>
                <c:pt idx="5">
                  <c:v>6.2919830609995675E-2</c:v>
                </c:pt>
                <c:pt idx="6">
                  <c:v>8.2239758862255277E-2</c:v>
                </c:pt>
                <c:pt idx="7">
                  <c:v>0.10155968711451488</c:v>
                </c:pt>
                <c:pt idx="8">
                  <c:v>0.10425069329756113</c:v>
                </c:pt>
                <c:pt idx="9">
                  <c:v>0.29374525410217339</c:v>
                </c:pt>
                <c:pt idx="10">
                  <c:v>0.32419393261645385</c:v>
                </c:pt>
                <c:pt idx="11">
                  <c:v>0.35464261113073431</c:v>
                </c:pt>
                <c:pt idx="12">
                  <c:v>0.38509128964501477</c:v>
                </c:pt>
                <c:pt idx="13">
                  <c:v>0.41553996815929523</c:v>
                </c:pt>
                <c:pt idx="14">
                  <c:v>0.44598864667357568</c:v>
                </c:pt>
                <c:pt idx="15">
                  <c:v>0.47643732518785614</c:v>
                </c:pt>
                <c:pt idx="16">
                  <c:v>0.50688600370213666</c:v>
                </c:pt>
                <c:pt idx="17">
                  <c:v>0.53733468221641711</c:v>
                </c:pt>
                <c:pt idx="18">
                  <c:v>0.56778336073069768</c:v>
                </c:pt>
                <c:pt idx="19">
                  <c:v>0.61894654287448447</c:v>
                </c:pt>
                <c:pt idx="20">
                  <c:v>0.67010972501827126</c:v>
                </c:pt>
                <c:pt idx="21">
                  <c:v>0.72127290716205805</c:v>
                </c:pt>
                <c:pt idx="22">
                  <c:v>0.77243608930584484</c:v>
                </c:pt>
                <c:pt idx="23">
                  <c:v>0.82359927144963163</c:v>
                </c:pt>
                <c:pt idx="24">
                  <c:v>0.87476245359341842</c:v>
                </c:pt>
                <c:pt idx="25">
                  <c:v>0.92592563573720521</c:v>
                </c:pt>
                <c:pt idx="26">
                  <c:v>0.977088817880992</c:v>
                </c:pt>
                <c:pt idx="27">
                  <c:v>1.0282520000247788</c:v>
                </c:pt>
                <c:pt idx="28">
                  <c:v>1.0794151821685656</c:v>
                </c:pt>
                <c:pt idx="29">
                  <c:v>1.3169948504595808</c:v>
                </c:pt>
                <c:pt idx="30">
                  <c:v>1.5545745187505957</c:v>
                </c:pt>
                <c:pt idx="31">
                  <c:v>1.5545745187505957</c:v>
                </c:pt>
                <c:pt idx="32">
                  <c:v>1.5545745187505957</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13.760194321010333</c:v>
                </c:pt>
                <c:pt idx="2">
                  <c:v>12.970279442664243</c:v>
                </c:pt>
                <c:pt idx="3">
                  <c:v>12.180364564318152</c:v>
                </c:pt>
                <c:pt idx="4">
                  <c:v>10.498200687547623</c:v>
                </c:pt>
                <c:pt idx="5">
                  <c:v>8.8160368107770921</c:v>
                </c:pt>
                <c:pt idx="6">
                  <c:v>8.923820293999345</c:v>
                </c:pt>
                <c:pt idx="7">
                  <c:v>9.0316037772215978</c:v>
                </c:pt>
                <c:pt idx="8">
                  <c:v>9.3097920833664229</c:v>
                </c:pt>
                <c:pt idx="9">
                  <c:v>9.2459600958467529</c:v>
                </c:pt>
                <c:pt idx="10">
                  <c:v>9.2764167466442569</c:v>
                </c:pt>
                <c:pt idx="11">
                  <c:v>9.3068733974417608</c:v>
                </c:pt>
                <c:pt idx="12">
                  <c:v>9.3373300482392647</c:v>
                </c:pt>
                <c:pt idx="13">
                  <c:v>9.3677866990367686</c:v>
                </c:pt>
                <c:pt idx="14">
                  <c:v>9.3982433498342726</c:v>
                </c:pt>
                <c:pt idx="15">
                  <c:v>9.4287000006317765</c:v>
                </c:pt>
                <c:pt idx="16">
                  <c:v>9.4591566514292804</c:v>
                </c:pt>
                <c:pt idx="17">
                  <c:v>9.4896133022267843</c:v>
                </c:pt>
                <c:pt idx="18">
                  <c:v>9.5200699530242918</c:v>
                </c:pt>
                <c:pt idx="19">
                  <c:v>9.4841209764467322</c:v>
                </c:pt>
                <c:pt idx="20">
                  <c:v>9.4481719998691727</c:v>
                </c:pt>
                <c:pt idx="21">
                  <c:v>9.4122230232916131</c:v>
                </c:pt>
                <c:pt idx="22">
                  <c:v>9.3762740467140535</c:v>
                </c:pt>
                <c:pt idx="23">
                  <c:v>9.3403250701364939</c:v>
                </c:pt>
                <c:pt idx="24">
                  <c:v>9.3043760935589344</c:v>
                </c:pt>
                <c:pt idx="25">
                  <c:v>9.2684271169813748</c:v>
                </c:pt>
                <c:pt idx="26">
                  <c:v>9.2324781404038152</c:v>
                </c:pt>
                <c:pt idx="27">
                  <c:v>9.1965291638262556</c:v>
                </c:pt>
                <c:pt idx="28">
                  <c:v>9.1605801872486978</c:v>
                </c:pt>
                <c:pt idx="29">
                  <c:v>8.8440033973213588</c:v>
                </c:pt>
                <c:pt idx="30">
                  <c:v>8.5274266073940197</c:v>
                </c:pt>
                <c:pt idx="31">
                  <c:v>8.5274266073940197</c:v>
                </c:pt>
                <c:pt idx="32">
                  <c:v>8.5274266073940197</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0.55253411012385778</c:v>
                </c:pt>
                <c:pt idx="2">
                  <c:v>0.57046973757818198</c:v>
                </c:pt>
                <c:pt idx="3">
                  <c:v>0.58840536503250629</c:v>
                </c:pt>
                <c:pt idx="4">
                  <c:v>0.60651580293507878</c:v>
                </c:pt>
                <c:pt idx="5">
                  <c:v>0.62462624083765128</c:v>
                </c:pt>
                <c:pt idx="6">
                  <c:v>0.64844460531963566</c:v>
                </c:pt>
                <c:pt idx="7">
                  <c:v>0.67226296980162004</c:v>
                </c:pt>
                <c:pt idx="8">
                  <c:v>0.64616666359533781</c:v>
                </c:pt>
                <c:pt idx="9">
                  <c:v>0.64672402075743496</c:v>
                </c:pt>
                <c:pt idx="10">
                  <c:v>0.66645524691108848</c:v>
                </c:pt>
                <c:pt idx="11">
                  <c:v>0.68618647306474201</c:v>
                </c:pt>
                <c:pt idx="12">
                  <c:v>0.70591769921839553</c:v>
                </c:pt>
                <c:pt idx="13">
                  <c:v>0.72564892537204906</c:v>
                </c:pt>
                <c:pt idx="14">
                  <c:v>0.74538015152570258</c:v>
                </c:pt>
                <c:pt idx="15">
                  <c:v>0.76511137767935611</c:v>
                </c:pt>
                <c:pt idx="16">
                  <c:v>0.78484260383300963</c:v>
                </c:pt>
                <c:pt idx="17">
                  <c:v>0.80457382998666316</c:v>
                </c:pt>
                <c:pt idx="18">
                  <c:v>0.82430505614031691</c:v>
                </c:pt>
                <c:pt idx="19">
                  <c:v>0.84744076044105265</c:v>
                </c:pt>
                <c:pt idx="20">
                  <c:v>0.8705764647417884</c:v>
                </c:pt>
                <c:pt idx="21">
                  <c:v>0.89371216904252415</c:v>
                </c:pt>
                <c:pt idx="22">
                  <c:v>0.9168478733432599</c:v>
                </c:pt>
                <c:pt idx="23">
                  <c:v>0.93998357764399565</c:v>
                </c:pt>
                <c:pt idx="24">
                  <c:v>0.9631192819447314</c:v>
                </c:pt>
                <c:pt idx="25">
                  <c:v>0.98625498624546715</c:v>
                </c:pt>
                <c:pt idx="26">
                  <c:v>1.0093906905462029</c:v>
                </c:pt>
                <c:pt idx="27">
                  <c:v>1.0325263948469388</c:v>
                </c:pt>
                <c:pt idx="28">
                  <c:v>1.0556620991476746</c:v>
                </c:pt>
                <c:pt idx="29">
                  <c:v>1.1651513669786351</c:v>
                </c:pt>
                <c:pt idx="30">
                  <c:v>1.2746406348095956</c:v>
                </c:pt>
                <c:pt idx="31">
                  <c:v>1.2746406348095956</c:v>
                </c:pt>
                <c:pt idx="32">
                  <c:v>1.2746406348095956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0.49686858620589858</c:v>
                </c:pt>
                <c:pt idx="1">
                  <c:v>0.50023220738020679</c:v>
                </c:pt>
                <c:pt idx="2">
                  <c:v>0.48172035957608639</c:v>
                </c:pt>
                <c:pt idx="3">
                  <c:v>0.47556247495369375</c:v>
                </c:pt>
                <c:pt idx="4">
                  <c:v>0.51718462510380914</c:v>
                </c:pt>
                <c:pt idx="5">
                  <c:v>0.57303341362241667</c:v>
                </c:pt>
                <c:pt idx="6">
                  <c:v>0.62411902894460103</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0.50313141379410142</c:v>
                </c:pt>
                <c:pt idx="1">
                  <c:v>0.49976779261979321</c:v>
                </c:pt>
                <c:pt idx="2">
                  <c:v>0.51827964042391361</c:v>
                </c:pt>
                <c:pt idx="3">
                  <c:v>0.52443752504630625</c:v>
                </c:pt>
                <c:pt idx="4">
                  <c:v>0.48281537489619086</c:v>
                </c:pt>
                <c:pt idx="5">
                  <c:v>0.42696658637758333</c:v>
                </c:pt>
                <c:pt idx="6">
                  <c:v>0.37588097105539897</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78.895290469532995</c:v>
                </c:pt>
                <c:pt idx="1">
                  <c:v>82.509819488748732</c:v>
                </c:pt>
                <c:pt idx="2">
                  <c:v>78.945392960070208</c:v>
                </c:pt>
                <c:pt idx="3">
                  <c:v>79.146408160322196</c:v>
                </c:pt>
                <c:pt idx="4">
                  <c:v>100.73733948225272</c:v>
                </c:pt>
                <c:pt idx="5">
                  <c:v>132.66022082047996</c:v>
                </c:pt>
                <c:pt idx="6">
                  <c:v>167.10603020063436</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78.895290469532995</c:v>
                </c:pt>
                <c:pt idx="1">
                  <c:v>82.509819488748732</c:v>
                </c:pt>
                <c:pt idx="2">
                  <c:v>78.945392960070208</c:v>
                </c:pt>
                <c:pt idx="3">
                  <c:v>79.146408160322196</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 val="Vehicle data"/>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18.895565086913969</v>
          </cell>
        </row>
        <row r="11">
          <cell r="A11" t="str">
            <v/>
          </cell>
          <cell r="B11" t="str">
            <v>COM_PROJ</v>
          </cell>
          <cell r="C11" t="str">
            <v>-</v>
          </cell>
          <cell r="D11" t="str">
            <v>RLNL</v>
          </cell>
          <cell r="J11">
            <v>4.742986727829742E-2</v>
          </cell>
          <cell r="O11">
            <v>3.8670367046454178E-2</v>
          </cell>
        </row>
        <row r="12">
          <cell r="A12" t="str">
            <v/>
          </cell>
          <cell r="B12" t="str">
            <v>COM_PROJ</v>
          </cell>
          <cell r="C12" t="str">
            <v>-</v>
          </cell>
          <cell r="D12" t="str">
            <v>RLEK</v>
          </cell>
          <cell r="J12">
            <v>10.057139730159809</v>
          </cell>
          <cell r="O12">
            <v>12.223790943887517</v>
          </cell>
        </row>
        <row r="13">
          <cell r="A13" t="str">
            <v/>
          </cell>
          <cell r="B13" t="str">
            <v>COM_PROJ</v>
          </cell>
          <cell r="C13" t="str">
            <v>-</v>
          </cell>
          <cell r="D13" t="str">
            <v>RLEH</v>
          </cell>
          <cell r="J13">
            <v>14.6766565883431</v>
          </cell>
          <cell r="O13">
            <v>11.413134902344892</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7.0974964550509556</v>
          </cell>
        </row>
        <row r="16">
          <cell r="A16" t="str">
            <v/>
          </cell>
          <cell r="B16" t="str">
            <v>COM_PROJ</v>
          </cell>
          <cell r="C16" t="str">
            <v>-</v>
          </cell>
          <cell r="D16" t="str">
            <v>RLER</v>
          </cell>
          <cell r="J16">
            <v>1.4352211531349246</v>
          </cell>
          <cell r="O16">
            <v>2.5365449857827835</v>
          </cell>
        </row>
        <row r="17">
          <cell r="A17" t="str">
            <v/>
          </cell>
          <cell r="B17" t="str">
            <v>COM_PROJ</v>
          </cell>
          <cell r="C17" t="str">
            <v>-</v>
          </cell>
          <cell r="D17" t="str">
            <v>RLEO</v>
          </cell>
          <cell r="J17">
            <v>1.9876880086386437</v>
          </cell>
          <cell r="O17">
            <v>2.6110591895912267</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21.915448856143193</v>
          </cell>
        </row>
        <row r="22">
          <cell r="A22" t="str">
            <v/>
          </cell>
          <cell r="B22" t="str">
            <v>COM_PROJ</v>
          </cell>
          <cell r="C22" t="str">
            <v>-</v>
          </cell>
          <cell r="D22" t="str">
            <v>RMNL</v>
          </cell>
          <cell r="J22">
            <v>3.3422499241462768E-2</v>
          </cell>
          <cell r="O22">
            <v>6.8314266166754775E-2</v>
          </cell>
        </row>
        <row r="23">
          <cell r="A23" t="str">
            <v/>
          </cell>
          <cell r="B23" t="str">
            <v>COM_PROJ</v>
          </cell>
          <cell r="C23" t="str">
            <v>-</v>
          </cell>
          <cell r="D23" t="str">
            <v>RMEK</v>
          </cell>
          <cell r="J23">
            <v>9.0463558635584818</v>
          </cell>
          <cell r="O23">
            <v>8.1578458178943141</v>
          </cell>
        </row>
        <row r="24">
          <cell r="A24" t="str">
            <v/>
          </cell>
          <cell r="B24" t="str">
            <v>COM_PROJ</v>
          </cell>
          <cell r="C24" t="str">
            <v>-</v>
          </cell>
          <cell r="D24" t="str">
            <v>RMEH</v>
          </cell>
          <cell r="J24">
            <v>13.162661948752438</v>
          </cell>
          <cell r="O24">
            <v>12.247576733621592</v>
          </cell>
        </row>
        <row r="25">
          <cell r="A25" t="str">
            <v/>
          </cell>
          <cell r="B25" t="str">
            <v>COM_PROJ</v>
          </cell>
          <cell r="C25" t="str">
            <v>-</v>
          </cell>
          <cell r="D25" t="str">
            <v>RMEWG</v>
          </cell>
          <cell r="J25">
            <v>8.7188816642673164</v>
          </cell>
          <cell r="O25">
            <v>10.789235100448346</v>
          </cell>
        </row>
        <row r="26">
          <cell r="A26" t="str">
            <v/>
          </cell>
          <cell r="B26" t="str">
            <v>COM_PROJ</v>
          </cell>
          <cell r="C26" t="str">
            <v>-</v>
          </cell>
          <cell r="D26" t="str">
            <v>RMEW</v>
          </cell>
          <cell r="J26">
            <v>6.0852856077195092</v>
          </cell>
          <cell r="O26">
            <v>4.82494185375133</v>
          </cell>
        </row>
        <row r="27">
          <cell r="A27" t="str">
            <v/>
          </cell>
          <cell r="B27" t="str">
            <v>COM_PROJ</v>
          </cell>
          <cell r="C27" t="str">
            <v>-</v>
          </cell>
          <cell r="D27" t="str">
            <v>RMER</v>
          </cell>
          <cell r="J27">
            <v>3.2555704876676663</v>
          </cell>
          <cell r="O27">
            <v>4.2991210626115439</v>
          </cell>
        </row>
        <row r="28">
          <cell r="A28" t="str">
            <v/>
          </cell>
          <cell r="B28" t="str">
            <v>COM_PROJ</v>
          </cell>
          <cell r="C28" t="str">
            <v>-</v>
          </cell>
          <cell r="D28" t="str">
            <v>RMEO</v>
          </cell>
          <cell r="J28">
            <v>5.817816552719238</v>
          </cell>
          <cell r="O28">
            <v>8.0876377632438388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35.399136793982606</v>
          </cell>
        </row>
        <row r="33">
          <cell r="A33" t="str">
            <v/>
          </cell>
          <cell r="B33" t="str">
            <v>COM_PROJ</v>
          </cell>
          <cell r="C33" t="str">
            <v>-</v>
          </cell>
          <cell r="D33" t="str">
            <v>RHEK</v>
          </cell>
          <cell r="J33">
            <v>3.8919384966800701</v>
          </cell>
          <cell r="O33">
            <v>5.94771758738655</v>
          </cell>
        </row>
        <row r="34">
          <cell r="A34" t="str">
            <v/>
          </cell>
          <cell r="B34" t="str">
            <v>COM_PROJ</v>
          </cell>
          <cell r="C34" t="str">
            <v>-</v>
          </cell>
          <cell r="D34" t="str">
            <v>RHEH</v>
          </cell>
          <cell r="J34">
            <v>7.0843020492948998</v>
          </cell>
          <cell r="O34">
            <v>8.440632990865895</v>
          </cell>
        </row>
        <row r="35">
          <cell r="A35" t="str">
            <v/>
          </cell>
          <cell r="B35" t="str">
            <v>COM_PROJ</v>
          </cell>
          <cell r="C35" t="str">
            <v>-</v>
          </cell>
          <cell r="D35" t="str">
            <v>RHEWG</v>
          </cell>
          <cell r="J35">
            <v>31.741961474336566</v>
          </cell>
          <cell r="O35">
            <v>36.577423490447771</v>
          </cell>
        </row>
        <row r="36">
          <cell r="B36" t="str">
            <v>COM_PROJ</v>
          </cell>
          <cell r="C36" t="str">
            <v>-</v>
          </cell>
          <cell r="D36" t="str">
            <v>RHEW</v>
          </cell>
          <cell r="J36">
            <v>0.56043977372187515</v>
          </cell>
          <cell r="O36">
            <v>7.3049211397944367</v>
          </cell>
        </row>
        <row r="37">
          <cell r="A37" t="str">
            <v/>
          </cell>
          <cell r="B37" t="str">
            <v>COM_PROJ</v>
          </cell>
          <cell r="C37" t="str">
            <v>-</v>
          </cell>
          <cell r="D37" t="str">
            <v>RHER</v>
          </cell>
          <cell r="J37">
            <v>5.2230494700907748</v>
          </cell>
          <cell r="O37">
            <v>6.349561232468222</v>
          </cell>
        </row>
        <row r="38">
          <cell r="A38" t="str">
            <v/>
          </cell>
          <cell r="B38" t="str">
            <v>COM_PROJ</v>
          </cell>
          <cell r="C38" t="str">
            <v>-</v>
          </cell>
          <cell r="D38" t="str">
            <v>RHEO</v>
          </cell>
          <cell r="J38">
            <v>11.690422995158354</v>
          </cell>
          <cell r="O38">
            <v>14.211823392881332</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2.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651</v>
      </c>
      <c r="C26" s="185" t="s">
        <v>540</v>
      </c>
      <c r="D26" s="185" t="s">
        <v>409</v>
      </c>
    </row>
    <row r="27" spans="1:4" s="185" customFormat="1">
      <c r="B27" s="185" t="s">
        <v>652</v>
      </c>
      <c r="C27" s="185" t="s">
        <v>540</v>
      </c>
      <c r="D27" s="185" t="s">
        <v>409</v>
      </c>
    </row>
    <row r="28" spans="1:4" s="185" customFormat="1">
      <c r="B28" s="185" t="s">
        <v>653</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44071.033822916666</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8"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41" workbookViewId="0">
      <selection activeCell="I161" sqref="I161"/>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1833.85</v>
      </c>
      <c r="C6" s="185">
        <v>1884.55</v>
      </c>
      <c r="D6" s="185">
        <v>1927.88</v>
      </c>
      <c r="E6" s="185">
        <v>1957.41</v>
      </c>
      <c r="F6" s="185">
        <v>1982.72</v>
      </c>
      <c r="G6" s="185">
        <v>2007.4</v>
      </c>
      <c r="H6" s="185">
        <v>2036.6</v>
      </c>
      <c r="I6" s="185">
        <v>2071.14</v>
      </c>
      <c r="J6" s="185">
        <v>1915.6</v>
      </c>
      <c r="K6" s="185">
        <v>1960.19</v>
      </c>
      <c r="L6" s="185">
        <v>2004.23</v>
      </c>
      <c r="M6" s="185">
        <v>2048.11</v>
      </c>
      <c r="N6" s="185">
        <v>2091.16</v>
      </c>
      <c r="O6" s="185">
        <v>2135.91</v>
      </c>
      <c r="P6" s="185">
        <v>2188.48</v>
      </c>
      <c r="Q6" s="185">
        <v>2240.58</v>
      </c>
      <c r="R6" s="185">
        <v>2295.15</v>
      </c>
      <c r="S6" s="185">
        <v>2351.59</v>
      </c>
      <c r="T6" s="185">
        <v>2409.79</v>
      </c>
      <c r="U6" s="185">
        <v>2477.56</v>
      </c>
      <c r="V6" s="185">
        <v>2544.31</v>
      </c>
      <c r="W6" s="185">
        <v>2617.34</v>
      </c>
      <c r="X6" s="10">
        <v>2695.68</v>
      </c>
      <c r="Y6" s="24">
        <v>2779.08</v>
      </c>
      <c r="Z6" s="185">
        <v>2866.42</v>
      </c>
      <c r="AA6" s="185">
        <v>2957.38</v>
      </c>
      <c r="AB6" s="185">
        <v>3050.01</v>
      </c>
      <c r="AC6" s="185">
        <v>3146.53</v>
      </c>
      <c r="AD6" s="185">
        <v>3249.04</v>
      </c>
      <c r="AE6" s="185">
        <v>3355.38</v>
      </c>
      <c r="AF6" s="185">
        <v>3466.6</v>
      </c>
      <c r="AG6" s="185">
        <v>3582.52</v>
      </c>
      <c r="AH6" s="185">
        <v>3703.15</v>
      </c>
      <c r="AI6" s="185">
        <v>3831.42</v>
      </c>
      <c r="AJ6" s="185">
        <v>3966.01</v>
      </c>
      <c r="AK6" s="185">
        <v>4107.3999999999996</v>
      </c>
      <c r="AL6" s="185">
        <v>4251</v>
      </c>
      <c r="AM6" s="185">
        <v>4401.6400000000003</v>
      </c>
      <c r="AN6" s="185">
        <v>4560.04</v>
      </c>
    </row>
    <row r="7" spans="1:40">
      <c r="A7" s="35" t="s">
        <v>639</v>
      </c>
      <c r="B7" s="185">
        <v>69.819999999999993</v>
      </c>
      <c r="C7" s="185">
        <v>72.77</v>
      </c>
      <c r="D7" s="185">
        <v>75.510000000000005</v>
      </c>
      <c r="E7" s="185">
        <v>74.36</v>
      </c>
      <c r="F7" s="185">
        <v>73.55</v>
      </c>
      <c r="G7" s="185">
        <v>76</v>
      </c>
      <c r="H7" s="185">
        <v>74.78</v>
      </c>
      <c r="I7" s="185">
        <v>73.53</v>
      </c>
      <c r="J7" s="185">
        <v>70.959999999999994</v>
      </c>
      <c r="K7" s="185">
        <v>72.959999999999994</v>
      </c>
      <c r="L7" s="185">
        <v>75</v>
      </c>
      <c r="M7" s="185">
        <v>76.52</v>
      </c>
      <c r="N7" s="185">
        <v>77.900000000000006</v>
      </c>
      <c r="O7" s="185">
        <v>79.13</v>
      </c>
      <c r="P7" s="185">
        <v>81.150000000000006</v>
      </c>
      <c r="Q7" s="185">
        <v>83.06</v>
      </c>
      <c r="R7" s="185">
        <v>85</v>
      </c>
      <c r="S7" s="185">
        <v>86.79</v>
      </c>
      <c r="T7" s="185">
        <v>88.61</v>
      </c>
      <c r="U7" s="185">
        <v>90.52</v>
      </c>
      <c r="V7" s="185">
        <v>92.22</v>
      </c>
      <c r="W7" s="185">
        <v>94</v>
      </c>
      <c r="X7" s="185">
        <v>95.83</v>
      </c>
      <c r="Y7" s="185">
        <v>97.69</v>
      </c>
      <c r="Z7" s="185">
        <v>99.72</v>
      </c>
      <c r="AA7" s="185">
        <v>101.85</v>
      </c>
      <c r="AB7" s="185">
        <v>104.02</v>
      </c>
      <c r="AC7" s="185">
        <v>106.26</v>
      </c>
      <c r="AD7" s="185">
        <v>108.6</v>
      </c>
      <c r="AE7" s="185">
        <v>110.85</v>
      </c>
      <c r="AF7" s="185">
        <v>113.14</v>
      </c>
      <c r="AG7" s="185">
        <v>115.46</v>
      </c>
      <c r="AH7" s="185">
        <v>117.97</v>
      </c>
      <c r="AI7" s="185">
        <v>120.7</v>
      </c>
      <c r="AJ7" s="185">
        <v>123.56</v>
      </c>
      <c r="AK7" s="185">
        <v>126.62</v>
      </c>
      <c r="AL7" s="185">
        <v>129.62</v>
      </c>
      <c r="AM7" s="185">
        <v>132.85</v>
      </c>
      <c r="AN7" s="185">
        <v>136.25</v>
      </c>
    </row>
    <row r="8" spans="1:40">
      <c r="A8" s="35" t="s">
        <v>387</v>
      </c>
      <c r="B8" s="185">
        <v>205.45</v>
      </c>
      <c r="C8" s="185">
        <v>210.29</v>
      </c>
      <c r="D8" s="185">
        <v>210.09</v>
      </c>
      <c r="E8" s="185">
        <v>214.84</v>
      </c>
      <c r="F8" s="185">
        <v>210.99</v>
      </c>
      <c r="G8" s="185">
        <v>215.85</v>
      </c>
      <c r="H8" s="185">
        <v>213.65</v>
      </c>
      <c r="I8" s="185">
        <v>210.07</v>
      </c>
      <c r="J8" s="185">
        <v>193.07</v>
      </c>
      <c r="K8" s="185">
        <v>196.38</v>
      </c>
      <c r="L8" s="185">
        <v>199.05</v>
      </c>
      <c r="M8" s="185">
        <v>201.54</v>
      </c>
      <c r="N8" s="185">
        <v>203.91</v>
      </c>
      <c r="O8" s="185">
        <v>207.14</v>
      </c>
      <c r="P8" s="185">
        <v>212.19</v>
      </c>
      <c r="Q8" s="185">
        <v>217.65</v>
      </c>
      <c r="R8" s="185">
        <v>223.52</v>
      </c>
      <c r="S8" s="185">
        <v>228.69</v>
      </c>
      <c r="T8" s="185">
        <v>234.66</v>
      </c>
      <c r="U8" s="185">
        <v>240.3</v>
      </c>
      <c r="V8" s="185">
        <v>245.53</v>
      </c>
      <c r="W8" s="185">
        <v>251.1</v>
      </c>
      <c r="X8" s="185">
        <v>256.91000000000003</v>
      </c>
      <c r="Y8" s="185">
        <v>262.83</v>
      </c>
      <c r="Z8" s="185">
        <v>269.37</v>
      </c>
      <c r="AA8" s="185">
        <v>276.17</v>
      </c>
      <c r="AB8" s="185">
        <v>282.98</v>
      </c>
      <c r="AC8" s="185">
        <v>290.05</v>
      </c>
      <c r="AD8" s="185">
        <v>297.62</v>
      </c>
      <c r="AE8" s="185">
        <v>304.49</v>
      </c>
      <c r="AF8" s="185">
        <v>311.5</v>
      </c>
      <c r="AG8" s="185">
        <v>318.7</v>
      </c>
      <c r="AH8" s="185">
        <v>326.24</v>
      </c>
      <c r="AI8" s="185">
        <v>334.31</v>
      </c>
      <c r="AJ8" s="185">
        <v>342.67</v>
      </c>
      <c r="AK8" s="185">
        <v>351.49</v>
      </c>
      <c r="AL8" s="185">
        <v>360.41</v>
      </c>
      <c r="AM8" s="185">
        <v>369.89</v>
      </c>
      <c r="AN8" s="185">
        <v>380</v>
      </c>
    </row>
    <row r="9" spans="1:40">
      <c r="A9" s="35" t="s">
        <v>522</v>
      </c>
      <c r="B9" s="185">
        <v>93.1</v>
      </c>
      <c r="C9" s="185">
        <v>94.81</v>
      </c>
      <c r="D9" s="185">
        <v>96.04</v>
      </c>
      <c r="E9" s="185">
        <v>96.13</v>
      </c>
      <c r="F9" s="185">
        <v>97.44</v>
      </c>
      <c r="G9" s="185">
        <v>97.81</v>
      </c>
      <c r="H9" s="185">
        <v>98.48</v>
      </c>
      <c r="I9" s="185">
        <v>97.71</v>
      </c>
      <c r="J9" s="185">
        <v>92.79</v>
      </c>
      <c r="K9" s="185">
        <v>95.58</v>
      </c>
      <c r="L9" s="185">
        <v>98.13</v>
      </c>
      <c r="M9" s="185">
        <v>100.22</v>
      </c>
      <c r="N9" s="185">
        <v>102.18</v>
      </c>
      <c r="O9" s="185">
        <v>104.28</v>
      </c>
      <c r="P9" s="185">
        <v>107.16</v>
      </c>
      <c r="Q9" s="185">
        <v>109.9</v>
      </c>
      <c r="R9" s="185">
        <v>112.65</v>
      </c>
      <c r="S9" s="185">
        <v>115.22</v>
      </c>
      <c r="T9" s="185">
        <v>117.84</v>
      </c>
      <c r="U9" s="185">
        <v>120.44</v>
      </c>
      <c r="V9" s="185">
        <v>122.85</v>
      </c>
      <c r="W9" s="185">
        <v>125.47</v>
      </c>
      <c r="X9" s="185">
        <v>128.21</v>
      </c>
      <c r="Y9" s="185">
        <v>131.01</v>
      </c>
      <c r="Z9" s="185">
        <v>134.12</v>
      </c>
      <c r="AA9" s="185">
        <v>137.33000000000001</v>
      </c>
      <c r="AB9" s="185">
        <v>140.49</v>
      </c>
      <c r="AC9" s="185">
        <v>143.72</v>
      </c>
      <c r="AD9" s="185">
        <v>147.09</v>
      </c>
      <c r="AE9" s="185">
        <v>150.19</v>
      </c>
      <c r="AF9" s="185">
        <v>153.37</v>
      </c>
      <c r="AG9" s="185">
        <v>156.65</v>
      </c>
      <c r="AH9" s="185">
        <v>160.22</v>
      </c>
      <c r="AI9" s="185">
        <v>164.01</v>
      </c>
      <c r="AJ9" s="185">
        <v>167.91</v>
      </c>
      <c r="AK9" s="185">
        <v>171.93</v>
      </c>
      <c r="AL9" s="185">
        <v>175.86</v>
      </c>
      <c r="AM9" s="185">
        <v>180.05</v>
      </c>
      <c r="AN9" s="185">
        <v>184.39</v>
      </c>
    </row>
    <row r="10" spans="1:40">
      <c r="A10" s="35" t="s">
        <v>523</v>
      </c>
      <c r="B10" s="185">
        <v>235.5</v>
      </c>
      <c r="C10" s="185">
        <v>241.63</v>
      </c>
      <c r="D10" s="185">
        <v>245.65</v>
      </c>
      <c r="E10" s="185">
        <v>248.47</v>
      </c>
      <c r="F10" s="185">
        <v>251.07</v>
      </c>
      <c r="G10" s="185">
        <v>252.54</v>
      </c>
      <c r="H10" s="185">
        <v>254.74</v>
      </c>
      <c r="I10" s="185">
        <v>254.67</v>
      </c>
      <c r="J10" s="185">
        <v>230.24</v>
      </c>
      <c r="K10" s="185">
        <v>236.69</v>
      </c>
      <c r="L10" s="185">
        <v>242.59</v>
      </c>
      <c r="M10" s="185">
        <v>248.33</v>
      </c>
      <c r="N10" s="185">
        <v>253.83</v>
      </c>
      <c r="O10" s="185">
        <v>259.61</v>
      </c>
      <c r="P10" s="185">
        <v>266.92</v>
      </c>
      <c r="Q10" s="185">
        <v>274.13</v>
      </c>
      <c r="R10" s="185">
        <v>281.63</v>
      </c>
      <c r="S10" s="185">
        <v>289.23</v>
      </c>
      <c r="T10" s="185">
        <v>297.02</v>
      </c>
      <c r="U10" s="185">
        <v>305.64</v>
      </c>
      <c r="V10" s="185">
        <v>313.91000000000003</v>
      </c>
      <c r="W10" s="185">
        <v>323.06</v>
      </c>
      <c r="X10" s="185">
        <v>332.87</v>
      </c>
      <c r="Y10" s="185">
        <v>343.27</v>
      </c>
      <c r="Z10" s="185">
        <v>354.09</v>
      </c>
      <c r="AA10" s="185">
        <v>365.3</v>
      </c>
      <c r="AB10" s="185">
        <v>376.62</v>
      </c>
      <c r="AC10" s="185">
        <v>388.36</v>
      </c>
      <c r="AD10" s="185">
        <v>400.79</v>
      </c>
      <c r="AE10" s="185">
        <v>413.32</v>
      </c>
      <c r="AF10" s="185">
        <v>426.43</v>
      </c>
      <c r="AG10" s="185">
        <v>440.09</v>
      </c>
      <c r="AH10" s="185">
        <v>454.44</v>
      </c>
      <c r="AI10" s="185">
        <v>469.74</v>
      </c>
      <c r="AJ10" s="185">
        <v>485.82</v>
      </c>
      <c r="AK10" s="185">
        <v>502.71</v>
      </c>
      <c r="AL10" s="185">
        <v>519.79999999999995</v>
      </c>
      <c r="AM10" s="185">
        <v>537.78</v>
      </c>
      <c r="AN10" s="185">
        <v>556.72</v>
      </c>
    </row>
    <row r="11" spans="1:40">
      <c r="A11" s="35" t="s">
        <v>524</v>
      </c>
      <c r="B11" s="185">
        <v>17.78</v>
      </c>
      <c r="C11" s="185">
        <v>18.190000000000001</v>
      </c>
      <c r="D11" s="185">
        <v>18.54</v>
      </c>
      <c r="E11" s="185">
        <v>18.73</v>
      </c>
      <c r="F11" s="185">
        <v>19.13</v>
      </c>
      <c r="G11" s="185">
        <v>19.23</v>
      </c>
      <c r="H11" s="185">
        <v>19.5</v>
      </c>
      <c r="I11" s="185">
        <v>19.52</v>
      </c>
      <c r="J11" s="185">
        <v>18.16</v>
      </c>
      <c r="K11" s="185">
        <v>18.68</v>
      </c>
      <c r="L11" s="185">
        <v>19.149999999999999</v>
      </c>
      <c r="M11" s="185">
        <v>19.61</v>
      </c>
      <c r="N11" s="185">
        <v>20.04</v>
      </c>
      <c r="O11" s="185">
        <v>20.51</v>
      </c>
      <c r="P11" s="185">
        <v>21.11</v>
      </c>
      <c r="Q11" s="185">
        <v>21.69</v>
      </c>
      <c r="R11" s="185">
        <v>22.28</v>
      </c>
      <c r="S11" s="185">
        <v>22.83</v>
      </c>
      <c r="T11" s="185">
        <v>23.42</v>
      </c>
      <c r="U11" s="185">
        <v>24.02</v>
      </c>
      <c r="V11" s="185">
        <v>24.61</v>
      </c>
      <c r="W11" s="185">
        <v>25.26</v>
      </c>
      <c r="X11" s="185">
        <v>25.94</v>
      </c>
      <c r="Y11" s="185">
        <v>26.65</v>
      </c>
      <c r="Z11" s="185">
        <v>27.42</v>
      </c>
      <c r="AA11" s="185">
        <v>28.22</v>
      </c>
      <c r="AB11" s="185">
        <v>29.03</v>
      </c>
      <c r="AC11" s="185">
        <v>29.88</v>
      </c>
      <c r="AD11" s="185">
        <v>30.78</v>
      </c>
      <c r="AE11" s="185">
        <v>31.65</v>
      </c>
      <c r="AF11" s="185">
        <v>32.57</v>
      </c>
      <c r="AG11" s="185">
        <v>33.53</v>
      </c>
      <c r="AH11" s="185">
        <v>34.54</v>
      </c>
      <c r="AI11" s="185">
        <v>35.619999999999997</v>
      </c>
      <c r="AJ11" s="185">
        <v>36.75</v>
      </c>
      <c r="AK11" s="185">
        <v>37.93</v>
      </c>
      <c r="AL11" s="185">
        <v>39.130000000000003</v>
      </c>
      <c r="AM11" s="185">
        <v>40.380000000000003</v>
      </c>
      <c r="AN11" s="185">
        <v>41.7</v>
      </c>
    </row>
    <row r="12" spans="1:40">
      <c r="A12" s="35" t="s">
        <v>525</v>
      </c>
      <c r="B12" s="185">
        <v>52.81</v>
      </c>
      <c r="C12" s="185">
        <v>54.31</v>
      </c>
      <c r="D12" s="185">
        <v>55.26</v>
      </c>
      <c r="E12" s="185">
        <v>55.73</v>
      </c>
      <c r="F12" s="185">
        <v>56.3</v>
      </c>
      <c r="G12" s="185">
        <v>56.6</v>
      </c>
      <c r="H12" s="185">
        <v>57.09</v>
      </c>
      <c r="I12" s="185">
        <v>56.96</v>
      </c>
      <c r="J12" s="185">
        <v>52.37</v>
      </c>
      <c r="K12" s="185">
        <v>53.76</v>
      </c>
      <c r="L12" s="185">
        <v>55.02</v>
      </c>
      <c r="M12" s="185">
        <v>56.21</v>
      </c>
      <c r="N12" s="185">
        <v>57.35</v>
      </c>
      <c r="O12" s="185">
        <v>58.59</v>
      </c>
      <c r="P12" s="185">
        <v>60.17</v>
      </c>
      <c r="Q12" s="185">
        <v>61.72</v>
      </c>
      <c r="R12" s="185">
        <v>63.31</v>
      </c>
      <c r="S12" s="185">
        <v>65.09</v>
      </c>
      <c r="T12" s="185">
        <v>66.930000000000007</v>
      </c>
      <c r="U12" s="185">
        <v>68.83</v>
      </c>
      <c r="V12" s="185">
        <v>70.67</v>
      </c>
      <c r="W12" s="185">
        <v>72.69</v>
      </c>
      <c r="X12" s="185">
        <v>74.849999999999994</v>
      </c>
      <c r="Y12" s="185">
        <v>77.23</v>
      </c>
      <c r="Z12" s="185">
        <v>79.680000000000007</v>
      </c>
      <c r="AA12" s="185">
        <v>82.2</v>
      </c>
      <c r="AB12" s="185">
        <v>84.75</v>
      </c>
      <c r="AC12" s="185">
        <v>87.38</v>
      </c>
      <c r="AD12" s="185">
        <v>90.15</v>
      </c>
      <c r="AE12" s="185">
        <v>92.83</v>
      </c>
      <c r="AF12" s="185">
        <v>95.65</v>
      </c>
      <c r="AG12" s="185">
        <v>98.6</v>
      </c>
      <c r="AH12" s="185">
        <v>101.7</v>
      </c>
      <c r="AI12" s="185">
        <v>105</v>
      </c>
      <c r="AJ12" s="185">
        <v>108.37</v>
      </c>
      <c r="AK12" s="185">
        <v>111.9</v>
      </c>
      <c r="AL12" s="185">
        <v>115.47</v>
      </c>
      <c r="AM12" s="185">
        <v>119.23</v>
      </c>
      <c r="AN12" s="185">
        <v>123.19</v>
      </c>
    </row>
    <row r="13" spans="1:40">
      <c r="A13" s="35" t="s">
        <v>526</v>
      </c>
      <c r="B13" s="185">
        <v>14.11</v>
      </c>
      <c r="C13" s="185">
        <v>14.52</v>
      </c>
      <c r="D13" s="185">
        <v>14.79</v>
      </c>
      <c r="E13" s="185">
        <v>15.03</v>
      </c>
      <c r="F13" s="185">
        <v>15.21</v>
      </c>
      <c r="G13" s="185">
        <v>15.35</v>
      </c>
      <c r="H13" s="185">
        <v>15.51</v>
      </c>
      <c r="I13" s="185">
        <v>15.54</v>
      </c>
      <c r="J13" s="185">
        <v>14.21</v>
      </c>
      <c r="K13" s="185">
        <v>14.6</v>
      </c>
      <c r="L13" s="185">
        <v>14.95</v>
      </c>
      <c r="M13" s="185">
        <v>15.3</v>
      </c>
      <c r="N13" s="185">
        <v>15.64</v>
      </c>
      <c r="O13" s="185">
        <v>16</v>
      </c>
      <c r="P13" s="185">
        <v>16.440000000000001</v>
      </c>
      <c r="Q13" s="185">
        <v>16.88</v>
      </c>
      <c r="R13" s="185">
        <v>17.34</v>
      </c>
      <c r="S13" s="185">
        <v>17.8</v>
      </c>
      <c r="T13" s="185">
        <v>18.27</v>
      </c>
      <c r="U13" s="185">
        <v>18.809999999999999</v>
      </c>
      <c r="V13" s="185">
        <v>19.32</v>
      </c>
      <c r="W13" s="185">
        <v>19.88</v>
      </c>
      <c r="X13" s="185">
        <v>20.49</v>
      </c>
      <c r="Y13" s="185">
        <v>21.14</v>
      </c>
      <c r="Z13" s="185">
        <v>21.81</v>
      </c>
      <c r="AA13" s="185">
        <v>22.5</v>
      </c>
      <c r="AB13" s="185">
        <v>23.19</v>
      </c>
      <c r="AC13" s="185">
        <v>23.92</v>
      </c>
      <c r="AD13" s="185">
        <v>24.68</v>
      </c>
      <c r="AE13" s="185">
        <v>25.46</v>
      </c>
      <c r="AF13" s="185">
        <v>26.29</v>
      </c>
      <c r="AG13" s="185">
        <v>27.15</v>
      </c>
      <c r="AH13" s="185">
        <v>28.04</v>
      </c>
      <c r="AI13" s="185">
        <v>28.99</v>
      </c>
      <c r="AJ13" s="185">
        <v>30</v>
      </c>
      <c r="AK13" s="185">
        <v>31.06</v>
      </c>
      <c r="AL13" s="185">
        <v>32.130000000000003</v>
      </c>
      <c r="AM13" s="185">
        <v>33.26</v>
      </c>
      <c r="AN13" s="185">
        <v>34.44</v>
      </c>
    </row>
    <row r="14" spans="1:40">
      <c r="A14" s="35" t="s">
        <v>388</v>
      </c>
      <c r="B14" s="185">
        <v>13.35</v>
      </c>
      <c r="C14" s="185">
        <v>13.74</v>
      </c>
      <c r="D14" s="185">
        <v>13.91</v>
      </c>
      <c r="E14" s="185">
        <v>14.13</v>
      </c>
      <c r="F14" s="185">
        <v>14.15</v>
      </c>
      <c r="G14" s="185">
        <v>14.18</v>
      </c>
      <c r="H14" s="185">
        <v>14.21</v>
      </c>
      <c r="I14" s="185">
        <v>14.08</v>
      </c>
      <c r="J14" s="185">
        <v>12.26</v>
      </c>
      <c r="K14" s="185">
        <v>12.65</v>
      </c>
      <c r="L14" s="185">
        <v>12.9</v>
      </c>
      <c r="M14" s="185">
        <v>13.13</v>
      </c>
      <c r="N14" s="185">
        <v>13.34</v>
      </c>
      <c r="O14" s="185">
        <v>13.63</v>
      </c>
      <c r="P14" s="185">
        <v>14.12</v>
      </c>
      <c r="Q14" s="185">
        <v>14.6</v>
      </c>
      <c r="R14" s="185">
        <v>15.08</v>
      </c>
      <c r="S14" s="185">
        <v>15.43</v>
      </c>
      <c r="T14" s="185">
        <v>15.88</v>
      </c>
      <c r="U14" s="185">
        <v>16.239999999999998</v>
      </c>
      <c r="V14" s="185">
        <v>16.559999999999999</v>
      </c>
      <c r="W14" s="185">
        <v>16.93</v>
      </c>
      <c r="X14" s="185">
        <v>17.34</v>
      </c>
      <c r="Y14" s="185">
        <v>17.73</v>
      </c>
      <c r="Z14" s="185">
        <v>18.190000000000001</v>
      </c>
      <c r="AA14" s="185">
        <v>18.670000000000002</v>
      </c>
      <c r="AB14" s="185">
        <v>19.14</v>
      </c>
      <c r="AC14" s="185">
        <v>19.63</v>
      </c>
      <c r="AD14" s="185">
        <v>20.14</v>
      </c>
      <c r="AE14" s="185">
        <v>20.57</v>
      </c>
      <c r="AF14" s="185">
        <v>21.03</v>
      </c>
      <c r="AG14" s="185">
        <v>21.51</v>
      </c>
      <c r="AH14" s="185">
        <v>22.03</v>
      </c>
      <c r="AI14" s="185">
        <v>22.59</v>
      </c>
      <c r="AJ14" s="185">
        <v>23.19</v>
      </c>
      <c r="AK14" s="185">
        <v>23.82</v>
      </c>
      <c r="AL14" s="185">
        <v>24.47</v>
      </c>
      <c r="AM14" s="185">
        <v>25.16</v>
      </c>
      <c r="AN14" s="185">
        <v>25.89</v>
      </c>
    </row>
    <row r="15" spans="1:40">
      <c r="A15" s="35" t="s">
        <v>527</v>
      </c>
      <c r="B15" s="185">
        <v>10.11</v>
      </c>
      <c r="C15" s="185">
        <v>8.43</v>
      </c>
      <c r="D15" s="185">
        <v>7.26</v>
      </c>
      <c r="E15" s="185">
        <v>6.85</v>
      </c>
      <c r="F15" s="185">
        <v>6.43</v>
      </c>
      <c r="G15" s="185">
        <v>5.96</v>
      </c>
      <c r="H15" s="185">
        <v>5.84</v>
      </c>
      <c r="I15" s="185">
        <v>5.52</v>
      </c>
      <c r="J15" s="185">
        <v>4.53</v>
      </c>
      <c r="K15" s="185">
        <v>4.6900000000000004</v>
      </c>
      <c r="L15" s="185">
        <v>4.71</v>
      </c>
      <c r="M15" s="185">
        <v>4.74</v>
      </c>
      <c r="N15" s="185">
        <v>4.7699999999999996</v>
      </c>
      <c r="O15" s="185">
        <v>4.84</v>
      </c>
      <c r="P15" s="185">
        <v>5.01</v>
      </c>
      <c r="Q15" s="185">
        <v>5.21</v>
      </c>
      <c r="R15" s="185">
        <v>5.45</v>
      </c>
      <c r="S15" s="185">
        <v>5.64</v>
      </c>
      <c r="T15" s="185">
        <v>5.88</v>
      </c>
      <c r="U15" s="185">
        <v>6.08</v>
      </c>
      <c r="V15" s="185">
        <v>6.21</v>
      </c>
      <c r="W15" s="185">
        <v>6.36</v>
      </c>
      <c r="X15" s="185">
        <v>6.52</v>
      </c>
      <c r="Y15" s="185">
        <v>6.66</v>
      </c>
      <c r="Z15" s="185">
        <v>6.83</v>
      </c>
      <c r="AA15" s="185">
        <v>7</v>
      </c>
      <c r="AB15" s="185">
        <v>7.17</v>
      </c>
      <c r="AC15" s="185">
        <v>7.34</v>
      </c>
      <c r="AD15" s="185">
        <v>7.52</v>
      </c>
      <c r="AE15" s="185">
        <v>7.63</v>
      </c>
      <c r="AF15" s="185">
        <v>7.74</v>
      </c>
      <c r="AG15" s="185">
        <v>7.85</v>
      </c>
      <c r="AH15" s="185">
        <v>7.96</v>
      </c>
      <c r="AI15" s="185">
        <v>8.08</v>
      </c>
      <c r="AJ15" s="185">
        <v>8.2100000000000009</v>
      </c>
      <c r="AK15" s="185">
        <v>8.35</v>
      </c>
      <c r="AL15" s="185">
        <v>8.49</v>
      </c>
      <c r="AM15" s="185">
        <v>8.65</v>
      </c>
      <c r="AN15" s="185">
        <v>8.82</v>
      </c>
    </row>
    <row r="16" spans="1:40">
      <c r="A16" s="35" t="s">
        <v>599</v>
      </c>
      <c r="S16" s="185">
        <v>0.63</v>
      </c>
      <c r="T16" s="185">
        <v>1.1000000000000001</v>
      </c>
      <c r="U16" s="185">
        <v>1.62</v>
      </c>
      <c r="V16" s="185">
        <v>2.14</v>
      </c>
      <c r="W16" s="185">
        <v>2.65</v>
      </c>
      <c r="X16" s="185">
        <v>3.15</v>
      </c>
      <c r="Y16" s="185">
        <v>3.95</v>
      </c>
      <c r="Z16" s="185">
        <v>4.43</v>
      </c>
      <c r="AA16" s="185">
        <v>4.9000000000000004</v>
      </c>
      <c r="AB16" s="185">
        <v>5.38</v>
      </c>
      <c r="AC16" s="185">
        <v>5.86</v>
      </c>
      <c r="AD16" s="185">
        <v>6.34</v>
      </c>
      <c r="AE16" s="185">
        <v>6.79</v>
      </c>
      <c r="AF16" s="185">
        <v>7.25</v>
      </c>
      <c r="AG16" s="185">
        <v>7.7</v>
      </c>
      <c r="AH16" s="185">
        <v>8.15</v>
      </c>
      <c r="AI16" s="185">
        <v>8.6</v>
      </c>
      <c r="AJ16" s="185">
        <v>8.86</v>
      </c>
      <c r="AK16" s="185">
        <v>9.1199999999999992</v>
      </c>
      <c r="AL16" s="185">
        <v>9.3800000000000008</v>
      </c>
      <c r="AM16" s="185">
        <v>9.64</v>
      </c>
      <c r="AN16" s="185">
        <v>9.9</v>
      </c>
    </row>
    <row r="17" spans="1:40">
      <c r="A17" s="35" t="s">
        <v>528</v>
      </c>
      <c r="B17" s="185">
        <v>84.25</v>
      </c>
      <c r="C17" s="185">
        <v>83.73</v>
      </c>
      <c r="D17" s="185">
        <v>83.25</v>
      </c>
      <c r="E17" s="185">
        <v>82.69</v>
      </c>
      <c r="F17" s="185">
        <v>81.209999999999994</v>
      </c>
      <c r="G17" s="185">
        <v>80.83</v>
      </c>
      <c r="H17" s="185">
        <v>80.180000000000007</v>
      </c>
      <c r="I17" s="185">
        <v>78.209999999999994</v>
      </c>
      <c r="J17" s="185">
        <v>76.040000000000006</v>
      </c>
      <c r="K17" s="185">
        <v>77.260000000000005</v>
      </c>
      <c r="L17" s="185">
        <v>76.540000000000006</v>
      </c>
      <c r="M17" s="185">
        <v>77.84</v>
      </c>
      <c r="N17" s="185">
        <v>78.83</v>
      </c>
      <c r="O17" s="185">
        <v>79.89</v>
      </c>
      <c r="P17" s="185">
        <v>81.33</v>
      </c>
      <c r="Q17" s="185">
        <v>83.16</v>
      </c>
      <c r="R17" s="185">
        <v>84.74</v>
      </c>
      <c r="S17" s="185">
        <v>87.09</v>
      </c>
      <c r="T17" s="185">
        <v>89.18</v>
      </c>
      <c r="U17" s="185">
        <v>91.58</v>
      </c>
      <c r="V17" s="185">
        <v>93.3</v>
      </c>
      <c r="W17" s="185">
        <v>95.88</v>
      </c>
      <c r="X17" s="185">
        <v>98.58</v>
      </c>
      <c r="Y17" s="185">
        <v>102.12</v>
      </c>
      <c r="Z17" s="185">
        <v>104.15</v>
      </c>
      <c r="AA17" s="185">
        <v>106.44</v>
      </c>
      <c r="AB17" s="185">
        <v>108.7</v>
      </c>
      <c r="AC17" s="185">
        <v>110.96</v>
      </c>
      <c r="AD17" s="185">
        <v>113.25</v>
      </c>
      <c r="AE17" s="185">
        <v>116.13</v>
      </c>
      <c r="AF17" s="185">
        <v>119.11</v>
      </c>
      <c r="AG17" s="185">
        <v>122.09</v>
      </c>
      <c r="AH17" s="185">
        <v>125.09</v>
      </c>
      <c r="AI17" s="185">
        <v>128.13</v>
      </c>
      <c r="AJ17" s="185">
        <v>131.97</v>
      </c>
      <c r="AK17" s="185">
        <v>135.72</v>
      </c>
      <c r="AL17" s="185">
        <v>139.46</v>
      </c>
      <c r="AM17" s="185">
        <v>143.13999999999999</v>
      </c>
      <c r="AN17" s="185">
        <v>146.85</v>
      </c>
    </row>
    <row r="18" spans="1:40">
      <c r="A18" s="35" t="s">
        <v>593</v>
      </c>
      <c r="B18" s="185">
        <v>21.15</v>
      </c>
      <c r="C18" s="185">
        <v>22.37</v>
      </c>
      <c r="D18" s="185">
        <v>23.86</v>
      </c>
      <c r="E18" s="185">
        <v>24.79</v>
      </c>
      <c r="F18" s="185">
        <v>25.39</v>
      </c>
      <c r="G18" s="185">
        <v>26.91</v>
      </c>
      <c r="H18" s="185">
        <v>28.69</v>
      </c>
      <c r="I18" s="185">
        <v>29.81</v>
      </c>
      <c r="J18" s="185">
        <v>28.74</v>
      </c>
      <c r="K18" s="185">
        <v>30.06</v>
      </c>
      <c r="L18" s="185">
        <v>31.41</v>
      </c>
      <c r="M18" s="185">
        <v>32.79</v>
      </c>
      <c r="N18" s="185">
        <v>34.18</v>
      </c>
      <c r="O18" s="185">
        <v>35.74</v>
      </c>
      <c r="P18" s="185">
        <v>37.880000000000003</v>
      </c>
      <c r="Q18" s="185">
        <v>40.24</v>
      </c>
      <c r="R18" s="185">
        <v>42.9</v>
      </c>
      <c r="S18" s="185">
        <v>45.9</v>
      </c>
      <c r="T18" s="185">
        <v>49.13</v>
      </c>
      <c r="U18" s="185">
        <v>52.76</v>
      </c>
      <c r="V18" s="185">
        <v>56.4</v>
      </c>
      <c r="W18" s="185">
        <v>60.42</v>
      </c>
      <c r="X18" s="185">
        <v>64.709999999999994</v>
      </c>
      <c r="Y18" s="185">
        <v>69.47</v>
      </c>
      <c r="Z18" s="185">
        <v>74.56</v>
      </c>
      <c r="AA18" s="185">
        <v>79.92</v>
      </c>
      <c r="AB18" s="185">
        <v>85.44</v>
      </c>
      <c r="AC18" s="185">
        <v>91.27</v>
      </c>
      <c r="AD18" s="185">
        <v>97.47</v>
      </c>
      <c r="AE18" s="185">
        <v>103.66</v>
      </c>
      <c r="AF18" s="185">
        <v>109.94</v>
      </c>
      <c r="AG18" s="185">
        <v>116.29</v>
      </c>
      <c r="AH18" s="185">
        <v>122.76</v>
      </c>
      <c r="AI18" s="185">
        <v>129.41999999999999</v>
      </c>
      <c r="AJ18" s="185">
        <v>136.13999999999999</v>
      </c>
      <c r="AK18" s="185">
        <v>142.99</v>
      </c>
      <c r="AL18" s="185">
        <v>149.66</v>
      </c>
      <c r="AM18" s="185">
        <v>156.57</v>
      </c>
      <c r="AN18" s="185">
        <v>163.72</v>
      </c>
    </row>
    <row r="19" spans="1:40">
      <c r="A19" s="35" t="s">
        <v>594</v>
      </c>
      <c r="B19" s="185">
        <v>135.96</v>
      </c>
      <c r="C19" s="185">
        <v>139.72999999999999</v>
      </c>
      <c r="D19" s="185">
        <v>142.69999999999999</v>
      </c>
      <c r="E19" s="185">
        <v>144.16</v>
      </c>
      <c r="F19" s="185">
        <v>145.31</v>
      </c>
      <c r="G19" s="185">
        <v>147.16</v>
      </c>
      <c r="H19" s="185">
        <v>148.75</v>
      </c>
      <c r="I19" s="185">
        <v>149.16999999999999</v>
      </c>
      <c r="J19" s="185">
        <v>138.22</v>
      </c>
      <c r="K19" s="185">
        <v>141.11000000000001</v>
      </c>
      <c r="L19" s="185">
        <v>144.02000000000001</v>
      </c>
      <c r="M19" s="185">
        <v>146.85</v>
      </c>
      <c r="N19" s="185">
        <v>149.56</v>
      </c>
      <c r="O19" s="185">
        <v>152.32</v>
      </c>
      <c r="P19" s="185">
        <v>155.71</v>
      </c>
      <c r="Q19" s="185">
        <v>158.9</v>
      </c>
      <c r="R19" s="185">
        <v>162.26</v>
      </c>
      <c r="S19" s="185">
        <v>165.94</v>
      </c>
      <c r="T19" s="185">
        <v>169.63</v>
      </c>
      <c r="U19" s="185">
        <v>174.19</v>
      </c>
      <c r="V19" s="185">
        <v>178.43</v>
      </c>
      <c r="W19" s="185">
        <v>183.19</v>
      </c>
      <c r="X19" s="185">
        <v>188.3</v>
      </c>
      <c r="Y19" s="185">
        <v>193.91</v>
      </c>
      <c r="Z19" s="185">
        <v>199.62</v>
      </c>
      <c r="AA19" s="185">
        <v>205.55</v>
      </c>
      <c r="AB19" s="185">
        <v>211.53</v>
      </c>
      <c r="AC19" s="185">
        <v>217.76</v>
      </c>
      <c r="AD19" s="185">
        <v>224.36</v>
      </c>
      <c r="AE19" s="185">
        <v>231.21</v>
      </c>
      <c r="AF19" s="185">
        <v>238.37</v>
      </c>
      <c r="AG19" s="185">
        <v>245.82</v>
      </c>
      <c r="AH19" s="185">
        <v>253.64</v>
      </c>
      <c r="AI19" s="185">
        <v>261.98</v>
      </c>
      <c r="AJ19" s="185">
        <v>270.7</v>
      </c>
      <c r="AK19" s="185">
        <v>279.86</v>
      </c>
      <c r="AL19" s="185">
        <v>289.08</v>
      </c>
      <c r="AM19" s="185">
        <v>298.81</v>
      </c>
      <c r="AN19" s="185">
        <v>309.06</v>
      </c>
    </row>
    <row r="20" spans="1:40">
      <c r="A20" s="35" t="s">
        <v>595</v>
      </c>
      <c r="B20" s="185">
        <v>11.26</v>
      </c>
      <c r="C20" s="185">
        <v>11.57</v>
      </c>
      <c r="D20" s="185">
        <v>11.91</v>
      </c>
      <c r="E20" s="185">
        <v>12.12</v>
      </c>
      <c r="F20" s="185">
        <v>12.2</v>
      </c>
      <c r="G20" s="185">
        <v>12.36</v>
      </c>
      <c r="H20" s="185">
        <v>12.64</v>
      </c>
      <c r="I20" s="185">
        <v>12.79</v>
      </c>
      <c r="J20" s="185">
        <v>12</v>
      </c>
      <c r="K20" s="185">
        <v>12.34</v>
      </c>
      <c r="L20" s="185">
        <v>12.61</v>
      </c>
      <c r="M20" s="185">
        <v>12.86</v>
      </c>
      <c r="N20" s="185">
        <v>13.09</v>
      </c>
      <c r="O20" s="185">
        <v>13.32</v>
      </c>
      <c r="P20" s="185">
        <v>13.6</v>
      </c>
      <c r="Q20" s="185">
        <v>13.87</v>
      </c>
      <c r="R20" s="185">
        <v>14.15</v>
      </c>
      <c r="S20" s="185">
        <v>14.45</v>
      </c>
      <c r="T20" s="185">
        <v>14.74</v>
      </c>
      <c r="U20" s="185">
        <v>15.11</v>
      </c>
      <c r="V20" s="185">
        <v>15.46</v>
      </c>
      <c r="W20" s="185">
        <v>15.83</v>
      </c>
      <c r="X20" s="185">
        <v>16.22</v>
      </c>
      <c r="Y20" s="185">
        <v>16.63</v>
      </c>
      <c r="Z20" s="185">
        <v>17.04</v>
      </c>
      <c r="AA20" s="185">
        <v>17.47</v>
      </c>
      <c r="AB20" s="185">
        <v>17.89</v>
      </c>
      <c r="AC20" s="185">
        <v>18.329999999999998</v>
      </c>
      <c r="AD20" s="185">
        <v>18.8</v>
      </c>
      <c r="AE20" s="185">
        <v>19.29</v>
      </c>
      <c r="AF20" s="185">
        <v>19.79</v>
      </c>
      <c r="AG20" s="185">
        <v>20.29</v>
      </c>
      <c r="AH20" s="185">
        <v>20.8</v>
      </c>
      <c r="AI20" s="185">
        <v>21.32</v>
      </c>
      <c r="AJ20" s="185">
        <v>21.84</v>
      </c>
      <c r="AK20" s="185">
        <v>22.38</v>
      </c>
      <c r="AL20" s="185">
        <v>22.91</v>
      </c>
      <c r="AM20" s="185">
        <v>23.46</v>
      </c>
      <c r="AN20" s="185">
        <v>24.05</v>
      </c>
    </row>
    <row r="21" spans="1:40">
      <c r="A21" s="35" t="s">
        <v>596</v>
      </c>
      <c r="B21" s="185">
        <v>1.1399999999999999</v>
      </c>
      <c r="C21" s="185">
        <v>1.1599999999999999</v>
      </c>
      <c r="D21" s="185">
        <v>1.1399999999999999</v>
      </c>
      <c r="E21" s="185">
        <v>1.1299999999999999</v>
      </c>
      <c r="F21" s="185">
        <v>1.1499999999999999</v>
      </c>
      <c r="G21" s="185">
        <v>1.1499999999999999</v>
      </c>
      <c r="H21" s="185">
        <v>1.1200000000000001</v>
      </c>
      <c r="I21" s="185">
        <v>1.0900000000000001</v>
      </c>
      <c r="J21" s="185">
        <v>0.99</v>
      </c>
      <c r="K21" s="185">
        <v>0.99</v>
      </c>
      <c r="L21" s="185">
        <v>1</v>
      </c>
      <c r="M21" s="185">
        <v>1.02</v>
      </c>
      <c r="N21" s="185">
        <v>1.03</v>
      </c>
      <c r="O21" s="185">
        <v>1.05</v>
      </c>
      <c r="P21" s="185">
        <v>1.07</v>
      </c>
      <c r="Q21" s="185">
        <v>1.0900000000000001</v>
      </c>
      <c r="R21" s="185">
        <v>1.1100000000000001</v>
      </c>
      <c r="S21" s="185">
        <v>1.1399999999999999</v>
      </c>
      <c r="T21" s="185">
        <v>1.1599999999999999</v>
      </c>
      <c r="U21" s="185">
        <v>1.2</v>
      </c>
      <c r="V21" s="185">
        <v>1.23</v>
      </c>
      <c r="W21" s="185">
        <v>1.27</v>
      </c>
      <c r="X21" s="185">
        <v>1.31</v>
      </c>
      <c r="Y21" s="185">
        <v>1.36</v>
      </c>
      <c r="Z21" s="185">
        <v>1.42</v>
      </c>
      <c r="AA21" s="185">
        <v>1.47</v>
      </c>
      <c r="AB21" s="185">
        <v>1.53</v>
      </c>
      <c r="AC21" s="185">
        <v>1.58</v>
      </c>
      <c r="AD21" s="185">
        <v>1.65</v>
      </c>
      <c r="AE21" s="185">
        <v>1.71</v>
      </c>
      <c r="AF21" s="185">
        <v>1.79</v>
      </c>
      <c r="AG21" s="185">
        <v>1.87</v>
      </c>
      <c r="AH21" s="185">
        <v>1.95</v>
      </c>
      <c r="AI21" s="185">
        <v>2.0499999999999998</v>
      </c>
      <c r="AJ21" s="185">
        <v>2.16</v>
      </c>
      <c r="AK21" s="185">
        <v>2.2799999999999998</v>
      </c>
      <c r="AL21" s="185">
        <v>2.4</v>
      </c>
      <c r="AM21" s="185">
        <v>2.5299999999999998</v>
      </c>
      <c r="AN21" s="185">
        <v>2.66</v>
      </c>
    </row>
    <row r="22" spans="1:40">
      <c r="A22" s="35" t="s">
        <v>529</v>
      </c>
      <c r="B22" s="185">
        <v>27.52</v>
      </c>
      <c r="C22" s="185">
        <v>27.49</v>
      </c>
      <c r="D22" s="185">
        <v>27.45</v>
      </c>
      <c r="E22" s="185">
        <v>27.42</v>
      </c>
      <c r="F22" s="185">
        <v>27.39</v>
      </c>
      <c r="G22" s="185">
        <v>27.36</v>
      </c>
      <c r="H22" s="185">
        <v>27.33</v>
      </c>
      <c r="I22" s="185">
        <v>27.24</v>
      </c>
      <c r="J22" s="185">
        <v>27.16</v>
      </c>
      <c r="K22" s="185">
        <v>26.07</v>
      </c>
      <c r="L22" s="185">
        <v>25.79</v>
      </c>
      <c r="M22" s="185">
        <v>25.7</v>
      </c>
      <c r="N22" s="185">
        <v>25.62</v>
      </c>
      <c r="O22" s="185">
        <v>24.83</v>
      </c>
      <c r="P22" s="185">
        <v>22.54</v>
      </c>
      <c r="Q22" s="185">
        <v>20.239999999999998</v>
      </c>
      <c r="R22" s="185">
        <v>17.95</v>
      </c>
      <c r="S22" s="185">
        <v>15.66</v>
      </c>
      <c r="T22" s="185">
        <v>13.37</v>
      </c>
      <c r="U22" s="185">
        <v>12.37</v>
      </c>
      <c r="V22" s="185">
        <v>11.37</v>
      </c>
      <c r="W22" s="185">
        <v>10.37</v>
      </c>
      <c r="X22" s="185">
        <v>9.3699999999999992</v>
      </c>
      <c r="Y22" s="185">
        <v>8.41</v>
      </c>
      <c r="Z22" s="185">
        <v>7.24</v>
      </c>
      <c r="AA22" s="185">
        <v>6.06</v>
      </c>
      <c r="AB22" s="185">
        <v>4.88</v>
      </c>
      <c r="AC22" s="185">
        <v>3.7</v>
      </c>
      <c r="AD22" s="185">
        <v>2.52</v>
      </c>
      <c r="AE22" s="185">
        <v>2.52</v>
      </c>
      <c r="AF22" s="185">
        <v>2.52</v>
      </c>
      <c r="AG22" s="185">
        <v>2.52</v>
      </c>
      <c r="AH22" s="185">
        <v>2.52</v>
      </c>
      <c r="AI22" s="185">
        <v>2.52</v>
      </c>
      <c r="AJ22" s="185">
        <v>2.52</v>
      </c>
      <c r="AK22" s="185">
        <v>2.52</v>
      </c>
      <c r="AL22" s="185">
        <v>2.52</v>
      </c>
      <c r="AM22" s="185">
        <v>2.52</v>
      </c>
      <c r="AN22" s="185">
        <v>2.52</v>
      </c>
    </row>
    <row r="23" spans="1:40">
      <c r="A23" s="35" t="s">
        <v>600</v>
      </c>
      <c r="B23" s="185">
        <v>66.42</v>
      </c>
      <c r="C23" s="185">
        <v>65.98</v>
      </c>
      <c r="D23" s="185">
        <v>65.72</v>
      </c>
      <c r="E23" s="185">
        <v>65.459999999999994</v>
      </c>
      <c r="F23" s="185">
        <v>64.28</v>
      </c>
      <c r="G23" s="185">
        <v>63.85</v>
      </c>
      <c r="H23" s="185">
        <v>63.13</v>
      </c>
      <c r="I23" s="185">
        <v>62.24</v>
      </c>
      <c r="J23" s="185">
        <v>61.58</v>
      </c>
      <c r="K23" s="185">
        <v>60.37</v>
      </c>
      <c r="L23" s="185">
        <v>60.1</v>
      </c>
      <c r="M23" s="185">
        <v>59.84</v>
      </c>
      <c r="N23" s="185">
        <v>59.34</v>
      </c>
      <c r="O23" s="185">
        <v>58.75</v>
      </c>
      <c r="P23" s="185">
        <v>56.4</v>
      </c>
      <c r="Q23" s="185">
        <v>53.36</v>
      </c>
      <c r="R23" s="185">
        <v>50.36</v>
      </c>
      <c r="S23" s="185">
        <v>46.96</v>
      </c>
      <c r="T23" s="185">
        <v>43.51</v>
      </c>
      <c r="U23" s="185">
        <v>43.76</v>
      </c>
      <c r="V23" s="185">
        <v>42.68</v>
      </c>
      <c r="W23" s="185">
        <v>42.31</v>
      </c>
      <c r="X23" s="185">
        <v>41.94</v>
      </c>
      <c r="Y23" s="185">
        <v>41.15</v>
      </c>
      <c r="Z23" s="185">
        <v>39.86</v>
      </c>
      <c r="AA23" s="185">
        <v>38.57</v>
      </c>
      <c r="AB23" s="185">
        <v>37.28</v>
      </c>
      <c r="AC23" s="185">
        <v>36</v>
      </c>
      <c r="AD23" s="185">
        <v>34.71</v>
      </c>
      <c r="AE23" s="185">
        <v>34.86</v>
      </c>
      <c r="AF23" s="185">
        <v>35.01</v>
      </c>
      <c r="AG23" s="185">
        <v>35.15</v>
      </c>
      <c r="AH23" s="185">
        <v>35.299999999999997</v>
      </c>
      <c r="AI23" s="185">
        <v>35.450000000000003</v>
      </c>
      <c r="AJ23" s="185">
        <v>35.75</v>
      </c>
      <c r="AK23" s="185">
        <v>36.04</v>
      </c>
      <c r="AL23" s="185">
        <v>36.340000000000003</v>
      </c>
      <c r="AM23" s="185">
        <v>36.64</v>
      </c>
      <c r="AN23" s="185">
        <v>36.93</v>
      </c>
    </row>
    <row r="24" spans="1:40">
      <c r="A24" s="35"/>
    </row>
    <row r="25" spans="1:40">
      <c r="A25" s="35"/>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0.50003199863472492</v>
      </c>
      <c r="C61" s="185">
        <v>0.49674335943460585</v>
      </c>
      <c r="D61" s="185">
        <v>0.48822868689454441</v>
      </c>
      <c r="E61" s="185">
        <v>0.48147500627885365</v>
      </c>
      <c r="F61" s="185">
        <v>0.47737656478533347</v>
      </c>
      <c r="G61" s="185">
        <v>0.47023794558911891</v>
      </c>
      <c r="H61" s="185">
        <v>0.46353394236211087</v>
      </c>
      <c r="I61" s="185">
        <v>0.46108769196199162</v>
      </c>
      <c r="J61" s="185">
        <v>0.47398769619141334</v>
      </c>
      <c r="K61" s="185">
        <v>0.48802294893321585</v>
      </c>
      <c r="L61" s="185">
        <v>0.48160744524963783</v>
      </c>
      <c r="M61" s="185">
        <v>0.47529731801684205</v>
      </c>
      <c r="N61" s="185">
        <v>0.4689535605229086</v>
      </c>
      <c r="O61" s="185">
        <v>0.46306118439391969</v>
      </c>
      <c r="P61" s="185">
        <v>0.4555068405538002</v>
      </c>
      <c r="Q61" s="185">
        <v>0.44739940977174142</v>
      </c>
      <c r="R61" s="185">
        <v>0.43930961502928784</v>
      </c>
      <c r="S61" s="185">
        <v>0.43052643049427919</v>
      </c>
      <c r="T61" s="185">
        <v>0.42216842844292707</v>
      </c>
      <c r="U61" s="185">
        <v>0.4135496006513194</v>
      </c>
      <c r="V61" s="185">
        <v>0.40521721442606407</v>
      </c>
      <c r="W61" s="185">
        <v>0.39683874390439688</v>
      </c>
      <c r="X61" s="185">
        <v>0.38789767317654972</v>
      </c>
      <c r="Y61" s="185">
        <v>0.37860953755372506</v>
      </c>
      <c r="Z61" s="185">
        <v>0.3694539819598327</v>
      </c>
      <c r="AA61" s="185">
        <v>0.36068644391934845</v>
      </c>
      <c r="AB61" s="185">
        <v>0.35227821304680329</v>
      </c>
      <c r="AC61" s="185">
        <v>0.34415250138874304</v>
      </c>
      <c r="AD61" s="185">
        <v>0.33605734555939903</v>
      </c>
      <c r="AE61" s="185">
        <v>0.32771224641837343</v>
      </c>
      <c r="AF61" s="185">
        <v>0.3195955838917251</v>
      </c>
      <c r="AG61" s="185">
        <v>0.31161667472449101</v>
      </c>
      <c r="AH61" s="185">
        <v>0.30376621559511952</v>
      </c>
      <c r="AI61" s="185">
        <v>0.29595650938485324</v>
      </c>
      <c r="AJ61" s="185">
        <v>0.28826782153236025</v>
      </c>
      <c r="AK61" s="185">
        <v>0.28068634430159989</v>
      </c>
      <c r="AL61" s="185">
        <v>0.27343643787439709</v>
      </c>
      <c r="AM61" s="185">
        <v>0.2664185400721153</v>
      </c>
      <c r="AN61" s="185">
        <v>0.25945257650105208</v>
      </c>
    </row>
    <row r="62" spans="1:40">
      <c r="A62" s="35" t="s">
        <v>276</v>
      </c>
      <c r="B62" s="185">
        <v>0.30001919918083497</v>
      </c>
      <c r="C62" s="185">
        <v>0.29644362454654938</v>
      </c>
      <c r="D62" s="185">
        <v>0.29989890368726985</v>
      </c>
      <c r="E62" s="185">
        <v>0.30319595185227072</v>
      </c>
      <c r="F62" s="185">
        <v>0.30522800836475233</v>
      </c>
      <c r="G62" s="185">
        <v>0.30605482173653453</v>
      </c>
      <c r="H62" s="185">
        <v>0.30932373575545163</v>
      </c>
      <c r="I62" s="185">
        <v>0.31228368417755731</v>
      </c>
      <c r="J62" s="185">
        <v>0.32375163521226069</v>
      </c>
      <c r="K62" s="185">
        <v>0.30681637697278535</v>
      </c>
      <c r="L62" s="185">
        <v>0.30899051207902728</v>
      </c>
      <c r="M62" s="185">
        <v>0.31073061540438202</v>
      </c>
      <c r="N62" s="185">
        <v>0.31288111144304859</v>
      </c>
      <c r="O62" s="185">
        <v>0.31491255593475925</v>
      </c>
      <c r="P62" s="185">
        <v>0.31628939074725432</v>
      </c>
      <c r="Q62" s="185">
        <v>0.31847593645969752</v>
      </c>
      <c r="R62" s="185">
        <v>0.32044792827503243</v>
      </c>
      <c r="S62" s="185">
        <v>0.32217124766279381</v>
      </c>
      <c r="T62" s="185">
        <v>0.32472047549482769</v>
      </c>
      <c r="U62" s="185">
        <v>0.32634303861147274</v>
      </c>
      <c r="V62" s="185">
        <v>0.32889986401097365</v>
      </c>
      <c r="W62" s="185">
        <v>0.33081335717795152</v>
      </c>
      <c r="X62" s="185">
        <v>0.33290577410474198</v>
      </c>
      <c r="Y62" s="185">
        <v>0.3350106446536113</v>
      </c>
      <c r="Z62" s="185">
        <v>0.33736398356282593</v>
      </c>
      <c r="AA62" s="185">
        <v>0.33948242167787424</v>
      </c>
      <c r="AB62" s="185">
        <v>0.34168685597597181</v>
      </c>
      <c r="AC62" s="185">
        <v>0.34372210155141747</v>
      </c>
      <c r="AD62" s="185">
        <v>0.34569570470434441</v>
      </c>
      <c r="AE62" s="185">
        <v>0.3473542306386222</v>
      </c>
      <c r="AF62" s="185">
        <v>0.34891157351144181</v>
      </c>
      <c r="AG62" s="185">
        <v>0.35047596741434678</v>
      </c>
      <c r="AH62" s="185">
        <v>0.3520351033371365</v>
      </c>
      <c r="AI62" s="185">
        <v>0.35353162196051169</v>
      </c>
      <c r="AJ62" s="185">
        <v>0.35519503153173082</v>
      </c>
      <c r="AK62" s="185">
        <v>0.35685939070599704</v>
      </c>
      <c r="AL62" s="185">
        <v>0.35861453802253224</v>
      </c>
      <c r="AM62" s="185">
        <v>0.36021589852188485</v>
      </c>
      <c r="AN62" s="185">
        <v>0.36180135191051532</v>
      </c>
    </row>
    <row r="63" spans="1:40">
      <c r="A63" s="35" t="s">
        <v>277</v>
      </c>
      <c r="B63" s="185">
        <v>0.19994880218444011</v>
      </c>
      <c r="C63" s="185">
        <v>0.20681301601884478</v>
      </c>
      <c r="D63" s="185">
        <v>0.21187240941818569</v>
      </c>
      <c r="E63" s="185">
        <v>0.21532904186887569</v>
      </c>
      <c r="F63" s="185">
        <v>0.21739542684991425</v>
      </c>
      <c r="G63" s="185">
        <v>0.22370723267434656</v>
      </c>
      <c r="H63" s="185">
        <v>0.22714232188243744</v>
      </c>
      <c r="I63" s="185">
        <v>0.22662862386045102</v>
      </c>
      <c r="J63" s="185">
        <v>0.20226066859632597</v>
      </c>
      <c r="K63" s="185">
        <v>0.20516067409399874</v>
      </c>
      <c r="L63" s="185">
        <v>0.20940204267133489</v>
      </c>
      <c r="M63" s="185">
        <v>0.21397206657877588</v>
      </c>
      <c r="N63" s="185">
        <v>0.21816532803404287</v>
      </c>
      <c r="O63" s="185">
        <v>0.22202625967132111</v>
      </c>
      <c r="P63" s="185">
        <v>0.22820376869894543</v>
      </c>
      <c r="Q63" s="185">
        <v>0.23412465376856106</v>
      </c>
      <c r="R63" s="185">
        <v>0.24024245669567973</v>
      </c>
      <c r="S63" s="185">
        <v>0.247302321842927</v>
      </c>
      <c r="T63" s="185">
        <v>0.2531110960622453</v>
      </c>
      <c r="U63" s="185">
        <v>0.26010736073720786</v>
      </c>
      <c r="V63" s="185">
        <v>0.26588292156296223</v>
      </c>
      <c r="W63" s="185">
        <v>0.27234789891765165</v>
      </c>
      <c r="X63" s="185">
        <v>0.2791965527187083</v>
      </c>
      <c r="Y63" s="185">
        <v>0.28637981779266364</v>
      </c>
      <c r="Z63" s="185">
        <v>0.29318203447734137</v>
      </c>
      <c r="AA63" s="185">
        <v>0.29983113440277731</v>
      </c>
      <c r="AB63" s="185">
        <v>0.30603493097722489</v>
      </c>
      <c r="AC63" s="185">
        <v>0.31212539705983949</v>
      </c>
      <c r="AD63" s="185">
        <v>0.31824694973625656</v>
      </c>
      <c r="AE63" s="185">
        <v>0.32493352294300443</v>
      </c>
      <c r="AF63" s="185">
        <v>0.33149284259683304</v>
      </c>
      <c r="AG63" s="185">
        <v>0.33790735786116227</v>
      </c>
      <c r="AH63" s="185">
        <v>0.34419868106774398</v>
      </c>
      <c r="AI63" s="185">
        <v>0.35051186865463507</v>
      </c>
      <c r="AJ63" s="185">
        <v>0.35653714693590893</v>
      </c>
      <c r="AK63" s="185">
        <v>0.36245426499240307</v>
      </c>
      <c r="AL63" s="185">
        <v>0.36794902410307062</v>
      </c>
      <c r="AM63" s="185">
        <v>0.37336556140599986</v>
      </c>
      <c r="AN63" s="185">
        <v>0.3787460715884326</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0.29299999999999998</v>
      </c>
      <c r="B71" s="185">
        <v>0.29799999999999999</v>
      </c>
      <c r="C71" s="185">
        <v>0.30099999999999999</v>
      </c>
      <c r="D71" s="185">
        <v>0.30299999999999999</v>
      </c>
      <c r="E71" s="185">
        <v>0.30299999999999999</v>
      </c>
      <c r="F71" s="185">
        <v>0.307</v>
      </c>
      <c r="G71" s="185">
        <v>0.308</v>
      </c>
      <c r="H71" s="185">
        <v>0.30599999999999999</v>
      </c>
      <c r="I71" s="185">
        <v>0.27900000000000003</v>
      </c>
      <c r="J71" s="185">
        <v>0.28599999999999998</v>
      </c>
      <c r="K71" s="185">
        <v>0.28899999999999998</v>
      </c>
      <c r="L71" s="185">
        <v>0.29299999999999998</v>
      </c>
      <c r="M71" s="185">
        <v>0.29599999999999999</v>
      </c>
      <c r="N71" s="185">
        <v>0.29899999999999999</v>
      </c>
      <c r="O71" s="185">
        <v>0.30399999999999999</v>
      </c>
      <c r="P71" s="185">
        <v>0.308</v>
      </c>
      <c r="Q71" s="185">
        <v>0.313</v>
      </c>
      <c r="R71" s="185">
        <v>0.31900000000000001</v>
      </c>
      <c r="S71" s="185">
        <v>0.32300000000000001</v>
      </c>
      <c r="T71" s="185">
        <v>0.33</v>
      </c>
      <c r="U71" s="185">
        <v>0.33600000000000002</v>
      </c>
      <c r="V71" s="185">
        <v>0.34300000000000003</v>
      </c>
      <c r="W71" s="185">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row>
    <row r="106" spans="1:47">
      <c r="A106" s="35" t="s">
        <v>275</v>
      </c>
      <c r="B106" s="35" t="s">
        <v>534</v>
      </c>
      <c r="C106" s="185" t="s">
        <v>395</v>
      </c>
      <c r="D106" s="185" t="s">
        <v>395</v>
      </c>
      <c r="E106" s="185" t="s">
        <v>395</v>
      </c>
      <c r="F106" s="185" t="s">
        <v>395</v>
      </c>
      <c r="G106" s="185" t="s">
        <v>395</v>
      </c>
      <c r="H106" s="185" t="s">
        <v>395</v>
      </c>
      <c r="I106" s="185" t="s">
        <v>395</v>
      </c>
      <c r="J106" s="185" t="s">
        <v>395</v>
      </c>
      <c r="K106" s="185" t="s">
        <v>395</v>
      </c>
    </row>
    <row r="107" spans="1:47">
      <c r="A107" s="35" t="s">
        <v>276</v>
      </c>
      <c r="B107" s="35" t="s">
        <v>533</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534</v>
      </c>
      <c r="L108" s="185" t="s">
        <v>395</v>
      </c>
      <c r="M108" s="185" t="s">
        <v>395</v>
      </c>
      <c r="N108" s="185" t="s">
        <v>395</v>
      </c>
      <c r="O108" s="185" t="s">
        <v>395</v>
      </c>
      <c r="P108" s="185" t="s">
        <v>395</v>
      </c>
      <c r="Q108" s="185" t="s">
        <v>395</v>
      </c>
      <c r="R108" s="185" t="s">
        <v>395</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535</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536</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537</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row>
    <row r="112" spans="1:47">
      <c r="A112" s="35" t="s">
        <v>277</v>
      </c>
      <c r="B112" s="35" t="s">
        <v>537</v>
      </c>
      <c r="W112" s="185" t="s">
        <v>395</v>
      </c>
      <c r="X112" s="185" t="s">
        <v>395</v>
      </c>
      <c r="Y112" s="185" t="s">
        <v>395</v>
      </c>
      <c r="Z112" s="185" t="s">
        <v>395</v>
      </c>
      <c r="AA112" s="185" t="s">
        <v>395</v>
      </c>
      <c r="AB112" s="185" t="s">
        <v>395</v>
      </c>
      <c r="AC112" s="185" t="s">
        <v>395</v>
      </c>
      <c r="AD112" s="185" t="s">
        <v>395</v>
      </c>
      <c r="AE112" s="185" t="s">
        <v>395</v>
      </c>
      <c r="AF112" s="185" t="s">
        <v>395</v>
      </c>
      <c r="AG112" s="185" t="s">
        <v>395</v>
      </c>
      <c r="AH112" s="185" t="s">
        <v>395</v>
      </c>
      <c r="AI112" s="185" t="s">
        <v>395</v>
      </c>
      <c r="AJ112" s="185" t="s">
        <v>395</v>
      </c>
      <c r="AK112" s="185" t="s">
        <v>395</v>
      </c>
      <c r="AL112" s="185" t="s">
        <v>395</v>
      </c>
      <c r="AM112" s="185" t="s">
        <v>395</v>
      </c>
      <c r="AN112" s="185" t="s">
        <v>395</v>
      </c>
      <c r="AO112" s="185" t="s">
        <v>395</v>
      </c>
    </row>
    <row r="113" spans="1:41">
      <c r="A113" s="35" t="s">
        <v>277</v>
      </c>
      <c r="B113" s="35" t="s">
        <v>538</v>
      </c>
      <c r="C113" s="185" t="s">
        <v>395</v>
      </c>
      <c r="D113" s="185" t="s">
        <v>395</v>
      </c>
      <c r="E113" s="185" t="s">
        <v>395</v>
      </c>
      <c r="F113" s="185" t="s">
        <v>395</v>
      </c>
      <c r="G113" s="185" t="s">
        <v>395</v>
      </c>
      <c r="H113" s="185" t="s">
        <v>395</v>
      </c>
      <c r="I113" s="185" t="s">
        <v>395</v>
      </c>
      <c r="J113" s="185" t="s">
        <v>395</v>
      </c>
      <c r="K113" s="185" t="s">
        <v>395</v>
      </c>
      <c r="L113" s="185" t="s">
        <v>395</v>
      </c>
      <c r="M113" s="185" t="s">
        <v>395</v>
      </c>
      <c r="N113" s="185" t="s">
        <v>395</v>
      </c>
      <c r="O113" s="185" t="s">
        <v>395</v>
      </c>
      <c r="P113" s="185" t="s">
        <v>395</v>
      </c>
      <c r="Q113" s="185" t="s">
        <v>395</v>
      </c>
      <c r="R113" s="185" t="s">
        <v>395</v>
      </c>
      <c r="S113" s="185" t="s">
        <v>395</v>
      </c>
      <c r="T113" s="185" t="s">
        <v>395</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601</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c r="B115" s="35"/>
    </row>
    <row r="116" spans="1:41">
      <c r="A116" s="35"/>
      <c r="B116" s="35"/>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644</v>
      </c>
      <c r="F162" s="276"/>
      <c r="G162" s="276"/>
      <c r="H162" s="276"/>
      <c r="I162" s="276"/>
      <c r="J162" s="276"/>
      <c r="K162" s="276"/>
      <c r="L162" s="276"/>
      <c r="M162" s="276"/>
    </row>
    <row r="163" spans="1:13">
      <c r="A163" s="185">
        <v>-1</v>
      </c>
      <c r="B163" s="185">
        <v>-1</v>
      </c>
      <c r="C163" s="185">
        <v>-1</v>
      </c>
      <c r="D163" s="185">
        <v>1</v>
      </c>
      <c r="E163" s="185">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topLeftCell="A5" workbookViewId="0">
      <selection activeCell="L7" sqref="D7:L34"/>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7">
        <v>2012</v>
      </c>
      <c r="D5" s="277">
        <v>2013</v>
      </c>
      <c r="E5" s="277">
        <v>2014</v>
      </c>
      <c r="F5" s="277">
        <v>2015</v>
      </c>
      <c r="G5" s="277">
        <v>2016</v>
      </c>
      <c r="H5" s="277">
        <v>2017</v>
      </c>
      <c r="I5" s="277">
        <v>2018</v>
      </c>
      <c r="J5" s="277">
        <v>2019</v>
      </c>
      <c r="K5" s="277">
        <v>2020</v>
      </c>
      <c r="L5" s="277">
        <v>2021</v>
      </c>
      <c r="M5" s="277">
        <v>2022</v>
      </c>
      <c r="N5" s="277">
        <v>2023</v>
      </c>
      <c r="O5" s="277">
        <v>2024</v>
      </c>
      <c r="P5" s="277">
        <v>2025</v>
      </c>
      <c r="Q5" s="277">
        <v>2026</v>
      </c>
      <c r="R5" s="277">
        <v>2027</v>
      </c>
      <c r="S5" s="277">
        <v>2028</v>
      </c>
      <c r="T5" s="277">
        <v>2029</v>
      </c>
      <c r="U5" s="277">
        <v>2030</v>
      </c>
      <c r="V5" s="277">
        <v>2031</v>
      </c>
      <c r="W5" s="277">
        <v>2032</v>
      </c>
      <c r="X5" s="277">
        <v>2033</v>
      </c>
      <c r="Y5" s="277">
        <v>2034</v>
      </c>
      <c r="Z5" s="277">
        <v>2035</v>
      </c>
      <c r="AA5" s="277">
        <v>2036</v>
      </c>
      <c r="AB5" s="277">
        <v>2037</v>
      </c>
      <c r="AC5" s="277">
        <v>2038</v>
      </c>
      <c r="AD5" s="277">
        <v>2039</v>
      </c>
      <c r="AE5" s="277">
        <v>2040</v>
      </c>
      <c r="AF5" s="277">
        <v>2045</v>
      </c>
      <c r="AG5" s="277">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2">
        <v>69.817113338466598</v>
      </c>
      <c r="D7" s="10">
        <f>INDEX(DriversGams!$A$5:$AN$23,MATCH(Drivers!$A7,DriversGams!$A$5:$A$23,0),MATCH(Drivers!D$3,DriversGams!$A$5:$AN$5,0))</f>
        <v>72.77</v>
      </c>
      <c r="E7" s="10">
        <f>INDEX(DriversGams!$A$5:$AN$23,MATCH(Drivers!$A7,DriversGams!$A$5:$A$23,0),MATCH(Drivers!E$3,DriversGams!$A$5:$AN$5,0))</f>
        <v>75.510000000000005</v>
      </c>
      <c r="F7" s="10">
        <f>INDEX(DriversGams!$A$5:$AN$23,MATCH(Drivers!$A7,DriversGams!$A$5:$A$23,0),MATCH(Drivers!F$3,DriversGams!$A$5:$AN$5,0))</f>
        <v>74.36</v>
      </c>
      <c r="G7" s="10">
        <f>INDEX(DriversGams!$A$5:$AN$23,MATCH(Drivers!$A7,DriversGams!$A$5:$A$23,0),MATCH(Drivers!G$3,DriversGams!$A$5:$AN$5,0))</f>
        <v>73.55</v>
      </c>
      <c r="H7" s="10">
        <f>INDEX(DriversGams!$A$5:$AN$23,MATCH(Drivers!$A7,DriversGams!$A$5:$A$23,0),MATCH(Drivers!H$3,DriversGams!$A$5:$AN$5,0))</f>
        <v>76</v>
      </c>
      <c r="I7" s="10">
        <f>INDEX(DriversGams!$A$5:$AN$23,MATCH(Drivers!$A7,DriversGams!$A$5:$A$23,0),MATCH(Drivers!I$3,DriversGams!$A$5:$AN$5,0))</f>
        <v>74.78</v>
      </c>
      <c r="J7" s="10">
        <f>INDEX(DriversGams!$A$5:$AN$23,MATCH(Drivers!$A7,DriversGams!$A$5:$A$23,0),MATCH(Drivers!J$3,DriversGams!$A$5:$AN$5,0))</f>
        <v>73.53</v>
      </c>
      <c r="K7" s="10">
        <f>INDEX(DriversGams!$A$5:$AN$23,MATCH(Drivers!$A7,DriversGams!$A$5:$A$23,0),MATCH(Drivers!K$3,DriversGams!$A$5:$AN$5,0))</f>
        <v>70.959999999999994</v>
      </c>
      <c r="L7" s="10">
        <f>INDEX(DriversGams!$A$5:$AN$23,MATCH(Drivers!$A7,DriversGams!$A$5:$A$23,0),MATCH(Drivers!L$3,DriversGams!$A$5:$AN$5,0))</f>
        <v>72.959999999999994</v>
      </c>
      <c r="M7" s="10">
        <f>INDEX(DriversGams!$A$5:$AN$23,MATCH(Drivers!$A7,DriversGams!$A$5:$A$23,0),MATCH(Drivers!M$3,DriversGams!$A$5:$AN$5,0))</f>
        <v>75</v>
      </c>
      <c r="N7" s="10">
        <f>INDEX(DriversGams!$A$5:$AN$23,MATCH(Drivers!$A7,DriversGams!$A$5:$A$23,0),MATCH(Drivers!N$3,DriversGams!$A$5:$AN$5,0))</f>
        <v>76.52</v>
      </c>
      <c r="O7" s="10">
        <f>INDEX(DriversGams!$A$5:$AN$23,MATCH(Drivers!$A7,DriversGams!$A$5:$A$23,0),MATCH(Drivers!O$3,DriversGams!$A$5:$AN$5,0))</f>
        <v>77.900000000000006</v>
      </c>
      <c r="P7" s="10">
        <f>INDEX(DriversGams!$A$5:$AN$23,MATCH(Drivers!$A7,DriversGams!$A$5:$A$23,0),MATCH(Drivers!P$3,DriversGams!$A$5:$AN$5,0))</f>
        <v>79.13</v>
      </c>
      <c r="Q7" s="10">
        <f>INDEX(DriversGams!$A$5:$AN$23,MATCH(Drivers!$A7,DriversGams!$A$5:$A$23,0),MATCH(Drivers!Q$3,DriversGams!$A$5:$AN$5,0))</f>
        <v>81.150000000000006</v>
      </c>
      <c r="R7" s="10">
        <f>INDEX(DriversGams!$A$5:$AN$23,MATCH(Drivers!$A7,DriversGams!$A$5:$A$23,0),MATCH(Drivers!R$3,DriversGams!$A$5:$AN$5,0))</f>
        <v>83.06</v>
      </c>
      <c r="S7" s="10">
        <f>INDEX(DriversGams!$A$5:$AN$23,MATCH(Drivers!$A7,DriversGams!$A$5:$A$23,0),MATCH(Drivers!S$3,DriversGams!$A$5:$AN$5,0))</f>
        <v>85</v>
      </c>
      <c r="T7" s="10">
        <f>INDEX(DriversGams!$A$5:$AN$23,MATCH(Drivers!$A7,DriversGams!$A$5:$A$23,0),MATCH(Drivers!T$3,DriversGams!$A$5:$AN$5,0))</f>
        <v>86.79</v>
      </c>
      <c r="U7" s="10">
        <f>INDEX(DriversGams!$A$5:$AN$23,MATCH(Drivers!$A7,DriversGams!$A$5:$A$23,0),MATCH(Drivers!U$3,DriversGams!$A$5:$AN$5,0))</f>
        <v>88.61</v>
      </c>
      <c r="V7" s="10">
        <f>INDEX(DriversGams!$A$5:$AN$23,MATCH(Drivers!$A7,DriversGams!$A$5:$A$23,0),MATCH(Drivers!V$3,DriversGams!$A$5:$AN$5,0))</f>
        <v>90.52</v>
      </c>
      <c r="W7" s="10">
        <f>INDEX(DriversGams!$A$5:$AN$23,MATCH(Drivers!$A7,DriversGams!$A$5:$A$23,0),MATCH(Drivers!W$3,DriversGams!$A$5:$AN$5,0))</f>
        <v>92.22</v>
      </c>
      <c r="X7" s="10">
        <f>INDEX(DriversGams!$A$5:$AN$23,MATCH(Drivers!$A7,DriversGams!$A$5:$A$23,0),MATCH(Drivers!X$3,DriversGams!$A$5:$AN$5,0))</f>
        <v>94</v>
      </c>
      <c r="Y7" s="10">
        <f>INDEX(DriversGams!$A$5:$AN$23,MATCH(Drivers!$A7,DriversGams!$A$5:$A$23,0),MATCH(Drivers!Y$3,DriversGams!$A$5:$AN$5,0))</f>
        <v>95.83</v>
      </c>
      <c r="Z7" s="10">
        <f>INDEX(DriversGams!$A$5:$AN$23,MATCH(Drivers!$A7,DriversGams!$A$5:$A$23,0),MATCH(Drivers!Z$3,DriversGams!$A$5:$AN$5,0))</f>
        <v>97.69</v>
      </c>
      <c r="AA7" s="10">
        <f>INDEX(DriversGams!$A$5:$AN$23,MATCH(Drivers!$A7,DriversGams!$A$5:$A$23,0),MATCH(Drivers!AA$3,DriversGams!$A$5:$AN$5,0))</f>
        <v>99.72</v>
      </c>
      <c r="AB7" s="10">
        <f>INDEX(DriversGams!$A$5:$AN$23,MATCH(Drivers!$A7,DriversGams!$A$5:$A$23,0),MATCH(Drivers!AB$3,DriversGams!$A$5:$AN$5,0))</f>
        <v>101.85</v>
      </c>
      <c r="AC7" s="10">
        <f>INDEX(DriversGams!$A$5:$AN$23,MATCH(Drivers!$A7,DriversGams!$A$5:$A$23,0),MATCH(Drivers!AC$3,DriversGams!$A$5:$AN$5,0))</f>
        <v>104.02</v>
      </c>
      <c r="AD7" s="10">
        <f>INDEX(DriversGams!$A$5:$AN$23,MATCH(Drivers!$A7,DriversGams!$A$5:$A$23,0),MATCH(Drivers!AD$3,DriversGams!$A$5:$AN$5,0))</f>
        <v>106.26</v>
      </c>
      <c r="AE7" s="10">
        <f>INDEX(DriversGams!$A$5:$AN$23,MATCH(Drivers!$A7,DriversGams!$A$5:$A$23,0),MATCH(Drivers!AE$3,DriversGams!$A$5:$AN$5,0))</f>
        <v>108.6</v>
      </c>
      <c r="AF7" s="10">
        <f>INDEX(DriversGams!$A$5:$AN$23,MATCH(Drivers!$A7,DriversGams!$A$5:$A$23,0),MATCH(Drivers!AF$3,DriversGams!$A$5:$AN$5,0))</f>
        <v>120.7</v>
      </c>
      <c r="AG7" s="10">
        <f>INDEX(DriversGams!$A$5:$AN$23,MATCH(Drivers!$A7,DriversGams!$A$5:$A$23,0),MATCH(Drivers!AG$3,DriversGams!$A$5:$AN$5,0))</f>
        <v>136.25</v>
      </c>
      <c r="AH7" s="126"/>
      <c r="AI7" s="126"/>
      <c r="AJ7" s="126"/>
      <c r="AK7" s="126"/>
      <c r="AL7" s="126"/>
      <c r="AM7" s="126"/>
      <c r="AO7">
        <v>1</v>
      </c>
    </row>
    <row r="8" spans="1:41">
      <c r="A8" s="134" t="s">
        <v>4</v>
      </c>
      <c r="B8" s="4">
        <f>B7+1</f>
        <v>2</v>
      </c>
      <c r="C8" s="332">
        <v>1833.8485148656705</v>
      </c>
      <c r="D8" s="10">
        <f>INDEX(DriversGams!$A$5:$AN$23,MATCH(Drivers!$A8,DriversGams!$A$5:$A$23,0),MATCH(Drivers!D$3,DriversGams!$A$5:$AN$5,0))</f>
        <v>1884.55</v>
      </c>
      <c r="E8" s="10">
        <f>INDEX(DriversGams!$A$5:$AN$23,MATCH(Drivers!$A8,DriversGams!$A$5:$A$23,0),MATCH(Drivers!E$3,DriversGams!$A$5:$AN$5,0))</f>
        <v>1927.88</v>
      </c>
      <c r="F8" s="10">
        <f>INDEX(DriversGams!$A$5:$AN$23,MATCH(Drivers!$A8,DriversGams!$A$5:$A$23,0),MATCH(Drivers!F$3,DriversGams!$A$5:$AN$5,0))</f>
        <v>1957.41</v>
      </c>
      <c r="G8" s="10">
        <f>INDEX(DriversGams!$A$5:$AN$23,MATCH(Drivers!$A8,DriversGams!$A$5:$A$23,0),MATCH(Drivers!G$3,DriversGams!$A$5:$AN$5,0))</f>
        <v>1982.72</v>
      </c>
      <c r="H8" s="10">
        <f>INDEX(DriversGams!$A$5:$AN$23,MATCH(Drivers!$A8,DriversGams!$A$5:$A$23,0),MATCH(Drivers!H$3,DriversGams!$A$5:$AN$5,0))</f>
        <v>2007.4</v>
      </c>
      <c r="I8" s="10">
        <f>INDEX(DriversGams!$A$5:$AN$23,MATCH(Drivers!$A8,DriversGams!$A$5:$A$23,0),MATCH(Drivers!I$3,DriversGams!$A$5:$AN$5,0))</f>
        <v>2036.6</v>
      </c>
      <c r="J8" s="10">
        <f>INDEX(DriversGams!$A$5:$AN$23,MATCH(Drivers!$A8,DriversGams!$A$5:$A$23,0),MATCH(Drivers!J$3,DriversGams!$A$5:$AN$5,0))</f>
        <v>2071.14</v>
      </c>
      <c r="K8" s="10">
        <f>INDEX(DriversGams!$A$5:$AN$23,MATCH(Drivers!$A8,DriversGams!$A$5:$A$23,0),MATCH(Drivers!K$3,DriversGams!$A$5:$AN$5,0))</f>
        <v>1915.6</v>
      </c>
      <c r="L8" s="10">
        <f>INDEX(DriversGams!$A$5:$AN$23,MATCH(Drivers!$A8,DriversGams!$A$5:$A$23,0),MATCH(Drivers!L$3,DriversGams!$A$5:$AN$5,0))</f>
        <v>1960.19</v>
      </c>
      <c r="M8" s="10">
        <f>INDEX(DriversGams!$A$5:$AN$23,MATCH(Drivers!$A8,DriversGams!$A$5:$A$23,0),MATCH(Drivers!M$3,DriversGams!$A$5:$AN$5,0))</f>
        <v>2004.23</v>
      </c>
      <c r="N8" s="10">
        <f>INDEX(DriversGams!$A$5:$AN$23,MATCH(Drivers!$A8,DriversGams!$A$5:$A$23,0),MATCH(Drivers!N$3,DriversGams!$A$5:$AN$5,0))</f>
        <v>2048.11</v>
      </c>
      <c r="O8" s="10">
        <f>INDEX(DriversGams!$A$5:$AN$23,MATCH(Drivers!$A8,DriversGams!$A$5:$A$23,0),MATCH(Drivers!O$3,DriversGams!$A$5:$AN$5,0))</f>
        <v>2091.16</v>
      </c>
      <c r="P8" s="10">
        <f>INDEX(DriversGams!$A$5:$AN$23,MATCH(Drivers!$A8,DriversGams!$A$5:$A$23,0),MATCH(Drivers!P$3,DriversGams!$A$5:$AN$5,0))</f>
        <v>2135.91</v>
      </c>
      <c r="Q8" s="10">
        <f>INDEX(DriversGams!$A$5:$AN$23,MATCH(Drivers!$A8,DriversGams!$A$5:$A$23,0),MATCH(Drivers!Q$3,DriversGams!$A$5:$AN$5,0))</f>
        <v>2188.48</v>
      </c>
      <c r="R8" s="10">
        <f>INDEX(DriversGams!$A$5:$AN$23,MATCH(Drivers!$A8,DriversGams!$A$5:$A$23,0),MATCH(Drivers!R$3,DriversGams!$A$5:$AN$5,0))</f>
        <v>2240.58</v>
      </c>
      <c r="S8" s="10">
        <f>INDEX(DriversGams!$A$5:$AN$23,MATCH(Drivers!$A8,DriversGams!$A$5:$A$23,0),MATCH(Drivers!S$3,DriversGams!$A$5:$AN$5,0))</f>
        <v>2295.15</v>
      </c>
      <c r="T8" s="10">
        <f>INDEX(DriversGams!$A$5:$AN$23,MATCH(Drivers!$A8,DriversGams!$A$5:$A$23,0),MATCH(Drivers!T$3,DriversGams!$A$5:$AN$5,0))</f>
        <v>2351.59</v>
      </c>
      <c r="U8" s="10">
        <f>INDEX(DriversGams!$A$5:$AN$23,MATCH(Drivers!$A8,DriversGams!$A$5:$A$23,0),MATCH(Drivers!U$3,DriversGams!$A$5:$AN$5,0))</f>
        <v>2409.79</v>
      </c>
      <c r="V8" s="10">
        <f>INDEX(DriversGams!$A$5:$AN$23,MATCH(Drivers!$A8,DriversGams!$A$5:$A$23,0),MATCH(Drivers!V$3,DriversGams!$A$5:$AN$5,0))</f>
        <v>2477.56</v>
      </c>
      <c r="W8" s="10">
        <f>INDEX(DriversGams!$A$5:$AN$23,MATCH(Drivers!$A8,DriversGams!$A$5:$A$23,0),MATCH(Drivers!W$3,DriversGams!$A$5:$AN$5,0))</f>
        <v>2544.31</v>
      </c>
      <c r="X8" s="10">
        <f>INDEX(DriversGams!$A$5:$AN$23,MATCH(Drivers!$A8,DriversGams!$A$5:$A$23,0),MATCH(Drivers!X$3,DriversGams!$A$5:$AN$5,0))</f>
        <v>2617.34</v>
      </c>
      <c r="Y8" s="10">
        <f>INDEX(DriversGams!$A$5:$AN$23,MATCH(Drivers!$A8,DriversGams!$A$5:$A$23,0),MATCH(Drivers!Y$3,DriversGams!$A$5:$AN$5,0))</f>
        <v>2695.68</v>
      </c>
      <c r="Z8" s="10">
        <f>INDEX(DriversGams!$A$5:$AN$23,MATCH(Drivers!$A8,DriversGams!$A$5:$A$23,0),MATCH(Drivers!Z$3,DriversGams!$A$5:$AN$5,0))</f>
        <v>2779.08</v>
      </c>
      <c r="AA8" s="10">
        <f>INDEX(DriversGams!$A$5:$AN$23,MATCH(Drivers!$A8,DriversGams!$A$5:$A$23,0),MATCH(Drivers!AA$3,DriversGams!$A$5:$AN$5,0))</f>
        <v>2866.42</v>
      </c>
      <c r="AB8" s="10">
        <f>INDEX(DriversGams!$A$5:$AN$23,MATCH(Drivers!$A8,DriversGams!$A$5:$A$23,0),MATCH(Drivers!AB$3,DriversGams!$A$5:$AN$5,0))</f>
        <v>2957.38</v>
      </c>
      <c r="AC8" s="10">
        <f>INDEX(DriversGams!$A$5:$AN$23,MATCH(Drivers!$A8,DriversGams!$A$5:$A$23,0),MATCH(Drivers!AC$3,DriversGams!$A$5:$AN$5,0))</f>
        <v>3050.01</v>
      </c>
      <c r="AD8" s="10">
        <f>INDEX(DriversGams!$A$5:$AN$23,MATCH(Drivers!$A8,DriversGams!$A$5:$A$23,0),MATCH(Drivers!AD$3,DriversGams!$A$5:$AN$5,0))</f>
        <v>3146.53</v>
      </c>
      <c r="AE8" s="10">
        <f>INDEX(DriversGams!$A$5:$AN$23,MATCH(Drivers!$A8,DriversGams!$A$5:$A$23,0),MATCH(Drivers!AE$3,DriversGams!$A$5:$AN$5,0))</f>
        <v>3249.04</v>
      </c>
      <c r="AF8" s="10">
        <f>INDEX(DriversGams!$A$5:$AN$23,MATCH(Drivers!$A8,DriversGams!$A$5:$A$23,0),MATCH(Drivers!AF$3,DriversGams!$A$5:$AN$5,0))</f>
        <v>3831.42</v>
      </c>
      <c r="AG8" s="10">
        <f>INDEX(DriversGams!$A$5:$AN$23,MATCH(Drivers!$A8,DriversGams!$A$5:$A$23,0),MATCH(Drivers!AG$3,DriversGams!$A$5:$AN$5,0))</f>
        <v>4560.04</v>
      </c>
      <c r="AH8" s="126"/>
      <c r="AI8" s="126"/>
      <c r="AJ8" s="126"/>
      <c r="AK8" s="126"/>
      <c r="AL8" s="126"/>
      <c r="AM8" s="126"/>
      <c r="AO8">
        <f>AO7+1</f>
        <v>2</v>
      </c>
    </row>
    <row r="9" spans="1:41">
      <c r="A9" s="134" t="s">
        <v>525</v>
      </c>
      <c r="B9" s="185">
        <f t="shared" ref="B9:B34" si="1">B8+1</f>
        <v>3</v>
      </c>
      <c r="C9" s="332">
        <v>52.810230956688748</v>
      </c>
      <c r="D9" s="10">
        <f>INDEX(DriversGams!$A$5:$AN$23,MATCH(Drivers!$A9,DriversGams!$A$5:$A$23,0),MATCH(Drivers!D$3,DriversGams!$A$5:$AN$5,0))</f>
        <v>54.31</v>
      </c>
      <c r="E9" s="10">
        <f>INDEX(DriversGams!$A$5:$AN$23,MATCH(Drivers!$A9,DriversGams!$A$5:$A$23,0),MATCH(Drivers!E$3,DriversGams!$A$5:$AN$5,0))</f>
        <v>55.26</v>
      </c>
      <c r="F9" s="10">
        <f>INDEX(DriversGams!$A$5:$AN$23,MATCH(Drivers!$A9,DriversGams!$A$5:$A$23,0),MATCH(Drivers!F$3,DriversGams!$A$5:$AN$5,0))</f>
        <v>55.73</v>
      </c>
      <c r="G9" s="10">
        <f>INDEX(DriversGams!$A$5:$AN$23,MATCH(Drivers!$A9,DriversGams!$A$5:$A$23,0),MATCH(Drivers!G$3,DriversGams!$A$5:$AN$5,0))</f>
        <v>56.3</v>
      </c>
      <c r="H9" s="10">
        <f>INDEX(DriversGams!$A$5:$AN$23,MATCH(Drivers!$A9,DriversGams!$A$5:$A$23,0),MATCH(Drivers!H$3,DriversGams!$A$5:$AN$5,0))</f>
        <v>56.6</v>
      </c>
      <c r="I9" s="10">
        <f>INDEX(DriversGams!$A$5:$AN$23,MATCH(Drivers!$A9,DriversGams!$A$5:$A$23,0),MATCH(Drivers!I$3,DriversGams!$A$5:$AN$5,0))</f>
        <v>57.09</v>
      </c>
      <c r="J9" s="10">
        <f>INDEX(DriversGams!$A$5:$AN$23,MATCH(Drivers!$A9,DriversGams!$A$5:$A$23,0),MATCH(Drivers!J$3,DriversGams!$A$5:$AN$5,0))</f>
        <v>56.96</v>
      </c>
      <c r="K9" s="10">
        <f>INDEX(DriversGams!$A$5:$AN$23,MATCH(Drivers!$A9,DriversGams!$A$5:$A$23,0),MATCH(Drivers!K$3,DriversGams!$A$5:$AN$5,0))</f>
        <v>52.37</v>
      </c>
      <c r="L9" s="10">
        <f>INDEX(DriversGams!$A$5:$AN$23,MATCH(Drivers!$A9,DriversGams!$A$5:$A$23,0),MATCH(Drivers!L$3,DriversGams!$A$5:$AN$5,0))</f>
        <v>53.76</v>
      </c>
      <c r="M9" s="10">
        <f>INDEX(DriversGams!$A$5:$AN$23,MATCH(Drivers!$A9,DriversGams!$A$5:$A$23,0),MATCH(Drivers!M$3,DriversGams!$A$5:$AN$5,0))</f>
        <v>55.02</v>
      </c>
      <c r="N9" s="10">
        <f>INDEX(DriversGams!$A$5:$AN$23,MATCH(Drivers!$A9,DriversGams!$A$5:$A$23,0),MATCH(Drivers!N$3,DriversGams!$A$5:$AN$5,0))</f>
        <v>56.21</v>
      </c>
      <c r="O9" s="10">
        <f>INDEX(DriversGams!$A$5:$AN$23,MATCH(Drivers!$A9,DriversGams!$A$5:$A$23,0),MATCH(Drivers!O$3,DriversGams!$A$5:$AN$5,0))</f>
        <v>57.35</v>
      </c>
      <c r="P9" s="10">
        <f>INDEX(DriversGams!$A$5:$AN$23,MATCH(Drivers!$A9,DriversGams!$A$5:$A$23,0),MATCH(Drivers!P$3,DriversGams!$A$5:$AN$5,0))</f>
        <v>58.59</v>
      </c>
      <c r="Q9" s="10">
        <f>INDEX(DriversGams!$A$5:$AN$23,MATCH(Drivers!$A9,DriversGams!$A$5:$A$23,0),MATCH(Drivers!Q$3,DriversGams!$A$5:$AN$5,0))</f>
        <v>60.17</v>
      </c>
      <c r="R9" s="10">
        <f>INDEX(DriversGams!$A$5:$AN$23,MATCH(Drivers!$A9,DriversGams!$A$5:$A$23,0),MATCH(Drivers!R$3,DriversGams!$A$5:$AN$5,0))</f>
        <v>61.72</v>
      </c>
      <c r="S9" s="10">
        <f>INDEX(DriversGams!$A$5:$AN$23,MATCH(Drivers!$A9,DriversGams!$A$5:$A$23,0),MATCH(Drivers!S$3,DriversGams!$A$5:$AN$5,0))</f>
        <v>63.31</v>
      </c>
      <c r="T9" s="10">
        <f>INDEX(DriversGams!$A$5:$AN$23,MATCH(Drivers!$A9,DriversGams!$A$5:$A$23,0),MATCH(Drivers!T$3,DriversGams!$A$5:$AN$5,0))</f>
        <v>65.09</v>
      </c>
      <c r="U9" s="10">
        <f>INDEX(DriversGams!$A$5:$AN$23,MATCH(Drivers!$A9,DriversGams!$A$5:$A$23,0),MATCH(Drivers!U$3,DriversGams!$A$5:$AN$5,0))</f>
        <v>66.930000000000007</v>
      </c>
      <c r="V9" s="10">
        <f>INDEX(DriversGams!$A$5:$AN$23,MATCH(Drivers!$A9,DriversGams!$A$5:$A$23,0),MATCH(Drivers!V$3,DriversGams!$A$5:$AN$5,0))</f>
        <v>68.83</v>
      </c>
      <c r="W9" s="10">
        <f>INDEX(DriversGams!$A$5:$AN$23,MATCH(Drivers!$A9,DriversGams!$A$5:$A$23,0),MATCH(Drivers!W$3,DriversGams!$A$5:$AN$5,0))</f>
        <v>70.67</v>
      </c>
      <c r="X9" s="10">
        <f>INDEX(DriversGams!$A$5:$AN$23,MATCH(Drivers!$A9,DriversGams!$A$5:$A$23,0),MATCH(Drivers!X$3,DriversGams!$A$5:$AN$5,0))</f>
        <v>72.69</v>
      </c>
      <c r="Y9" s="10">
        <f>INDEX(DriversGams!$A$5:$AN$23,MATCH(Drivers!$A9,DriversGams!$A$5:$A$23,0),MATCH(Drivers!Y$3,DriversGams!$A$5:$AN$5,0))</f>
        <v>74.849999999999994</v>
      </c>
      <c r="Z9" s="10">
        <f>INDEX(DriversGams!$A$5:$AN$23,MATCH(Drivers!$A9,DriversGams!$A$5:$A$23,0),MATCH(Drivers!Z$3,DriversGams!$A$5:$AN$5,0))</f>
        <v>77.23</v>
      </c>
      <c r="AA9" s="10">
        <f>INDEX(DriversGams!$A$5:$AN$23,MATCH(Drivers!$A9,DriversGams!$A$5:$A$23,0),MATCH(Drivers!AA$3,DriversGams!$A$5:$AN$5,0))</f>
        <v>79.680000000000007</v>
      </c>
      <c r="AB9" s="10">
        <f>INDEX(DriversGams!$A$5:$AN$23,MATCH(Drivers!$A9,DriversGams!$A$5:$A$23,0),MATCH(Drivers!AB$3,DriversGams!$A$5:$AN$5,0))</f>
        <v>82.2</v>
      </c>
      <c r="AC9" s="10">
        <f>INDEX(DriversGams!$A$5:$AN$23,MATCH(Drivers!$A9,DriversGams!$A$5:$A$23,0),MATCH(Drivers!AC$3,DriversGams!$A$5:$AN$5,0))</f>
        <v>84.75</v>
      </c>
      <c r="AD9" s="10">
        <f>INDEX(DriversGams!$A$5:$AN$23,MATCH(Drivers!$A9,DriversGams!$A$5:$A$23,0),MATCH(Drivers!AD$3,DriversGams!$A$5:$AN$5,0))</f>
        <v>87.38</v>
      </c>
      <c r="AE9" s="10">
        <f>INDEX(DriversGams!$A$5:$AN$23,MATCH(Drivers!$A9,DriversGams!$A$5:$A$23,0),MATCH(Drivers!AE$3,DriversGams!$A$5:$AN$5,0))</f>
        <v>90.15</v>
      </c>
      <c r="AF9" s="10">
        <f>INDEX(DriversGams!$A$5:$AN$23,MATCH(Drivers!$A9,DriversGams!$A$5:$A$23,0),MATCH(Drivers!AF$3,DriversGams!$A$5:$AN$5,0))</f>
        <v>105</v>
      </c>
      <c r="AG9" s="10">
        <f>INDEX(DriversGams!$A$5:$AN$23,MATCH(Drivers!$A9,DriversGams!$A$5:$A$23,0),MATCH(Drivers!AG$3,DriversGams!$A$5:$AN$5,0))</f>
        <v>123.19</v>
      </c>
      <c r="AH9" s="126"/>
      <c r="AI9" s="126"/>
      <c r="AJ9" s="126"/>
      <c r="AK9" s="126"/>
      <c r="AL9" s="126"/>
      <c r="AM9" s="126"/>
      <c r="AO9" s="4">
        <f t="shared" ref="AO9:AO22" si="2">AO8+1</f>
        <v>3</v>
      </c>
    </row>
    <row r="10" spans="1:41">
      <c r="A10" s="134" t="s">
        <v>522</v>
      </c>
      <c r="B10" s="185">
        <f t="shared" si="1"/>
        <v>4</v>
      </c>
      <c r="C10" s="332">
        <v>93.09690942833015</v>
      </c>
      <c r="D10" s="10">
        <f>INDEX(DriversGams!$A$5:$AN$23,MATCH(Drivers!$A10,DriversGams!$A$5:$A$23,0),MATCH(Drivers!D$3,DriversGams!$A$5:$AN$5,0))</f>
        <v>94.81</v>
      </c>
      <c r="E10" s="10">
        <f>INDEX(DriversGams!$A$5:$AN$23,MATCH(Drivers!$A10,DriversGams!$A$5:$A$23,0),MATCH(Drivers!E$3,DriversGams!$A$5:$AN$5,0))</f>
        <v>96.04</v>
      </c>
      <c r="F10" s="10">
        <f>INDEX(DriversGams!$A$5:$AN$23,MATCH(Drivers!$A10,DriversGams!$A$5:$A$23,0),MATCH(Drivers!F$3,DriversGams!$A$5:$AN$5,0))</f>
        <v>96.13</v>
      </c>
      <c r="G10" s="10">
        <f>INDEX(DriversGams!$A$5:$AN$23,MATCH(Drivers!$A10,DriversGams!$A$5:$A$23,0),MATCH(Drivers!G$3,DriversGams!$A$5:$AN$5,0))</f>
        <v>97.44</v>
      </c>
      <c r="H10" s="10">
        <f>INDEX(DriversGams!$A$5:$AN$23,MATCH(Drivers!$A10,DriversGams!$A$5:$A$23,0),MATCH(Drivers!H$3,DriversGams!$A$5:$AN$5,0))</f>
        <v>97.81</v>
      </c>
      <c r="I10" s="10">
        <f>INDEX(DriversGams!$A$5:$AN$23,MATCH(Drivers!$A10,DriversGams!$A$5:$A$23,0),MATCH(Drivers!I$3,DriversGams!$A$5:$AN$5,0))</f>
        <v>98.48</v>
      </c>
      <c r="J10" s="10">
        <f>INDEX(DriversGams!$A$5:$AN$23,MATCH(Drivers!$A10,DriversGams!$A$5:$A$23,0),MATCH(Drivers!J$3,DriversGams!$A$5:$AN$5,0))</f>
        <v>97.71</v>
      </c>
      <c r="K10" s="10">
        <f>INDEX(DriversGams!$A$5:$AN$23,MATCH(Drivers!$A10,DriversGams!$A$5:$A$23,0),MATCH(Drivers!K$3,DriversGams!$A$5:$AN$5,0))</f>
        <v>92.79</v>
      </c>
      <c r="L10" s="10">
        <f>INDEX(DriversGams!$A$5:$AN$23,MATCH(Drivers!$A10,DriversGams!$A$5:$A$23,0),MATCH(Drivers!L$3,DriversGams!$A$5:$AN$5,0))</f>
        <v>95.58</v>
      </c>
      <c r="M10" s="10">
        <f>INDEX(DriversGams!$A$5:$AN$23,MATCH(Drivers!$A10,DriversGams!$A$5:$A$23,0),MATCH(Drivers!M$3,DriversGams!$A$5:$AN$5,0))</f>
        <v>98.13</v>
      </c>
      <c r="N10" s="10">
        <f>INDEX(DriversGams!$A$5:$AN$23,MATCH(Drivers!$A10,DriversGams!$A$5:$A$23,0),MATCH(Drivers!N$3,DriversGams!$A$5:$AN$5,0))</f>
        <v>100.22</v>
      </c>
      <c r="O10" s="10">
        <f>INDEX(DriversGams!$A$5:$AN$23,MATCH(Drivers!$A10,DriversGams!$A$5:$A$23,0),MATCH(Drivers!O$3,DriversGams!$A$5:$AN$5,0))</f>
        <v>102.18</v>
      </c>
      <c r="P10" s="10">
        <f>INDEX(DriversGams!$A$5:$AN$23,MATCH(Drivers!$A10,DriversGams!$A$5:$A$23,0),MATCH(Drivers!P$3,DriversGams!$A$5:$AN$5,0))</f>
        <v>104.28</v>
      </c>
      <c r="Q10" s="10">
        <f>INDEX(DriversGams!$A$5:$AN$23,MATCH(Drivers!$A10,DriversGams!$A$5:$A$23,0),MATCH(Drivers!Q$3,DriversGams!$A$5:$AN$5,0))</f>
        <v>107.16</v>
      </c>
      <c r="R10" s="10">
        <f>INDEX(DriversGams!$A$5:$AN$23,MATCH(Drivers!$A10,DriversGams!$A$5:$A$23,0),MATCH(Drivers!R$3,DriversGams!$A$5:$AN$5,0))</f>
        <v>109.9</v>
      </c>
      <c r="S10" s="10">
        <f>INDEX(DriversGams!$A$5:$AN$23,MATCH(Drivers!$A10,DriversGams!$A$5:$A$23,0),MATCH(Drivers!S$3,DriversGams!$A$5:$AN$5,0))</f>
        <v>112.65</v>
      </c>
      <c r="T10" s="10">
        <f>INDEX(DriversGams!$A$5:$AN$23,MATCH(Drivers!$A10,DriversGams!$A$5:$A$23,0),MATCH(Drivers!T$3,DriversGams!$A$5:$AN$5,0))</f>
        <v>115.22</v>
      </c>
      <c r="U10" s="10">
        <f>INDEX(DriversGams!$A$5:$AN$23,MATCH(Drivers!$A10,DriversGams!$A$5:$A$23,0),MATCH(Drivers!U$3,DriversGams!$A$5:$AN$5,0))</f>
        <v>117.84</v>
      </c>
      <c r="V10" s="10">
        <f>INDEX(DriversGams!$A$5:$AN$23,MATCH(Drivers!$A10,DriversGams!$A$5:$A$23,0),MATCH(Drivers!V$3,DriversGams!$A$5:$AN$5,0))</f>
        <v>120.44</v>
      </c>
      <c r="W10" s="10">
        <f>INDEX(DriversGams!$A$5:$AN$23,MATCH(Drivers!$A10,DriversGams!$A$5:$A$23,0),MATCH(Drivers!W$3,DriversGams!$A$5:$AN$5,0))</f>
        <v>122.85</v>
      </c>
      <c r="X10" s="10">
        <f>INDEX(DriversGams!$A$5:$AN$23,MATCH(Drivers!$A10,DriversGams!$A$5:$A$23,0),MATCH(Drivers!X$3,DriversGams!$A$5:$AN$5,0))</f>
        <v>125.47</v>
      </c>
      <c r="Y10" s="10">
        <f>INDEX(DriversGams!$A$5:$AN$23,MATCH(Drivers!$A10,DriversGams!$A$5:$A$23,0),MATCH(Drivers!Y$3,DriversGams!$A$5:$AN$5,0))</f>
        <v>128.21</v>
      </c>
      <c r="Z10" s="10">
        <f>INDEX(DriversGams!$A$5:$AN$23,MATCH(Drivers!$A10,DriversGams!$A$5:$A$23,0),MATCH(Drivers!Z$3,DriversGams!$A$5:$AN$5,0))</f>
        <v>131.01</v>
      </c>
      <c r="AA10" s="10">
        <f>INDEX(DriversGams!$A$5:$AN$23,MATCH(Drivers!$A10,DriversGams!$A$5:$A$23,0),MATCH(Drivers!AA$3,DriversGams!$A$5:$AN$5,0))</f>
        <v>134.12</v>
      </c>
      <c r="AB10" s="10">
        <f>INDEX(DriversGams!$A$5:$AN$23,MATCH(Drivers!$A10,DriversGams!$A$5:$A$23,0),MATCH(Drivers!AB$3,DriversGams!$A$5:$AN$5,0))</f>
        <v>137.33000000000001</v>
      </c>
      <c r="AC10" s="10">
        <f>INDEX(DriversGams!$A$5:$AN$23,MATCH(Drivers!$A10,DriversGams!$A$5:$A$23,0),MATCH(Drivers!AC$3,DriversGams!$A$5:$AN$5,0))</f>
        <v>140.49</v>
      </c>
      <c r="AD10" s="10">
        <f>INDEX(DriversGams!$A$5:$AN$23,MATCH(Drivers!$A10,DriversGams!$A$5:$A$23,0),MATCH(Drivers!AD$3,DriversGams!$A$5:$AN$5,0))</f>
        <v>143.72</v>
      </c>
      <c r="AE10" s="10">
        <f>INDEX(DriversGams!$A$5:$AN$23,MATCH(Drivers!$A10,DriversGams!$A$5:$A$23,0),MATCH(Drivers!AE$3,DriversGams!$A$5:$AN$5,0))</f>
        <v>147.09</v>
      </c>
      <c r="AF10" s="10">
        <f>INDEX(DriversGams!$A$5:$AN$23,MATCH(Drivers!$A10,DriversGams!$A$5:$A$23,0),MATCH(Drivers!AF$3,DriversGams!$A$5:$AN$5,0))</f>
        <v>164.01</v>
      </c>
      <c r="AG10" s="10">
        <f>INDEX(DriversGams!$A$5:$AN$23,MATCH(Drivers!$A10,DriversGams!$A$5:$A$23,0),MATCH(Drivers!AG$3,DriversGams!$A$5:$AN$5,0))</f>
        <v>184.39</v>
      </c>
      <c r="AH10" s="126"/>
      <c r="AI10" s="126"/>
      <c r="AJ10" s="126"/>
      <c r="AK10" s="126"/>
      <c r="AL10" s="126"/>
      <c r="AM10" s="126"/>
      <c r="AO10" s="4">
        <f t="shared" si="2"/>
        <v>4</v>
      </c>
    </row>
    <row r="11" spans="1:41">
      <c r="A11" s="134" t="s">
        <v>599</v>
      </c>
      <c r="B11" s="185">
        <f t="shared" si="1"/>
        <v>5</v>
      </c>
      <c r="C11" s="332">
        <v>1.2396211872289537E-4</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0.63</v>
      </c>
      <c r="U11" s="10">
        <f>INDEX(DriversGams!$A$5:$AN$23,MATCH(Drivers!$A11,DriversGams!$A$5:$A$23,0),MATCH(Drivers!U$3,DriversGams!$A$5:$AN$5,0))</f>
        <v>1.1000000000000001</v>
      </c>
      <c r="V11" s="10">
        <f>INDEX(DriversGams!$A$5:$AN$23,MATCH(Drivers!$A11,DriversGams!$A$5:$A$23,0),MATCH(Drivers!V$3,DriversGams!$A$5:$AN$5,0))</f>
        <v>1.62</v>
      </c>
      <c r="W11" s="10">
        <f>INDEX(DriversGams!$A$5:$AN$23,MATCH(Drivers!$A11,DriversGams!$A$5:$A$23,0),MATCH(Drivers!W$3,DriversGams!$A$5:$AN$5,0))</f>
        <v>2.14</v>
      </c>
      <c r="X11" s="10">
        <f>INDEX(DriversGams!$A$5:$AN$23,MATCH(Drivers!$A11,DriversGams!$A$5:$A$23,0),MATCH(Drivers!X$3,DriversGams!$A$5:$AN$5,0))</f>
        <v>2.65</v>
      </c>
      <c r="Y11" s="10">
        <f>INDEX(DriversGams!$A$5:$AN$23,MATCH(Drivers!$A11,DriversGams!$A$5:$A$23,0),MATCH(Drivers!Y$3,DriversGams!$A$5:$AN$5,0))</f>
        <v>3.15</v>
      </c>
      <c r="Z11" s="10">
        <f>INDEX(DriversGams!$A$5:$AN$23,MATCH(Drivers!$A11,DriversGams!$A$5:$A$23,0),MATCH(Drivers!Z$3,DriversGams!$A$5:$AN$5,0))</f>
        <v>3.95</v>
      </c>
      <c r="AA11" s="10">
        <f>INDEX(DriversGams!$A$5:$AN$23,MATCH(Drivers!$A11,DriversGams!$A$5:$A$23,0),MATCH(Drivers!AA$3,DriversGams!$A$5:$AN$5,0))</f>
        <v>4.43</v>
      </c>
      <c r="AB11" s="10">
        <f>INDEX(DriversGams!$A$5:$AN$23,MATCH(Drivers!$A11,DriversGams!$A$5:$A$23,0),MATCH(Drivers!AB$3,DriversGams!$A$5:$AN$5,0))</f>
        <v>4.9000000000000004</v>
      </c>
      <c r="AC11" s="10">
        <f>INDEX(DriversGams!$A$5:$AN$23,MATCH(Drivers!$A11,DriversGams!$A$5:$A$23,0),MATCH(Drivers!AC$3,DriversGams!$A$5:$AN$5,0))</f>
        <v>5.38</v>
      </c>
      <c r="AD11" s="10">
        <f>INDEX(DriversGams!$A$5:$AN$23,MATCH(Drivers!$A11,DriversGams!$A$5:$A$23,0),MATCH(Drivers!AD$3,DriversGams!$A$5:$AN$5,0))</f>
        <v>5.86</v>
      </c>
      <c r="AE11" s="10">
        <f>INDEX(DriversGams!$A$5:$AN$23,MATCH(Drivers!$A11,DriversGams!$A$5:$A$23,0),MATCH(Drivers!AE$3,DriversGams!$A$5:$AN$5,0))</f>
        <v>6.34</v>
      </c>
      <c r="AF11" s="10">
        <f>INDEX(DriversGams!$A$5:$AN$23,MATCH(Drivers!$A11,DriversGams!$A$5:$A$23,0),MATCH(Drivers!AF$3,DriversGams!$A$5:$AN$5,0))</f>
        <v>8.6</v>
      </c>
      <c r="AG11" s="10">
        <f>INDEX(DriversGams!$A$5:$AN$23,MATCH(Drivers!$A11,DriversGams!$A$5:$A$23,0),MATCH(Drivers!AG$3,DriversGams!$A$5:$AN$5,0))</f>
        <v>9.9</v>
      </c>
      <c r="AH11" s="126"/>
      <c r="AI11" s="126"/>
      <c r="AJ11" s="126"/>
      <c r="AK11" s="126"/>
      <c r="AL11" s="126"/>
      <c r="AM11" s="126"/>
      <c r="AO11" s="4">
        <f t="shared" si="2"/>
        <v>5</v>
      </c>
    </row>
    <row r="12" spans="1:41">
      <c r="A12" s="134" t="s">
        <v>388</v>
      </c>
      <c r="B12" s="185">
        <f t="shared" si="1"/>
        <v>6</v>
      </c>
      <c r="C12" s="332">
        <v>13.345629432701433</v>
      </c>
      <c r="D12" s="10">
        <f>INDEX(DriversGams!$A$5:$AN$23,MATCH(Drivers!$A12,DriversGams!$A$5:$A$23,0),MATCH(Drivers!D$3,DriversGams!$A$5:$AN$5,0))</f>
        <v>13.74</v>
      </c>
      <c r="E12" s="10">
        <f>INDEX(DriversGams!$A$5:$AN$23,MATCH(Drivers!$A12,DriversGams!$A$5:$A$23,0),MATCH(Drivers!E$3,DriversGams!$A$5:$AN$5,0))</f>
        <v>13.91</v>
      </c>
      <c r="F12" s="10">
        <f>INDEX(DriversGams!$A$5:$AN$23,MATCH(Drivers!$A12,DriversGams!$A$5:$A$23,0),MATCH(Drivers!F$3,DriversGams!$A$5:$AN$5,0))</f>
        <v>14.13</v>
      </c>
      <c r="G12" s="10">
        <f>INDEX(DriversGams!$A$5:$AN$23,MATCH(Drivers!$A12,DriversGams!$A$5:$A$23,0),MATCH(Drivers!G$3,DriversGams!$A$5:$AN$5,0))</f>
        <v>14.15</v>
      </c>
      <c r="H12" s="10">
        <f>INDEX(DriversGams!$A$5:$AN$23,MATCH(Drivers!$A12,DriversGams!$A$5:$A$23,0),MATCH(Drivers!H$3,DriversGams!$A$5:$AN$5,0))</f>
        <v>14.18</v>
      </c>
      <c r="I12" s="10">
        <f>INDEX(DriversGams!$A$5:$AN$23,MATCH(Drivers!$A12,DriversGams!$A$5:$A$23,0),MATCH(Drivers!I$3,DriversGams!$A$5:$AN$5,0))</f>
        <v>14.21</v>
      </c>
      <c r="J12" s="10">
        <f>INDEX(DriversGams!$A$5:$AN$23,MATCH(Drivers!$A12,DriversGams!$A$5:$A$23,0),MATCH(Drivers!J$3,DriversGams!$A$5:$AN$5,0))</f>
        <v>14.08</v>
      </c>
      <c r="K12" s="10">
        <f>INDEX(DriversGams!$A$5:$AN$23,MATCH(Drivers!$A12,DriversGams!$A$5:$A$23,0),MATCH(Drivers!K$3,DriversGams!$A$5:$AN$5,0))</f>
        <v>12.26</v>
      </c>
      <c r="L12" s="10">
        <f>INDEX(DriversGams!$A$5:$AN$23,MATCH(Drivers!$A12,DriversGams!$A$5:$A$23,0),MATCH(Drivers!L$3,DriversGams!$A$5:$AN$5,0))</f>
        <v>12.65</v>
      </c>
      <c r="M12" s="10">
        <f>INDEX(DriversGams!$A$5:$AN$23,MATCH(Drivers!$A12,DriversGams!$A$5:$A$23,0),MATCH(Drivers!M$3,DriversGams!$A$5:$AN$5,0))</f>
        <v>12.9</v>
      </c>
      <c r="N12" s="10">
        <f>INDEX(DriversGams!$A$5:$AN$23,MATCH(Drivers!$A12,DriversGams!$A$5:$A$23,0),MATCH(Drivers!N$3,DriversGams!$A$5:$AN$5,0))</f>
        <v>13.13</v>
      </c>
      <c r="O12" s="10">
        <f>INDEX(DriversGams!$A$5:$AN$23,MATCH(Drivers!$A12,DriversGams!$A$5:$A$23,0),MATCH(Drivers!O$3,DriversGams!$A$5:$AN$5,0))</f>
        <v>13.34</v>
      </c>
      <c r="P12" s="10">
        <f>INDEX(DriversGams!$A$5:$AN$23,MATCH(Drivers!$A12,DriversGams!$A$5:$A$23,0),MATCH(Drivers!P$3,DriversGams!$A$5:$AN$5,0))</f>
        <v>13.63</v>
      </c>
      <c r="Q12" s="10">
        <f>INDEX(DriversGams!$A$5:$AN$23,MATCH(Drivers!$A12,DriversGams!$A$5:$A$23,0),MATCH(Drivers!Q$3,DriversGams!$A$5:$AN$5,0))</f>
        <v>14.12</v>
      </c>
      <c r="R12" s="10">
        <f>INDEX(DriversGams!$A$5:$AN$23,MATCH(Drivers!$A12,DriversGams!$A$5:$A$23,0),MATCH(Drivers!R$3,DriversGams!$A$5:$AN$5,0))</f>
        <v>14.6</v>
      </c>
      <c r="S12" s="10">
        <f>INDEX(DriversGams!$A$5:$AN$23,MATCH(Drivers!$A12,DriversGams!$A$5:$A$23,0),MATCH(Drivers!S$3,DriversGams!$A$5:$AN$5,0))</f>
        <v>15.08</v>
      </c>
      <c r="T12" s="10">
        <f>INDEX(DriversGams!$A$5:$AN$23,MATCH(Drivers!$A12,DriversGams!$A$5:$A$23,0),MATCH(Drivers!T$3,DriversGams!$A$5:$AN$5,0))</f>
        <v>15.43</v>
      </c>
      <c r="U12" s="10">
        <f>INDEX(DriversGams!$A$5:$AN$23,MATCH(Drivers!$A12,DriversGams!$A$5:$A$23,0),MATCH(Drivers!U$3,DriversGams!$A$5:$AN$5,0))</f>
        <v>15.88</v>
      </c>
      <c r="V12" s="10">
        <f>INDEX(DriversGams!$A$5:$AN$23,MATCH(Drivers!$A12,DriversGams!$A$5:$A$23,0),MATCH(Drivers!V$3,DriversGams!$A$5:$AN$5,0))</f>
        <v>16.239999999999998</v>
      </c>
      <c r="W12" s="10">
        <f>INDEX(DriversGams!$A$5:$AN$23,MATCH(Drivers!$A12,DriversGams!$A$5:$A$23,0),MATCH(Drivers!W$3,DriversGams!$A$5:$AN$5,0))</f>
        <v>16.559999999999999</v>
      </c>
      <c r="X12" s="10">
        <f>INDEX(DriversGams!$A$5:$AN$23,MATCH(Drivers!$A12,DriversGams!$A$5:$A$23,0),MATCH(Drivers!X$3,DriversGams!$A$5:$AN$5,0))</f>
        <v>16.93</v>
      </c>
      <c r="Y12" s="10">
        <f>INDEX(DriversGams!$A$5:$AN$23,MATCH(Drivers!$A12,DriversGams!$A$5:$A$23,0),MATCH(Drivers!Y$3,DriversGams!$A$5:$AN$5,0))</f>
        <v>17.34</v>
      </c>
      <c r="Z12" s="10">
        <f>INDEX(DriversGams!$A$5:$AN$23,MATCH(Drivers!$A12,DriversGams!$A$5:$A$23,0),MATCH(Drivers!Z$3,DriversGams!$A$5:$AN$5,0))</f>
        <v>17.73</v>
      </c>
      <c r="AA12" s="10">
        <f>INDEX(DriversGams!$A$5:$AN$23,MATCH(Drivers!$A12,DriversGams!$A$5:$A$23,0),MATCH(Drivers!AA$3,DriversGams!$A$5:$AN$5,0))</f>
        <v>18.190000000000001</v>
      </c>
      <c r="AB12" s="10">
        <f>INDEX(DriversGams!$A$5:$AN$23,MATCH(Drivers!$A12,DriversGams!$A$5:$A$23,0),MATCH(Drivers!AB$3,DriversGams!$A$5:$AN$5,0))</f>
        <v>18.670000000000002</v>
      </c>
      <c r="AC12" s="10">
        <f>INDEX(DriversGams!$A$5:$AN$23,MATCH(Drivers!$A12,DriversGams!$A$5:$A$23,0),MATCH(Drivers!AC$3,DriversGams!$A$5:$AN$5,0))</f>
        <v>19.14</v>
      </c>
      <c r="AD12" s="10">
        <f>INDEX(DriversGams!$A$5:$AN$23,MATCH(Drivers!$A12,DriversGams!$A$5:$A$23,0),MATCH(Drivers!AD$3,DriversGams!$A$5:$AN$5,0))</f>
        <v>19.63</v>
      </c>
      <c r="AE12" s="10">
        <f>INDEX(DriversGams!$A$5:$AN$23,MATCH(Drivers!$A12,DriversGams!$A$5:$A$23,0),MATCH(Drivers!AE$3,DriversGams!$A$5:$AN$5,0))</f>
        <v>20.14</v>
      </c>
      <c r="AF12" s="10">
        <f>INDEX(DriversGams!$A$5:$AN$23,MATCH(Drivers!$A12,DriversGams!$A$5:$A$23,0),MATCH(Drivers!AF$3,DriversGams!$A$5:$AN$5,0))</f>
        <v>22.59</v>
      </c>
      <c r="AG12" s="10">
        <f>INDEX(DriversGams!$A$5:$AN$23,MATCH(Drivers!$A12,DriversGams!$A$5:$A$23,0),MATCH(Drivers!AG$3,DriversGams!$A$5:$AN$5,0))</f>
        <v>25.89</v>
      </c>
      <c r="AH12" s="126"/>
      <c r="AI12" s="126"/>
      <c r="AJ12" s="126"/>
      <c r="AK12" s="126"/>
      <c r="AL12" s="126"/>
      <c r="AM12" s="126"/>
      <c r="AO12" s="4">
        <f t="shared" si="2"/>
        <v>6</v>
      </c>
    </row>
    <row r="13" spans="1:41">
      <c r="A13" s="134" t="s">
        <v>387</v>
      </c>
      <c r="B13" s="185">
        <f t="shared" si="1"/>
        <v>7</v>
      </c>
      <c r="C13" s="332">
        <v>205.448728044604</v>
      </c>
      <c r="D13" s="10">
        <f>INDEX(DriversGams!$A$5:$AN$23,MATCH(Drivers!$A13,DriversGams!$A$5:$A$23,0),MATCH(Drivers!D$3,DriversGams!$A$5:$AN$5,0))</f>
        <v>210.29</v>
      </c>
      <c r="E13" s="10">
        <f>INDEX(DriversGams!$A$5:$AN$23,MATCH(Drivers!$A13,DriversGams!$A$5:$A$23,0),MATCH(Drivers!E$3,DriversGams!$A$5:$AN$5,0))</f>
        <v>210.09</v>
      </c>
      <c r="F13" s="10">
        <f>INDEX(DriversGams!$A$5:$AN$23,MATCH(Drivers!$A13,DriversGams!$A$5:$A$23,0),MATCH(Drivers!F$3,DriversGams!$A$5:$AN$5,0))</f>
        <v>214.84</v>
      </c>
      <c r="G13" s="10">
        <f>INDEX(DriversGams!$A$5:$AN$23,MATCH(Drivers!$A13,DriversGams!$A$5:$A$23,0),MATCH(Drivers!G$3,DriversGams!$A$5:$AN$5,0))</f>
        <v>210.99</v>
      </c>
      <c r="H13" s="10">
        <f>INDEX(DriversGams!$A$5:$AN$23,MATCH(Drivers!$A13,DriversGams!$A$5:$A$23,0),MATCH(Drivers!H$3,DriversGams!$A$5:$AN$5,0))</f>
        <v>215.85</v>
      </c>
      <c r="I13" s="10">
        <f>INDEX(DriversGams!$A$5:$AN$23,MATCH(Drivers!$A13,DriversGams!$A$5:$A$23,0),MATCH(Drivers!I$3,DriversGams!$A$5:$AN$5,0))</f>
        <v>213.65</v>
      </c>
      <c r="J13" s="10">
        <f>INDEX(DriversGams!$A$5:$AN$23,MATCH(Drivers!$A13,DriversGams!$A$5:$A$23,0),MATCH(Drivers!J$3,DriversGams!$A$5:$AN$5,0))</f>
        <v>210.07</v>
      </c>
      <c r="K13" s="10">
        <f>INDEX(DriversGams!$A$5:$AN$23,MATCH(Drivers!$A13,DriversGams!$A$5:$A$23,0),MATCH(Drivers!K$3,DriversGams!$A$5:$AN$5,0))</f>
        <v>193.07</v>
      </c>
      <c r="L13" s="10">
        <f>INDEX(DriversGams!$A$5:$AN$23,MATCH(Drivers!$A13,DriversGams!$A$5:$A$23,0),MATCH(Drivers!L$3,DriversGams!$A$5:$AN$5,0))</f>
        <v>196.38</v>
      </c>
      <c r="M13" s="10">
        <f>INDEX(DriversGams!$A$5:$AN$23,MATCH(Drivers!$A13,DriversGams!$A$5:$A$23,0),MATCH(Drivers!M$3,DriversGams!$A$5:$AN$5,0))</f>
        <v>199.05</v>
      </c>
      <c r="N13" s="10">
        <f>INDEX(DriversGams!$A$5:$AN$23,MATCH(Drivers!$A13,DriversGams!$A$5:$A$23,0),MATCH(Drivers!N$3,DriversGams!$A$5:$AN$5,0))</f>
        <v>201.54</v>
      </c>
      <c r="O13" s="10">
        <f>INDEX(DriversGams!$A$5:$AN$23,MATCH(Drivers!$A13,DriversGams!$A$5:$A$23,0),MATCH(Drivers!O$3,DriversGams!$A$5:$AN$5,0))</f>
        <v>203.91</v>
      </c>
      <c r="P13" s="10">
        <f>INDEX(DriversGams!$A$5:$AN$23,MATCH(Drivers!$A13,DriversGams!$A$5:$A$23,0),MATCH(Drivers!P$3,DriversGams!$A$5:$AN$5,0))</f>
        <v>207.14</v>
      </c>
      <c r="Q13" s="10">
        <f>INDEX(DriversGams!$A$5:$AN$23,MATCH(Drivers!$A13,DriversGams!$A$5:$A$23,0),MATCH(Drivers!Q$3,DriversGams!$A$5:$AN$5,0))</f>
        <v>212.19</v>
      </c>
      <c r="R13" s="10">
        <f>INDEX(DriversGams!$A$5:$AN$23,MATCH(Drivers!$A13,DriversGams!$A$5:$A$23,0),MATCH(Drivers!R$3,DriversGams!$A$5:$AN$5,0))</f>
        <v>217.65</v>
      </c>
      <c r="S13" s="10">
        <f>INDEX(DriversGams!$A$5:$AN$23,MATCH(Drivers!$A13,DriversGams!$A$5:$A$23,0),MATCH(Drivers!S$3,DriversGams!$A$5:$AN$5,0))</f>
        <v>223.52</v>
      </c>
      <c r="T13" s="10">
        <f>INDEX(DriversGams!$A$5:$AN$23,MATCH(Drivers!$A13,DriversGams!$A$5:$A$23,0),MATCH(Drivers!T$3,DriversGams!$A$5:$AN$5,0))</f>
        <v>228.69</v>
      </c>
      <c r="U13" s="10">
        <f>INDEX(DriversGams!$A$5:$AN$23,MATCH(Drivers!$A13,DriversGams!$A$5:$A$23,0),MATCH(Drivers!U$3,DriversGams!$A$5:$AN$5,0))</f>
        <v>234.66</v>
      </c>
      <c r="V13" s="10">
        <f>INDEX(DriversGams!$A$5:$AN$23,MATCH(Drivers!$A13,DriversGams!$A$5:$A$23,0),MATCH(Drivers!V$3,DriversGams!$A$5:$AN$5,0))</f>
        <v>240.3</v>
      </c>
      <c r="W13" s="10">
        <f>INDEX(DriversGams!$A$5:$AN$23,MATCH(Drivers!$A13,DriversGams!$A$5:$A$23,0),MATCH(Drivers!W$3,DriversGams!$A$5:$AN$5,0))</f>
        <v>245.53</v>
      </c>
      <c r="X13" s="10">
        <f>INDEX(DriversGams!$A$5:$AN$23,MATCH(Drivers!$A13,DriversGams!$A$5:$A$23,0),MATCH(Drivers!X$3,DriversGams!$A$5:$AN$5,0))</f>
        <v>251.1</v>
      </c>
      <c r="Y13" s="10">
        <f>INDEX(DriversGams!$A$5:$AN$23,MATCH(Drivers!$A13,DriversGams!$A$5:$A$23,0),MATCH(Drivers!Y$3,DriversGams!$A$5:$AN$5,0))</f>
        <v>256.91000000000003</v>
      </c>
      <c r="Z13" s="10">
        <f>INDEX(DriversGams!$A$5:$AN$23,MATCH(Drivers!$A13,DriversGams!$A$5:$A$23,0),MATCH(Drivers!Z$3,DriversGams!$A$5:$AN$5,0))</f>
        <v>262.83</v>
      </c>
      <c r="AA13" s="10">
        <f>INDEX(DriversGams!$A$5:$AN$23,MATCH(Drivers!$A13,DriversGams!$A$5:$A$23,0),MATCH(Drivers!AA$3,DriversGams!$A$5:$AN$5,0))</f>
        <v>269.37</v>
      </c>
      <c r="AB13" s="10">
        <f>INDEX(DriversGams!$A$5:$AN$23,MATCH(Drivers!$A13,DriversGams!$A$5:$A$23,0),MATCH(Drivers!AB$3,DriversGams!$A$5:$AN$5,0))</f>
        <v>276.17</v>
      </c>
      <c r="AC13" s="10">
        <f>INDEX(DriversGams!$A$5:$AN$23,MATCH(Drivers!$A13,DriversGams!$A$5:$A$23,0),MATCH(Drivers!AC$3,DriversGams!$A$5:$AN$5,0))</f>
        <v>282.98</v>
      </c>
      <c r="AD13" s="10">
        <f>INDEX(DriversGams!$A$5:$AN$23,MATCH(Drivers!$A13,DriversGams!$A$5:$A$23,0),MATCH(Drivers!AD$3,DriversGams!$A$5:$AN$5,0))</f>
        <v>290.05</v>
      </c>
      <c r="AE13" s="10">
        <f>INDEX(DriversGams!$A$5:$AN$23,MATCH(Drivers!$A13,DriversGams!$A$5:$A$23,0),MATCH(Drivers!AE$3,DriversGams!$A$5:$AN$5,0))</f>
        <v>297.62</v>
      </c>
      <c r="AF13" s="10">
        <f>INDEX(DriversGams!$A$5:$AN$23,MATCH(Drivers!$A13,DriversGams!$A$5:$A$23,0),MATCH(Drivers!AF$3,DriversGams!$A$5:$AN$5,0))</f>
        <v>334.31</v>
      </c>
      <c r="AG13" s="10">
        <f>INDEX(DriversGams!$A$5:$AN$23,MATCH(Drivers!$A13,DriversGams!$A$5:$A$23,0),MATCH(Drivers!AG$3,DriversGams!$A$5:$AN$5,0))</f>
        <v>380</v>
      </c>
      <c r="AH13" s="126"/>
      <c r="AI13" s="126"/>
      <c r="AJ13" s="126"/>
      <c r="AK13" s="126"/>
      <c r="AL13" s="126"/>
      <c r="AM13" s="126"/>
      <c r="AO13" s="4">
        <f t="shared" si="2"/>
        <v>7</v>
      </c>
    </row>
    <row r="14" spans="1:41">
      <c r="A14" s="134" t="s">
        <v>527</v>
      </c>
      <c r="B14" s="185">
        <f t="shared" si="1"/>
        <v>8</v>
      </c>
      <c r="C14" s="332">
        <v>10.112362730183554</v>
      </c>
      <c r="D14" s="10">
        <f>INDEX(DriversGams!$A$5:$AN$23,MATCH(Drivers!$A14,DriversGams!$A$5:$A$23,0),MATCH(Drivers!D$3,DriversGams!$A$5:$AN$5,0))</f>
        <v>8.43</v>
      </c>
      <c r="E14" s="10">
        <f>INDEX(DriversGams!$A$5:$AN$23,MATCH(Drivers!$A14,DriversGams!$A$5:$A$23,0),MATCH(Drivers!E$3,DriversGams!$A$5:$AN$5,0))</f>
        <v>7.26</v>
      </c>
      <c r="F14" s="10">
        <f>INDEX(DriversGams!$A$5:$AN$23,MATCH(Drivers!$A14,DriversGams!$A$5:$A$23,0),MATCH(Drivers!F$3,DriversGams!$A$5:$AN$5,0))</f>
        <v>6.85</v>
      </c>
      <c r="G14" s="10">
        <f>INDEX(DriversGams!$A$5:$AN$23,MATCH(Drivers!$A14,DriversGams!$A$5:$A$23,0),MATCH(Drivers!G$3,DriversGams!$A$5:$AN$5,0))</f>
        <v>6.43</v>
      </c>
      <c r="H14" s="10">
        <f>INDEX(DriversGams!$A$5:$AN$23,MATCH(Drivers!$A14,DriversGams!$A$5:$A$23,0),MATCH(Drivers!H$3,DriversGams!$A$5:$AN$5,0))</f>
        <v>5.96</v>
      </c>
      <c r="I14" s="10">
        <f>INDEX(DriversGams!$A$5:$AN$23,MATCH(Drivers!$A14,DriversGams!$A$5:$A$23,0),MATCH(Drivers!I$3,DriversGams!$A$5:$AN$5,0))</f>
        <v>5.84</v>
      </c>
      <c r="J14" s="10">
        <f>INDEX(DriversGams!$A$5:$AN$23,MATCH(Drivers!$A14,DriversGams!$A$5:$A$23,0),MATCH(Drivers!J$3,DriversGams!$A$5:$AN$5,0))</f>
        <v>5.52</v>
      </c>
      <c r="K14" s="10">
        <f>INDEX(DriversGams!$A$5:$AN$23,MATCH(Drivers!$A14,DriversGams!$A$5:$A$23,0),MATCH(Drivers!K$3,DriversGams!$A$5:$AN$5,0))</f>
        <v>4.53</v>
      </c>
      <c r="L14" s="10">
        <f>INDEX(DriversGams!$A$5:$AN$23,MATCH(Drivers!$A14,DriversGams!$A$5:$A$23,0),MATCH(Drivers!L$3,DriversGams!$A$5:$AN$5,0))</f>
        <v>4.6900000000000004</v>
      </c>
      <c r="M14" s="10">
        <f>INDEX(DriversGams!$A$5:$AN$23,MATCH(Drivers!$A14,DriversGams!$A$5:$A$23,0),MATCH(Drivers!M$3,DriversGams!$A$5:$AN$5,0))</f>
        <v>4.71</v>
      </c>
      <c r="N14" s="10">
        <f>INDEX(DriversGams!$A$5:$AN$23,MATCH(Drivers!$A14,DriversGams!$A$5:$A$23,0),MATCH(Drivers!N$3,DriversGams!$A$5:$AN$5,0))</f>
        <v>4.74</v>
      </c>
      <c r="O14" s="10">
        <f>INDEX(DriversGams!$A$5:$AN$23,MATCH(Drivers!$A14,DriversGams!$A$5:$A$23,0),MATCH(Drivers!O$3,DriversGams!$A$5:$AN$5,0))</f>
        <v>4.7699999999999996</v>
      </c>
      <c r="P14" s="10">
        <f>INDEX(DriversGams!$A$5:$AN$23,MATCH(Drivers!$A14,DriversGams!$A$5:$A$23,0),MATCH(Drivers!P$3,DriversGams!$A$5:$AN$5,0))</f>
        <v>4.84</v>
      </c>
      <c r="Q14" s="10">
        <f>INDEX(DriversGams!$A$5:$AN$23,MATCH(Drivers!$A14,DriversGams!$A$5:$A$23,0),MATCH(Drivers!Q$3,DriversGams!$A$5:$AN$5,0))</f>
        <v>5.01</v>
      </c>
      <c r="R14" s="10">
        <f>INDEX(DriversGams!$A$5:$AN$23,MATCH(Drivers!$A14,DriversGams!$A$5:$A$23,0),MATCH(Drivers!R$3,DriversGams!$A$5:$AN$5,0))</f>
        <v>5.21</v>
      </c>
      <c r="S14" s="10">
        <f>INDEX(DriversGams!$A$5:$AN$23,MATCH(Drivers!$A14,DriversGams!$A$5:$A$23,0),MATCH(Drivers!S$3,DriversGams!$A$5:$AN$5,0))</f>
        <v>5.45</v>
      </c>
      <c r="T14" s="10">
        <f>INDEX(DriversGams!$A$5:$AN$23,MATCH(Drivers!$A14,DriversGams!$A$5:$A$23,0),MATCH(Drivers!T$3,DriversGams!$A$5:$AN$5,0))</f>
        <v>5.64</v>
      </c>
      <c r="U14" s="10">
        <f>INDEX(DriversGams!$A$5:$AN$23,MATCH(Drivers!$A14,DriversGams!$A$5:$A$23,0),MATCH(Drivers!U$3,DriversGams!$A$5:$AN$5,0))</f>
        <v>5.88</v>
      </c>
      <c r="V14" s="10">
        <f>INDEX(DriversGams!$A$5:$AN$23,MATCH(Drivers!$A14,DriversGams!$A$5:$A$23,0),MATCH(Drivers!V$3,DriversGams!$A$5:$AN$5,0))</f>
        <v>6.08</v>
      </c>
      <c r="W14" s="10">
        <f>INDEX(DriversGams!$A$5:$AN$23,MATCH(Drivers!$A14,DriversGams!$A$5:$A$23,0),MATCH(Drivers!W$3,DriversGams!$A$5:$AN$5,0))</f>
        <v>6.21</v>
      </c>
      <c r="X14" s="10">
        <f>INDEX(DriversGams!$A$5:$AN$23,MATCH(Drivers!$A14,DriversGams!$A$5:$A$23,0),MATCH(Drivers!X$3,DriversGams!$A$5:$AN$5,0))</f>
        <v>6.36</v>
      </c>
      <c r="Y14" s="10">
        <f>INDEX(DriversGams!$A$5:$AN$23,MATCH(Drivers!$A14,DriversGams!$A$5:$A$23,0),MATCH(Drivers!Y$3,DriversGams!$A$5:$AN$5,0))</f>
        <v>6.52</v>
      </c>
      <c r="Z14" s="10">
        <f>INDEX(DriversGams!$A$5:$AN$23,MATCH(Drivers!$A14,DriversGams!$A$5:$A$23,0),MATCH(Drivers!Z$3,DriversGams!$A$5:$AN$5,0))</f>
        <v>6.66</v>
      </c>
      <c r="AA14" s="10">
        <f>INDEX(DriversGams!$A$5:$AN$23,MATCH(Drivers!$A14,DriversGams!$A$5:$A$23,0),MATCH(Drivers!AA$3,DriversGams!$A$5:$AN$5,0))</f>
        <v>6.83</v>
      </c>
      <c r="AB14" s="10">
        <f>INDEX(DriversGams!$A$5:$AN$23,MATCH(Drivers!$A14,DriversGams!$A$5:$A$23,0),MATCH(Drivers!AB$3,DriversGams!$A$5:$AN$5,0))</f>
        <v>7</v>
      </c>
      <c r="AC14" s="10">
        <f>INDEX(DriversGams!$A$5:$AN$23,MATCH(Drivers!$A14,DriversGams!$A$5:$A$23,0),MATCH(Drivers!AC$3,DriversGams!$A$5:$AN$5,0))</f>
        <v>7.17</v>
      </c>
      <c r="AD14" s="10">
        <f>INDEX(DriversGams!$A$5:$AN$23,MATCH(Drivers!$A14,DriversGams!$A$5:$A$23,0),MATCH(Drivers!AD$3,DriversGams!$A$5:$AN$5,0))</f>
        <v>7.34</v>
      </c>
      <c r="AE14" s="10">
        <f>INDEX(DriversGams!$A$5:$AN$23,MATCH(Drivers!$A14,DriversGams!$A$5:$A$23,0),MATCH(Drivers!AE$3,DriversGams!$A$5:$AN$5,0))</f>
        <v>7.52</v>
      </c>
      <c r="AF14" s="10">
        <f>INDEX(DriversGams!$A$5:$AN$23,MATCH(Drivers!$A14,DriversGams!$A$5:$A$23,0),MATCH(Drivers!AF$3,DriversGams!$A$5:$AN$5,0))</f>
        <v>8.08</v>
      </c>
      <c r="AG14" s="10">
        <f>INDEX(DriversGams!$A$5:$AN$23,MATCH(Drivers!$A14,DriversGams!$A$5:$A$23,0),MATCH(Drivers!AG$3,DriversGams!$A$5:$AN$5,0))</f>
        <v>8.82</v>
      </c>
      <c r="AH14" s="126"/>
      <c r="AI14" s="126"/>
      <c r="AJ14" s="126"/>
      <c r="AK14" s="126"/>
      <c r="AL14" s="126"/>
      <c r="AM14" s="126"/>
      <c r="AO14" s="4">
        <f t="shared" si="2"/>
        <v>8</v>
      </c>
    </row>
    <row r="15" spans="1:41">
      <c r="A15" s="134" t="s">
        <v>526</v>
      </c>
      <c r="B15" s="185">
        <f t="shared" si="1"/>
        <v>9</v>
      </c>
      <c r="C15" s="332">
        <v>14.113350558119752</v>
      </c>
      <c r="D15" s="10">
        <f>INDEX(DriversGams!$A$5:$AN$23,MATCH(Drivers!$A15,DriversGams!$A$5:$A$23,0),MATCH(Drivers!D$3,DriversGams!$A$5:$AN$5,0))</f>
        <v>14.52</v>
      </c>
      <c r="E15" s="10">
        <f>INDEX(DriversGams!$A$5:$AN$23,MATCH(Drivers!$A15,DriversGams!$A$5:$A$23,0),MATCH(Drivers!E$3,DriversGams!$A$5:$AN$5,0))</f>
        <v>14.79</v>
      </c>
      <c r="F15" s="10">
        <f>INDEX(DriversGams!$A$5:$AN$23,MATCH(Drivers!$A15,DriversGams!$A$5:$A$23,0),MATCH(Drivers!F$3,DriversGams!$A$5:$AN$5,0))</f>
        <v>15.03</v>
      </c>
      <c r="G15" s="10">
        <f>INDEX(DriversGams!$A$5:$AN$23,MATCH(Drivers!$A15,DriversGams!$A$5:$A$23,0),MATCH(Drivers!G$3,DriversGams!$A$5:$AN$5,0))</f>
        <v>15.21</v>
      </c>
      <c r="H15" s="10">
        <f>INDEX(DriversGams!$A$5:$AN$23,MATCH(Drivers!$A15,DriversGams!$A$5:$A$23,0),MATCH(Drivers!H$3,DriversGams!$A$5:$AN$5,0))</f>
        <v>15.35</v>
      </c>
      <c r="I15" s="10">
        <f>INDEX(DriversGams!$A$5:$AN$23,MATCH(Drivers!$A15,DriversGams!$A$5:$A$23,0),MATCH(Drivers!I$3,DriversGams!$A$5:$AN$5,0))</f>
        <v>15.51</v>
      </c>
      <c r="J15" s="10">
        <f>INDEX(DriversGams!$A$5:$AN$23,MATCH(Drivers!$A15,DriversGams!$A$5:$A$23,0),MATCH(Drivers!J$3,DriversGams!$A$5:$AN$5,0))</f>
        <v>15.54</v>
      </c>
      <c r="K15" s="10">
        <f>INDEX(DriversGams!$A$5:$AN$23,MATCH(Drivers!$A15,DriversGams!$A$5:$A$23,0),MATCH(Drivers!K$3,DriversGams!$A$5:$AN$5,0))</f>
        <v>14.21</v>
      </c>
      <c r="L15" s="10">
        <f>INDEX(DriversGams!$A$5:$AN$23,MATCH(Drivers!$A15,DriversGams!$A$5:$A$23,0),MATCH(Drivers!L$3,DriversGams!$A$5:$AN$5,0))</f>
        <v>14.6</v>
      </c>
      <c r="M15" s="10">
        <f>INDEX(DriversGams!$A$5:$AN$23,MATCH(Drivers!$A15,DriversGams!$A$5:$A$23,0),MATCH(Drivers!M$3,DriversGams!$A$5:$AN$5,0))</f>
        <v>14.95</v>
      </c>
      <c r="N15" s="10">
        <f>INDEX(DriversGams!$A$5:$AN$23,MATCH(Drivers!$A15,DriversGams!$A$5:$A$23,0),MATCH(Drivers!N$3,DriversGams!$A$5:$AN$5,0))</f>
        <v>15.3</v>
      </c>
      <c r="O15" s="10">
        <f>INDEX(DriversGams!$A$5:$AN$23,MATCH(Drivers!$A15,DriversGams!$A$5:$A$23,0),MATCH(Drivers!O$3,DriversGams!$A$5:$AN$5,0))</f>
        <v>15.64</v>
      </c>
      <c r="P15" s="10">
        <f>INDEX(DriversGams!$A$5:$AN$23,MATCH(Drivers!$A15,DriversGams!$A$5:$A$23,0),MATCH(Drivers!P$3,DriversGams!$A$5:$AN$5,0))</f>
        <v>16</v>
      </c>
      <c r="Q15" s="10">
        <f>INDEX(DriversGams!$A$5:$AN$23,MATCH(Drivers!$A15,DriversGams!$A$5:$A$23,0),MATCH(Drivers!Q$3,DriversGams!$A$5:$AN$5,0))</f>
        <v>16.440000000000001</v>
      </c>
      <c r="R15" s="10">
        <f>INDEX(DriversGams!$A$5:$AN$23,MATCH(Drivers!$A15,DriversGams!$A$5:$A$23,0),MATCH(Drivers!R$3,DriversGams!$A$5:$AN$5,0))</f>
        <v>16.88</v>
      </c>
      <c r="S15" s="10">
        <f>INDEX(DriversGams!$A$5:$AN$23,MATCH(Drivers!$A15,DriversGams!$A$5:$A$23,0),MATCH(Drivers!S$3,DriversGams!$A$5:$AN$5,0))</f>
        <v>17.34</v>
      </c>
      <c r="T15" s="10">
        <f>INDEX(DriversGams!$A$5:$AN$23,MATCH(Drivers!$A15,DriversGams!$A$5:$A$23,0),MATCH(Drivers!T$3,DriversGams!$A$5:$AN$5,0))</f>
        <v>17.8</v>
      </c>
      <c r="U15" s="10">
        <f>INDEX(DriversGams!$A$5:$AN$23,MATCH(Drivers!$A15,DriversGams!$A$5:$A$23,0),MATCH(Drivers!U$3,DriversGams!$A$5:$AN$5,0))</f>
        <v>18.27</v>
      </c>
      <c r="V15" s="10">
        <f>INDEX(DriversGams!$A$5:$AN$23,MATCH(Drivers!$A15,DriversGams!$A$5:$A$23,0),MATCH(Drivers!V$3,DriversGams!$A$5:$AN$5,0))</f>
        <v>18.809999999999999</v>
      </c>
      <c r="W15" s="10">
        <f>INDEX(DriversGams!$A$5:$AN$23,MATCH(Drivers!$A15,DriversGams!$A$5:$A$23,0),MATCH(Drivers!W$3,DriversGams!$A$5:$AN$5,0))</f>
        <v>19.32</v>
      </c>
      <c r="X15" s="10">
        <f>INDEX(DriversGams!$A$5:$AN$23,MATCH(Drivers!$A15,DriversGams!$A$5:$A$23,0),MATCH(Drivers!X$3,DriversGams!$A$5:$AN$5,0))</f>
        <v>19.88</v>
      </c>
      <c r="Y15" s="10">
        <f>INDEX(DriversGams!$A$5:$AN$23,MATCH(Drivers!$A15,DriversGams!$A$5:$A$23,0),MATCH(Drivers!Y$3,DriversGams!$A$5:$AN$5,0))</f>
        <v>20.49</v>
      </c>
      <c r="Z15" s="10">
        <f>INDEX(DriversGams!$A$5:$AN$23,MATCH(Drivers!$A15,DriversGams!$A$5:$A$23,0),MATCH(Drivers!Z$3,DriversGams!$A$5:$AN$5,0))</f>
        <v>21.14</v>
      </c>
      <c r="AA15" s="10">
        <f>INDEX(DriversGams!$A$5:$AN$23,MATCH(Drivers!$A15,DriversGams!$A$5:$A$23,0),MATCH(Drivers!AA$3,DriversGams!$A$5:$AN$5,0))</f>
        <v>21.81</v>
      </c>
      <c r="AB15" s="10">
        <f>INDEX(DriversGams!$A$5:$AN$23,MATCH(Drivers!$A15,DriversGams!$A$5:$A$23,0),MATCH(Drivers!AB$3,DriversGams!$A$5:$AN$5,0))</f>
        <v>22.5</v>
      </c>
      <c r="AC15" s="10">
        <f>INDEX(DriversGams!$A$5:$AN$23,MATCH(Drivers!$A15,DriversGams!$A$5:$A$23,0),MATCH(Drivers!AC$3,DriversGams!$A$5:$AN$5,0))</f>
        <v>23.19</v>
      </c>
      <c r="AD15" s="10">
        <f>INDEX(DriversGams!$A$5:$AN$23,MATCH(Drivers!$A15,DriversGams!$A$5:$A$23,0),MATCH(Drivers!AD$3,DriversGams!$A$5:$AN$5,0))</f>
        <v>23.92</v>
      </c>
      <c r="AE15" s="10">
        <f>INDEX(DriversGams!$A$5:$AN$23,MATCH(Drivers!$A15,DriversGams!$A$5:$A$23,0),MATCH(Drivers!AE$3,DriversGams!$A$5:$AN$5,0))</f>
        <v>24.68</v>
      </c>
      <c r="AF15" s="10">
        <f>INDEX(DriversGams!$A$5:$AN$23,MATCH(Drivers!$A15,DriversGams!$A$5:$A$23,0),MATCH(Drivers!AF$3,DriversGams!$A$5:$AN$5,0))</f>
        <v>28.99</v>
      </c>
      <c r="AG15" s="10">
        <f>INDEX(DriversGams!$A$5:$AN$23,MATCH(Drivers!$A15,DriversGams!$A$5:$A$23,0),MATCH(Drivers!AG$3,DriversGams!$A$5:$AN$5,0))</f>
        <v>34.44</v>
      </c>
      <c r="AH15" s="126"/>
      <c r="AI15" s="126"/>
      <c r="AJ15" s="126"/>
      <c r="AK15" s="126"/>
      <c r="AL15" s="126"/>
      <c r="AM15" s="126"/>
      <c r="AO15" s="4">
        <f t="shared" si="2"/>
        <v>9</v>
      </c>
    </row>
    <row r="16" spans="1:41">
      <c r="A16" s="134" t="s">
        <v>523</v>
      </c>
      <c r="B16" s="185">
        <f t="shared" si="1"/>
        <v>10</v>
      </c>
      <c r="C16" s="332">
        <v>235.49802282756352</v>
      </c>
      <c r="D16" s="10">
        <f>INDEX(DriversGams!$A$5:$AN$23,MATCH(Drivers!$A16,DriversGams!$A$5:$A$23,0),MATCH(Drivers!D$3,DriversGams!$A$5:$AN$5,0))</f>
        <v>241.63</v>
      </c>
      <c r="E16" s="10">
        <f>INDEX(DriversGams!$A$5:$AN$23,MATCH(Drivers!$A16,DriversGams!$A$5:$A$23,0),MATCH(Drivers!E$3,DriversGams!$A$5:$AN$5,0))</f>
        <v>245.65</v>
      </c>
      <c r="F16" s="10">
        <f>INDEX(DriversGams!$A$5:$AN$23,MATCH(Drivers!$A16,DriversGams!$A$5:$A$23,0),MATCH(Drivers!F$3,DriversGams!$A$5:$AN$5,0))</f>
        <v>248.47</v>
      </c>
      <c r="G16" s="10">
        <f>INDEX(DriversGams!$A$5:$AN$23,MATCH(Drivers!$A16,DriversGams!$A$5:$A$23,0),MATCH(Drivers!G$3,DriversGams!$A$5:$AN$5,0))</f>
        <v>251.07</v>
      </c>
      <c r="H16" s="10">
        <f>INDEX(DriversGams!$A$5:$AN$23,MATCH(Drivers!$A16,DriversGams!$A$5:$A$23,0),MATCH(Drivers!H$3,DriversGams!$A$5:$AN$5,0))</f>
        <v>252.54</v>
      </c>
      <c r="I16" s="10">
        <f>INDEX(DriversGams!$A$5:$AN$23,MATCH(Drivers!$A16,DriversGams!$A$5:$A$23,0),MATCH(Drivers!I$3,DriversGams!$A$5:$AN$5,0))</f>
        <v>254.74</v>
      </c>
      <c r="J16" s="10">
        <f>INDEX(DriversGams!$A$5:$AN$23,MATCH(Drivers!$A16,DriversGams!$A$5:$A$23,0),MATCH(Drivers!J$3,DriversGams!$A$5:$AN$5,0))</f>
        <v>254.67</v>
      </c>
      <c r="K16" s="10">
        <f>INDEX(DriversGams!$A$5:$AN$23,MATCH(Drivers!$A16,DriversGams!$A$5:$A$23,0),MATCH(Drivers!K$3,DriversGams!$A$5:$AN$5,0))</f>
        <v>230.24</v>
      </c>
      <c r="L16" s="10">
        <f>INDEX(DriversGams!$A$5:$AN$23,MATCH(Drivers!$A16,DriversGams!$A$5:$A$23,0),MATCH(Drivers!L$3,DriversGams!$A$5:$AN$5,0))</f>
        <v>236.69</v>
      </c>
      <c r="M16" s="10">
        <f>INDEX(DriversGams!$A$5:$AN$23,MATCH(Drivers!$A16,DriversGams!$A$5:$A$23,0),MATCH(Drivers!M$3,DriversGams!$A$5:$AN$5,0))</f>
        <v>242.59</v>
      </c>
      <c r="N16" s="10">
        <f>INDEX(DriversGams!$A$5:$AN$23,MATCH(Drivers!$A16,DriversGams!$A$5:$A$23,0),MATCH(Drivers!N$3,DriversGams!$A$5:$AN$5,0))</f>
        <v>248.33</v>
      </c>
      <c r="O16" s="10">
        <f>INDEX(DriversGams!$A$5:$AN$23,MATCH(Drivers!$A16,DriversGams!$A$5:$A$23,0),MATCH(Drivers!O$3,DriversGams!$A$5:$AN$5,0))</f>
        <v>253.83</v>
      </c>
      <c r="P16" s="10">
        <f>INDEX(DriversGams!$A$5:$AN$23,MATCH(Drivers!$A16,DriversGams!$A$5:$A$23,0),MATCH(Drivers!P$3,DriversGams!$A$5:$AN$5,0))</f>
        <v>259.61</v>
      </c>
      <c r="Q16" s="10">
        <f>INDEX(DriversGams!$A$5:$AN$23,MATCH(Drivers!$A16,DriversGams!$A$5:$A$23,0),MATCH(Drivers!Q$3,DriversGams!$A$5:$AN$5,0))</f>
        <v>266.92</v>
      </c>
      <c r="R16" s="10">
        <f>INDEX(DriversGams!$A$5:$AN$23,MATCH(Drivers!$A16,DriversGams!$A$5:$A$23,0),MATCH(Drivers!R$3,DriversGams!$A$5:$AN$5,0))</f>
        <v>274.13</v>
      </c>
      <c r="S16" s="10">
        <f>INDEX(DriversGams!$A$5:$AN$23,MATCH(Drivers!$A16,DriversGams!$A$5:$A$23,0),MATCH(Drivers!S$3,DriversGams!$A$5:$AN$5,0))</f>
        <v>281.63</v>
      </c>
      <c r="T16" s="10">
        <f>INDEX(DriversGams!$A$5:$AN$23,MATCH(Drivers!$A16,DriversGams!$A$5:$A$23,0),MATCH(Drivers!T$3,DriversGams!$A$5:$AN$5,0))</f>
        <v>289.23</v>
      </c>
      <c r="U16" s="10">
        <f>INDEX(DriversGams!$A$5:$AN$23,MATCH(Drivers!$A16,DriversGams!$A$5:$A$23,0),MATCH(Drivers!U$3,DriversGams!$A$5:$AN$5,0))</f>
        <v>297.02</v>
      </c>
      <c r="V16" s="10">
        <f>INDEX(DriversGams!$A$5:$AN$23,MATCH(Drivers!$A16,DriversGams!$A$5:$A$23,0),MATCH(Drivers!V$3,DriversGams!$A$5:$AN$5,0))</f>
        <v>305.64</v>
      </c>
      <c r="W16" s="10">
        <f>INDEX(DriversGams!$A$5:$AN$23,MATCH(Drivers!$A16,DriversGams!$A$5:$A$23,0),MATCH(Drivers!W$3,DriversGams!$A$5:$AN$5,0))</f>
        <v>313.91000000000003</v>
      </c>
      <c r="X16" s="10">
        <f>INDEX(DriversGams!$A$5:$AN$23,MATCH(Drivers!$A16,DriversGams!$A$5:$A$23,0),MATCH(Drivers!X$3,DriversGams!$A$5:$AN$5,0))</f>
        <v>323.06</v>
      </c>
      <c r="Y16" s="10">
        <f>INDEX(DriversGams!$A$5:$AN$23,MATCH(Drivers!$A16,DriversGams!$A$5:$A$23,0),MATCH(Drivers!Y$3,DriversGams!$A$5:$AN$5,0))</f>
        <v>332.87</v>
      </c>
      <c r="Z16" s="10">
        <f>INDEX(DriversGams!$A$5:$AN$23,MATCH(Drivers!$A16,DriversGams!$A$5:$A$23,0),MATCH(Drivers!Z$3,DriversGams!$A$5:$AN$5,0))</f>
        <v>343.27</v>
      </c>
      <c r="AA16" s="10">
        <f>INDEX(DriversGams!$A$5:$AN$23,MATCH(Drivers!$A16,DriversGams!$A$5:$A$23,0),MATCH(Drivers!AA$3,DriversGams!$A$5:$AN$5,0))</f>
        <v>354.09</v>
      </c>
      <c r="AB16" s="10">
        <f>INDEX(DriversGams!$A$5:$AN$23,MATCH(Drivers!$A16,DriversGams!$A$5:$A$23,0),MATCH(Drivers!AB$3,DriversGams!$A$5:$AN$5,0))</f>
        <v>365.3</v>
      </c>
      <c r="AC16" s="10">
        <f>INDEX(DriversGams!$A$5:$AN$23,MATCH(Drivers!$A16,DriversGams!$A$5:$A$23,0),MATCH(Drivers!AC$3,DriversGams!$A$5:$AN$5,0))</f>
        <v>376.62</v>
      </c>
      <c r="AD16" s="10">
        <f>INDEX(DriversGams!$A$5:$AN$23,MATCH(Drivers!$A16,DriversGams!$A$5:$A$23,0),MATCH(Drivers!AD$3,DriversGams!$A$5:$AN$5,0))</f>
        <v>388.36</v>
      </c>
      <c r="AE16" s="10">
        <f>INDEX(DriversGams!$A$5:$AN$23,MATCH(Drivers!$A16,DriversGams!$A$5:$A$23,0),MATCH(Drivers!AE$3,DriversGams!$A$5:$AN$5,0))</f>
        <v>400.79</v>
      </c>
      <c r="AF16" s="10">
        <f>INDEX(DriversGams!$A$5:$AN$23,MATCH(Drivers!$A16,DriversGams!$A$5:$A$23,0),MATCH(Drivers!AF$3,DriversGams!$A$5:$AN$5,0))</f>
        <v>469.74</v>
      </c>
      <c r="AG16" s="10">
        <f>INDEX(DriversGams!$A$5:$AN$23,MATCH(Drivers!$A16,DriversGams!$A$5:$A$23,0),MATCH(Drivers!AG$3,DriversGams!$A$5:$AN$5,0))</f>
        <v>556.72</v>
      </c>
      <c r="AH16" s="126"/>
      <c r="AI16" s="126"/>
      <c r="AJ16" s="126"/>
      <c r="AK16" s="126"/>
      <c r="AL16" s="126"/>
      <c r="AM16" s="126"/>
      <c r="AO16" s="4">
        <f t="shared" si="2"/>
        <v>10</v>
      </c>
    </row>
    <row r="17" spans="1:41">
      <c r="A17" s="134" t="s">
        <v>529</v>
      </c>
      <c r="B17" s="185">
        <f t="shared" si="1"/>
        <v>11</v>
      </c>
      <c r="C17" s="332">
        <v>27.516308224731535</v>
      </c>
      <c r="D17" s="10">
        <f>INDEX(DriversGams!$A$5:$AN$23,MATCH(Drivers!$A17,DriversGams!$A$5:$A$23,0),MATCH(Drivers!D$3,DriversGams!$A$5:$AN$5,0))</f>
        <v>27.49</v>
      </c>
      <c r="E17" s="10">
        <f>INDEX(DriversGams!$A$5:$AN$23,MATCH(Drivers!$A17,DriversGams!$A$5:$A$23,0),MATCH(Drivers!E$3,DriversGams!$A$5:$AN$5,0))</f>
        <v>27.45</v>
      </c>
      <c r="F17" s="10">
        <f>INDEX(DriversGams!$A$5:$AN$23,MATCH(Drivers!$A17,DriversGams!$A$5:$A$23,0),MATCH(Drivers!F$3,DriversGams!$A$5:$AN$5,0))</f>
        <v>27.42</v>
      </c>
      <c r="G17" s="10">
        <f>INDEX(DriversGams!$A$5:$AN$23,MATCH(Drivers!$A17,DriversGams!$A$5:$A$23,0),MATCH(Drivers!G$3,DriversGams!$A$5:$AN$5,0))</f>
        <v>27.39</v>
      </c>
      <c r="H17" s="10">
        <f>INDEX(DriversGams!$A$5:$AN$23,MATCH(Drivers!$A17,DriversGams!$A$5:$A$23,0),MATCH(Drivers!H$3,DriversGams!$A$5:$AN$5,0))</f>
        <v>27.36</v>
      </c>
      <c r="I17" s="10">
        <f>INDEX(DriversGams!$A$5:$AN$23,MATCH(Drivers!$A17,DriversGams!$A$5:$A$23,0),MATCH(Drivers!I$3,DriversGams!$A$5:$AN$5,0))</f>
        <v>27.33</v>
      </c>
      <c r="J17" s="10">
        <f>INDEX(DriversGams!$A$5:$AN$23,MATCH(Drivers!$A17,DriversGams!$A$5:$A$23,0),MATCH(Drivers!J$3,DriversGams!$A$5:$AN$5,0))</f>
        <v>27.24</v>
      </c>
      <c r="K17" s="10">
        <f>INDEX(DriversGams!$A$5:$AN$23,MATCH(Drivers!$A17,DriversGams!$A$5:$A$23,0),MATCH(Drivers!K$3,DriversGams!$A$5:$AN$5,0))</f>
        <v>27.16</v>
      </c>
      <c r="L17" s="10">
        <f>INDEX(DriversGams!$A$5:$AN$23,MATCH(Drivers!$A17,DriversGams!$A$5:$A$23,0),MATCH(Drivers!L$3,DriversGams!$A$5:$AN$5,0))</f>
        <v>26.07</v>
      </c>
      <c r="M17" s="10">
        <f>INDEX(DriversGams!$A$5:$AN$23,MATCH(Drivers!$A17,DriversGams!$A$5:$A$23,0),MATCH(Drivers!M$3,DriversGams!$A$5:$AN$5,0))</f>
        <v>25.79</v>
      </c>
      <c r="N17" s="10">
        <f>INDEX(DriversGams!$A$5:$AN$23,MATCH(Drivers!$A17,DriversGams!$A$5:$A$23,0),MATCH(Drivers!N$3,DriversGams!$A$5:$AN$5,0))</f>
        <v>25.7</v>
      </c>
      <c r="O17" s="10">
        <f>INDEX(DriversGams!$A$5:$AN$23,MATCH(Drivers!$A17,DriversGams!$A$5:$A$23,0),MATCH(Drivers!O$3,DriversGams!$A$5:$AN$5,0))</f>
        <v>25.62</v>
      </c>
      <c r="P17" s="10">
        <f>INDEX(DriversGams!$A$5:$AN$23,MATCH(Drivers!$A17,DriversGams!$A$5:$A$23,0),MATCH(Drivers!P$3,DriversGams!$A$5:$AN$5,0))</f>
        <v>24.83</v>
      </c>
      <c r="Q17" s="10">
        <f>INDEX(DriversGams!$A$5:$AN$23,MATCH(Drivers!$A17,DriversGams!$A$5:$A$23,0),MATCH(Drivers!Q$3,DriversGams!$A$5:$AN$5,0))</f>
        <v>22.54</v>
      </c>
      <c r="R17" s="10">
        <f>INDEX(DriversGams!$A$5:$AN$23,MATCH(Drivers!$A17,DriversGams!$A$5:$A$23,0),MATCH(Drivers!R$3,DriversGams!$A$5:$AN$5,0))</f>
        <v>20.239999999999998</v>
      </c>
      <c r="S17" s="10">
        <f>INDEX(DriversGams!$A$5:$AN$23,MATCH(Drivers!$A17,DriversGams!$A$5:$A$23,0),MATCH(Drivers!S$3,DriversGams!$A$5:$AN$5,0))</f>
        <v>17.95</v>
      </c>
      <c r="T17" s="10">
        <f>INDEX(DriversGams!$A$5:$AN$23,MATCH(Drivers!$A17,DriversGams!$A$5:$A$23,0),MATCH(Drivers!T$3,DriversGams!$A$5:$AN$5,0))</f>
        <v>15.66</v>
      </c>
      <c r="U17" s="10">
        <f>INDEX(DriversGams!$A$5:$AN$23,MATCH(Drivers!$A17,DriversGams!$A$5:$A$23,0),MATCH(Drivers!U$3,DriversGams!$A$5:$AN$5,0))</f>
        <v>13.37</v>
      </c>
      <c r="V17" s="10">
        <f>INDEX(DriversGams!$A$5:$AN$23,MATCH(Drivers!$A17,DriversGams!$A$5:$A$23,0),MATCH(Drivers!V$3,DriversGams!$A$5:$AN$5,0))</f>
        <v>12.37</v>
      </c>
      <c r="W17" s="10">
        <f>INDEX(DriversGams!$A$5:$AN$23,MATCH(Drivers!$A17,DriversGams!$A$5:$A$23,0),MATCH(Drivers!W$3,DriversGams!$A$5:$AN$5,0))</f>
        <v>11.37</v>
      </c>
      <c r="X17" s="10">
        <f>INDEX(DriversGams!$A$5:$AN$23,MATCH(Drivers!$A17,DriversGams!$A$5:$A$23,0),MATCH(Drivers!X$3,DriversGams!$A$5:$AN$5,0))</f>
        <v>10.37</v>
      </c>
      <c r="Y17" s="10">
        <f>INDEX(DriversGams!$A$5:$AN$23,MATCH(Drivers!$A17,DriversGams!$A$5:$A$23,0),MATCH(Drivers!Y$3,DriversGams!$A$5:$AN$5,0))</f>
        <v>9.3699999999999992</v>
      </c>
      <c r="Z17" s="10">
        <f>INDEX(DriversGams!$A$5:$AN$23,MATCH(Drivers!$A17,DriversGams!$A$5:$A$23,0),MATCH(Drivers!Z$3,DriversGams!$A$5:$AN$5,0))</f>
        <v>8.41</v>
      </c>
      <c r="AA17" s="10">
        <f>INDEX(DriversGams!$A$5:$AN$23,MATCH(Drivers!$A17,DriversGams!$A$5:$A$23,0),MATCH(Drivers!AA$3,DriversGams!$A$5:$AN$5,0))</f>
        <v>7.24</v>
      </c>
      <c r="AB17" s="10">
        <f>INDEX(DriversGams!$A$5:$AN$23,MATCH(Drivers!$A17,DriversGams!$A$5:$A$23,0),MATCH(Drivers!AB$3,DriversGams!$A$5:$AN$5,0))</f>
        <v>6.06</v>
      </c>
      <c r="AC17" s="10">
        <f>INDEX(DriversGams!$A$5:$AN$23,MATCH(Drivers!$A17,DriversGams!$A$5:$A$23,0),MATCH(Drivers!AC$3,DriversGams!$A$5:$AN$5,0))</f>
        <v>4.88</v>
      </c>
      <c r="AD17" s="10">
        <f>INDEX(DriversGams!$A$5:$AN$23,MATCH(Drivers!$A17,DriversGams!$A$5:$A$23,0),MATCH(Drivers!AD$3,DriversGams!$A$5:$AN$5,0))</f>
        <v>3.7</v>
      </c>
      <c r="AE17" s="10">
        <f>INDEX(DriversGams!$A$5:$AN$23,MATCH(Drivers!$A17,DriversGams!$A$5:$A$23,0),MATCH(Drivers!AE$3,DriversGams!$A$5:$AN$5,0))</f>
        <v>2.52</v>
      </c>
      <c r="AF17" s="10">
        <f>INDEX(DriversGams!$A$5:$AN$23,MATCH(Drivers!$A17,DriversGams!$A$5:$A$23,0),MATCH(Drivers!AF$3,DriversGams!$A$5:$AN$5,0))</f>
        <v>2.52</v>
      </c>
      <c r="AG17" s="10">
        <f>INDEX(DriversGams!$A$5:$AN$23,MATCH(Drivers!$A17,DriversGams!$A$5:$A$23,0),MATCH(Drivers!AG$3,DriversGams!$A$5:$AN$5,0))</f>
        <v>2.52</v>
      </c>
      <c r="AH17" s="126"/>
      <c r="AI17" s="126"/>
      <c r="AJ17" s="126"/>
      <c r="AK17" s="126"/>
      <c r="AL17" s="126"/>
      <c r="AM17" s="126"/>
      <c r="AO17" s="4">
        <f t="shared" si="2"/>
        <v>11</v>
      </c>
    </row>
    <row r="18" spans="1:41" s="185" customFormat="1">
      <c r="A18" s="134" t="s">
        <v>524</v>
      </c>
      <c r="B18" s="185">
        <f t="shared" si="1"/>
        <v>12</v>
      </c>
      <c r="C18" s="332">
        <v>17.781500762507015</v>
      </c>
      <c r="D18" s="10">
        <f>INDEX(DriversGams!$A$5:$AN$23,MATCH(Drivers!$A18,DriversGams!$A$5:$A$23,0),MATCH(Drivers!D$3,DriversGams!$A$5:$AN$5,0))</f>
        <v>18.190000000000001</v>
      </c>
      <c r="E18" s="10">
        <f>INDEX(DriversGams!$A$5:$AN$23,MATCH(Drivers!$A18,DriversGams!$A$5:$A$23,0),MATCH(Drivers!E$3,DriversGams!$A$5:$AN$5,0))</f>
        <v>18.54</v>
      </c>
      <c r="F18" s="10">
        <f>INDEX(DriversGams!$A$5:$AN$23,MATCH(Drivers!$A18,DriversGams!$A$5:$A$23,0),MATCH(Drivers!F$3,DriversGams!$A$5:$AN$5,0))</f>
        <v>18.73</v>
      </c>
      <c r="G18" s="10">
        <f>INDEX(DriversGams!$A$5:$AN$23,MATCH(Drivers!$A18,DriversGams!$A$5:$A$23,0),MATCH(Drivers!G$3,DriversGams!$A$5:$AN$5,0))</f>
        <v>19.13</v>
      </c>
      <c r="H18" s="10">
        <f>INDEX(DriversGams!$A$5:$AN$23,MATCH(Drivers!$A18,DriversGams!$A$5:$A$23,0),MATCH(Drivers!H$3,DriversGams!$A$5:$AN$5,0))</f>
        <v>19.23</v>
      </c>
      <c r="I18" s="10">
        <f>INDEX(DriversGams!$A$5:$AN$23,MATCH(Drivers!$A18,DriversGams!$A$5:$A$23,0),MATCH(Drivers!I$3,DriversGams!$A$5:$AN$5,0))</f>
        <v>19.5</v>
      </c>
      <c r="J18" s="10">
        <f>INDEX(DriversGams!$A$5:$AN$23,MATCH(Drivers!$A18,DriversGams!$A$5:$A$23,0),MATCH(Drivers!J$3,DriversGams!$A$5:$AN$5,0))</f>
        <v>19.52</v>
      </c>
      <c r="K18" s="10">
        <f>INDEX(DriversGams!$A$5:$AN$23,MATCH(Drivers!$A18,DriversGams!$A$5:$A$23,0),MATCH(Drivers!K$3,DriversGams!$A$5:$AN$5,0))</f>
        <v>18.16</v>
      </c>
      <c r="L18" s="10">
        <f>INDEX(DriversGams!$A$5:$AN$23,MATCH(Drivers!$A18,DriversGams!$A$5:$A$23,0),MATCH(Drivers!L$3,DriversGams!$A$5:$AN$5,0))</f>
        <v>18.68</v>
      </c>
      <c r="M18" s="10">
        <f>INDEX(DriversGams!$A$5:$AN$23,MATCH(Drivers!$A18,DriversGams!$A$5:$A$23,0),MATCH(Drivers!M$3,DriversGams!$A$5:$AN$5,0))</f>
        <v>19.149999999999999</v>
      </c>
      <c r="N18" s="10">
        <f>INDEX(DriversGams!$A$5:$AN$23,MATCH(Drivers!$A18,DriversGams!$A$5:$A$23,0),MATCH(Drivers!N$3,DriversGams!$A$5:$AN$5,0))</f>
        <v>19.61</v>
      </c>
      <c r="O18" s="10">
        <f>INDEX(DriversGams!$A$5:$AN$23,MATCH(Drivers!$A18,DriversGams!$A$5:$A$23,0),MATCH(Drivers!O$3,DriversGams!$A$5:$AN$5,0))</f>
        <v>20.04</v>
      </c>
      <c r="P18" s="10">
        <f>INDEX(DriversGams!$A$5:$AN$23,MATCH(Drivers!$A18,DriversGams!$A$5:$A$23,0),MATCH(Drivers!P$3,DriversGams!$A$5:$AN$5,0))</f>
        <v>20.51</v>
      </c>
      <c r="Q18" s="10">
        <f>INDEX(DriversGams!$A$5:$AN$23,MATCH(Drivers!$A18,DriversGams!$A$5:$A$23,0),MATCH(Drivers!Q$3,DriversGams!$A$5:$AN$5,0))</f>
        <v>21.11</v>
      </c>
      <c r="R18" s="10">
        <f>INDEX(DriversGams!$A$5:$AN$23,MATCH(Drivers!$A18,DriversGams!$A$5:$A$23,0),MATCH(Drivers!R$3,DriversGams!$A$5:$AN$5,0))</f>
        <v>21.69</v>
      </c>
      <c r="S18" s="10">
        <f>INDEX(DriversGams!$A$5:$AN$23,MATCH(Drivers!$A18,DriversGams!$A$5:$A$23,0),MATCH(Drivers!S$3,DriversGams!$A$5:$AN$5,0))</f>
        <v>22.28</v>
      </c>
      <c r="T18" s="10">
        <f>INDEX(DriversGams!$A$5:$AN$23,MATCH(Drivers!$A18,DriversGams!$A$5:$A$23,0),MATCH(Drivers!T$3,DriversGams!$A$5:$AN$5,0))</f>
        <v>22.83</v>
      </c>
      <c r="U18" s="10">
        <f>INDEX(DriversGams!$A$5:$AN$23,MATCH(Drivers!$A18,DriversGams!$A$5:$A$23,0),MATCH(Drivers!U$3,DriversGams!$A$5:$AN$5,0))</f>
        <v>23.42</v>
      </c>
      <c r="V18" s="10">
        <f>INDEX(DriversGams!$A$5:$AN$23,MATCH(Drivers!$A18,DriversGams!$A$5:$A$23,0),MATCH(Drivers!V$3,DriversGams!$A$5:$AN$5,0))</f>
        <v>24.02</v>
      </c>
      <c r="W18" s="10">
        <f>INDEX(DriversGams!$A$5:$AN$23,MATCH(Drivers!$A18,DriversGams!$A$5:$A$23,0),MATCH(Drivers!W$3,DriversGams!$A$5:$AN$5,0))</f>
        <v>24.61</v>
      </c>
      <c r="X18" s="10">
        <f>INDEX(DriversGams!$A$5:$AN$23,MATCH(Drivers!$A18,DriversGams!$A$5:$A$23,0),MATCH(Drivers!X$3,DriversGams!$A$5:$AN$5,0))</f>
        <v>25.26</v>
      </c>
      <c r="Y18" s="10">
        <f>INDEX(DriversGams!$A$5:$AN$23,MATCH(Drivers!$A18,DriversGams!$A$5:$A$23,0),MATCH(Drivers!Y$3,DriversGams!$A$5:$AN$5,0))</f>
        <v>25.94</v>
      </c>
      <c r="Z18" s="10">
        <f>INDEX(DriversGams!$A$5:$AN$23,MATCH(Drivers!$A18,DriversGams!$A$5:$A$23,0),MATCH(Drivers!Z$3,DriversGams!$A$5:$AN$5,0))</f>
        <v>26.65</v>
      </c>
      <c r="AA18" s="10">
        <f>INDEX(DriversGams!$A$5:$AN$23,MATCH(Drivers!$A18,DriversGams!$A$5:$A$23,0),MATCH(Drivers!AA$3,DriversGams!$A$5:$AN$5,0))</f>
        <v>27.42</v>
      </c>
      <c r="AB18" s="10">
        <f>INDEX(DriversGams!$A$5:$AN$23,MATCH(Drivers!$A18,DriversGams!$A$5:$A$23,0),MATCH(Drivers!AB$3,DriversGams!$A$5:$AN$5,0))</f>
        <v>28.22</v>
      </c>
      <c r="AC18" s="10">
        <f>INDEX(DriversGams!$A$5:$AN$23,MATCH(Drivers!$A18,DriversGams!$A$5:$A$23,0),MATCH(Drivers!AC$3,DriversGams!$A$5:$AN$5,0))</f>
        <v>29.03</v>
      </c>
      <c r="AD18" s="10">
        <f>INDEX(DriversGams!$A$5:$AN$23,MATCH(Drivers!$A18,DriversGams!$A$5:$A$23,0),MATCH(Drivers!AD$3,DriversGams!$A$5:$AN$5,0))</f>
        <v>29.88</v>
      </c>
      <c r="AE18" s="10">
        <f>INDEX(DriversGams!$A$5:$AN$23,MATCH(Drivers!$A18,DriversGams!$A$5:$A$23,0),MATCH(Drivers!AE$3,DriversGams!$A$5:$AN$5,0))</f>
        <v>30.78</v>
      </c>
      <c r="AF18" s="10">
        <f>INDEX(DriversGams!$A$5:$AN$23,MATCH(Drivers!$A18,DriversGams!$A$5:$A$23,0),MATCH(Drivers!AF$3,DriversGams!$A$5:$AN$5,0))</f>
        <v>35.619999999999997</v>
      </c>
      <c r="AG18" s="10">
        <f>INDEX(DriversGams!$A$5:$AN$23,MATCH(Drivers!$A18,DriversGams!$A$5:$A$23,0),MATCH(Drivers!AG$3,DriversGams!$A$5:$AN$5,0))</f>
        <v>41.7</v>
      </c>
      <c r="AH18" s="126"/>
      <c r="AI18" s="126"/>
      <c r="AJ18" s="126"/>
      <c r="AK18" s="126"/>
      <c r="AL18" s="126"/>
      <c r="AM18" s="126"/>
      <c r="AO18" s="185">
        <f t="shared" si="2"/>
        <v>12</v>
      </c>
    </row>
    <row r="19" spans="1:41" s="185" customFormat="1">
      <c r="A19" s="134" t="s">
        <v>595</v>
      </c>
      <c r="B19" s="185">
        <f t="shared" si="1"/>
        <v>13</v>
      </c>
      <c r="C19" s="332">
        <v>11.263564724197627</v>
      </c>
      <c r="D19" s="10">
        <f>INDEX(DriversGams!$A$5:$AN$23,MATCH(Drivers!$A19,DriversGams!$A$5:$A$23,0),MATCH(Drivers!D$3,DriversGams!$A$5:$AN$5,0))</f>
        <v>11.57</v>
      </c>
      <c r="E19" s="10">
        <f>INDEX(DriversGams!$A$5:$AN$23,MATCH(Drivers!$A19,DriversGams!$A$5:$A$23,0),MATCH(Drivers!E$3,DriversGams!$A$5:$AN$5,0))</f>
        <v>11.91</v>
      </c>
      <c r="F19" s="10">
        <f>INDEX(DriversGams!$A$5:$AN$23,MATCH(Drivers!$A19,DriversGams!$A$5:$A$23,0),MATCH(Drivers!F$3,DriversGams!$A$5:$AN$5,0))</f>
        <v>12.12</v>
      </c>
      <c r="G19" s="10">
        <f>INDEX(DriversGams!$A$5:$AN$23,MATCH(Drivers!$A19,DriversGams!$A$5:$A$23,0),MATCH(Drivers!G$3,DriversGams!$A$5:$AN$5,0))</f>
        <v>12.2</v>
      </c>
      <c r="H19" s="10">
        <f>INDEX(DriversGams!$A$5:$AN$23,MATCH(Drivers!$A19,DriversGams!$A$5:$A$23,0),MATCH(Drivers!H$3,DriversGams!$A$5:$AN$5,0))</f>
        <v>12.36</v>
      </c>
      <c r="I19" s="10">
        <f>INDEX(DriversGams!$A$5:$AN$23,MATCH(Drivers!$A19,DriversGams!$A$5:$A$23,0),MATCH(Drivers!I$3,DriversGams!$A$5:$AN$5,0))</f>
        <v>12.64</v>
      </c>
      <c r="J19" s="10">
        <f>INDEX(DriversGams!$A$5:$AN$23,MATCH(Drivers!$A19,DriversGams!$A$5:$A$23,0),MATCH(Drivers!J$3,DriversGams!$A$5:$AN$5,0))</f>
        <v>12.79</v>
      </c>
      <c r="K19" s="10">
        <f>INDEX(DriversGams!$A$5:$AN$23,MATCH(Drivers!$A19,DriversGams!$A$5:$A$23,0),MATCH(Drivers!K$3,DriversGams!$A$5:$AN$5,0))</f>
        <v>12</v>
      </c>
      <c r="L19" s="10">
        <f>INDEX(DriversGams!$A$5:$AN$23,MATCH(Drivers!$A19,DriversGams!$A$5:$A$23,0),MATCH(Drivers!L$3,DriversGams!$A$5:$AN$5,0))</f>
        <v>12.34</v>
      </c>
      <c r="M19" s="10">
        <f>INDEX(DriversGams!$A$5:$AN$23,MATCH(Drivers!$A19,DriversGams!$A$5:$A$23,0),MATCH(Drivers!M$3,DriversGams!$A$5:$AN$5,0))</f>
        <v>12.61</v>
      </c>
      <c r="N19" s="10">
        <f>INDEX(DriversGams!$A$5:$AN$23,MATCH(Drivers!$A19,DriversGams!$A$5:$A$23,0),MATCH(Drivers!N$3,DriversGams!$A$5:$AN$5,0))</f>
        <v>12.86</v>
      </c>
      <c r="O19" s="10">
        <f>INDEX(DriversGams!$A$5:$AN$23,MATCH(Drivers!$A19,DriversGams!$A$5:$A$23,0),MATCH(Drivers!O$3,DriversGams!$A$5:$AN$5,0))</f>
        <v>13.09</v>
      </c>
      <c r="P19" s="10">
        <f>INDEX(DriversGams!$A$5:$AN$23,MATCH(Drivers!$A19,DriversGams!$A$5:$A$23,0),MATCH(Drivers!P$3,DriversGams!$A$5:$AN$5,0))</f>
        <v>13.32</v>
      </c>
      <c r="Q19" s="10">
        <f>INDEX(DriversGams!$A$5:$AN$23,MATCH(Drivers!$A19,DriversGams!$A$5:$A$23,0),MATCH(Drivers!Q$3,DriversGams!$A$5:$AN$5,0))</f>
        <v>13.6</v>
      </c>
      <c r="R19" s="10">
        <f>INDEX(DriversGams!$A$5:$AN$23,MATCH(Drivers!$A19,DriversGams!$A$5:$A$23,0),MATCH(Drivers!R$3,DriversGams!$A$5:$AN$5,0))</f>
        <v>13.87</v>
      </c>
      <c r="S19" s="10">
        <f>INDEX(DriversGams!$A$5:$AN$23,MATCH(Drivers!$A19,DriversGams!$A$5:$A$23,0),MATCH(Drivers!S$3,DriversGams!$A$5:$AN$5,0))</f>
        <v>14.15</v>
      </c>
      <c r="T19" s="10">
        <f>INDEX(DriversGams!$A$5:$AN$23,MATCH(Drivers!$A19,DriversGams!$A$5:$A$23,0),MATCH(Drivers!T$3,DriversGams!$A$5:$AN$5,0))</f>
        <v>14.45</v>
      </c>
      <c r="U19" s="10">
        <f>INDEX(DriversGams!$A$5:$AN$23,MATCH(Drivers!$A19,DriversGams!$A$5:$A$23,0),MATCH(Drivers!U$3,DriversGams!$A$5:$AN$5,0))</f>
        <v>14.74</v>
      </c>
      <c r="V19" s="10">
        <f>INDEX(DriversGams!$A$5:$AN$23,MATCH(Drivers!$A19,DriversGams!$A$5:$A$23,0),MATCH(Drivers!V$3,DriversGams!$A$5:$AN$5,0))</f>
        <v>15.11</v>
      </c>
      <c r="W19" s="10">
        <f>INDEX(DriversGams!$A$5:$AN$23,MATCH(Drivers!$A19,DriversGams!$A$5:$A$23,0),MATCH(Drivers!W$3,DriversGams!$A$5:$AN$5,0))</f>
        <v>15.46</v>
      </c>
      <c r="X19" s="10">
        <f>INDEX(DriversGams!$A$5:$AN$23,MATCH(Drivers!$A19,DriversGams!$A$5:$A$23,0),MATCH(Drivers!X$3,DriversGams!$A$5:$AN$5,0))</f>
        <v>15.83</v>
      </c>
      <c r="Y19" s="10">
        <f>INDEX(DriversGams!$A$5:$AN$23,MATCH(Drivers!$A19,DriversGams!$A$5:$A$23,0),MATCH(Drivers!Y$3,DriversGams!$A$5:$AN$5,0))</f>
        <v>16.22</v>
      </c>
      <c r="Z19" s="10">
        <f>INDEX(DriversGams!$A$5:$AN$23,MATCH(Drivers!$A19,DriversGams!$A$5:$A$23,0),MATCH(Drivers!Z$3,DriversGams!$A$5:$AN$5,0))</f>
        <v>16.63</v>
      </c>
      <c r="AA19" s="10">
        <f>INDEX(DriversGams!$A$5:$AN$23,MATCH(Drivers!$A19,DriversGams!$A$5:$A$23,0),MATCH(Drivers!AA$3,DriversGams!$A$5:$AN$5,0))</f>
        <v>17.04</v>
      </c>
      <c r="AB19" s="10">
        <f>INDEX(DriversGams!$A$5:$AN$23,MATCH(Drivers!$A19,DriversGams!$A$5:$A$23,0),MATCH(Drivers!AB$3,DriversGams!$A$5:$AN$5,0))</f>
        <v>17.47</v>
      </c>
      <c r="AC19" s="10">
        <f>INDEX(DriversGams!$A$5:$AN$23,MATCH(Drivers!$A19,DriversGams!$A$5:$A$23,0),MATCH(Drivers!AC$3,DriversGams!$A$5:$AN$5,0))</f>
        <v>17.89</v>
      </c>
      <c r="AD19" s="10">
        <f>INDEX(DriversGams!$A$5:$AN$23,MATCH(Drivers!$A19,DriversGams!$A$5:$A$23,0),MATCH(Drivers!AD$3,DriversGams!$A$5:$AN$5,0))</f>
        <v>18.329999999999998</v>
      </c>
      <c r="AE19" s="10">
        <f>INDEX(DriversGams!$A$5:$AN$23,MATCH(Drivers!$A19,DriversGams!$A$5:$A$23,0),MATCH(Drivers!AE$3,DriversGams!$A$5:$AN$5,0))</f>
        <v>18.8</v>
      </c>
      <c r="AF19" s="10">
        <f>INDEX(DriversGams!$A$5:$AN$23,MATCH(Drivers!$A19,DriversGams!$A$5:$A$23,0),MATCH(Drivers!AF$3,DriversGams!$A$5:$AN$5,0))</f>
        <v>21.32</v>
      </c>
      <c r="AG19" s="10">
        <f>INDEX(DriversGams!$A$5:$AN$23,MATCH(Drivers!$A19,DriversGams!$A$5:$A$23,0),MATCH(Drivers!AG$3,DriversGams!$A$5:$AN$5,0))</f>
        <v>24.05</v>
      </c>
      <c r="AH19" s="126"/>
      <c r="AI19" s="126"/>
      <c r="AJ19" s="126"/>
      <c r="AK19" s="126"/>
      <c r="AL19" s="126"/>
      <c r="AM19" s="126"/>
      <c r="AO19" s="185">
        <f t="shared" si="2"/>
        <v>13</v>
      </c>
    </row>
    <row r="20" spans="1:41" s="185" customFormat="1">
      <c r="A20" s="134" t="s">
        <v>594</v>
      </c>
      <c r="B20" s="185">
        <f t="shared" si="1"/>
        <v>14</v>
      </c>
      <c r="C20" s="332">
        <v>135.95535691221758</v>
      </c>
      <c r="D20" s="10">
        <f>INDEX(DriversGams!$A$5:$AN$23,MATCH(Drivers!$A20,DriversGams!$A$5:$A$23,0),MATCH(Drivers!D$3,DriversGams!$A$5:$AN$5,0))</f>
        <v>139.72999999999999</v>
      </c>
      <c r="E20" s="10">
        <f>INDEX(DriversGams!$A$5:$AN$23,MATCH(Drivers!$A20,DriversGams!$A$5:$A$23,0),MATCH(Drivers!E$3,DriversGams!$A$5:$AN$5,0))</f>
        <v>142.69999999999999</v>
      </c>
      <c r="F20" s="10">
        <f>INDEX(DriversGams!$A$5:$AN$23,MATCH(Drivers!$A20,DriversGams!$A$5:$A$23,0),MATCH(Drivers!F$3,DriversGams!$A$5:$AN$5,0))</f>
        <v>144.16</v>
      </c>
      <c r="G20" s="10">
        <f>INDEX(DriversGams!$A$5:$AN$23,MATCH(Drivers!$A20,DriversGams!$A$5:$A$23,0),MATCH(Drivers!G$3,DriversGams!$A$5:$AN$5,0))</f>
        <v>145.31</v>
      </c>
      <c r="H20" s="10">
        <f>INDEX(DriversGams!$A$5:$AN$23,MATCH(Drivers!$A20,DriversGams!$A$5:$A$23,0),MATCH(Drivers!H$3,DriversGams!$A$5:$AN$5,0))</f>
        <v>147.16</v>
      </c>
      <c r="I20" s="10">
        <f>INDEX(DriversGams!$A$5:$AN$23,MATCH(Drivers!$A20,DriversGams!$A$5:$A$23,0),MATCH(Drivers!I$3,DriversGams!$A$5:$AN$5,0))</f>
        <v>148.75</v>
      </c>
      <c r="J20" s="10">
        <f>INDEX(DriversGams!$A$5:$AN$23,MATCH(Drivers!$A20,DriversGams!$A$5:$A$23,0),MATCH(Drivers!J$3,DriversGams!$A$5:$AN$5,0))</f>
        <v>149.16999999999999</v>
      </c>
      <c r="K20" s="10">
        <f>INDEX(DriversGams!$A$5:$AN$23,MATCH(Drivers!$A20,DriversGams!$A$5:$A$23,0),MATCH(Drivers!K$3,DriversGams!$A$5:$AN$5,0))</f>
        <v>138.22</v>
      </c>
      <c r="L20" s="10">
        <f>INDEX(DriversGams!$A$5:$AN$23,MATCH(Drivers!$A20,DriversGams!$A$5:$A$23,0),MATCH(Drivers!L$3,DriversGams!$A$5:$AN$5,0))</f>
        <v>141.11000000000001</v>
      </c>
      <c r="M20" s="10">
        <f>INDEX(DriversGams!$A$5:$AN$23,MATCH(Drivers!$A20,DriversGams!$A$5:$A$23,0),MATCH(Drivers!M$3,DriversGams!$A$5:$AN$5,0))</f>
        <v>144.02000000000001</v>
      </c>
      <c r="N20" s="10">
        <f>INDEX(DriversGams!$A$5:$AN$23,MATCH(Drivers!$A20,DriversGams!$A$5:$A$23,0),MATCH(Drivers!N$3,DriversGams!$A$5:$AN$5,0))</f>
        <v>146.85</v>
      </c>
      <c r="O20" s="10">
        <f>INDEX(DriversGams!$A$5:$AN$23,MATCH(Drivers!$A20,DriversGams!$A$5:$A$23,0),MATCH(Drivers!O$3,DriversGams!$A$5:$AN$5,0))</f>
        <v>149.56</v>
      </c>
      <c r="P20" s="10">
        <f>INDEX(DriversGams!$A$5:$AN$23,MATCH(Drivers!$A20,DriversGams!$A$5:$A$23,0),MATCH(Drivers!P$3,DriversGams!$A$5:$AN$5,0))</f>
        <v>152.32</v>
      </c>
      <c r="Q20" s="10">
        <f>INDEX(DriversGams!$A$5:$AN$23,MATCH(Drivers!$A20,DriversGams!$A$5:$A$23,0),MATCH(Drivers!Q$3,DriversGams!$A$5:$AN$5,0))</f>
        <v>155.71</v>
      </c>
      <c r="R20" s="10">
        <f>INDEX(DriversGams!$A$5:$AN$23,MATCH(Drivers!$A20,DriversGams!$A$5:$A$23,0),MATCH(Drivers!R$3,DriversGams!$A$5:$AN$5,0))</f>
        <v>158.9</v>
      </c>
      <c r="S20" s="10">
        <f>INDEX(DriversGams!$A$5:$AN$23,MATCH(Drivers!$A20,DriversGams!$A$5:$A$23,0),MATCH(Drivers!S$3,DriversGams!$A$5:$AN$5,0))</f>
        <v>162.26</v>
      </c>
      <c r="T20" s="10">
        <f>INDEX(DriversGams!$A$5:$AN$23,MATCH(Drivers!$A20,DriversGams!$A$5:$A$23,0),MATCH(Drivers!T$3,DriversGams!$A$5:$AN$5,0))</f>
        <v>165.94</v>
      </c>
      <c r="U20" s="10">
        <f>INDEX(DriversGams!$A$5:$AN$23,MATCH(Drivers!$A20,DriversGams!$A$5:$A$23,0),MATCH(Drivers!U$3,DriversGams!$A$5:$AN$5,0))</f>
        <v>169.63</v>
      </c>
      <c r="V20" s="10">
        <f>INDEX(DriversGams!$A$5:$AN$23,MATCH(Drivers!$A20,DriversGams!$A$5:$A$23,0),MATCH(Drivers!V$3,DriversGams!$A$5:$AN$5,0))</f>
        <v>174.19</v>
      </c>
      <c r="W20" s="10">
        <f>INDEX(DriversGams!$A$5:$AN$23,MATCH(Drivers!$A20,DriversGams!$A$5:$A$23,0),MATCH(Drivers!W$3,DriversGams!$A$5:$AN$5,0))</f>
        <v>178.43</v>
      </c>
      <c r="X20" s="10">
        <f>INDEX(DriversGams!$A$5:$AN$23,MATCH(Drivers!$A20,DriversGams!$A$5:$A$23,0),MATCH(Drivers!X$3,DriversGams!$A$5:$AN$5,0))</f>
        <v>183.19</v>
      </c>
      <c r="Y20" s="10">
        <f>INDEX(DriversGams!$A$5:$AN$23,MATCH(Drivers!$A20,DriversGams!$A$5:$A$23,0),MATCH(Drivers!Y$3,DriversGams!$A$5:$AN$5,0))</f>
        <v>188.3</v>
      </c>
      <c r="Z20" s="10">
        <f>INDEX(DriversGams!$A$5:$AN$23,MATCH(Drivers!$A20,DriversGams!$A$5:$A$23,0),MATCH(Drivers!Z$3,DriversGams!$A$5:$AN$5,0))</f>
        <v>193.91</v>
      </c>
      <c r="AA20" s="10">
        <f>INDEX(DriversGams!$A$5:$AN$23,MATCH(Drivers!$A20,DriversGams!$A$5:$A$23,0),MATCH(Drivers!AA$3,DriversGams!$A$5:$AN$5,0))</f>
        <v>199.62</v>
      </c>
      <c r="AB20" s="10">
        <f>INDEX(DriversGams!$A$5:$AN$23,MATCH(Drivers!$A20,DriversGams!$A$5:$A$23,0),MATCH(Drivers!AB$3,DriversGams!$A$5:$AN$5,0))</f>
        <v>205.55</v>
      </c>
      <c r="AC20" s="10">
        <f>INDEX(DriversGams!$A$5:$AN$23,MATCH(Drivers!$A20,DriversGams!$A$5:$A$23,0),MATCH(Drivers!AC$3,DriversGams!$A$5:$AN$5,0))</f>
        <v>211.53</v>
      </c>
      <c r="AD20" s="10">
        <f>INDEX(DriversGams!$A$5:$AN$23,MATCH(Drivers!$A20,DriversGams!$A$5:$A$23,0),MATCH(Drivers!AD$3,DriversGams!$A$5:$AN$5,0))</f>
        <v>217.76</v>
      </c>
      <c r="AE20" s="10">
        <f>INDEX(DriversGams!$A$5:$AN$23,MATCH(Drivers!$A20,DriversGams!$A$5:$A$23,0),MATCH(Drivers!AE$3,DriversGams!$A$5:$AN$5,0))</f>
        <v>224.36</v>
      </c>
      <c r="AF20" s="10">
        <f>INDEX(DriversGams!$A$5:$AN$23,MATCH(Drivers!$A20,DriversGams!$A$5:$A$23,0),MATCH(Drivers!AF$3,DriversGams!$A$5:$AN$5,0))</f>
        <v>261.98</v>
      </c>
      <c r="AG20" s="10">
        <f>INDEX(DriversGams!$A$5:$AN$23,MATCH(Drivers!$A20,DriversGams!$A$5:$A$23,0),MATCH(Drivers!AG$3,DriversGams!$A$5:$AN$5,0))</f>
        <v>309.06</v>
      </c>
      <c r="AH20" s="126"/>
      <c r="AI20" s="126"/>
      <c r="AJ20" s="126"/>
      <c r="AK20" s="126"/>
      <c r="AL20" s="126"/>
      <c r="AM20" s="126"/>
      <c r="AO20" s="185">
        <f t="shared" si="2"/>
        <v>14</v>
      </c>
    </row>
    <row r="21" spans="1:41" s="185" customFormat="1">
      <c r="A21" s="134" t="s">
        <v>593</v>
      </c>
      <c r="B21" s="185">
        <f t="shared" si="1"/>
        <v>15</v>
      </c>
      <c r="C21" s="332">
        <v>21.151207305916397</v>
      </c>
      <c r="D21" s="10">
        <f>INDEX(DriversGams!$A$5:$AN$23,MATCH(Drivers!$A21,DriversGams!$A$5:$A$23,0),MATCH(Drivers!D$3,DriversGams!$A$5:$AN$5,0))</f>
        <v>22.37</v>
      </c>
      <c r="E21" s="10">
        <f>INDEX(DriversGams!$A$5:$AN$23,MATCH(Drivers!$A21,DriversGams!$A$5:$A$23,0),MATCH(Drivers!E$3,DriversGams!$A$5:$AN$5,0))</f>
        <v>23.86</v>
      </c>
      <c r="F21" s="10">
        <f>INDEX(DriversGams!$A$5:$AN$23,MATCH(Drivers!$A21,DriversGams!$A$5:$A$23,0),MATCH(Drivers!F$3,DriversGams!$A$5:$AN$5,0))</f>
        <v>24.79</v>
      </c>
      <c r="G21" s="10">
        <f>INDEX(DriversGams!$A$5:$AN$23,MATCH(Drivers!$A21,DriversGams!$A$5:$A$23,0),MATCH(Drivers!G$3,DriversGams!$A$5:$AN$5,0))</f>
        <v>25.39</v>
      </c>
      <c r="H21" s="10">
        <f>INDEX(DriversGams!$A$5:$AN$23,MATCH(Drivers!$A21,DriversGams!$A$5:$A$23,0),MATCH(Drivers!H$3,DriversGams!$A$5:$AN$5,0))</f>
        <v>26.91</v>
      </c>
      <c r="I21" s="10">
        <f>INDEX(DriversGams!$A$5:$AN$23,MATCH(Drivers!$A21,DriversGams!$A$5:$A$23,0),MATCH(Drivers!I$3,DriversGams!$A$5:$AN$5,0))</f>
        <v>28.69</v>
      </c>
      <c r="J21" s="10">
        <f>INDEX(DriversGams!$A$5:$AN$23,MATCH(Drivers!$A21,DriversGams!$A$5:$A$23,0),MATCH(Drivers!J$3,DriversGams!$A$5:$AN$5,0))</f>
        <v>29.81</v>
      </c>
      <c r="K21" s="10">
        <f>INDEX(DriversGams!$A$5:$AN$23,MATCH(Drivers!$A21,DriversGams!$A$5:$A$23,0),MATCH(Drivers!K$3,DriversGams!$A$5:$AN$5,0))</f>
        <v>28.74</v>
      </c>
      <c r="L21" s="10">
        <f>INDEX(DriversGams!$A$5:$AN$23,MATCH(Drivers!$A21,DriversGams!$A$5:$A$23,0),MATCH(Drivers!L$3,DriversGams!$A$5:$AN$5,0))</f>
        <v>30.06</v>
      </c>
      <c r="M21" s="10">
        <f>INDEX(DriversGams!$A$5:$AN$23,MATCH(Drivers!$A21,DriversGams!$A$5:$A$23,0),MATCH(Drivers!M$3,DriversGams!$A$5:$AN$5,0))</f>
        <v>31.41</v>
      </c>
      <c r="N21" s="10">
        <f>INDEX(DriversGams!$A$5:$AN$23,MATCH(Drivers!$A21,DriversGams!$A$5:$A$23,0),MATCH(Drivers!N$3,DriversGams!$A$5:$AN$5,0))</f>
        <v>32.79</v>
      </c>
      <c r="O21" s="10">
        <f>INDEX(DriversGams!$A$5:$AN$23,MATCH(Drivers!$A21,DriversGams!$A$5:$A$23,0),MATCH(Drivers!O$3,DriversGams!$A$5:$AN$5,0))</f>
        <v>34.18</v>
      </c>
      <c r="P21" s="10">
        <f>INDEX(DriversGams!$A$5:$AN$23,MATCH(Drivers!$A21,DriversGams!$A$5:$A$23,0),MATCH(Drivers!P$3,DriversGams!$A$5:$AN$5,0))</f>
        <v>35.74</v>
      </c>
      <c r="Q21" s="10">
        <f>INDEX(DriversGams!$A$5:$AN$23,MATCH(Drivers!$A21,DriversGams!$A$5:$A$23,0),MATCH(Drivers!Q$3,DriversGams!$A$5:$AN$5,0))</f>
        <v>37.880000000000003</v>
      </c>
      <c r="R21" s="10">
        <f>INDEX(DriversGams!$A$5:$AN$23,MATCH(Drivers!$A21,DriversGams!$A$5:$A$23,0),MATCH(Drivers!R$3,DriversGams!$A$5:$AN$5,0))</f>
        <v>40.24</v>
      </c>
      <c r="S21" s="10">
        <f>INDEX(DriversGams!$A$5:$AN$23,MATCH(Drivers!$A21,DriversGams!$A$5:$A$23,0),MATCH(Drivers!S$3,DriversGams!$A$5:$AN$5,0))</f>
        <v>42.9</v>
      </c>
      <c r="T21" s="10">
        <f>INDEX(DriversGams!$A$5:$AN$23,MATCH(Drivers!$A21,DriversGams!$A$5:$A$23,0),MATCH(Drivers!T$3,DriversGams!$A$5:$AN$5,0))</f>
        <v>45.9</v>
      </c>
      <c r="U21" s="10">
        <f>INDEX(DriversGams!$A$5:$AN$23,MATCH(Drivers!$A21,DriversGams!$A$5:$A$23,0),MATCH(Drivers!U$3,DriversGams!$A$5:$AN$5,0))</f>
        <v>49.13</v>
      </c>
      <c r="V21" s="10">
        <f>INDEX(DriversGams!$A$5:$AN$23,MATCH(Drivers!$A21,DriversGams!$A$5:$A$23,0),MATCH(Drivers!V$3,DriversGams!$A$5:$AN$5,0))</f>
        <v>52.76</v>
      </c>
      <c r="W21" s="10">
        <f>INDEX(DriversGams!$A$5:$AN$23,MATCH(Drivers!$A21,DriversGams!$A$5:$A$23,0),MATCH(Drivers!W$3,DriversGams!$A$5:$AN$5,0))</f>
        <v>56.4</v>
      </c>
      <c r="X21" s="10">
        <f>INDEX(DriversGams!$A$5:$AN$23,MATCH(Drivers!$A21,DriversGams!$A$5:$A$23,0),MATCH(Drivers!X$3,DriversGams!$A$5:$AN$5,0))</f>
        <v>60.42</v>
      </c>
      <c r="Y21" s="10">
        <f>INDEX(DriversGams!$A$5:$AN$23,MATCH(Drivers!$A21,DriversGams!$A$5:$A$23,0),MATCH(Drivers!Y$3,DriversGams!$A$5:$AN$5,0))</f>
        <v>64.709999999999994</v>
      </c>
      <c r="Z21" s="10">
        <f>INDEX(DriversGams!$A$5:$AN$23,MATCH(Drivers!$A21,DriversGams!$A$5:$A$23,0),MATCH(Drivers!Z$3,DriversGams!$A$5:$AN$5,0))</f>
        <v>69.47</v>
      </c>
      <c r="AA21" s="10">
        <f>INDEX(DriversGams!$A$5:$AN$23,MATCH(Drivers!$A21,DriversGams!$A$5:$A$23,0),MATCH(Drivers!AA$3,DriversGams!$A$5:$AN$5,0))</f>
        <v>74.56</v>
      </c>
      <c r="AB21" s="10">
        <f>INDEX(DriversGams!$A$5:$AN$23,MATCH(Drivers!$A21,DriversGams!$A$5:$A$23,0),MATCH(Drivers!AB$3,DriversGams!$A$5:$AN$5,0))</f>
        <v>79.92</v>
      </c>
      <c r="AC21" s="10">
        <f>INDEX(DriversGams!$A$5:$AN$23,MATCH(Drivers!$A21,DriversGams!$A$5:$A$23,0),MATCH(Drivers!AC$3,DriversGams!$A$5:$AN$5,0))</f>
        <v>85.44</v>
      </c>
      <c r="AD21" s="10">
        <f>INDEX(DriversGams!$A$5:$AN$23,MATCH(Drivers!$A21,DriversGams!$A$5:$A$23,0),MATCH(Drivers!AD$3,DriversGams!$A$5:$AN$5,0))</f>
        <v>91.27</v>
      </c>
      <c r="AE21" s="10">
        <f>INDEX(DriversGams!$A$5:$AN$23,MATCH(Drivers!$A21,DriversGams!$A$5:$A$23,0),MATCH(Drivers!AE$3,DriversGams!$A$5:$AN$5,0))</f>
        <v>97.47</v>
      </c>
      <c r="AF21" s="10">
        <f>INDEX(DriversGams!$A$5:$AN$23,MATCH(Drivers!$A21,DriversGams!$A$5:$A$23,0),MATCH(Drivers!AF$3,DriversGams!$A$5:$AN$5,0))</f>
        <v>129.41999999999999</v>
      </c>
      <c r="AG21" s="10">
        <f>INDEX(DriversGams!$A$5:$AN$23,MATCH(Drivers!$A21,DriversGams!$A$5:$A$23,0),MATCH(Drivers!AG$3,DriversGams!$A$5:$AN$5,0))</f>
        <v>163.72</v>
      </c>
      <c r="AH21" s="126"/>
      <c r="AI21" s="126"/>
      <c r="AJ21" s="126"/>
      <c r="AK21" s="126"/>
      <c r="AL21" s="126"/>
      <c r="AM21" s="126"/>
      <c r="AO21" s="185">
        <f t="shared" si="2"/>
        <v>15</v>
      </c>
    </row>
    <row r="22" spans="1:41" s="185" customFormat="1">
      <c r="A22" s="134" t="s">
        <v>596</v>
      </c>
      <c r="B22" s="185">
        <f t="shared" si="1"/>
        <v>16</v>
      </c>
      <c r="C22" s="332">
        <v>1.1351531206547518</v>
      </c>
      <c r="D22" s="10">
        <f>INDEX(DriversGams!$A$5:$AN$23,MATCH(Drivers!$A22,DriversGams!$A$5:$A$23,0),MATCH(Drivers!D$3,DriversGams!$A$5:$AN$5,0))</f>
        <v>1.1599999999999999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1.1499999999999999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1.0900000000000001</v>
      </c>
      <c r="K22" s="10">
        <f>INDEX(DriversGams!$A$5:$AN$23,MATCH(Drivers!$A22,DriversGams!$A$5:$A$23,0),MATCH(Drivers!K$3,DriversGams!$A$5:$AN$5,0))</f>
        <v>0.99</v>
      </c>
      <c r="L22" s="10">
        <f>INDEX(DriversGams!$A$5:$AN$23,MATCH(Drivers!$A22,DriversGams!$A$5:$A$23,0),MATCH(Drivers!L$3,DriversGams!$A$5:$AN$5,0))</f>
        <v>0.99</v>
      </c>
      <c r="M22" s="10">
        <f>INDEX(DriversGams!$A$5:$AN$23,MATCH(Drivers!$A22,DriversGams!$A$5:$A$23,0),MATCH(Drivers!M$3,DriversGams!$A$5:$AN$5,0))</f>
        <v>1</v>
      </c>
      <c r="N22" s="10">
        <f>INDEX(DriversGams!$A$5:$AN$23,MATCH(Drivers!$A22,DriversGams!$A$5:$A$23,0),MATCH(Drivers!N$3,DriversGams!$A$5:$AN$5,0))</f>
        <v>1.02</v>
      </c>
      <c r="O22" s="10">
        <f>INDEX(DriversGams!$A$5:$AN$23,MATCH(Drivers!$A22,DriversGams!$A$5:$A$23,0),MATCH(Drivers!O$3,DriversGams!$A$5:$AN$5,0))</f>
        <v>1.03</v>
      </c>
      <c r="P22" s="10">
        <f>INDEX(DriversGams!$A$5:$AN$23,MATCH(Drivers!$A22,DriversGams!$A$5:$A$23,0),MATCH(Drivers!P$3,DriversGams!$A$5:$AN$5,0))</f>
        <v>1.05</v>
      </c>
      <c r="Q22" s="10">
        <f>INDEX(DriversGams!$A$5:$AN$23,MATCH(Drivers!$A22,DriversGams!$A$5:$A$23,0),MATCH(Drivers!Q$3,DriversGams!$A$5:$AN$5,0))</f>
        <v>1.07</v>
      </c>
      <c r="R22" s="10">
        <f>INDEX(DriversGams!$A$5:$AN$23,MATCH(Drivers!$A22,DriversGams!$A$5:$A$23,0),MATCH(Drivers!R$3,DriversGams!$A$5:$AN$5,0))</f>
        <v>1.0900000000000001</v>
      </c>
      <c r="S22" s="10">
        <f>INDEX(DriversGams!$A$5:$AN$23,MATCH(Drivers!$A22,DriversGams!$A$5:$A$23,0),MATCH(Drivers!S$3,DriversGams!$A$5:$AN$5,0))</f>
        <v>1.1100000000000001</v>
      </c>
      <c r="T22" s="10">
        <f>INDEX(DriversGams!$A$5:$AN$23,MATCH(Drivers!$A22,DriversGams!$A$5:$A$23,0),MATCH(Drivers!T$3,DriversGams!$A$5:$AN$5,0))</f>
        <v>1.1399999999999999</v>
      </c>
      <c r="U22" s="10">
        <f>INDEX(DriversGams!$A$5:$AN$23,MATCH(Drivers!$A22,DriversGams!$A$5:$A$23,0),MATCH(Drivers!U$3,DriversGams!$A$5:$AN$5,0))</f>
        <v>1.1599999999999999</v>
      </c>
      <c r="V22" s="10">
        <f>INDEX(DriversGams!$A$5:$AN$23,MATCH(Drivers!$A22,DriversGams!$A$5:$A$23,0),MATCH(Drivers!V$3,DriversGams!$A$5:$AN$5,0))</f>
        <v>1.2</v>
      </c>
      <c r="W22" s="10">
        <f>INDEX(DriversGams!$A$5:$AN$23,MATCH(Drivers!$A22,DriversGams!$A$5:$A$23,0),MATCH(Drivers!W$3,DriversGams!$A$5:$AN$5,0))</f>
        <v>1.23</v>
      </c>
      <c r="X22" s="10">
        <f>INDEX(DriversGams!$A$5:$AN$23,MATCH(Drivers!$A22,DriversGams!$A$5:$A$23,0),MATCH(Drivers!X$3,DriversGams!$A$5:$AN$5,0))</f>
        <v>1.27</v>
      </c>
      <c r="Y22" s="10">
        <f>INDEX(DriversGams!$A$5:$AN$23,MATCH(Drivers!$A22,DriversGams!$A$5:$A$23,0),MATCH(Drivers!Y$3,DriversGams!$A$5:$AN$5,0))</f>
        <v>1.31</v>
      </c>
      <c r="Z22" s="10">
        <f>INDEX(DriversGams!$A$5:$AN$23,MATCH(Drivers!$A22,DriversGams!$A$5:$A$23,0),MATCH(Drivers!Z$3,DriversGams!$A$5:$AN$5,0))</f>
        <v>1.36</v>
      </c>
      <c r="AA22" s="10">
        <f>INDEX(DriversGams!$A$5:$AN$23,MATCH(Drivers!$A22,DriversGams!$A$5:$A$23,0),MATCH(Drivers!AA$3,DriversGams!$A$5:$AN$5,0))</f>
        <v>1.42</v>
      </c>
      <c r="AB22" s="10">
        <f>INDEX(DriversGams!$A$5:$AN$23,MATCH(Drivers!$A22,DriversGams!$A$5:$A$23,0),MATCH(Drivers!AB$3,DriversGams!$A$5:$AN$5,0))</f>
        <v>1.47</v>
      </c>
      <c r="AC22" s="10">
        <f>INDEX(DriversGams!$A$5:$AN$23,MATCH(Drivers!$A22,DriversGams!$A$5:$A$23,0),MATCH(Drivers!AC$3,DriversGams!$A$5:$AN$5,0))</f>
        <v>1.53</v>
      </c>
      <c r="AD22" s="10">
        <f>INDEX(DriversGams!$A$5:$AN$23,MATCH(Drivers!$A22,DriversGams!$A$5:$A$23,0),MATCH(Drivers!AD$3,DriversGams!$A$5:$AN$5,0))</f>
        <v>1.58</v>
      </c>
      <c r="AE22" s="10">
        <f>INDEX(DriversGams!$A$5:$AN$23,MATCH(Drivers!$A22,DriversGams!$A$5:$A$23,0),MATCH(Drivers!AE$3,DriversGams!$A$5:$AN$5,0))</f>
        <v>1.65</v>
      </c>
      <c r="AF22" s="10">
        <f>INDEX(DriversGams!$A$5:$AN$23,MATCH(Drivers!$A22,DriversGams!$A$5:$A$23,0),MATCH(Drivers!AF$3,DriversGams!$A$5:$AN$5,0))</f>
        <v>2.0499999999999998</v>
      </c>
      <c r="AG22" s="10">
        <f>INDEX(DriversGams!$A$5:$AN$23,MATCH(Drivers!$A22,DriversGams!$A$5:$A$23,0),MATCH(Drivers!AG$3,DriversGams!$A$5:$AN$5,0))</f>
        <v>2.66</v>
      </c>
      <c r="AH22" s="126"/>
      <c r="AI22" s="126"/>
      <c r="AJ22" s="126"/>
      <c r="AK22" s="126"/>
      <c r="AL22" s="126"/>
      <c r="AM22" s="126"/>
      <c r="AO22" s="185">
        <f t="shared" si="2"/>
        <v>16</v>
      </c>
    </row>
    <row r="23" spans="1:41" s="185" customFormat="1">
      <c r="A23" s="134" t="s">
        <v>600</v>
      </c>
      <c r="B23" s="185">
        <f t="shared" si="1"/>
        <v>17</v>
      </c>
      <c r="C23" s="332">
        <v>66.42036548153871</v>
      </c>
      <c r="D23" s="10">
        <f>INDEX(DriversGams!$A$5:$AN$23,MATCH(Drivers!$A23,DriversGams!$A$5:$A$23,0),MATCH(Drivers!D$3,DriversGams!$A$5:$AN$5,0))</f>
        <v>65.98</v>
      </c>
      <c r="E23" s="10">
        <f>INDEX(DriversGams!$A$5:$AN$23,MATCH(Drivers!$A23,DriversGams!$A$5:$A$23,0),MATCH(Drivers!E$3,DriversGams!$A$5:$AN$5,0))</f>
        <v>65.72</v>
      </c>
      <c r="F23" s="10">
        <f>INDEX(DriversGams!$A$5:$AN$23,MATCH(Drivers!$A23,DriversGams!$A$5:$A$23,0),MATCH(Drivers!F$3,DriversGams!$A$5:$AN$5,0))</f>
        <v>65.459999999999994</v>
      </c>
      <c r="G23" s="10">
        <f>INDEX(DriversGams!$A$5:$AN$23,MATCH(Drivers!$A23,DriversGams!$A$5:$A$23,0),MATCH(Drivers!G$3,DriversGams!$A$5:$AN$5,0))</f>
        <v>64.28</v>
      </c>
      <c r="H23" s="10">
        <f>INDEX(DriversGams!$A$5:$AN$23,MATCH(Drivers!$A23,DriversGams!$A$5:$A$23,0),MATCH(Drivers!H$3,DriversGams!$A$5:$AN$5,0))</f>
        <v>63.85</v>
      </c>
      <c r="I23" s="10">
        <f>INDEX(DriversGams!$A$5:$AN$23,MATCH(Drivers!$A23,DriversGams!$A$5:$A$23,0),MATCH(Drivers!I$3,DriversGams!$A$5:$AN$5,0))</f>
        <v>63.13</v>
      </c>
      <c r="J23" s="10">
        <f>INDEX(DriversGams!$A$5:$AN$23,MATCH(Drivers!$A23,DriversGams!$A$5:$A$23,0),MATCH(Drivers!J$3,DriversGams!$A$5:$AN$5,0))</f>
        <v>62.24</v>
      </c>
      <c r="K23" s="10">
        <f>INDEX(DriversGams!$A$5:$AN$23,MATCH(Drivers!$A23,DriversGams!$A$5:$A$23,0),MATCH(Drivers!K$3,DriversGams!$A$5:$AN$5,0))</f>
        <v>61.58</v>
      </c>
      <c r="L23" s="10">
        <f>INDEX(DriversGams!$A$5:$AN$23,MATCH(Drivers!$A23,DriversGams!$A$5:$A$23,0),MATCH(Drivers!L$3,DriversGams!$A$5:$AN$5,0))</f>
        <v>60.37</v>
      </c>
      <c r="M23" s="10">
        <f>INDEX(DriversGams!$A$5:$AN$23,MATCH(Drivers!$A23,DriversGams!$A$5:$A$23,0),MATCH(Drivers!M$3,DriversGams!$A$5:$AN$5,0))</f>
        <v>60.1</v>
      </c>
      <c r="N23" s="10">
        <f>INDEX(DriversGams!$A$5:$AN$23,MATCH(Drivers!$A23,DriversGams!$A$5:$A$23,0),MATCH(Drivers!N$3,DriversGams!$A$5:$AN$5,0))</f>
        <v>59.84</v>
      </c>
      <c r="O23" s="10">
        <f>INDEX(DriversGams!$A$5:$AN$23,MATCH(Drivers!$A23,DriversGams!$A$5:$A$23,0),MATCH(Drivers!O$3,DriversGams!$A$5:$AN$5,0))</f>
        <v>59.34</v>
      </c>
      <c r="P23" s="10">
        <f>INDEX(DriversGams!$A$5:$AN$23,MATCH(Drivers!$A23,DriversGams!$A$5:$A$23,0),MATCH(Drivers!P$3,DriversGams!$A$5:$AN$5,0))</f>
        <v>58.75</v>
      </c>
      <c r="Q23" s="10">
        <f>INDEX(DriversGams!$A$5:$AN$23,MATCH(Drivers!$A23,DriversGams!$A$5:$A$23,0),MATCH(Drivers!Q$3,DriversGams!$A$5:$AN$5,0))</f>
        <v>56.4</v>
      </c>
      <c r="R23" s="10">
        <f>INDEX(DriversGams!$A$5:$AN$23,MATCH(Drivers!$A23,DriversGams!$A$5:$A$23,0),MATCH(Drivers!R$3,DriversGams!$A$5:$AN$5,0))</f>
        <v>53.36</v>
      </c>
      <c r="S23" s="10">
        <f>INDEX(DriversGams!$A$5:$AN$23,MATCH(Drivers!$A23,DriversGams!$A$5:$A$23,0),MATCH(Drivers!S$3,DriversGams!$A$5:$AN$5,0))</f>
        <v>50.36</v>
      </c>
      <c r="T23" s="10">
        <f>INDEX(DriversGams!$A$5:$AN$23,MATCH(Drivers!$A23,DriversGams!$A$5:$A$23,0),MATCH(Drivers!T$3,DriversGams!$A$5:$AN$5,0))</f>
        <v>46.96</v>
      </c>
      <c r="U23" s="10">
        <f>INDEX(DriversGams!$A$5:$AN$23,MATCH(Drivers!$A23,DriversGams!$A$5:$A$23,0),MATCH(Drivers!U$3,DriversGams!$A$5:$AN$5,0))</f>
        <v>43.51</v>
      </c>
      <c r="V23" s="10">
        <f>INDEX(DriversGams!$A$5:$AN$23,MATCH(Drivers!$A23,DriversGams!$A$5:$A$23,0),MATCH(Drivers!V$3,DriversGams!$A$5:$AN$5,0))</f>
        <v>43.76</v>
      </c>
      <c r="W23" s="10">
        <f>INDEX(DriversGams!$A$5:$AN$23,MATCH(Drivers!$A23,DriversGams!$A$5:$A$23,0),MATCH(Drivers!W$3,DriversGams!$A$5:$AN$5,0))</f>
        <v>42.68</v>
      </c>
      <c r="X23" s="10">
        <f>INDEX(DriversGams!$A$5:$AN$23,MATCH(Drivers!$A23,DriversGams!$A$5:$A$23,0),MATCH(Drivers!X$3,DriversGams!$A$5:$AN$5,0))</f>
        <v>42.31</v>
      </c>
      <c r="Y23" s="10">
        <f>INDEX(DriversGams!$A$5:$AN$23,MATCH(Drivers!$A23,DriversGams!$A$5:$A$23,0),MATCH(Drivers!Y$3,DriversGams!$A$5:$AN$5,0))</f>
        <v>41.94</v>
      </c>
      <c r="Z23" s="10">
        <f>INDEX(DriversGams!$A$5:$AN$23,MATCH(Drivers!$A23,DriversGams!$A$5:$A$23,0),MATCH(Drivers!Z$3,DriversGams!$A$5:$AN$5,0))</f>
        <v>41.15</v>
      </c>
      <c r="AA23" s="10">
        <f>INDEX(DriversGams!$A$5:$AN$23,MATCH(Drivers!$A23,DriversGams!$A$5:$A$23,0),MATCH(Drivers!AA$3,DriversGams!$A$5:$AN$5,0))</f>
        <v>39.86</v>
      </c>
      <c r="AB23" s="10">
        <f>INDEX(DriversGams!$A$5:$AN$23,MATCH(Drivers!$A23,DriversGams!$A$5:$A$23,0),MATCH(Drivers!AB$3,DriversGams!$A$5:$AN$5,0))</f>
        <v>38.57</v>
      </c>
      <c r="AC23" s="10">
        <f>INDEX(DriversGams!$A$5:$AN$23,MATCH(Drivers!$A23,DriversGams!$A$5:$A$23,0),MATCH(Drivers!AC$3,DriversGams!$A$5:$AN$5,0))</f>
        <v>37.28</v>
      </c>
      <c r="AD23" s="10">
        <f>INDEX(DriversGams!$A$5:$AN$23,MATCH(Drivers!$A23,DriversGams!$A$5:$A$23,0),MATCH(Drivers!AD$3,DriversGams!$A$5:$AN$5,0))</f>
        <v>36</v>
      </c>
      <c r="AE23" s="10">
        <f>INDEX(DriversGams!$A$5:$AN$23,MATCH(Drivers!$A23,DriversGams!$A$5:$A$23,0),MATCH(Drivers!AE$3,DriversGams!$A$5:$AN$5,0))</f>
        <v>34.71</v>
      </c>
      <c r="AF23" s="10">
        <f>INDEX(DriversGams!$A$5:$AN$23,MATCH(Drivers!$A23,DriversGams!$A$5:$A$23,0),MATCH(Drivers!AF$3,DriversGams!$A$5:$AN$5,0))</f>
        <v>35.450000000000003</v>
      </c>
      <c r="AG23" s="10">
        <f>INDEX(DriversGams!$A$5:$AN$23,MATCH(Drivers!$A23,DriversGams!$A$5:$A$23,0),MATCH(Drivers!AG$3,DriversGams!$A$5:$AN$5,0))</f>
        <v>36.93</v>
      </c>
      <c r="AH23" s="126"/>
      <c r="AI23" s="126"/>
      <c r="AJ23" s="126"/>
      <c r="AK23" s="126"/>
      <c r="AL23" s="126"/>
      <c r="AM23" s="126"/>
    </row>
    <row r="24" spans="1:41" s="185" customFormat="1">
      <c r="A24" s="134" t="s">
        <v>528</v>
      </c>
      <c r="B24" s="185">
        <f t="shared" si="1"/>
        <v>18</v>
      </c>
      <c r="C24" s="332">
        <v>84.250557323845101</v>
      </c>
      <c r="D24" s="10">
        <f>INDEX(DriversGams!$A$5:$AN$23,MATCH(Drivers!$A24,DriversGams!$A$5:$A$23,0),MATCH(Drivers!D$3,DriversGams!$A$5:$AN$5,0))</f>
        <v>83.73</v>
      </c>
      <c r="E24" s="10">
        <f>INDEX(DriversGams!$A$5:$AN$23,MATCH(Drivers!$A24,DriversGams!$A$5:$A$23,0),MATCH(Drivers!E$3,DriversGams!$A$5:$AN$5,0))</f>
        <v>83.25</v>
      </c>
      <c r="F24" s="10">
        <f>INDEX(DriversGams!$A$5:$AN$23,MATCH(Drivers!$A24,DriversGams!$A$5:$A$23,0),MATCH(Drivers!F$3,DriversGams!$A$5:$AN$5,0))</f>
        <v>82.69</v>
      </c>
      <c r="G24" s="10">
        <f>INDEX(DriversGams!$A$5:$AN$23,MATCH(Drivers!$A24,DriversGams!$A$5:$A$23,0),MATCH(Drivers!G$3,DriversGams!$A$5:$AN$5,0))</f>
        <v>81.209999999999994</v>
      </c>
      <c r="H24" s="10">
        <f>INDEX(DriversGams!$A$5:$AN$23,MATCH(Drivers!$A24,DriversGams!$A$5:$A$23,0),MATCH(Drivers!H$3,DriversGams!$A$5:$AN$5,0))</f>
        <v>80.83</v>
      </c>
      <c r="I24" s="10">
        <f>INDEX(DriversGams!$A$5:$AN$23,MATCH(Drivers!$A24,DriversGams!$A$5:$A$23,0),MATCH(Drivers!I$3,DriversGams!$A$5:$AN$5,0))</f>
        <v>80.180000000000007</v>
      </c>
      <c r="J24" s="10">
        <f>INDEX(DriversGams!$A$5:$AN$23,MATCH(Drivers!$A24,DriversGams!$A$5:$A$23,0),MATCH(Drivers!J$3,DriversGams!$A$5:$AN$5,0))</f>
        <v>78.209999999999994</v>
      </c>
      <c r="K24" s="10">
        <f>INDEX(DriversGams!$A$5:$AN$23,MATCH(Drivers!$A24,DriversGams!$A$5:$A$23,0),MATCH(Drivers!K$3,DriversGams!$A$5:$AN$5,0))</f>
        <v>76.040000000000006</v>
      </c>
      <c r="L24" s="10">
        <f>INDEX(DriversGams!$A$5:$AN$23,MATCH(Drivers!$A24,DriversGams!$A$5:$A$23,0),MATCH(Drivers!L$3,DriversGams!$A$5:$AN$5,0))</f>
        <v>77.260000000000005</v>
      </c>
      <c r="M24" s="10">
        <f>INDEX(DriversGams!$A$5:$AN$23,MATCH(Drivers!$A24,DriversGams!$A$5:$A$23,0),MATCH(Drivers!M$3,DriversGams!$A$5:$AN$5,0))</f>
        <v>76.540000000000006</v>
      </c>
      <c r="N24" s="10">
        <f>INDEX(DriversGams!$A$5:$AN$23,MATCH(Drivers!$A24,DriversGams!$A$5:$A$23,0),MATCH(Drivers!N$3,DriversGams!$A$5:$AN$5,0))</f>
        <v>77.84</v>
      </c>
      <c r="O24" s="10">
        <f>INDEX(DriversGams!$A$5:$AN$23,MATCH(Drivers!$A24,DriversGams!$A$5:$A$23,0),MATCH(Drivers!O$3,DriversGams!$A$5:$AN$5,0))</f>
        <v>78.83</v>
      </c>
      <c r="P24" s="10">
        <f>INDEX(DriversGams!$A$5:$AN$23,MATCH(Drivers!$A24,DriversGams!$A$5:$A$23,0),MATCH(Drivers!P$3,DriversGams!$A$5:$AN$5,0))</f>
        <v>79.89</v>
      </c>
      <c r="Q24" s="10">
        <f>INDEX(DriversGams!$A$5:$AN$23,MATCH(Drivers!$A24,DriversGams!$A$5:$A$23,0),MATCH(Drivers!Q$3,DriversGams!$A$5:$AN$5,0))</f>
        <v>81.33</v>
      </c>
      <c r="R24" s="10">
        <f>INDEX(DriversGams!$A$5:$AN$23,MATCH(Drivers!$A24,DriversGams!$A$5:$A$23,0),MATCH(Drivers!R$3,DriversGams!$A$5:$AN$5,0))</f>
        <v>83.16</v>
      </c>
      <c r="S24" s="10">
        <f>INDEX(DriversGams!$A$5:$AN$23,MATCH(Drivers!$A24,DriversGams!$A$5:$A$23,0),MATCH(Drivers!S$3,DriversGams!$A$5:$AN$5,0))</f>
        <v>84.74</v>
      </c>
      <c r="T24" s="10">
        <f>INDEX(DriversGams!$A$5:$AN$23,MATCH(Drivers!$A24,DriversGams!$A$5:$A$23,0),MATCH(Drivers!T$3,DriversGams!$A$5:$AN$5,0))</f>
        <v>87.09</v>
      </c>
      <c r="U24" s="10">
        <f>INDEX(DriversGams!$A$5:$AN$23,MATCH(Drivers!$A24,DriversGams!$A$5:$A$23,0),MATCH(Drivers!U$3,DriversGams!$A$5:$AN$5,0))</f>
        <v>89.18</v>
      </c>
      <c r="V24" s="10">
        <f>INDEX(DriversGams!$A$5:$AN$23,MATCH(Drivers!$A24,DriversGams!$A$5:$A$23,0),MATCH(Drivers!V$3,DriversGams!$A$5:$AN$5,0))</f>
        <v>91.58</v>
      </c>
      <c r="W24" s="10">
        <f>INDEX(DriversGams!$A$5:$AN$23,MATCH(Drivers!$A24,DriversGams!$A$5:$A$23,0),MATCH(Drivers!W$3,DriversGams!$A$5:$AN$5,0))</f>
        <v>93.3</v>
      </c>
      <c r="X24" s="10">
        <f>INDEX(DriversGams!$A$5:$AN$23,MATCH(Drivers!$A24,DriversGams!$A$5:$A$23,0),MATCH(Drivers!X$3,DriversGams!$A$5:$AN$5,0))</f>
        <v>95.88</v>
      </c>
      <c r="Y24" s="10">
        <f>INDEX(DriversGams!$A$5:$AN$23,MATCH(Drivers!$A24,DriversGams!$A$5:$A$23,0),MATCH(Drivers!Y$3,DriversGams!$A$5:$AN$5,0))</f>
        <v>98.58</v>
      </c>
      <c r="Z24" s="10">
        <f>INDEX(DriversGams!$A$5:$AN$23,MATCH(Drivers!$A24,DriversGams!$A$5:$A$23,0),MATCH(Drivers!Z$3,DriversGams!$A$5:$AN$5,0))</f>
        <v>102.12</v>
      </c>
      <c r="AA24" s="10">
        <f>INDEX(DriversGams!$A$5:$AN$23,MATCH(Drivers!$A24,DriversGams!$A$5:$A$23,0),MATCH(Drivers!AA$3,DriversGams!$A$5:$AN$5,0))</f>
        <v>104.15</v>
      </c>
      <c r="AB24" s="10">
        <f>INDEX(DriversGams!$A$5:$AN$23,MATCH(Drivers!$A24,DriversGams!$A$5:$A$23,0),MATCH(Drivers!AB$3,DriversGams!$A$5:$AN$5,0))</f>
        <v>106.44</v>
      </c>
      <c r="AC24" s="10">
        <f>INDEX(DriversGams!$A$5:$AN$23,MATCH(Drivers!$A24,DriversGams!$A$5:$A$23,0),MATCH(Drivers!AC$3,DriversGams!$A$5:$AN$5,0))</f>
        <v>108.7</v>
      </c>
      <c r="AD24" s="10">
        <f>INDEX(DriversGams!$A$5:$AN$23,MATCH(Drivers!$A24,DriversGams!$A$5:$A$23,0),MATCH(Drivers!AD$3,DriversGams!$A$5:$AN$5,0))</f>
        <v>110.96</v>
      </c>
      <c r="AE24" s="10">
        <f>INDEX(DriversGams!$A$5:$AN$23,MATCH(Drivers!$A24,DriversGams!$A$5:$A$23,0),MATCH(Drivers!AE$3,DriversGams!$A$5:$AN$5,0))</f>
        <v>113.25</v>
      </c>
      <c r="AF24" s="10">
        <f>INDEX(DriversGams!$A$5:$AN$23,MATCH(Drivers!$A24,DriversGams!$A$5:$A$23,0),MATCH(Drivers!AF$3,DriversGams!$A$5:$AN$5,0))</f>
        <v>128.13</v>
      </c>
      <c r="AG24" s="10">
        <f>INDEX(DriversGams!$A$5:$AN$23,MATCH(Drivers!$A24,DriversGams!$A$5:$A$23,0),MATCH(Drivers!AG$3,DriversGams!$A$5:$AN$5,0))</f>
        <v>146.85</v>
      </c>
      <c r="AH24" s="126"/>
      <c r="AI24" s="126"/>
      <c r="AJ24" s="126"/>
      <c r="AK24" s="126"/>
      <c r="AL24" s="126"/>
      <c r="AM24" s="126"/>
    </row>
    <row r="25" spans="1:41">
      <c r="A25" s="5" t="s">
        <v>5</v>
      </c>
      <c r="B25" s="185">
        <f t="shared" si="1"/>
        <v>19</v>
      </c>
      <c r="C25" s="333">
        <v>2893.5650000000564</v>
      </c>
      <c r="D25" s="127">
        <f t="shared" ref="D25:K25" si="3">SUM(D7:D24)</f>
        <v>2965.2699999999995</v>
      </c>
      <c r="E25" s="127">
        <f t="shared" si="3"/>
        <v>3020.9599999999996</v>
      </c>
      <c r="F25" s="127">
        <f t="shared" si="3"/>
        <v>3059.4500000000003</v>
      </c>
      <c r="G25" s="127">
        <f t="shared" si="3"/>
        <v>3083.9200000000005</v>
      </c>
      <c r="H25" s="127">
        <f t="shared" si="3"/>
        <v>3120.5399999999995</v>
      </c>
      <c r="I25" s="127">
        <f t="shared" si="3"/>
        <v>3152.2400000000002</v>
      </c>
      <c r="J25" s="127">
        <f t="shared" si="3"/>
        <v>3179.29</v>
      </c>
      <c r="K25" s="127">
        <f t="shared" si="3"/>
        <v>2948.9199999999996</v>
      </c>
      <c r="L25" s="127">
        <f t="shared" ref="L25:AG25" si="4">SUM(L7:L24)</f>
        <v>3014.3800000000006</v>
      </c>
      <c r="M25" s="127">
        <f t="shared" si="4"/>
        <v>3077.2000000000003</v>
      </c>
      <c r="N25" s="127">
        <f t="shared" si="4"/>
        <v>3140.61</v>
      </c>
      <c r="O25" s="127">
        <f t="shared" si="4"/>
        <v>3201.7699999999995</v>
      </c>
      <c r="P25" s="127">
        <f t="shared" si="4"/>
        <v>3265.5400000000009</v>
      </c>
      <c r="Q25" s="127">
        <f t="shared" si="4"/>
        <v>3341.2800000000007</v>
      </c>
      <c r="R25" s="127">
        <f t="shared" si="4"/>
        <v>3416.2799999999997</v>
      </c>
      <c r="S25" s="127">
        <f t="shared" si="4"/>
        <v>3494.8800000000006</v>
      </c>
      <c r="T25" s="127">
        <f t="shared" si="4"/>
        <v>3576.08</v>
      </c>
      <c r="U25" s="127">
        <f t="shared" si="4"/>
        <v>3660.12</v>
      </c>
      <c r="V25" s="127">
        <f t="shared" si="4"/>
        <v>3761.0299999999997</v>
      </c>
      <c r="W25" s="127">
        <f t="shared" si="4"/>
        <v>3857.2</v>
      </c>
      <c r="X25" s="127">
        <f t="shared" si="4"/>
        <v>3964.01</v>
      </c>
      <c r="Y25" s="127">
        <f t="shared" si="4"/>
        <v>4078.2199999999993</v>
      </c>
      <c r="Z25" s="127">
        <f t="shared" si="4"/>
        <v>4200.2899999999991</v>
      </c>
      <c r="AA25" s="127">
        <f t="shared" si="4"/>
        <v>4325.9699999999993</v>
      </c>
      <c r="AB25" s="127">
        <f t="shared" si="4"/>
        <v>4456.9999999999991</v>
      </c>
      <c r="AC25" s="127">
        <f t="shared" si="4"/>
        <v>4590.0299999999988</v>
      </c>
      <c r="AD25" s="127">
        <f t="shared" si="4"/>
        <v>4728.5300000000016</v>
      </c>
      <c r="AE25" s="127">
        <f t="shared" si="4"/>
        <v>4875.51</v>
      </c>
      <c r="AF25" s="127">
        <f t="shared" si="4"/>
        <v>5709.9300000000012</v>
      </c>
      <c r="AG25" s="127">
        <f t="shared" si="4"/>
        <v>6747.130000000001</v>
      </c>
      <c r="AH25" s="127"/>
      <c r="AI25" s="127"/>
      <c r="AJ25" s="127"/>
      <c r="AK25" s="127"/>
      <c r="AL25" s="127"/>
      <c r="AM25" s="127"/>
    </row>
    <row r="26" spans="1:41" s="33" customFormat="1">
      <c r="A26" s="249" t="s">
        <v>279</v>
      </c>
      <c r="B26" s="185">
        <f t="shared" si="1"/>
        <v>20</v>
      </c>
      <c r="C26" s="334"/>
      <c r="D26" s="250">
        <f t="shared" ref="D26" si="5">D25/C25-1</f>
        <v>2.4780849920406745E-2</v>
      </c>
      <c r="E26" s="250">
        <f t="shared" ref="E26" si="6">E25/D25-1</f>
        <v>1.8780751837100818E-2</v>
      </c>
      <c r="F26" s="250">
        <f t="shared" ref="F26" si="7">F25/E25-1</f>
        <v>1.2740982998782124E-2</v>
      </c>
      <c r="G26" s="250">
        <f t="shared" ref="G26" si="8">G25/F25-1</f>
        <v>7.9981696056481422E-3</v>
      </c>
      <c r="H26" s="250">
        <f t="shared" ref="H26" si="9">H25/G25-1</f>
        <v>1.1874497392928118E-2</v>
      </c>
      <c r="I26" s="250">
        <f t="shared" ref="I26" si="10">I25/H25-1</f>
        <v>1.0158498208643563E-2</v>
      </c>
      <c r="J26" s="250">
        <f t="shared" ref="J26" si="11">J25/I25-1</f>
        <v>8.581199401060724E-3</v>
      </c>
      <c r="K26" s="250">
        <f t="shared" ref="K26" si="12">K25/J25-1</f>
        <v>-7.2459574307471297E-2</v>
      </c>
      <c r="L26" s="250">
        <f t="shared" ref="L26:AE26" si="13">L25/K25-1</f>
        <v>2.2197957218236253E-2</v>
      </c>
      <c r="M26" s="250">
        <f t="shared" si="13"/>
        <v>2.0840106423211324E-2</v>
      </c>
      <c r="N26" s="250">
        <f t="shared" si="13"/>
        <v>2.0606395424411783E-2</v>
      </c>
      <c r="O26" s="250">
        <f t="shared" si="13"/>
        <v>1.9473923855556574E-2</v>
      </c>
      <c r="P26" s="250">
        <f t="shared" si="13"/>
        <v>1.9917108349444712E-2</v>
      </c>
      <c r="Q26" s="250">
        <f t="shared" si="13"/>
        <v>2.3193713750252476E-2</v>
      </c>
      <c r="R26" s="250">
        <f t="shared" si="13"/>
        <v>2.2446487573624108E-2</v>
      </c>
      <c r="S26" s="250">
        <f t="shared" si="13"/>
        <v>2.3007481822333364E-2</v>
      </c>
      <c r="T26" s="250">
        <f t="shared" si="13"/>
        <v>2.3233988005310513E-2</v>
      </c>
      <c r="U26" s="250">
        <f t="shared" si="13"/>
        <v>2.3500592827900846E-2</v>
      </c>
      <c r="V26" s="250">
        <f t="shared" si="13"/>
        <v>2.7570134312536076E-2</v>
      </c>
      <c r="W26" s="250">
        <f t="shared" si="13"/>
        <v>2.5570123077986562E-2</v>
      </c>
      <c r="X26" s="250">
        <f t="shared" si="13"/>
        <v>2.7691071243389098E-2</v>
      </c>
      <c r="Y26" s="250">
        <f t="shared" si="13"/>
        <v>2.8811733572821296E-2</v>
      </c>
      <c r="Z26" s="250">
        <f t="shared" si="13"/>
        <v>2.9932176292598145E-2</v>
      </c>
      <c r="AA26" s="250">
        <f t="shared" si="13"/>
        <v>2.9921743498663167E-2</v>
      </c>
      <c r="AB26" s="250">
        <f t="shared" si="13"/>
        <v>3.0289160581326247E-2</v>
      </c>
      <c r="AC26" s="250">
        <f t="shared" si="13"/>
        <v>2.9847431007403946E-2</v>
      </c>
      <c r="AD26" s="250">
        <f t="shared" si="13"/>
        <v>3.0174094722692946E-2</v>
      </c>
      <c r="AE26" s="250">
        <f t="shared" si="13"/>
        <v>3.1083656019946782E-2</v>
      </c>
      <c r="AF26" s="250">
        <f>(AF25/AE25)^(1/5)-1</f>
        <v>3.2100875651971617E-2</v>
      </c>
      <c r="AG26" s="250">
        <f>(AG25/AF25)^(1/5)-1</f>
        <v>3.3945527099760175E-2</v>
      </c>
      <c r="AH26" s="249"/>
      <c r="AI26" s="249"/>
      <c r="AJ26" s="249"/>
      <c r="AK26" s="249"/>
      <c r="AL26" s="249"/>
      <c r="AM26" s="249"/>
    </row>
    <row r="27" spans="1:41">
      <c r="A27" s="4" t="s">
        <v>611</v>
      </c>
      <c r="B27" s="185">
        <f t="shared" si="1"/>
        <v>21</v>
      </c>
      <c r="C27" s="333">
        <v>52.325432882070082</v>
      </c>
      <c r="D27" s="126">
        <f>INDEX(DriversGams!$A$43:$AN$43,1,MATCH(Drivers!D$3,DriversGams!$A$42:$AN$42,0))/1000</f>
        <v>53.104386458423342</v>
      </c>
      <c r="E27" s="126">
        <f>INDEX(DriversGams!$A$43:$AN$43,1,MATCH(Drivers!E$3,DriversGams!$A$42:$AN$42,0))/1000</f>
        <v>53.912365691429272</v>
      </c>
      <c r="F27" s="126">
        <f>INDEX(DriversGams!$A$43:$AN$43,1,MATCH(Drivers!F$3,DriversGams!$A$42:$AN$42,0))/1000</f>
        <v>54.750491457321111</v>
      </c>
      <c r="G27" s="126">
        <f>INDEX(DriversGams!$A$43:$AN$43,1,MATCH(Drivers!G$3,DriversGams!$A$42:$AN$42,0))/1000</f>
        <v>55.619940469824826</v>
      </c>
      <c r="H27" s="126">
        <f>INDEX(DriversGams!$A$43:$AN$43,1,MATCH(Drivers!H$3,DriversGams!$A$42:$AN$42,0))/1000</f>
        <v>56.521948041648095</v>
      </c>
      <c r="I27" s="126">
        <f>INDEX(DriversGams!$A$43:$AN$43,1,MATCH(Drivers!I$3,DriversGams!$A$42:$AN$42,0))/1000</f>
        <v>57.436000617299655</v>
      </c>
      <c r="J27" s="126">
        <f>INDEX(DriversGams!$A$43:$AN$43,1,MATCH(Drivers!J$3,DriversGams!$A$42:$AN$42,0))/1000</f>
        <v>58.364834921819444</v>
      </c>
      <c r="K27" s="126">
        <f>INDEX(DriversGams!$A$43:$AN$43,1,MATCH(Drivers!K$3,DriversGams!$A$42:$AN$42,0))/1000</f>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1"/>
        <v>22</v>
      </c>
      <c r="C28" s="335">
        <v>0.5</v>
      </c>
      <c r="D28" s="24">
        <f>INDEX(DriversGams!$B61:$AN61,1,MATCH(Drivers!D$3,DriversGams!$B$60:$AN$60,0))</f>
        <v>0.49674335943460585</v>
      </c>
      <c r="E28" s="24">
        <f>INDEX(DriversGams!$B61:$AN61,1,MATCH(Drivers!E$3,DriversGams!$B$60:$AN$60,0))</f>
        <v>0.48822868689454441</v>
      </c>
      <c r="F28" s="24">
        <f>INDEX(DriversGams!$B61:$AN61,1,MATCH(Drivers!F$3,DriversGams!$B$60:$AN$60,0))</f>
        <v>0.48147500627885365</v>
      </c>
      <c r="G28" s="24">
        <f>INDEX(DriversGams!$B61:$AN61,1,MATCH(Drivers!G$3,DriversGams!$B$60:$AN$60,0))</f>
        <v>0.47737656478533347</v>
      </c>
      <c r="H28" s="24">
        <f>INDEX(DriversGams!$B61:$AN61,1,MATCH(Drivers!H$3,DriversGams!$B$60:$AN$60,0))</f>
        <v>0.47023794558911891</v>
      </c>
      <c r="I28" s="24">
        <f>INDEX(DriversGams!$B61:$AN61,1,MATCH(Drivers!I$3,DriversGams!$B$60:$AN$60,0))</f>
        <v>0.46353394236211087</v>
      </c>
      <c r="J28" s="24">
        <f>INDEX(DriversGams!$B61:$AN61,1,MATCH(Drivers!J$3,DriversGams!$B$60:$AN$60,0))</f>
        <v>0.46108769196199162</v>
      </c>
      <c r="K28" s="24">
        <f>INDEX(DriversGams!$B61:$AN61,1,MATCH(Drivers!K$3,DriversGams!$B$60:$AN$60,0))</f>
        <v>0.47398769619141334</v>
      </c>
      <c r="L28" s="24">
        <f>INDEX(DriversGams!$B61:$AN61,1,MATCH(Drivers!L$3,DriversGams!$B$60:$AN$60,0))</f>
        <v>0.48802294893321585</v>
      </c>
      <c r="M28" s="24">
        <f>INDEX(DriversGams!$B61:$AN61,1,MATCH(Drivers!M$3,DriversGams!$B$60:$AN$60,0))</f>
        <v>0.48160744524963783</v>
      </c>
      <c r="N28" s="24">
        <f>INDEX(DriversGams!$B61:$AN61,1,MATCH(Drivers!N$3,DriversGams!$B$60:$AN$60,0))</f>
        <v>0.47529731801684205</v>
      </c>
      <c r="O28" s="24">
        <f>INDEX(DriversGams!$B61:$AN61,1,MATCH(Drivers!O$3,DriversGams!$B$60:$AN$60,0))</f>
        <v>0.4689535605229086</v>
      </c>
      <c r="P28" s="24">
        <f>INDEX(DriversGams!$B61:$AN61,1,MATCH(Drivers!P$3,DriversGams!$B$60:$AN$60,0))</f>
        <v>0.46306118439391969</v>
      </c>
      <c r="Q28" s="24">
        <f>INDEX(DriversGams!$B61:$AN61,1,MATCH(Drivers!Q$3,DriversGams!$B$60:$AN$60,0))</f>
        <v>0.4555068405538002</v>
      </c>
      <c r="R28" s="24">
        <f>INDEX(DriversGams!$B61:$AN61,1,MATCH(Drivers!R$3,DriversGams!$B$60:$AN$60,0))</f>
        <v>0.44739940977174142</v>
      </c>
      <c r="S28" s="24">
        <f>INDEX(DriversGams!$B61:$AN61,1,MATCH(Drivers!S$3,DriversGams!$B$60:$AN$60,0))</f>
        <v>0.43930961502928784</v>
      </c>
      <c r="T28" s="24">
        <f>INDEX(DriversGams!$B61:$AN61,1,MATCH(Drivers!T$3,DriversGams!$B$60:$AN$60,0))</f>
        <v>0.43052643049427919</v>
      </c>
      <c r="U28" s="24">
        <f>INDEX(DriversGams!$B61:$AN61,1,MATCH(Drivers!U$3,DriversGams!$B$60:$AN$60,0))</f>
        <v>0.42216842844292707</v>
      </c>
      <c r="V28" s="24">
        <f>INDEX(DriversGams!$B61:$AN61,1,MATCH(Drivers!V$3,DriversGams!$B$60:$AN$60,0))</f>
        <v>0.4135496006513194</v>
      </c>
      <c r="W28" s="24">
        <f>INDEX(DriversGams!$B61:$AN61,1,MATCH(Drivers!W$3,DriversGams!$B$60:$AN$60,0))</f>
        <v>0.40521721442606407</v>
      </c>
      <c r="X28" s="24">
        <f>INDEX(DriversGams!$B61:$AN61,1,MATCH(Drivers!X$3,DriversGams!$B$60:$AN$60,0))</f>
        <v>0.39683874390439688</v>
      </c>
      <c r="Y28" s="24">
        <f>INDEX(DriversGams!$B61:$AN61,1,MATCH(Drivers!Y$3,DriversGams!$B$60:$AN$60,0))</f>
        <v>0.38789767317654972</v>
      </c>
      <c r="Z28" s="24">
        <f>INDEX(DriversGams!$B61:$AN61,1,MATCH(Drivers!Z$3,DriversGams!$B$60:$AN$60,0))</f>
        <v>0.37860953755372506</v>
      </c>
      <c r="AA28" s="24">
        <f>INDEX(DriversGams!$B61:$AN61,1,MATCH(Drivers!AA$3,DriversGams!$B$60:$AN$60,0))</f>
        <v>0.3694539819598327</v>
      </c>
      <c r="AB28" s="24">
        <f>INDEX(DriversGams!$B61:$AN61,1,MATCH(Drivers!AB$3,DriversGams!$B$60:$AN$60,0))</f>
        <v>0.36068644391934845</v>
      </c>
      <c r="AC28" s="24">
        <f>INDEX(DriversGams!$B61:$AN61,1,MATCH(Drivers!AC$3,DriversGams!$B$60:$AN$60,0))</f>
        <v>0.35227821304680329</v>
      </c>
      <c r="AD28" s="24">
        <f>INDEX(DriversGams!$B61:$AN61,1,MATCH(Drivers!AD$3,DriversGams!$B$60:$AN$60,0))</f>
        <v>0.34415250138874304</v>
      </c>
      <c r="AE28" s="24">
        <f>INDEX(DriversGams!$B61:$AN61,1,MATCH(Drivers!AE$3,DriversGams!$B$60:$AN$60,0))</f>
        <v>0.33605734555939903</v>
      </c>
      <c r="AF28" s="24">
        <f>INDEX(DriversGams!$B61:$AN61,1,MATCH(Drivers!AF$3,DriversGams!$B$60:$AN$60,0))</f>
        <v>0.29595650938485324</v>
      </c>
      <c r="AG28" s="24">
        <f>INDEX(DriversGams!$B61:$AN61,1,MATCH(Drivers!AG$3,DriversGams!$B$60:$AN$60,0))</f>
        <v>0.25945257650105208</v>
      </c>
      <c r="AH28" s="126"/>
      <c r="AI28" s="126"/>
      <c r="AJ28" s="126"/>
      <c r="AK28" s="126"/>
      <c r="AL28" s="126"/>
      <c r="AM28" s="126"/>
    </row>
    <row r="29" spans="1:41">
      <c r="A29" s="4" t="s">
        <v>397</v>
      </c>
      <c r="B29" s="185">
        <f t="shared" si="1"/>
        <v>23</v>
      </c>
      <c r="C29" s="335">
        <v>0.3</v>
      </c>
      <c r="D29" s="24">
        <f>INDEX(DriversGams!$B62:$AN62,1,MATCH(Drivers!D$3,DriversGams!$B$60:$AN$60,0))</f>
        <v>0.29644362454654938</v>
      </c>
      <c r="E29" s="24">
        <f>INDEX(DriversGams!$B62:$AN62,1,MATCH(Drivers!E$3,DriversGams!$B$60:$AN$60,0))</f>
        <v>0.29989890368726985</v>
      </c>
      <c r="F29" s="24">
        <f>INDEX(DriversGams!$B62:$AN62,1,MATCH(Drivers!F$3,DriversGams!$B$60:$AN$60,0))</f>
        <v>0.30319595185227072</v>
      </c>
      <c r="G29" s="24">
        <f>INDEX(DriversGams!$B62:$AN62,1,MATCH(Drivers!G$3,DriversGams!$B$60:$AN$60,0))</f>
        <v>0.30522800836475233</v>
      </c>
      <c r="H29" s="24">
        <f>INDEX(DriversGams!$B62:$AN62,1,MATCH(Drivers!H$3,DriversGams!$B$60:$AN$60,0))</f>
        <v>0.30605482173653453</v>
      </c>
      <c r="I29" s="24">
        <f>INDEX(DriversGams!$B62:$AN62,1,MATCH(Drivers!I$3,DriversGams!$B$60:$AN$60,0))</f>
        <v>0.30932373575545163</v>
      </c>
      <c r="J29" s="24">
        <f>INDEX(DriversGams!$B62:$AN62,1,MATCH(Drivers!J$3,DriversGams!$B$60:$AN$60,0))</f>
        <v>0.31228368417755731</v>
      </c>
      <c r="K29" s="24">
        <f>INDEX(DriversGams!$B62:$AN62,1,MATCH(Drivers!K$3,DriversGams!$B$60:$AN$60,0))</f>
        <v>0.32375163521226069</v>
      </c>
      <c r="L29" s="24">
        <f>INDEX(DriversGams!$B62:$AN62,1,MATCH(Drivers!L$3,DriversGams!$B$60:$AN$60,0))</f>
        <v>0.30681637697278535</v>
      </c>
      <c r="M29" s="24">
        <f>INDEX(DriversGams!$B62:$AN62,1,MATCH(Drivers!M$3,DriversGams!$B$60:$AN$60,0))</f>
        <v>0.30899051207902728</v>
      </c>
      <c r="N29" s="24">
        <f>INDEX(DriversGams!$B62:$AN62,1,MATCH(Drivers!N$3,DriversGams!$B$60:$AN$60,0))</f>
        <v>0.31073061540438202</v>
      </c>
      <c r="O29" s="24">
        <f>INDEX(DriversGams!$B62:$AN62,1,MATCH(Drivers!O$3,DriversGams!$B$60:$AN$60,0))</f>
        <v>0.31288111144304859</v>
      </c>
      <c r="P29" s="24">
        <f>INDEX(DriversGams!$B62:$AN62,1,MATCH(Drivers!P$3,DriversGams!$B$60:$AN$60,0))</f>
        <v>0.31491255593475925</v>
      </c>
      <c r="Q29" s="24">
        <f>INDEX(DriversGams!$B62:$AN62,1,MATCH(Drivers!Q$3,DriversGams!$B$60:$AN$60,0))</f>
        <v>0.31628939074725432</v>
      </c>
      <c r="R29" s="24">
        <f>INDEX(DriversGams!$B62:$AN62,1,MATCH(Drivers!R$3,DriversGams!$B$60:$AN$60,0))</f>
        <v>0.31847593645969752</v>
      </c>
      <c r="S29" s="24">
        <f>INDEX(DriversGams!$B62:$AN62,1,MATCH(Drivers!S$3,DriversGams!$B$60:$AN$60,0))</f>
        <v>0.32044792827503243</v>
      </c>
      <c r="T29" s="24">
        <f>INDEX(DriversGams!$B62:$AN62,1,MATCH(Drivers!T$3,DriversGams!$B$60:$AN$60,0))</f>
        <v>0.32217124766279381</v>
      </c>
      <c r="U29" s="24">
        <f>INDEX(DriversGams!$B62:$AN62,1,MATCH(Drivers!U$3,DriversGams!$B$60:$AN$60,0))</f>
        <v>0.32472047549482769</v>
      </c>
      <c r="V29" s="24">
        <f>INDEX(DriversGams!$B62:$AN62,1,MATCH(Drivers!V$3,DriversGams!$B$60:$AN$60,0))</f>
        <v>0.32634303861147274</v>
      </c>
      <c r="W29" s="24">
        <f>INDEX(DriversGams!$B62:$AN62,1,MATCH(Drivers!W$3,DriversGams!$B$60:$AN$60,0))</f>
        <v>0.32889986401097365</v>
      </c>
      <c r="X29" s="24">
        <f>INDEX(DriversGams!$B62:$AN62,1,MATCH(Drivers!X$3,DriversGams!$B$60:$AN$60,0))</f>
        <v>0.33081335717795152</v>
      </c>
      <c r="Y29" s="24">
        <f>INDEX(DriversGams!$B62:$AN62,1,MATCH(Drivers!Y$3,DriversGams!$B$60:$AN$60,0))</f>
        <v>0.33290577410474198</v>
      </c>
      <c r="Z29" s="24">
        <f>INDEX(DriversGams!$B62:$AN62,1,MATCH(Drivers!Z$3,DriversGams!$B$60:$AN$60,0))</f>
        <v>0.3350106446536113</v>
      </c>
      <c r="AA29" s="24">
        <f>INDEX(DriversGams!$B62:$AN62,1,MATCH(Drivers!AA$3,DriversGams!$B$60:$AN$60,0))</f>
        <v>0.33736398356282593</v>
      </c>
      <c r="AB29" s="24">
        <f>INDEX(DriversGams!$B62:$AN62,1,MATCH(Drivers!AB$3,DriversGams!$B$60:$AN$60,0))</f>
        <v>0.33948242167787424</v>
      </c>
      <c r="AC29" s="24">
        <f>INDEX(DriversGams!$B62:$AN62,1,MATCH(Drivers!AC$3,DriversGams!$B$60:$AN$60,0))</f>
        <v>0.34168685597597181</v>
      </c>
      <c r="AD29" s="24">
        <f>INDEX(DriversGams!$B62:$AN62,1,MATCH(Drivers!AD$3,DriversGams!$B$60:$AN$60,0))</f>
        <v>0.34372210155141747</v>
      </c>
      <c r="AE29" s="24">
        <f>INDEX(DriversGams!$B62:$AN62,1,MATCH(Drivers!AE$3,DriversGams!$B$60:$AN$60,0))</f>
        <v>0.34569570470434441</v>
      </c>
      <c r="AF29" s="24">
        <f>INDEX(DriversGams!$B62:$AN62,1,MATCH(Drivers!AF$3,DriversGams!$B$60:$AN$60,0))</f>
        <v>0.35353162196051169</v>
      </c>
      <c r="AG29" s="24">
        <f>INDEX(DriversGams!$B62:$AN62,1,MATCH(Drivers!AG$3,DriversGams!$B$60:$AN$60,0))</f>
        <v>0.36180135191051532</v>
      </c>
      <c r="AH29" s="126"/>
      <c r="AI29" s="126"/>
      <c r="AJ29" s="126"/>
      <c r="AK29" s="126"/>
      <c r="AL29" s="126"/>
      <c r="AM29" s="126"/>
    </row>
    <row r="30" spans="1:41">
      <c r="A30" s="4" t="s">
        <v>398</v>
      </c>
      <c r="B30" s="185">
        <f t="shared" si="1"/>
        <v>24</v>
      </c>
      <c r="C30" s="335">
        <v>0.19999999999999996</v>
      </c>
      <c r="D30" s="24">
        <f t="shared" ref="D30:K30" si="14">1-D29-D28</f>
        <v>0.20681301601884478</v>
      </c>
      <c r="E30" s="24">
        <f t="shared" si="14"/>
        <v>0.21187240941818569</v>
      </c>
      <c r="F30" s="24">
        <f t="shared" si="14"/>
        <v>0.21532904186887569</v>
      </c>
      <c r="G30" s="24">
        <f t="shared" si="14"/>
        <v>0.21739542684991425</v>
      </c>
      <c r="H30" s="24">
        <f t="shared" si="14"/>
        <v>0.22370723267434656</v>
      </c>
      <c r="I30" s="24">
        <f t="shared" si="14"/>
        <v>0.22714232188243744</v>
      </c>
      <c r="J30" s="24">
        <f t="shared" si="14"/>
        <v>0.22662862386045102</v>
      </c>
      <c r="K30" s="24">
        <f t="shared" si="14"/>
        <v>0.20226066859632597</v>
      </c>
      <c r="L30" s="24">
        <f t="shared" ref="L30:AG30" si="15">1-L29-L28</f>
        <v>0.20516067409399874</v>
      </c>
      <c r="M30" s="24">
        <f t="shared" si="15"/>
        <v>0.20940204267133489</v>
      </c>
      <c r="N30" s="24">
        <f t="shared" si="15"/>
        <v>0.21397206657877588</v>
      </c>
      <c r="O30" s="24">
        <f t="shared" si="15"/>
        <v>0.21816532803404287</v>
      </c>
      <c r="P30" s="24">
        <f t="shared" si="15"/>
        <v>0.22202625967132111</v>
      </c>
      <c r="Q30" s="24">
        <f t="shared" si="15"/>
        <v>0.22820376869894543</v>
      </c>
      <c r="R30" s="24">
        <f t="shared" si="15"/>
        <v>0.23412465376856106</v>
      </c>
      <c r="S30" s="24">
        <f t="shared" si="15"/>
        <v>0.24024245669567973</v>
      </c>
      <c r="T30" s="24">
        <f t="shared" si="15"/>
        <v>0.247302321842927</v>
      </c>
      <c r="U30" s="24">
        <f t="shared" si="15"/>
        <v>0.2531110960622453</v>
      </c>
      <c r="V30" s="24">
        <f t="shared" si="15"/>
        <v>0.26010736073720786</v>
      </c>
      <c r="W30" s="24">
        <f t="shared" si="15"/>
        <v>0.26588292156296223</v>
      </c>
      <c r="X30" s="24">
        <f t="shared" si="15"/>
        <v>0.27234789891765165</v>
      </c>
      <c r="Y30" s="24">
        <f t="shared" si="15"/>
        <v>0.2791965527187083</v>
      </c>
      <c r="Z30" s="24">
        <f t="shared" si="15"/>
        <v>0.28637981779266364</v>
      </c>
      <c r="AA30" s="24">
        <f t="shared" si="15"/>
        <v>0.29318203447734137</v>
      </c>
      <c r="AB30" s="24">
        <f t="shared" si="15"/>
        <v>0.29983113440277731</v>
      </c>
      <c r="AC30" s="24">
        <f t="shared" si="15"/>
        <v>0.30603493097722489</v>
      </c>
      <c r="AD30" s="24">
        <f t="shared" si="15"/>
        <v>0.31212539705983949</v>
      </c>
      <c r="AE30" s="24">
        <f t="shared" si="15"/>
        <v>0.31824694973625656</v>
      </c>
      <c r="AF30" s="24">
        <f t="shared" si="15"/>
        <v>0.35051186865463507</v>
      </c>
      <c r="AG30" s="24">
        <f t="shared" si="15"/>
        <v>0.3787460715884326</v>
      </c>
      <c r="AH30" s="126"/>
      <c r="AI30" s="126"/>
      <c r="AJ30" s="126"/>
      <c r="AK30" s="126"/>
      <c r="AL30" s="126"/>
      <c r="AM30" s="126"/>
    </row>
    <row r="31" spans="1:41">
      <c r="A31" t="s">
        <v>399</v>
      </c>
      <c r="B31" s="185">
        <f t="shared" si="1"/>
        <v>25</v>
      </c>
      <c r="C31" s="332">
        <v>26.162716441035041</v>
      </c>
      <c r="D31" s="10">
        <f t="shared" ref="D31:K31" si="16">D28*D$27</f>
        <v>26.379251330070801</v>
      </c>
      <c r="E31" s="10">
        <f t="shared" si="16"/>
        <v>26.321563508905001</v>
      </c>
      <c r="F31" s="10">
        <f t="shared" si="16"/>
        <v>26.360993218184007</v>
      </c>
      <c r="G31" s="10">
        <f t="shared" si="16"/>
        <v>26.55165611504972</v>
      </c>
      <c r="H31" s="10">
        <f t="shared" si="16"/>
        <v>26.578764727799523</v>
      </c>
      <c r="I31" s="10">
        <f t="shared" si="16"/>
        <v>26.623535799649542</v>
      </c>
      <c r="J31" s="10">
        <f t="shared" si="16"/>
        <v>26.911307025844376</v>
      </c>
      <c r="K31" s="10">
        <f t="shared" si="16"/>
        <v>28.111589337230718</v>
      </c>
      <c r="L31" s="10">
        <f t="shared" ref="L31:AG31" si="17">L28*L$27</f>
        <v>29.277268001984922</v>
      </c>
      <c r="M31" s="10">
        <f t="shared" si="17"/>
        <v>29.225063761101811</v>
      </c>
      <c r="N31" s="10">
        <f t="shared" si="17"/>
        <v>29.174243991646591</v>
      </c>
      <c r="O31" s="10">
        <f t="shared" si="17"/>
        <v>29.116291351858223</v>
      </c>
      <c r="P31" s="10">
        <f t="shared" si="17"/>
        <v>29.081484310034714</v>
      </c>
      <c r="Q31" s="10">
        <f t="shared" si="17"/>
        <v>28.888729098492881</v>
      </c>
      <c r="R31" s="10">
        <f t="shared" si="17"/>
        <v>28.653935704390594</v>
      </c>
      <c r="S31" s="10">
        <f t="shared" si="17"/>
        <v>28.412858344089109</v>
      </c>
      <c r="T31" s="10">
        <f t="shared" si="17"/>
        <v>28.11896804068763</v>
      </c>
      <c r="U31" s="10">
        <f t="shared" si="17"/>
        <v>27.84457886154026</v>
      </c>
      <c r="V31" s="10">
        <f t="shared" si="17"/>
        <v>27.508896452943109</v>
      </c>
      <c r="W31" s="10">
        <f t="shared" si="17"/>
        <v>27.184672818633722</v>
      </c>
      <c r="X31" s="10">
        <f t="shared" si="17"/>
        <v>26.849793555081213</v>
      </c>
      <c r="Y31" s="10">
        <f t="shared" si="17"/>
        <v>26.468828487558245</v>
      </c>
      <c r="Z31" s="10">
        <f t="shared" si="17"/>
        <v>26.055520678280907</v>
      </c>
      <c r="AA31" s="10">
        <f t="shared" si="17"/>
        <v>25.611588375949609</v>
      </c>
      <c r="AB31" s="10">
        <f t="shared" si="17"/>
        <v>25.186854714664566</v>
      </c>
      <c r="AC31" s="10">
        <f t="shared" si="17"/>
        <v>24.779803437377858</v>
      </c>
      <c r="AD31" s="10">
        <f t="shared" si="17"/>
        <v>24.385460327352369</v>
      </c>
      <c r="AE31" s="10">
        <f t="shared" si="17"/>
        <v>23.986195872849844</v>
      </c>
      <c r="AF31" s="10">
        <f t="shared" si="17"/>
        <v>21.788183856657625</v>
      </c>
      <c r="AG31" s="10">
        <f t="shared" si="17"/>
        <v>19.593316062021987</v>
      </c>
      <c r="AH31" s="10"/>
      <c r="AI31" s="10"/>
      <c r="AJ31" s="10"/>
      <c r="AK31" s="10"/>
      <c r="AL31" s="10"/>
      <c r="AM31" s="10"/>
    </row>
    <row r="32" spans="1:41">
      <c r="A32" s="4" t="s">
        <v>400</v>
      </c>
      <c r="B32" s="185">
        <f t="shared" si="1"/>
        <v>26</v>
      </c>
      <c r="C32" s="332">
        <v>15.697629864621025</v>
      </c>
      <c r="D32" s="10">
        <f t="shared" ref="D32:K32" si="18">D29*D$27</f>
        <v>15.74245680105571</v>
      </c>
      <c r="E32" s="10">
        <f t="shared" si="18"/>
        <v>16.168259366046819</v>
      </c>
      <c r="F32" s="10">
        <f t="shared" si="18"/>
        <v>16.60012737178209</v>
      </c>
      <c r="G32" s="10">
        <f t="shared" si="18"/>
        <v>16.976763654970718</v>
      </c>
      <c r="H32" s="10">
        <f t="shared" si="18"/>
        <v>17.298814732088275</v>
      </c>
      <c r="I32" s="10">
        <f t="shared" si="18"/>
        <v>17.766318277795556</v>
      </c>
      <c r="J32" s="10">
        <f t="shared" si="18"/>
        <v>18.226385675800731</v>
      </c>
      <c r="K32" s="10">
        <f t="shared" si="18"/>
        <v>19.201285369797056</v>
      </c>
      <c r="L32" s="10">
        <f t="shared" ref="L32:AG32" si="19">L29*L$27</f>
        <v>18.406399362296234</v>
      </c>
      <c r="M32" s="10">
        <f t="shared" si="19"/>
        <v>18.750265400079719</v>
      </c>
      <c r="N32" s="10">
        <f t="shared" si="19"/>
        <v>19.072968531164133</v>
      </c>
      <c r="O32" s="10">
        <f t="shared" si="19"/>
        <v>19.426097520426012</v>
      </c>
      <c r="P32" s="10">
        <f t="shared" si="19"/>
        <v>19.777353108177905</v>
      </c>
      <c r="Q32" s="10">
        <f t="shared" si="19"/>
        <v>20.059410117564614</v>
      </c>
      <c r="R32" s="10">
        <f t="shared" si="19"/>
        <v>20.396962551576763</v>
      </c>
      <c r="S32" s="10">
        <f t="shared" si="19"/>
        <v>20.725341037956394</v>
      </c>
      <c r="T32" s="10">
        <f t="shared" si="19"/>
        <v>21.041967170884149</v>
      </c>
      <c r="U32" s="10">
        <f t="shared" si="19"/>
        <v>21.41729290657965</v>
      </c>
      <c r="V32" s="10">
        <f t="shared" si="19"/>
        <v>21.708005141736258</v>
      </c>
      <c r="W32" s="10">
        <f t="shared" si="19"/>
        <v>22.064796052396794</v>
      </c>
      <c r="X32" s="10">
        <f t="shared" si="19"/>
        <v>22.382568441026983</v>
      </c>
      <c r="Y32" s="10">
        <f t="shared" si="19"/>
        <v>22.716366832356989</v>
      </c>
      <c r="Z32" s="10">
        <f t="shared" si="19"/>
        <v>23.055089514161406</v>
      </c>
      <c r="AA32" s="10">
        <f t="shared" si="19"/>
        <v>23.387019498469286</v>
      </c>
      <c r="AB32" s="10">
        <f t="shared" si="19"/>
        <v>23.706170767246938</v>
      </c>
      <c r="AC32" s="10">
        <f t="shared" si="19"/>
        <v>24.034790726882992</v>
      </c>
      <c r="AD32" s="10">
        <f t="shared" si="19"/>
        <v>24.35496367800172</v>
      </c>
      <c r="AE32" s="10">
        <f t="shared" si="19"/>
        <v>24.674136706158219</v>
      </c>
      <c r="AF32" s="10">
        <f t="shared" si="19"/>
        <v>26.026837505376491</v>
      </c>
      <c r="AG32" s="10">
        <f t="shared" si="19"/>
        <v>27.322481569655267</v>
      </c>
      <c r="AH32" s="10"/>
      <c r="AI32" s="10"/>
      <c r="AJ32" s="10"/>
      <c r="AK32" s="10"/>
      <c r="AL32" s="10"/>
      <c r="AM32" s="10"/>
    </row>
    <row r="33" spans="1:39">
      <c r="A33" s="4" t="s">
        <v>401</v>
      </c>
      <c r="B33" s="185">
        <f t="shared" si="1"/>
        <v>27</v>
      </c>
      <c r="C33" s="332">
        <v>10.465086576414015</v>
      </c>
      <c r="D33" s="10">
        <f t="shared" ref="D33:K33" si="20">D30*D$27</f>
        <v>10.98267832729683</v>
      </c>
      <c r="E33" s="10">
        <f t="shared" si="20"/>
        <v>11.422542816477451</v>
      </c>
      <c r="F33" s="10">
        <f t="shared" si="20"/>
        <v>11.789370867355018</v>
      </c>
      <c r="G33" s="10">
        <f t="shared" si="20"/>
        <v>12.091520699804388</v>
      </c>
      <c r="H33" s="10">
        <f t="shared" si="20"/>
        <v>12.644368581760297</v>
      </c>
      <c r="I33" s="10">
        <f t="shared" si="20"/>
        <v>13.046146539854554</v>
      </c>
      <c r="J33" s="10">
        <f t="shared" si="20"/>
        <v>13.227142220174334</v>
      </c>
      <c r="K33" s="10">
        <f t="shared" si="20"/>
        <v>11.995815292972233</v>
      </c>
      <c r="L33" s="10">
        <f t="shared" ref="L33:AG33" si="21">L30*L$27</f>
        <v>12.307913084923102</v>
      </c>
      <c r="M33" s="10">
        <f t="shared" si="21"/>
        <v>12.707004655217851</v>
      </c>
      <c r="N33" s="10">
        <f t="shared" si="21"/>
        <v>13.133828113763638</v>
      </c>
      <c r="O33" s="10">
        <f t="shared" si="21"/>
        <v>13.545403614869469</v>
      </c>
      <c r="P33" s="10">
        <f t="shared" si="21"/>
        <v>13.94384458178741</v>
      </c>
      <c r="Q33" s="10">
        <f t="shared" si="21"/>
        <v>14.472926125947646</v>
      </c>
      <c r="R33" s="10">
        <f t="shared" si="21"/>
        <v>14.994639307458437</v>
      </c>
      <c r="S33" s="10">
        <f t="shared" si="21"/>
        <v>15.53795923605095</v>
      </c>
      <c r="T33" s="10">
        <f t="shared" si="21"/>
        <v>16.152053838612154</v>
      </c>
      <c r="U33" s="10">
        <f t="shared" si="21"/>
        <v>16.694218231880097</v>
      </c>
      <c r="V33" s="10">
        <f t="shared" si="21"/>
        <v>17.302075596008297</v>
      </c>
      <c r="W33" s="10">
        <f t="shared" si="21"/>
        <v>17.837199342552591</v>
      </c>
      <c r="X33" s="10">
        <f t="shared" si="21"/>
        <v>18.426842069787259</v>
      </c>
      <c r="Y33" s="10">
        <f t="shared" si="21"/>
        <v>19.051430774799929</v>
      </c>
      <c r="Z33" s="10">
        <f t="shared" si="21"/>
        <v>19.708365807557694</v>
      </c>
      <c r="AA33" s="10">
        <f t="shared" si="21"/>
        <v>20.324202614964648</v>
      </c>
      <c r="AB33" s="10">
        <f t="shared" si="21"/>
        <v>20.937308147972544</v>
      </c>
      <c r="AC33" s="10">
        <f t="shared" si="21"/>
        <v>21.526978262432596</v>
      </c>
      <c r="AD33" s="10">
        <f t="shared" si="21"/>
        <v>22.116130077358729</v>
      </c>
      <c r="AE33" s="10">
        <f t="shared" si="21"/>
        <v>22.714973420991928</v>
      </c>
      <c r="AF33" s="10">
        <f t="shared" si="21"/>
        <v>25.804524637965855</v>
      </c>
      <c r="AG33" s="10">
        <f t="shared" si="21"/>
        <v>28.602111368322735</v>
      </c>
      <c r="AH33" s="10"/>
      <c r="AI33" s="10"/>
      <c r="AJ33" s="10"/>
      <c r="AK33" s="10"/>
      <c r="AL33" s="10"/>
      <c r="AM33" s="10"/>
    </row>
    <row r="34" spans="1:39">
      <c r="A34" t="s">
        <v>402</v>
      </c>
      <c r="B34" s="185">
        <f t="shared" si="1"/>
        <v>28</v>
      </c>
      <c r="C34" s="336">
        <v>0.30163969294990939</v>
      </c>
      <c r="D34" s="339">
        <f>INDEX(DriversGams!$A71:$AN71,1,MATCH(Drivers!D$3,DriversGams!$A$70:$AN$70,0))</f>
        <v>0.29799999999999999</v>
      </c>
      <c r="E34" s="339">
        <f>INDEX(DriversGams!$A71:$AN71,1,MATCH(Drivers!E$3,DriversGams!$A$70:$AN$70,0))</f>
        <v>0.30099999999999999</v>
      </c>
      <c r="F34" s="339">
        <f>INDEX(DriversGams!$A71:$AN71,1,MATCH(Drivers!F$3,DriversGams!$A$70:$AN$70,0))</f>
        <v>0.30299999999999999</v>
      </c>
      <c r="G34" s="339">
        <f>INDEX(DriversGams!$A71:$AN71,1,MATCH(Drivers!G$3,DriversGams!$A$70:$AN$70,0))</f>
        <v>0.30299999999999999</v>
      </c>
      <c r="H34" s="339">
        <f>INDEX(DriversGams!$A71:$AN71,1,MATCH(Drivers!H$3,DriversGams!$A$70:$AN$70,0))</f>
        <v>0.307</v>
      </c>
      <c r="I34" s="339">
        <f>INDEX(DriversGams!$A71:$AN71,1,MATCH(Drivers!I$3,DriversGams!$A$70:$AN$70,0))</f>
        <v>0.308</v>
      </c>
      <c r="J34" s="339">
        <f>INDEX(DriversGams!$A71:$AN71,1,MATCH(Drivers!J$3,DriversGams!$A$70:$AN$70,0))</f>
        <v>0.30599999999999999</v>
      </c>
      <c r="K34" s="339">
        <f>INDEX(DriversGams!$A71:$AN71,1,MATCH(Drivers!K$3,DriversGams!$A$70:$AN$70,0))</f>
        <v>0.27900000000000003</v>
      </c>
      <c r="L34" s="277">
        <f>INDEX(DriversGams!$A71:$AN71,1,MATCH(Drivers!L$3,DriversGams!$A$70:$AN$70,0))</f>
        <v>0.28599999999999998</v>
      </c>
      <c r="M34" s="277">
        <f>INDEX(DriversGams!$A71:$AN71,1,MATCH(Drivers!M$3,DriversGams!$A$70:$AN$70,0))</f>
        <v>0.28899999999999998</v>
      </c>
      <c r="N34" s="277">
        <f>INDEX(DriversGams!$A71:$AN71,1,MATCH(Drivers!N$3,DriversGams!$A$70:$AN$70,0))</f>
        <v>0.29299999999999998</v>
      </c>
      <c r="O34" s="277">
        <f>INDEX(DriversGams!$A71:$AN71,1,MATCH(Drivers!O$3,DriversGams!$A$70:$AN$70,0))</f>
        <v>0.29599999999999999</v>
      </c>
      <c r="P34" s="277">
        <f>INDEX(DriversGams!$A71:$AN71,1,MATCH(Drivers!P$3,DriversGams!$A$70:$AN$70,0))</f>
        <v>0.29899999999999999</v>
      </c>
      <c r="Q34" s="277">
        <f>INDEX(DriversGams!$A71:$AN71,1,MATCH(Drivers!Q$3,DriversGams!$A$70:$AN$70,0))</f>
        <v>0.30399999999999999</v>
      </c>
      <c r="R34" s="277">
        <f>INDEX(DriversGams!$A71:$AN71,1,MATCH(Drivers!R$3,DriversGams!$A$70:$AN$70,0))</f>
        <v>0.308</v>
      </c>
      <c r="S34" s="277">
        <f>INDEX(DriversGams!$A71:$AN71,1,MATCH(Drivers!S$3,DriversGams!$A$70:$AN$70,0))</f>
        <v>0.313</v>
      </c>
      <c r="T34" s="277">
        <f>INDEX(DriversGams!$A71:$AN71,1,MATCH(Drivers!T$3,DriversGams!$A$70:$AN$70,0))</f>
        <v>0.31900000000000001</v>
      </c>
      <c r="U34" s="277">
        <f>INDEX(DriversGams!$A71:$AN71,1,MATCH(Drivers!U$3,DriversGams!$A$70:$AN$70,0))</f>
        <v>0.32300000000000001</v>
      </c>
      <c r="V34" s="277">
        <f>INDEX(DriversGams!$A71:$AN71,1,MATCH(Drivers!V$3,DriversGams!$A$70:$AN$70,0))</f>
        <v>0.33</v>
      </c>
      <c r="W34" s="277">
        <f>INDEX(DriversGams!$A71:$AN71,1,MATCH(Drivers!W$3,DriversGams!$A$70:$AN$70,0))</f>
        <v>0.33600000000000002</v>
      </c>
      <c r="X34" s="277">
        <f>INDEX(DriversGams!$A71:$AN71,1,MATCH(Drivers!X$3,DriversGams!$A$70:$AN$70,0))</f>
        <v>0.34300000000000003</v>
      </c>
      <c r="Y34" s="277">
        <f>INDEX(DriversGams!$A71:$AN71,1,MATCH(Drivers!Y$3,DriversGams!$A$70:$AN$70,0))</f>
        <v>0.35</v>
      </c>
      <c r="Z34" s="277">
        <f>INDEX(DriversGams!$A71:$AN71,1,MATCH(Drivers!Z$3,DriversGams!$A$70:$AN$70,0))</f>
        <v>0.3576086956521739</v>
      </c>
      <c r="AA34" s="277">
        <f>INDEX(DriversGams!$A71:$AN71,1,MATCH(Drivers!AA$3,DriversGams!$A$70:$AN$70,0))</f>
        <v>0.36538279773156901</v>
      </c>
      <c r="AB34" s="277">
        <f>INDEX(DriversGams!$A71:$AN71,1,MATCH(Drivers!AB$3,DriversGams!$A$70:$AN$70,0))</f>
        <v>0.37402068893089691</v>
      </c>
      <c r="AC34" s="277">
        <f>INDEX(DriversGams!$A71:$AN71,1,MATCH(Drivers!AC$3,DriversGams!$A$70:$AN$70,0))</f>
        <v>0.38179479101029201</v>
      </c>
      <c r="AD34" s="277">
        <f>INDEX(DriversGams!$A71:$AN71,1,MATCH(Drivers!AD$3,DriversGams!$A$70:$AN$70,0))</f>
        <v>0.39043268220961985</v>
      </c>
      <c r="AE34" s="277">
        <f>INDEX(DriversGams!$A71:$AN71,1,MATCH(Drivers!AE$3,DriversGams!$A$70:$AN$70,0))</f>
        <v>0.39907057340894769</v>
      </c>
      <c r="AF34" s="277">
        <f>INDEX(DriversGams!$A71:$AN71,1,MATCH(Drivers!AF$3,DriversGams!$A$70:$AN$70,0))</f>
        <v>0.44830655324511653</v>
      </c>
      <c r="AG34" s="277">
        <f>INDEX(DriversGams!$A71:$AN71,1,MATCH(Drivers!AG$3,DriversGams!$A$70:$AN$70,0))</f>
        <v>0.50702887986587275</v>
      </c>
      <c r="AH34" s="126"/>
      <c r="AI34" s="126"/>
      <c r="AJ34" s="126"/>
      <c r="AK34" s="126"/>
      <c r="AL34" s="126"/>
      <c r="AM34" s="126"/>
    </row>
    <row r="35" spans="1:39">
      <c r="A35" s="4" t="s">
        <v>279</v>
      </c>
      <c r="B35" s="4"/>
      <c r="C35" s="109"/>
      <c r="D35" s="109">
        <f>(D34/C34)^(1/(D$5-C$5))-1</f>
        <v>-1.206635941813472E-2</v>
      </c>
      <c r="E35" s="109">
        <f t="shared" ref="E35:AG35" si="22">(E34/D34)^(1/(E$5-D$5))-1</f>
        <v>1.0067114093959662E-2</v>
      </c>
      <c r="F35" s="109">
        <f t="shared" si="22"/>
        <v>6.6445182724252927E-3</v>
      </c>
      <c r="G35" s="109">
        <f t="shared" si="22"/>
        <v>0</v>
      </c>
      <c r="H35" s="109">
        <f t="shared" si="22"/>
        <v>1.3201320132013139E-2</v>
      </c>
      <c r="I35" s="109">
        <f t="shared" si="22"/>
        <v>3.2573289902280145E-3</v>
      </c>
      <c r="J35" s="109">
        <f t="shared" si="22"/>
        <v>-6.4935064935065512E-3</v>
      </c>
      <c r="K35" s="109">
        <f t="shared" si="22"/>
        <v>-8.8235294117646967E-2</v>
      </c>
      <c r="L35" s="109">
        <f t="shared" si="22"/>
        <v>2.5089605734766929E-2</v>
      </c>
      <c r="M35" s="109">
        <f t="shared" si="22"/>
        <v>1.0489510489510412E-2</v>
      </c>
      <c r="N35" s="109">
        <f t="shared" si="22"/>
        <v>1.384083044982698E-2</v>
      </c>
      <c r="O35" s="109">
        <f t="shared" si="22"/>
        <v>1.0238907849829282E-2</v>
      </c>
      <c r="P35" s="109">
        <f t="shared" si="22"/>
        <v>1.0135135135135087E-2</v>
      </c>
      <c r="Q35" s="109">
        <f t="shared" si="22"/>
        <v>1.6722408026755842E-2</v>
      </c>
      <c r="R35" s="109">
        <f t="shared" si="22"/>
        <v>1.3157894736842035E-2</v>
      </c>
      <c r="S35" s="109">
        <f t="shared" si="22"/>
        <v>1.6233766233766156E-2</v>
      </c>
      <c r="T35" s="109">
        <f t="shared" si="22"/>
        <v>1.9169329073482455E-2</v>
      </c>
      <c r="U35" s="109">
        <f t="shared" si="22"/>
        <v>1.2539184952978122E-2</v>
      </c>
      <c r="V35" s="109">
        <f t="shared" si="22"/>
        <v>2.1671826625387025E-2</v>
      </c>
      <c r="W35" s="109">
        <f t="shared" si="22"/>
        <v>1.8181818181818299E-2</v>
      </c>
      <c r="X35" s="109">
        <f t="shared" si="22"/>
        <v>2.0833333333333259E-2</v>
      </c>
      <c r="Y35" s="109">
        <f t="shared" si="22"/>
        <v>2.0408163265305923E-2</v>
      </c>
      <c r="Z35" s="109">
        <f t="shared" si="22"/>
        <v>2.1739130434782705E-2</v>
      </c>
      <c r="AA35" s="109">
        <f t="shared" si="22"/>
        <v>2.1739130434782705E-2</v>
      </c>
      <c r="AB35" s="109">
        <f t="shared" si="22"/>
        <v>2.3640661938534313E-2</v>
      </c>
      <c r="AC35" s="109">
        <f t="shared" si="22"/>
        <v>2.0785219399538146E-2</v>
      </c>
      <c r="AD35" s="109">
        <f t="shared" si="22"/>
        <v>2.2624434389140191E-2</v>
      </c>
      <c r="AE35" s="109">
        <f t="shared" si="22"/>
        <v>2.2123893805309658E-2</v>
      </c>
      <c r="AF35" s="109">
        <f t="shared" si="22"/>
        <v>2.3540605402066372E-2</v>
      </c>
      <c r="AG35" s="109">
        <f t="shared" si="22"/>
        <v>2.4923667450003073E-2</v>
      </c>
      <c r="AH35" s="109"/>
      <c r="AI35" s="109"/>
      <c r="AJ35" s="109"/>
      <c r="AK35" s="109"/>
      <c r="AL35" s="109"/>
      <c r="AM35" s="109"/>
    </row>
    <row r="36" spans="1:39">
      <c r="L36" s="10"/>
      <c r="Y36" s="109"/>
      <c r="Z36" s="109"/>
      <c r="AA36" s="10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X25" sqref="X2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2.6103194787965474</v>
      </c>
      <c r="I5" s="126">
        <f ca="1">OFFSET(AGR!L$21,$E5,0)</f>
        <v>2.7207218887889457</v>
      </c>
      <c r="J5" s="126">
        <f ca="1">OFFSET(AGR!M$21,$E5,0)</f>
        <v>2.8231649006795836</v>
      </c>
      <c r="K5" s="126">
        <f ca="1">OFFSET(AGR!N$21,$E5,0)</f>
        <v>2.7801687460539508</v>
      </c>
      <c r="L5" s="126">
        <f ca="1">OFFSET(AGR!O$21,$E5,0)</f>
        <v>2.7498844980132877</v>
      </c>
      <c r="M5" s="126">
        <f ca="1">OFFSET(AGR!P$21,$E5,0)</f>
        <v>2.8414850013461574</v>
      </c>
      <c r="N5" s="126">
        <f ca="1">OFFSET(AGR!Q$21,$E5,0)</f>
        <v>2.7958716894824431</v>
      </c>
      <c r="O5" s="203">
        <f ca="1">OFFSET(AGR!R$21,$E5,0)</f>
        <v>2.7491367388024077</v>
      </c>
      <c r="P5" s="126">
        <f ca="1">OFFSET(AGR!S$21,$E5,0)</f>
        <v>2.6530496802042545</v>
      </c>
      <c r="Q5" s="126">
        <f ca="1">OFFSET(AGR!T$21,$E5,0)</f>
        <v>2.7278256012923108</v>
      </c>
      <c r="R5" s="126">
        <f ca="1">OFFSET(AGR!U$21,$E5,0)</f>
        <v>2.8040970408021288</v>
      </c>
      <c r="S5" s="126">
        <f ca="1">OFFSET(AGR!V$21,$E5,0)</f>
        <v>2.860926740829052</v>
      </c>
      <c r="T5" s="203">
        <f ca="1">OFFSET(AGR!W$21,$E5,0)</f>
        <v>2.9125221263798116</v>
      </c>
      <c r="U5" s="126">
        <f ca="1">OFFSET(AGR!X$21,$E5,0)</f>
        <v>2.9585093178489661</v>
      </c>
      <c r="V5" s="126">
        <f ca="1">OFFSET(AGR!Y$21,$E5,0)</f>
        <v>3.0340329981479037</v>
      </c>
      <c r="W5" s="126">
        <f ca="1">OFFSET(AGR!Z$21,$E5,0)</f>
        <v>3.1054440027869976</v>
      </c>
      <c r="X5" s="126">
        <f ca="1">OFFSET(AGR!AA$21,$E5,0)</f>
        <v>3.1779766462424126</v>
      </c>
      <c r="Y5" s="205">
        <f ca="1">OFFSET(AGR!AB$21,$E5,0)</f>
        <v>3.2449010956162234</v>
      </c>
      <c r="Z5" s="126">
        <f ca="1">OFFSET(AGR!AC$21,$E5,0)</f>
        <v>3.3129471838063544</v>
      </c>
      <c r="AA5" s="126">
        <f ca="1">OFFSET(AGR!AD$21,$E5,0)</f>
        <v>3.3843581884454488</v>
      </c>
      <c r="AB5" s="126">
        <f ca="1">OFFSET(AGR!AE$21,$E5,0)</f>
        <v>3.4479177213702976</v>
      </c>
      <c r="AC5" s="126">
        <f ca="1">OFFSET(AGR!AF$21,$E5,0)</f>
        <v>3.5144682911386678</v>
      </c>
      <c r="AD5" s="126">
        <f ca="1">OFFSET(AGR!AG$21,$E5,0)</f>
        <v>3.5828882589342395</v>
      </c>
      <c r="AE5" s="126">
        <f ca="1">OFFSET(AGR!AH$21,$E5,0)</f>
        <v>3.6524298655461322</v>
      </c>
      <c r="AF5" s="126">
        <f ca="1">OFFSET(AGR!AI$21,$E5,0)</f>
        <v>3.7283274254505101</v>
      </c>
      <c r="AG5" s="126">
        <f ca="1">OFFSET(AGR!AJ$21,$E5,0)</f>
        <v>3.8079637814092906</v>
      </c>
      <c r="AH5" s="126">
        <f ca="1">OFFSET(AGR!AK$21,$E5,0)</f>
        <v>3.889095655789832</v>
      </c>
      <c r="AI5" s="126">
        <f ca="1">OFFSET(AGR!AL$21,$E5,0)</f>
        <v>3.9728446874084562</v>
      </c>
      <c r="AJ5" s="126">
        <f ca="1">OFFSET(AGR!AM$21,$E5,0)</f>
        <v>4.0603325150814822</v>
      </c>
      <c r="AK5" s="126">
        <f ca="1">OFFSET(AGR!AN$21,$E5,0)</f>
        <v>4.5127268376642258</v>
      </c>
      <c r="AL5" s="126">
        <f ca="1">OFFSET(AGR!AO$21,$E5,0)</f>
        <v>5.0941096241238668</v>
      </c>
      <c r="AM5" s="126">
        <f ca="1">OFFSET(AGR!AP$21,$E5,0)</f>
        <v>5.0941096241238668</v>
      </c>
      <c r="AQ5" s="4"/>
    </row>
    <row r="6" spans="1:56">
      <c r="A6" s="35" t="s">
        <v>306</v>
      </c>
      <c r="B6">
        <v>6.8942225938929997</v>
      </c>
      <c r="E6" s="129">
        <f>MATCH(F6,AGR!$D$22:$D$26,0)</f>
        <v>4</v>
      </c>
      <c r="F6" s="4" t="str">
        <f t="shared" ref="F6:F68" si="0">A6</f>
        <v>AI</v>
      </c>
      <c r="G6" s="126">
        <f ca="1">OFFSET(AGR!J$21,$E6,0)</f>
        <v>5.0203080915278155</v>
      </c>
      <c r="H6" s="126">
        <f ca="1">OFFSET(AGR!K$21,$E6,0)</f>
        <v>5.2326399982967677</v>
      </c>
      <c r="I6" s="126">
        <f ca="1">OFFSET(AGR!L$21,$E6,0)</f>
        <v>5.4539523974598474</v>
      </c>
      <c r="J6" s="126">
        <f ca="1">OFFSET(AGR!M$21,$E6,0)</f>
        <v>5.6593094067911656</v>
      </c>
      <c r="K6" s="126">
        <f ca="1">OFFSET(AGR!N$21,$E6,0)</f>
        <v>5.5731194211229118</v>
      </c>
      <c r="L6" s="126">
        <f ca="1">OFFSET(AGR!O$21,$E6,0)</f>
        <v>5.512411692087011</v>
      </c>
      <c r="M6" s="126">
        <f ca="1">OFFSET(AGR!P$21,$E6,0)</f>
        <v>5.6960338354672047</v>
      </c>
      <c r="N6" s="126">
        <f ca="1">OFFSET(AGR!Q$21,$E6,0)</f>
        <v>5.6045975028452313</v>
      </c>
      <c r="O6" s="203">
        <f ca="1">OFFSET(AGR!R$21,$E6,0)</f>
        <v>5.5109127358145207</v>
      </c>
      <c r="P6" s="126">
        <f ca="1">OFFSET(AGR!S$21,$E6,0)</f>
        <v>5.318296854799379</v>
      </c>
      <c r="Q6" s="126">
        <f ca="1">OFFSET(AGR!T$21,$E6,0)</f>
        <v>5.468192482048515</v>
      </c>
      <c r="R6" s="126">
        <f ca="1">OFFSET(AGR!U$21,$E6,0)</f>
        <v>5.6210860218426353</v>
      </c>
      <c r="S6" s="126">
        <f ca="1">OFFSET(AGR!V$21,$E6,0)</f>
        <v>5.7350066985519792</v>
      </c>
      <c r="T6" s="203">
        <f ca="1">OFFSET(AGR!W$21,$E6,0)</f>
        <v>5.8384346813538848</v>
      </c>
      <c r="U6" s="126">
        <f ca="1">OFFSET(AGR!X$21,$E6,0)</f>
        <v>5.9306204921121033</v>
      </c>
      <c r="V6" s="126">
        <f ca="1">OFFSET(AGR!Y$21,$E6,0)</f>
        <v>6.0820150756337323</v>
      </c>
      <c r="W6" s="126">
        <f ca="1">OFFSET(AGR!Z$21,$E6,0)</f>
        <v>6.2251653996566576</v>
      </c>
      <c r="X6" s="126">
        <f ca="1">OFFSET(AGR!AA$21,$E6,0)</f>
        <v>6.3705641580883201</v>
      </c>
      <c r="Y6" s="205">
        <f ca="1">OFFSET(AGR!AB$21,$E6,0)</f>
        <v>6.5047207444762982</v>
      </c>
      <c r="Z6" s="126">
        <f ca="1">OFFSET(AGR!AC$21,$E6,0)</f>
        <v>6.6411257652730118</v>
      </c>
      <c r="AA6" s="126">
        <f ca="1">OFFSET(AGR!AD$21,$E6,0)</f>
        <v>6.784276089295938</v>
      </c>
      <c r="AB6" s="126">
        <f ca="1">OFFSET(AGR!AE$21,$E6,0)</f>
        <v>6.9116873724577053</v>
      </c>
      <c r="AC6" s="126">
        <f ca="1">OFFSET(AGR!AF$21,$E6,0)</f>
        <v>7.0450944807094364</v>
      </c>
      <c r="AD6" s="126">
        <f ca="1">OFFSET(AGR!AG$21,$E6,0)</f>
        <v>7.1822489796423961</v>
      </c>
      <c r="AE6" s="126">
        <f ca="1">OFFSET(AGR!AH$21,$E6,0)</f>
        <v>7.3216519129840938</v>
      </c>
      <c r="AF6" s="126">
        <f ca="1">OFFSET(AGR!AI$21,$E6,0)</f>
        <v>7.473795974641968</v>
      </c>
      <c r="AG6" s="126">
        <f ca="1">OFFSET(AGR!AJ$21,$E6,0)</f>
        <v>7.633434817662299</v>
      </c>
      <c r="AH6" s="126">
        <f ca="1">OFFSET(AGR!AK$21,$E6,0)</f>
        <v>7.7960715732276125</v>
      </c>
      <c r="AI6" s="126">
        <f ca="1">OFFSET(AGR!AL$21,$E6,0)</f>
        <v>7.9639546757466473</v>
      </c>
      <c r="AJ6" s="126">
        <f ca="1">OFFSET(AGR!AM$21,$E6,0)</f>
        <v>8.1393325596281354</v>
      </c>
      <c r="AK6" s="126">
        <f ca="1">OFFSET(AGR!AN$21,$E6,0)</f>
        <v>9.046201104485414</v>
      </c>
      <c r="AL6" s="126">
        <f ca="1">OFFSET(AGR!AO$21,$E6,0)</f>
        <v>10.211639606347452</v>
      </c>
      <c r="AM6" s="126">
        <f ca="1">OFFSET(AGR!AP$21,$E6,0)</f>
        <v>10.211639606347452</v>
      </c>
      <c r="AQ6" s="4"/>
    </row>
    <row r="7" spans="1:56">
      <c r="A7" s="35" t="s">
        <v>307</v>
      </c>
      <c r="B7">
        <v>8.6660070567129992</v>
      </c>
      <c r="E7" s="129">
        <f>MATCH(F7,AGR!$D$22:$D$26,0)</f>
        <v>5</v>
      </c>
      <c r="F7" s="4" t="str">
        <f t="shared" si="0"/>
        <v>AO</v>
      </c>
      <c r="G7" s="126">
        <f ca="1">OFFSET(AGR!J$21,$E7,0)</f>
        <v>8.4310585921569263</v>
      </c>
      <c r="H7" s="126">
        <f ca="1">OFFSET(AGR!K$21,$E7,0)</f>
        <v>8.7876468162889321</v>
      </c>
      <c r="I7" s="126">
        <f ca="1">OFFSET(AGR!L$21,$E7,0)</f>
        <v>9.1593167956002812</v>
      </c>
      <c r="J7" s="126">
        <f ca="1">OFFSET(AGR!M$21,$E7,0)</f>
        <v>9.5041914420197511</v>
      </c>
      <c r="K7" s="126">
        <f ca="1">OFFSET(AGR!N$21,$E7,0)</f>
        <v>9.3594447838509947</v>
      </c>
      <c r="L7" s="126">
        <f ca="1">OFFSET(AGR!O$21,$E7,0)</f>
        <v>9.2574927898364798</v>
      </c>
      <c r="M7" s="126">
        <f ca="1">OFFSET(AGR!P$21,$E7,0)</f>
        <v>9.5658661050655684</v>
      </c>
      <c r="N7" s="126">
        <f ca="1">OFFSET(AGR!Q$21,$E7,0)</f>
        <v>9.4123087807474111</v>
      </c>
      <c r="O7" s="203">
        <f ca="1">OFFSET(AGR!R$21,$E7,0)</f>
        <v>9.2549754566509375</v>
      </c>
      <c r="P7" s="126">
        <f ca="1">OFFSET(AGR!S$21,$E7,0)</f>
        <v>8.9314981423085875</v>
      </c>
      <c r="Q7" s="126">
        <f ca="1">OFFSET(AGR!T$21,$E7,0)</f>
        <v>9.1832314608629435</v>
      </c>
      <c r="R7" s="126">
        <f ca="1">OFFSET(AGR!U$21,$E7,0)</f>
        <v>9.4399994457883896</v>
      </c>
      <c r="S7" s="126">
        <f ca="1">OFFSET(AGR!V$21,$E7,0)</f>
        <v>9.6313167678897003</v>
      </c>
      <c r="T7" s="203">
        <f ca="1">OFFSET(AGR!W$21,$E7,0)</f>
        <v>9.805012757692209</v>
      </c>
      <c r="U7" s="126">
        <f ca="1">OFFSET(AGR!X$21,$E7,0)</f>
        <v>9.9598287486031367</v>
      </c>
      <c r="V7" s="126">
        <f ca="1">OFFSET(AGR!Y$21,$E7,0)</f>
        <v>10.214079400343039</v>
      </c>
      <c r="W7" s="126">
        <f ca="1">OFFSET(AGR!Z$21,$E7,0)</f>
        <v>10.45448471956245</v>
      </c>
      <c r="X7" s="126">
        <f ca="1">OFFSET(AGR!AA$21,$E7,0)</f>
        <v>10.698666038560175</v>
      </c>
      <c r="Y7" s="205">
        <f ca="1">OFFSET(AGR!AB$21,$E7,0)</f>
        <v>10.923967358666324</v>
      </c>
      <c r="Z7" s="126">
        <f ca="1">OFFSET(AGR!AC$21,$E7,0)</f>
        <v>11.153044678550787</v>
      </c>
      <c r="AA7" s="126">
        <f ca="1">OFFSET(AGR!AD$21,$E7,0)</f>
        <v>11.393449997770198</v>
      </c>
      <c r="AB7" s="126">
        <f ca="1">OFFSET(AGR!AE$21,$E7,0)</f>
        <v>11.607423318541402</v>
      </c>
      <c r="AC7" s="126">
        <f ca="1">OFFSET(AGR!AF$21,$E7,0)</f>
        <v>11.831465972054779</v>
      </c>
      <c r="AD7" s="126">
        <f ca="1">OFFSET(AGR!AG$21,$E7,0)</f>
        <v>12.061801958532016</v>
      </c>
      <c r="AE7" s="126">
        <f ca="1">OFFSET(AGR!AH$21,$E7,0)</f>
        <v>12.295913944787568</v>
      </c>
      <c r="AF7" s="126">
        <f ca="1">OFFSET(AGR!AI$21,$E7,0)</f>
        <v>12.55142326312024</v>
      </c>
      <c r="AG7" s="126">
        <f ca="1">OFFSET(AGR!AJ$21,$E7,0)</f>
        <v>12.819519247380631</v>
      </c>
      <c r="AH7" s="126">
        <f ca="1">OFFSET(AGR!AK$21,$E7,0)</f>
        <v>13.092649898012107</v>
      </c>
      <c r="AI7" s="126">
        <f ca="1">OFFSET(AGR!AL$21,$E7,0)</f>
        <v>13.374591214792989</v>
      </c>
      <c r="AJ7" s="126">
        <f ca="1">OFFSET(AGR!AM$21,$E7,0)</f>
        <v>13.669119197501585</v>
      </c>
      <c r="AK7" s="126">
        <f ca="1">OFFSET(AGR!AN$21,$E7,0)</f>
        <v>15.192105774755445</v>
      </c>
      <c r="AL7" s="126">
        <f ca="1">OFFSET(AGR!AO$21,$E7,0)</f>
        <v>17.149332326515569</v>
      </c>
      <c r="AM7" s="126">
        <f ca="1">OFFSET(AGR!AP$21,$E7,0)</f>
        <v>17.149332326515569</v>
      </c>
      <c r="AQ7" s="4"/>
    </row>
    <row r="8" spans="1:56">
      <c r="A8" s="35" t="s">
        <v>308</v>
      </c>
      <c r="B8">
        <v>5.4851590254799998</v>
      </c>
      <c r="E8" s="129">
        <f>MATCH(F8,AGR!$D$22:$D$26,0)</f>
        <v>2</v>
      </c>
      <c r="F8" s="4" t="str">
        <f t="shared" si="0"/>
        <v>AP</v>
      </c>
      <c r="G8" s="126">
        <f ca="1">OFFSET(AGR!J$21,$E8,0)</f>
        <v>3.8349683201390801</v>
      </c>
      <c r="H8" s="126">
        <f ca="1">OFFSET(AGR!K$21,$E8,0)</f>
        <v>3.9971667591527797</v>
      </c>
      <c r="I8" s="126">
        <f ca="1">OFFSET(AGR!L$21,$E8,0)</f>
        <v>4.1662253157534552</v>
      </c>
      <c r="J8" s="126">
        <f ca="1">OFFSET(AGR!M$21,$E8,0)</f>
        <v>4.3230956931777298</v>
      </c>
      <c r="K8" s="126">
        <f ca="1">OFFSET(AGR!N$21,$E8,0)</f>
        <v>4.2572559362295852</v>
      </c>
      <c r="L8" s="126">
        <f ca="1">OFFSET(AGR!O$21,$E8,0)</f>
        <v>4.2108818465530655</v>
      </c>
      <c r="M8" s="126">
        <f ca="1">OFFSET(AGR!P$21,$E8,0)</f>
        <v>4.3511491548338954</v>
      </c>
      <c r="N8" s="126">
        <f ca="1">OFFSET(AGR!Q$21,$E8,0)</f>
        <v>4.2813017605062988</v>
      </c>
      <c r="O8" s="203">
        <f ca="1">OFFSET(AGR!R$21,$E8,0)</f>
        <v>4.2097368073017938</v>
      </c>
      <c r="P8" s="126">
        <f ca="1">OFFSET(AGR!S$21,$E8,0)</f>
        <v>4.0625992635133308</v>
      </c>
      <c r="Q8" s="126">
        <f ca="1">OFFSET(AGR!T$21,$E8,0)</f>
        <v>4.1771031886405385</v>
      </c>
      <c r="R8" s="126">
        <f ca="1">OFFSET(AGR!U$21,$E8,0)</f>
        <v>4.2938971922702907</v>
      </c>
      <c r="S8" s="126">
        <f ca="1">OFFSET(AGR!V$21,$E8,0)</f>
        <v>4.3809201753669686</v>
      </c>
      <c r="T8" s="203">
        <f ca="1">OFFSET(AGR!W$21,$E8,0)</f>
        <v>4.4599278837047427</v>
      </c>
      <c r="U8" s="126">
        <f ca="1">OFFSET(AGR!X$21,$E8,0)</f>
        <v>4.5303477976579751</v>
      </c>
      <c r="V8" s="126">
        <f ca="1">OFFSET(AGR!Y$21,$E8,0)</f>
        <v>4.6459967620364555</v>
      </c>
      <c r="W8" s="126">
        <f ca="1">OFFSET(AGR!Z$21,$E8,0)</f>
        <v>4.7553480105329387</v>
      </c>
      <c r="X8" s="126">
        <f ca="1">OFFSET(AGR!AA$21,$E8,0)</f>
        <v>4.8664168179063294</v>
      </c>
      <c r="Y8" s="205">
        <f ca="1">OFFSET(AGR!AB$21,$E8,0)</f>
        <v>4.9688978308951803</v>
      </c>
      <c r="Z8" s="126">
        <f ca="1">OFFSET(AGR!AC$21,$E8,0)</f>
        <v>5.0730964027609389</v>
      </c>
      <c r="AA8" s="126">
        <f ca="1">OFFSET(AGR!AD$21,$E8,0)</f>
        <v>5.182447651257422</v>
      </c>
      <c r="AB8" s="126">
        <f ca="1">OFFSET(AGR!AE$21,$E8,0)</f>
        <v>5.2797759876155492</v>
      </c>
      <c r="AC8" s="126">
        <f ca="1">OFFSET(AGR!AF$21,$E8,0)</f>
        <v>5.3816844809787634</v>
      </c>
      <c r="AD8" s="126">
        <f ca="1">OFFSET(AGR!AG$21,$E8,0)</f>
        <v>5.4864555724701578</v>
      </c>
      <c r="AE8" s="126">
        <f ca="1">OFFSET(AGR!AH$21,$E8,0)</f>
        <v>5.5929442228384607</v>
      </c>
      <c r="AF8" s="126">
        <f ca="1">OFFSET(AGR!AI$21,$E8,0)</f>
        <v>5.709165706842577</v>
      </c>
      <c r="AG8" s="126">
        <f ca="1">OFFSET(AGR!AJ$21,$E8,0)</f>
        <v>5.8311123871030528</v>
      </c>
      <c r="AH8" s="126">
        <f ca="1">OFFSET(AGR!AK$21,$E8,0)</f>
        <v>5.955349145866073</v>
      </c>
      <c r="AI8" s="126">
        <f ca="1">OFFSET(AGR!AL$21,$E8,0)</f>
        <v>6.0835935420085461</v>
      </c>
      <c r="AJ8" s="126">
        <f ca="1">OFFSET(AGR!AM$21,$E8,0)</f>
        <v>6.2175631344073778</v>
      </c>
      <c r="AK8" s="126">
        <f ca="1">OFFSET(AGR!AN$21,$E8,0)</f>
        <v>6.9103118814269839</v>
      </c>
      <c r="AL8" s="126">
        <f ca="1">OFFSET(AGR!AO$21,$E8,0)</f>
        <v>7.8005798992910229</v>
      </c>
      <c r="AM8" s="126">
        <f ca="1">OFFSET(AGR!AP$21,$E8,0)</f>
        <v>7.8005798992910229</v>
      </c>
      <c r="AQ8" s="4"/>
    </row>
    <row r="9" spans="1:56">
      <c r="A9" s="35" t="s">
        <v>309</v>
      </c>
      <c r="B9">
        <v>14.26028349219</v>
      </c>
      <c r="E9" s="130">
        <f>MATCH(F9,AGR!$D$22:$D$26,0)</f>
        <v>3</v>
      </c>
      <c r="F9" s="4" t="str">
        <f t="shared" si="0"/>
        <v>AT</v>
      </c>
      <c r="G9" s="126">
        <f ca="1">OFFSET(AGR!J$21,$E9,0)</f>
        <v>14.570390350961301</v>
      </c>
      <c r="H9" s="126">
        <f ca="1">OFFSET(AGR!K$21,$E9,0)</f>
        <v>15.186639136729754</v>
      </c>
      <c r="I9" s="126">
        <f ca="1">OFFSET(AGR!L$21,$E9,0)</f>
        <v>15.828951916448517</v>
      </c>
      <c r="J9" s="126">
        <f ca="1">OFFSET(AGR!M$21,$E9,0)</f>
        <v>16.42495752660475</v>
      </c>
      <c r="K9" s="126">
        <f ca="1">OFFSET(AGR!N$21,$E9,0)</f>
        <v>16.174809186575672</v>
      </c>
      <c r="L9" s="126">
        <f ca="1">OFFSET(AGR!O$21,$E9,0)</f>
        <v>15.998617747076931</v>
      </c>
      <c r="M9" s="126">
        <f ca="1">OFFSET(AGR!P$21,$E9,0)</f>
        <v>16.531542471486702</v>
      </c>
      <c r="N9" s="126">
        <f ca="1">OFFSET(AGR!Q$21,$E9,0)</f>
        <v>16.266167710760207</v>
      </c>
      <c r="O9" s="203">
        <f ca="1">OFFSET(AGR!R$21,$E9,0)</f>
        <v>15.994267341163386</v>
      </c>
      <c r="P9" s="126">
        <f ca="1">OFFSET(AGR!S$21,$E9,0)</f>
        <v>15.43524018127232</v>
      </c>
      <c r="Q9" s="126">
        <f ca="1">OFFSET(AGR!T$21,$E9,0)</f>
        <v>15.870280772627233</v>
      </c>
      <c r="R9" s="126">
        <f ca="1">OFFSET(AGR!U$21,$E9,0)</f>
        <v>16.314022175809246</v>
      </c>
      <c r="S9" s="126">
        <f ca="1">OFFSET(AGR!V$21,$E9,0)</f>
        <v>16.644653025238981</v>
      </c>
      <c r="T9" s="203">
        <f ca="1">OFFSET(AGR!W$21,$E9,0)</f>
        <v>16.944831033273875</v>
      </c>
      <c r="U9" s="126">
        <f ca="1">OFFSET(AGR!X$21,$E9,0)</f>
        <v>17.212380996957144</v>
      </c>
      <c r="V9" s="126">
        <f ca="1">OFFSET(AGR!Y$21,$E9,0)</f>
        <v>17.651771994225609</v>
      </c>
      <c r="W9" s="126">
        <f ca="1">OFFSET(AGR!Z$21,$E9,0)</f>
        <v>18.067235758969549</v>
      </c>
      <c r="X9" s="126">
        <f ca="1">OFFSET(AGR!AA$21,$E9,0)</f>
        <v>18.489225132583812</v>
      </c>
      <c r="Y9" s="205">
        <f ca="1">OFFSET(AGR!AB$21,$E9,0)</f>
        <v>18.87858646184646</v>
      </c>
      <c r="Z9" s="126">
        <f ca="1">OFFSET(AGR!AC$21,$E9,0)</f>
        <v>19.274473399979428</v>
      </c>
      <c r="AA9" s="126">
        <f ca="1">OFFSET(AGR!AD$21,$E9,0)</f>
        <v>19.689937164723371</v>
      </c>
      <c r="AB9" s="126">
        <f ca="1">OFFSET(AGR!AE$21,$E9,0)</f>
        <v>20.059721667375051</v>
      </c>
      <c r="AC9" s="126">
        <f ca="1">OFFSET(AGR!AF$21,$E9,0)</f>
        <v>20.446907793680921</v>
      </c>
      <c r="AD9" s="126">
        <f ca="1">OFFSET(AGR!AG$21,$E9,0)</f>
        <v>20.844969934770663</v>
      </c>
      <c r="AE9" s="126">
        <f ca="1">OFFSET(AGR!AH$21,$E9,0)</f>
        <v>21.249557684730732</v>
      </c>
      <c r="AF9" s="126">
        <f ca="1">OFFSET(AGR!AI$21,$E9,0)</f>
        <v>21.691123884955971</v>
      </c>
      <c r="AG9" s="126">
        <f ca="1">OFFSET(AGR!AJ$21,$E9,0)</f>
        <v>22.154442114748953</v>
      </c>
      <c r="AH9" s="126">
        <f ca="1">OFFSET(AGR!AK$21,$E9,0)</f>
        <v>22.626461156369032</v>
      </c>
      <c r="AI9" s="126">
        <f ca="1">OFFSET(AGR!AL$21,$E9,0)</f>
        <v>23.113706618686539</v>
      </c>
      <c r="AJ9" s="126">
        <f ca="1">OFFSET(AGR!AM$21,$E9,0)</f>
        <v>23.622704110571782</v>
      </c>
      <c r="AK9" s="126">
        <f ca="1">OFFSET(AGR!AN$21,$E9,0)</f>
        <v>26.254699688269007</v>
      </c>
      <c r="AL9" s="126">
        <f ca="1">OFFSET(AGR!AO$21,$E9,0)</f>
        <v>29.637140286053452</v>
      </c>
      <c r="AM9" s="126">
        <f ca="1">OFFSET(AGR!AP$21,$E9,0)</f>
        <v>29.637140286053452</v>
      </c>
      <c r="AQ9" s="4"/>
    </row>
    <row r="10" spans="1:56">
      <c r="A10" s="35" t="s">
        <v>310</v>
      </c>
      <c r="B10">
        <v>0.39719718710289997</v>
      </c>
      <c r="E10" s="129">
        <f ca="1">MATCH(F10,IND!$D$26:$D$255,0)</f>
        <v>110</v>
      </c>
      <c r="F10" s="4" t="str">
        <f t="shared" si="0"/>
        <v>ICPA</v>
      </c>
      <c r="G10" s="126">
        <f ca="1">OFFSET(IND!J$25,$E10,0)</f>
        <v>0.2086787369811067</v>
      </c>
      <c r="H10" s="126">
        <f ca="1">OFFSET(IND!K$25,$E10,0)</f>
        <v>0.21460504906215463</v>
      </c>
      <c r="I10" s="126">
        <f ca="1">OFFSET(IND!L$25,$E10,0)</f>
        <v>0.21835895804040992</v>
      </c>
      <c r="J10" s="126">
        <f ca="1">OFFSET(IND!M$25,$E10,0)</f>
        <v>0.30344250000000006</v>
      </c>
      <c r="K10" s="126">
        <f ca="1">OFFSET(IND!N$25,$E10,0)</f>
        <v>0.30344250000000006</v>
      </c>
      <c r="L10" s="126">
        <f ca="1">OFFSET(IND!O$25,$E10,0)</f>
        <v>0.30344250000000006</v>
      </c>
      <c r="M10" s="126">
        <f ca="1">OFFSET(IND!P$25,$E10,0)</f>
        <v>0.30606947570671383</v>
      </c>
      <c r="N10" s="126">
        <f ca="1">OFFSET(IND!Q$25,$E10,0)</f>
        <v>0.30537252296819795</v>
      </c>
      <c r="O10" s="203">
        <f ca="1">OFFSET(IND!R$25,$E10,0)</f>
        <v>0.28076473012367492</v>
      </c>
      <c r="P10" s="126">
        <f ca="1">OFFSET(IND!S$25,$E10,0)</f>
        <v>0.28821676325088341</v>
      </c>
      <c r="Q10" s="126">
        <f ca="1">OFFSET(IND!T$25,$E10,0)</f>
        <v>0.29497184363957601</v>
      </c>
      <c r="R10" s="126">
        <f ca="1">OFFSET(IND!U$25,$E10,0)</f>
        <v>0.30135164178445234</v>
      </c>
      <c r="S10" s="126">
        <f ca="1">OFFSET(IND!V$25,$E10,0)</f>
        <v>0.30746338118374567</v>
      </c>
      <c r="T10" s="203">
        <f ca="1">OFFSET(IND!W$25,$E10,0)</f>
        <v>0.31411123807420505</v>
      </c>
      <c r="U10" s="126">
        <f ca="1">OFFSET(IND!X$25,$E10,0)</f>
        <v>0.32258189443462904</v>
      </c>
      <c r="V10" s="126">
        <f ca="1">OFFSET(IND!Y$25,$E10,0)</f>
        <v>0.33089171554770325</v>
      </c>
      <c r="W10" s="126">
        <f ca="1">OFFSET(IND!Z$25,$E10,0)</f>
        <v>0.33941598365724396</v>
      </c>
      <c r="X10" s="126">
        <f ca="1">OFFSET(IND!AA$25,$E10,0)</f>
        <v>0.34895887500000017</v>
      </c>
      <c r="Y10" s="205">
        <f ca="1">OFFSET(IND!AB$25,$E10,0)</f>
        <v>0.35882343683745599</v>
      </c>
      <c r="Z10" s="126">
        <f ca="1">OFFSET(IND!AC$25,$E10,0)</f>
        <v>0.36900966916961142</v>
      </c>
      <c r="AA10" s="126">
        <f ca="1">OFFSET(IND!AD$25,$E10,0)</f>
        <v>0.37887423100706724</v>
      </c>
      <c r="AB10" s="126">
        <f ca="1">OFFSET(IND!AE$25,$E10,0)</f>
        <v>0.38970380432862201</v>
      </c>
      <c r="AC10" s="126">
        <f ca="1">OFFSET(IND!AF$25,$E10,0)</f>
        <v>0.40128394213780927</v>
      </c>
      <c r="AD10" s="126">
        <f ca="1">OFFSET(IND!AG$25,$E10,0)</f>
        <v>0.41404353842756203</v>
      </c>
      <c r="AE10" s="126">
        <f ca="1">OFFSET(IND!AH$25,$E10,0)</f>
        <v>0.42717841696113096</v>
      </c>
      <c r="AF10" s="126">
        <f ca="1">OFFSET(IND!AI$25,$E10,0)</f>
        <v>0.44068857773851611</v>
      </c>
      <c r="AG10" s="126">
        <f ca="1">OFFSET(IND!AJ$25,$E10,0)</f>
        <v>0.45435957376325109</v>
      </c>
      <c r="AH10" s="126">
        <f ca="1">OFFSET(IND!AK$25,$E10,0)</f>
        <v>0.46845946378091891</v>
      </c>
      <c r="AI10" s="126">
        <f ca="1">OFFSET(IND!AL$25,$E10,0)</f>
        <v>0.48330991828621933</v>
      </c>
      <c r="AJ10" s="126">
        <f ca="1">OFFSET(IND!AM$25,$E10,0)</f>
        <v>0.56292336572438184</v>
      </c>
      <c r="AK10" s="126">
        <f ca="1">OFFSET(IND!AN$25,$E10,0)</f>
        <v>0.66044313736749138</v>
      </c>
      <c r="AL10" s="126">
        <f ca="1">OFFSET(IND!AO$25,$E10,0)</f>
        <v>0.83459196908127631</v>
      </c>
      <c r="AM10" s="126">
        <f ca="1">OFFSET(IND!AP$25,$E10,0)</f>
        <v>1.0117251881625484</v>
      </c>
      <c r="AQ10" s="4"/>
    </row>
    <row r="11" spans="1:56">
      <c r="A11" s="35" t="s">
        <v>311</v>
      </c>
      <c r="B11">
        <v>5.295962494706</v>
      </c>
      <c r="E11" s="129">
        <f ca="1">MATCH(F11,IND!$D$26:$D$255,0)</f>
        <v>112</v>
      </c>
      <c r="F11" s="4" t="str">
        <f t="shared" si="0"/>
        <v>ICPC</v>
      </c>
      <c r="G11" s="126">
        <f ca="1">OFFSET(IND!J$25,$E11,0)</f>
        <v>2.7823831597480893</v>
      </c>
      <c r="H11" s="126">
        <f ca="1">OFFSET(IND!K$25,$E11,0)</f>
        <v>2.8614006541620616</v>
      </c>
      <c r="I11" s="126">
        <f ca="1">OFFSET(IND!L$25,$E11,0)</f>
        <v>2.9114527738721323</v>
      </c>
      <c r="J11" s="126">
        <f ca="1">OFFSET(IND!M$25,$E11,0)</f>
        <v>4.0459000000000005</v>
      </c>
      <c r="K11" s="126">
        <f ca="1">OFFSET(IND!N$25,$E11,0)</f>
        <v>4.0459000000000005</v>
      </c>
      <c r="L11" s="126">
        <f ca="1">OFFSET(IND!O$25,$E11,0)</f>
        <v>4.0459000000000005</v>
      </c>
      <c r="M11" s="126">
        <f ca="1">OFFSET(IND!P$25,$E11,0)</f>
        <v>4.0809263427561842</v>
      </c>
      <c r="N11" s="126">
        <f ca="1">OFFSET(IND!Q$25,$E11,0)</f>
        <v>4.071633639575972</v>
      </c>
      <c r="O11" s="203">
        <f ca="1">OFFSET(IND!R$25,$E11,0)</f>
        <v>3.743529734982332</v>
      </c>
      <c r="P11" s="126">
        <f ca="1">OFFSET(IND!S$25,$E11,0)</f>
        <v>3.8428901766784449</v>
      </c>
      <c r="Q11" s="126">
        <f ca="1">OFFSET(IND!T$25,$E11,0)</f>
        <v>3.9329579151943461</v>
      </c>
      <c r="R11" s="126">
        <f ca="1">OFFSET(IND!U$25,$E11,0)</f>
        <v>4.0180218904593632</v>
      </c>
      <c r="S11" s="126">
        <f ca="1">OFFSET(IND!V$25,$E11,0)</f>
        <v>4.0995117491166075</v>
      </c>
      <c r="T11" s="203">
        <f ca="1">OFFSET(IND!W$25,$E11,0)</f>
        <v>4.1881498409893991</v>
      </c>
      <c r="U11" s="126">
        <f ca="1">OFFSET(IND!X$25,$E11,0)</f>
        <v>4.3010919257950526</v>
      </c>
      <c r="V11" s="126">
        <f ca="1">OFFSET(IND!Y$25,$E11,0)</f>
        <v>4.4118895406360421</v>
      </c>
      <c r="W11" s="126">
        <f ca="1">OFFSET(IND!Z$25,$E11,0)</f>
        <v>4.5255464487632509</v>
      </c>
      <c r="X11" s="126">
        <f ca="1">OFFSET(IND!AA$25,$E11,0)</f>
        <v>4.6527850000000006</v>
      </c>
      <c r="Y11" s="205">
        <f ca="1">OFFSET(IND!AB$25,$E11,0)</f>
        <v>4.7843124911660784</v>
      </c>
      <c r="Z11" s="126">
        <f ca="1">OFFSET(IND!AC$25,$E11,0)</f>
        <v>4.9201289222614841</v>
      </c>
      <c r="AA11" s="126">
        <f ca="1">OFFSET(IND!AD$25,$E11,0)</f>
        <v>5.0516564134275619</v>
      </c>
      <c r="AB11" s="126">
        <f ca="1">OFFSET(IND!AE$25,$E11,0)</f>
        <v>5.1960507243816254</v>
      </c>
      <c r="AC11" s="126">
        <f ca="1">OFFSET(IND!AF$25,$E11,0)</f>
        <v>5.3504525618374554</v>
      </c>
      <c r="AD11" s="126">
        <f ca="1">OFFSET(IND!AG$25,$E11,0)</f>
        <v>5.5205805123674923</v>
      </c>
      <c r="AE11" s="126">
        <f ca="1">OFFSET(IND!AH$25,$E11,0)</f>
        <v>5.6957122261484114</v>
      </c>
      <c r="AF11" s="126">
        <f ca="1">OFFSET(IND!AI$25,$E11,0)</f>
        <v>5.875847703180213</v>
      </c>
      <c r="AG11" s="126">
        <f ca="1">OFFSET(IND!AJ$25,$E11,0)</f>
        <v>6.0581276501766794</v>
      </c>
      <c r="AH11" s="126">
        <f ca="1">OFFSET(IND!AK$25,$E11,0)</f>
        <v>6.2461261837455835</v>
      </c>
      <c r="AI11" s="126">
        <f ca="1">OFFSET(IND!AL$25,$E11,0)</f>
        <v>6.4441322438162558</v>
      </c>
      <c r="AJ11" s="126">
        <f ca="1">OFFSET(IND!AM$25,$E11,0)</f>
        <v>7.5056448763250891</v>
      </c>
      <c r="AK11" s="126">
        <f ca="1">OFFSET(IND!AN$25,$E11,0)</f>
        <v>8.805908498233217</v>
      </c>
      <c r="AL11" s="126">
        <f ca="1">OFFSET(IND!AO$25,$E11,0)</f>
        <v>11.127892921083683</v>
      </c>
      <c r="AM11" s="126">
        <f ca="1">OFFSET(IND!AP$25,$E11,0)</f>
        <v>13.489669175500643</v>
      </c>
      <c r="AQ11" s="4"/>
    </row>
    <row r="12" spans="1:56">
      <c r="A12" s="35" t="s">
        <v>312</v>
      </c>
      <c r="B12">
        <v>3.219945196781</v>
      </c>
      <c r="E12" s="129">
        <f ca="1">MATCH(F12,IND!$D$26:$D$255,0)</f>
        <v>117</v>
      </c>
      <c r="F12" s="4" t="str">
        <f t="shared" si="0"/>
        <v>ICPE</v>
      </c>
      <c r="G12" s="126">
        <f ca="1">OFFSET(IND!J$25,$E12,0)</f>
        <v>1.6916889611268384</v>
      </c>
      <c r="H12" s="126">
        <f ca="1">OFFSET(IND!K$25,$E12,0)</f>
        <v>1.7397315977305337</v>
      </c>
      <c r="I12" s="126">
        <f ca="1">OFFSET(IND!L$25,$E12,0)</f>
        <v>1.7701632865142565</v>
      </c>
      <c r="J12" s="126">
        <f ca="1">OFFSET(IND!M$25,$E12,0)</f>
        <v>2.4599072000000004</v>
      </c>
      <c r="K12" s="126">
        <f ca="1">OFFSET(IND!N$25,$E12,0)</f>
        <v>2.4599072000000004</v>
      </c>
      <c r="L12" s="126">
        <f ca="1">OFFSET(IND!O$25,$E12,0)</f>
        <v>2.4599072000000004</v>
      </c>
      <c r="M12" s="126">
        <f ca="1">OFFSET(IND!P$25,$E12,0)</f>
        <v>2.4812032163957602</v>
      </c>
      <c r="N12" s="126">
        <f ca="1">OFFSET(IND!Q$25,$E12,0)</f>
        <v>2.4755532528621913</v>
      </c>
      <c r="O12" s="203">
        <f ca="1">OFFSET(IND!R$25,$E12,0)</f>
        <v>2.2760660788692584</v>
      </c>
      <c r="P12" s="126">
        <f ca="1">OFFSET(IND!S$25,$E12,0)</f>
        <v>2.3364772274204952</v>
      </c>
      <c r="Q12" s="126">
        <f ca="1">OFFSET(IND!T$25,$E12,0)</f>
        <v>2.3912384124381632</v>
      </c>
      <c r="R12" s="126">
        <f ca="1">OFFSET(IND!U$25,$E12,0)</f>
        <v>2.4429573093992936</v>
      </c>
      <c r="S12" s="126">
        <f ca="1">OFFSET(IND!V$25,$E12,0)</f>
        <v>2.4925031434628981</v>
      </c>
      <c r="T12" s="203">
        <f ca="1">OFFSET(IND!W$25,$E12,0)</f>
        <v>2.5463951033215553</v>
      </c>
      <c r="U12" s="126">
        <f ca="1">OFFSET(IND!X$25,$E12,0)</f>
        <v>2.6150638908833925</v>
      </c>
      <c r="V12" s="126">
        <f ca="1">OFFSET(IND!Y$25,$E12,0)</f>
        <v>2.6824288407067138</v>
      </c>
      <c r="W12" s="126">
        <f ca="1">OFFSET(IND!Z$25,$E12,0)</f>
        <v>2.7515322408480571</v>
      </c>
      <c r="X12" s="126">
        <f ca="1">OFFSET(IND!AA$25,$E12,0)</f>
        <v>2.8288932800000008</v>
      </c>
      <c r="Y12" s="205">
        <f ca="1">OFFSET(IND!AB$25,$E12,0)</f>
        <v>2.908861994628976</v>
      </c>
      <c r="Z12" s="126">
        <f ca="1">OFFSET(IND!AC$25,$E12,0)</f>
        <v>2.9914383847349826</v>
      </c>
      <c r="AA12" s="126">
        <f ca="1">OFFSET(IND!AD$25,$E12,0)</f>
        <v>3.0714070993639577</v>
      </c>
      <c r="AB12" s="126">
        <f ca="1">OFFSET(IND!AE$25,$E12,0)</f>
        <v>3.1591988404240285</v>
      </c>
      <c r="AC12" s="126">
        <f ca="1">OFFSET(IND!AF$25,$E12,0)</f>
        <v>3.253075157597173</v>
      </c>
      <c r="AD12" s="126">
        <f ca="1">OFFSET(IND!AG$25,$E12,0)</f>
        <v>3.3565129515194352</v>
      </c>
      <c r="AE12" s="126">
        <f ca="1">OFFSET(IND!AH$25,$E12,0)</f>
        <v>3.462993033498234</v>
      </c>
      <c r="AF12" s="126">
        <f ca="1">OFFSET(IND!AI$25,$E12,0)</f>
        <v>3.5725154035335693</v>
      </c>
      <c r="AG12" s="126">
        <f ca="1">OFFSET(IND!AJ$25,$E12,0)</f>
        <v>3.6833416113074211</v>
      </c>
      <c r="AH12" s="126">
        <f ca="1">OFFSET(IND!AK$25,$E12,0)</f>
        <v>3.7976447197173147</v>
      </c>
      <c r="AI12" s="126">
        <f ca="1">OFFSET(IND!AL$25,$E12,0)</f>
        <v>3.9180324042402832</v>
      </c>
      <c r="AJ12" s="126">
        <f ca="1">OFFSET(IND!AM$25,$E12,0)</f>
        <v>4.5634320848056538</v>
      </c>
      <c r="AK12" s="126">
        <f ca="1">OFFSET(IND!AN$25,$E12,0)</f>
        <v>5.3539923669257945</v>
      </c>
      <c r="AL12" s="126">
        <f ca="1">OFFSET(IND!AO$25,$E12,0)</f>
        <v>6.7657588960188777</v>
      </c>
      <c r="AM12" s="126">
        <f ca="1">OFFSET(IND!AP$25,$E12,0)</f>
        <v>8.201718858704389</v>
      </c>
      <c r="AQ12" s="4"/>
    </row>
    <row r="13" spans="1:56">
      <c r="A13" s="35" t="s">
        <v>313</v>
      </c>
      <c r="B13">
        <v>3.389415996611</v>
      </c>
      <c r="E13" s="129">
        <f ca="1">MATCH(F13,IND!$D$26:$D$255,0)</f>
        <v>115</v>
      </c>
      <c r="F13" s="4" t="str">
        <f t="shared" si="0"/>
        <v>ICPF</v>
      </c>
      <c r="G13" s="126">
        <f ca="1">OFFSET(IND!J$25,$E13,0)</f>
        <v>1.7807252222387775</v>
      </c>
      <c r="H13" s="126">
        <f ca="1">OFFSET(IND!K$25,$E13,0)</f>
        <v>1.8312964186637197</v>
      </c>
      <c r="I13" s="126">
        <f ca="1">OFFSET(IND!L$25,$E13,0)</f>
        <v>1.8633297752781648</v>
      </c>
      <c r="J13" s="126">
        <f ca="1">OFFSET(IND!M$25,$E13,0)</f>
        <v>2.5893760000000006</v>
      </c>
      <c r="K13" s="126">
        <f ca="1">OFFSET(IND!N$25,$E13,0)</f>
        <v>2.5893760000000006</v>
      </c>
      <c r="L13" s="126">
        <f ca="1">OFFSET(IND!O$25,$E13,0)</f>
        <v>2.5893760000000006</v>
      </c>
      <c r="M13" s="126">
        <f ca="1">OFFSET(IND!P$25,$E13,0)</f>
        <v>2.6117928593639581</v>
      </c>
      <c r="N13" s="126">
        <f ca="1">OFFSET(IND!Q$25,$E13,0)</f>
        <v>2.6058455293286222</v>
      </c>
      <c r="O13" s="203">
        <f ca="1">OFFSET(IND!R$25,$E13,0)</f>
        <v>2.3958590303886926</v>
      </c>
      <c r="P13" s="126">
        <f ca="1">OFFSET(IND!S$25,$E13,0)</f>
        <v>2.4594497130742048</v>
      </c>
      <c r="Q13" s="126">
        <f ca="1">OFFSET(IND!T$25,$E13,0)</f>
        <v>2.5170930657243815</v>
      </c>
      <c r="R13" s="126">
        <f ca="1">OFFSET(IND!U$25,$E13,0)</f>
        <v>2.5715340098939925</v>
      </c>
      <c r="S13" s="126">
        <f ca="1">OFFSET(IND!V$25,$E13,0)</f>
        <v>2.6236875194346285</v>
      </c>
      <c r="T13" s="203">
        <f ca="1">OFFSET(IND!W$25,$E13,0)</f>
        <v>2.6804158982332149</v>
      </c>
      <c r="U13" s="126">
        <f ca="1">OFFSET(IND!X$25,$E13,0)</f>
        <v>2.7526988325088331</v>
      </c>
      <c r="V13" s="126">
        <f ca="1">OFFSET(IND!Y$25,$E13,0)</f>
        <v>2.8236093060070662</v>
      </c>
      <c r="W13" s="126">
        <f ca="1">OFFSET(IND!Z$25,$E13,0)</f>
        <v>2.8963497272084799</v>
      </c>
      <c r="X13" s="126">
        <f ca="1">OFFSET(IND!AA$25,$E13,0)</f>
        <v>2.9777823999999997</v>
      </c>
      <c r="Y13" s="205">
        <f ca="1">OFFSET(IND!AB$25,$E13,0)</f>
        <v>3.0619599943462892</v>
      </c>
      <c r="Z13" s="126">
        <f ca="1">OFFSET(IND!AC$25,$E13,0)</f>
        <v>3.1488825102473488</v>
      </c>
      <c r="AA13" s="126">
        <f ca="1">OFFSET(IND!AD$25,$E13,0)</f>
        <v>3.2330601045936387</v>
      </c>
      <c r="AB13" s="126">
        <f ca="1">OFFSET(IND!AE$25,$E13,0)</f>
        <v>3.3254724636042394</v>
      </c>
      <c r="AC13" s="126">
        <f ca="1">OFFSET(IND!AF$25,$E13,0)</f>
        <v>3.4242896395759708</v>
      </c>
      <c r="AD13" s="126">
        <f ca="1">OFFSET(IND!AG$25,$E13,0)</f>
        <v>3.5331715279151941</v>
      </c>
      <c r="AE13" s="126">
        <f ca="1">OFFSET(IND!AH$25,$E13,0)</f>
        <v>3.6452558247349822</v>
      </c>
      <c r="AF13" s="126">
        <f ca="1">OFFSET(IND!AI$25,$E13,0)</f>
        <v>3.7605425300353352</v>
      </c>
      <c r="AG13" s="126">
        <f ca="1">OFFSET(IND!AJ$25,$E13,0)</f>
        <v>3.8772016961130737</v>
      </c>
      <c r="AH13" s="126">
        <f ca="1">OFFSET(IND!AK$25,$E13,0)</f>
        <v>3.9975207575971723</v>
      </c>
      <c r="AI13" s="126">
        <f ca="1">OFFSET(IND!AL$25,$E13,0)</f>
        <v>4.1242446360424028</v>
      </c>
      <c r="AJ13" s="126">
        <f ca="1">OFFSET(IND!AM$25,$E13,0)</f>
        <v>4.8036127208480561</v>
      </c>
      <c r="AK13" s="126">
        <f ca="1">OFFSET(IND!AN$25,$E13,0)</f>
        <v>5.6357814388692571</v>
      </c>
      <c r="AL13" s="126">
        <f ca="1">OFFSET(IND!AO$25,$E13,0)</f>
        <v>7.1218514694935546</v>
      </c>
      <c r="AM13" s="126">
        <f ca="1">OFFSET(IND!AP$25,$E13,0)</f>
        <v>8.6333882723204081</v>
      </c>
      <c r="AQ13" s="4"/>
    </row>
    <row r="14" spans="1:56">
      <c r="A14" s="35" t="s">
        <v>314</v>
      </c>
      <c r="B14">
        <v>0.95327324904709998</v>
      </c>
      <c r="E14" s="129">
        <f ca="1">MATCH(F14,IND!$D$26:$D$255,0)</f>
        <v>113</v>
      </c>
      <c r="F14" s="4" t="str">
        <f t="shared" si="0"/>
        <v>ICPH</v>
      </c>
      <c r="G14" s="126">
        <f ca="1">OFFSET(IND!J$25,$E14,0)</f>
        <v>0.5008289687546561</v>
      </c>
      <c r="H14" s="126">
        <f ca="1">OFFSET(IND!K$25,$E14,0)</f>
        <v>0.51505211774917115</v>
      </c>
      <c r="I14" s="126">
        <f ca="1">OFFSET(IND!L$25,$E14,0)</f>
        <v>0.52406149929698387</v>
      </c>
      <c r="J14" s="126">
        <f ca="1">OFFSET(IND!M$25,$E14,0)</f>
        <v>0.72826200000000008</v>
      </c>
      <c r="K14" s="126">
        <f ca="1">OFFSET(IND!N$25,$E14,0)</f>
        <v>0.72826200000000008</v>
      </c>
      <c r="L14" s="126">
        <f ca="1">OFFSET(IND!O$25,$E14,0)</f>
        <v>0.72826200000000008</v>
      </c>
      <c r="M14" s="126">
        <f ca="1">OFFSET(IND!P$25,$E14,0)</f>
        <v>0.73456674169611313</v>
      </c>
      <c r="N14" s="126">
        <f ca="1">OFFSET(IND!Q$25,$E14,0)</f>
        <v>0.732894055123675</v>
      </c>
      <c r="O14" s="203">
        <f ca="1">OFFSET(IND!R$25,$E14,0)</f>
        <v>0.67383535229681979</v>
      </c>
      <c r="P14" s="126">
        <f ca="1">OFFSET(IND!S$25,$E14,0)</f>
        <v>0.69172023180212017</v>
      </c>
      <c r="Q14" s="126">
        <f ca="1">OFFSET(IND!T$25,$E14,0)</f>
        <v>0.70793242473498241</v>
      </c>
      <c r="R14" s="126">
        <f ca="1">OFFSET(IND!U$25,$E14,0)</f>
        <v>0.72324394028268557</v>
      </c>
      <c r="S14" s="126">
        <f ca="1">OFFSET(IND!V$25,$E14,0)</f>
        <v>0.73791211484098951</v>
      </c>
      <c r="T14" s="203">
        <f ca="1">OFFSET(IND!W$25,$E14,0)</f>
        <v>0.753866971378092</v>
      </c>
      <c r="U14" s="126">
        <f ca="1">OFFSET(IND!X$25,$E14,0)</f>
        <v>0.77419654664310966</v>
      </c>
      <c r="V14" s="126">
        <f ca="1">OFFSET(IND!Y$25,$E14,0)</f>
        <v>0.79414011731448775</v>
      </c>
      <c r="W14" s="126">
        <f ca="1">OFFSET(IND!Z$25,$E14,0)</f>
        <v>0.81459836077738534</v>
      </c>
      <c r="X14" s="126">
        <f ca="1">OFFSET(IND!AA$25,$E14,0)</f>
        <v>0.83750130000000023</v>
      </c>
      <c r="Y14" s="205">
        <f ca="1">OFFSET(IND!AB$25,$E14,0)</f>
        <v>0.86117624840989426</v>
      </c>
      <c r="Z14" s="126">
        <f ca="1">OFFSET(IND!AC$25,$E14,0)</f>
        <v>0.88562320600706734</v>
      </c>
      <c r="AA14" s="126">
        <f ca="1">OFFSET(IND!AD$25,$E14,0)</f>
        <v>0.90929815441696138</v>
      </c>
      <c r="AB14" s="126">
        <f ca="1">OFFSET(IND!AE$25,$E14,0)</f>
        <v>0.93528913038869288</v>
      </c>
      <c r="AC14" s="126">
        <f ca="1">OFFSET(IND!AF$25,$E14,0)</f>
        <v>0.96308146113074233</v>
      </c>
      <c r="AD14" s="126">
        <f ca="1">OFFSET(IND!AG$25,$E14,0)</f>
        <v>0.99370449222614898</v>
      </c>
      <c r="AE14" s="126">
        <f ca="1">OFFSET(IND!AH$25,$E14,0)</f>
        <v>1.0252282007067144</v>
      </c>
      <c r="AF14" s="126">
        <f ca="1">OFFSET(IND!AI$25,$E14,0)</f>
        <v>1.0576525865724387</v>
      </c>
      <c r="AG14" s="126">
        <f ca="1">OFFSET(IND!AJ$25,$E14,0)</f>
        <v>1.0904629770318026</v>
      </c>
      <c r="AH14" s="126">
        <f ca="1">OFFSET(IND!AK$25,$E14,0)</f>
        <v>1.1243027130742054</v>
      </c>
      <c r="AI14" s="126">
        <f ca="1">OFFSET(IND!AL$25,$E14,0)</f>
        <v>1.1599438038869263</v>
      </c>
      <c r="AJ14" s="126">
        <f ca="1">OFFSET(IND!AM$25,$E14,0)</f>
        <v>1.3510160777385163</v>
      </c>
      <c r="AK14" s="126">
        <f ca="1">OFFSET(IND!AN$25,$E14,0)</f>
        <v>1.5850635296819793</v>
      </c>
      <c r="AL14" s="126">
        <f ca="1">OFFSET(IND!AO$25,$E14,0)</f>
        <v>2.003020725795063</v>
      </c>
      <c r="AM14" s="126">
        <f ca="1">OFFSET(IND!AP$25,$E14,0)</f>
        <v>2.4281404515901159</v>
      </c>
      <c r="AQ14" s="4"/>
    </row>
    <row r="15" spans="1:56">
      <c r="A15" s="35" t="s">
        <v>315</v>
      </c>
      <c r="B15">
        <v>1.059192498941</v>
      </c>
      <c r="E15" s="129">
        <f ca="1">MATCH(F15,IND!$D$26:$D$255,0)</f>
        <v>109</v>
      </c>
      <c r="F15" s="4" t="str">
        <f t="shared" si="0"/>
        <v>ICPK</v>
      </c>
      <c r="G15" s="126">
        <f ca="1">OFFSET(IND!J$25,$E15,0)</f>
        <v>0.55647663194961794</v>
      </c>
      <c r="H15" s="126">
        <f ca="1">OFFSET(IND!K$25,$E15,0)</f>
        <v>0.57228013083241236</v>
      </c>
      <c r="I15" s="126">
        <f ca="1">OFFSET(IND!L$25,$E15,0)</f>
        <v>0.58229055477442648</v>
      </c>
      <c r="J15" s="126">
        <f ca="1">OFFSET(IND!M$25,$E15,0)</f>
        <v>0.80918000000000012</v>
      </c>
      <c r="K15" s="126">
        <f ca="1">OFFSET(IND!N$25,$E15,0)</f>
        <v>0.80918000000000012</v>
      </c>
      <c r="L15" s="126">
        <f ca="1">OFFSET(IND!O$25,$E15,0)</f>
        <v>0.80918000000000012</v>
      </c>
      <c r="M15" s="126">
        <f ca="1">OFFSET(IND!P$25,$E15,0)</f>
        <v>0.81618526855123685</v>
      </c>
      <c r="N15" s="126">
        <f ca="1">OFFSET(IND!Q$25,$E15,0)</f>
        <v>0.81432672791519445</v>
      </c>
      <c r="O15" s="203">
        <f ca="1">OFFSET(IND!R$25,$E15,0)</f>
        <v>0.74870594699646642</v>
      </c>
      <c r="P15" s="126">
        <f ca="1">OFFSET(IND!S$25,$E15,0)</f>
        <v>0.76857803533568902</v>
      </c>
      <c r="Q15" s="126">
        <f ca="1">OFFSET(IND!T$25,$E15,0)</f>
        <v>0.78659158303886922</v>
      </c>
      <c r="R15" s="126">
        <f ca="1">OFFSET(IND!U$25,$E15,0)</f>
        <v>0.80360437809187268</v>
      </c>
      <c r="S15" s="126">
        <f ca="1">OFFSET(IND!V$25,$E15,0)</f>
        <v>0.81990234982332144</v>
      </c>
      <c r="T15" s="203">
        <f ca="1">OFFSET(IND!W$25,$E15,0)</f>
        <v>0.83762996819787972</v>
      </c>
      <c r="U15" s="126">
        <f ca="1">OFFSET(IND!X$25,$E15,0)</f>
        <v>0.86021838515901039</v>
      </c>
      <c r="V15" s="126">
        <f ca="1">OFFSET(IND!Y$25,$E15,0)</f>
        <v>0.88237790812720829</v>
      </c>
      <c r="W15" s="126">
        <f ca="1">OFFSET(IND!Z$25,$E15,0)</f>
        <v>0.90510928975265015</v>
      </c>
      <c r="X15" s="126">
        <f ca="1">OFFSET(IND!AA$25,$E15,0)</f>
        <v>0.93055700000000008</v>
      </c>
      <c r="Y15" s="205">
        <f ca="1">OFFSET(IND!AB$25,$E15,0)</f>
        <v>0.95686249823321556</v>
      </c>
      <c r="Z15" s="126">
        <f ca="1">OFFSET(IND!AC$25,$E15,0)</f>
        <v>0.98402578445229671</v>
      </c>
      <c r="AA15" s="126">
        <f ca="1">OFFSET(IND!AD$25,$E15,0)</f>
        <v>1.0103312826855122</v>
      </c>
      <c r="AB15" s="126">
        <f ca="1">OFFSET(IND!AE$25,$E15,0)</f>
        <v>1.0392101448763249</v>
      </c>
      <c r="AC15" s="126">
        <f ca="1">OFFSET(IND!AF$25,$E15,0)</f>
        <v>1.0700905123674909</v>
      </c>
      <c r="AD15" s="126">
        <f ca="1">OFFSET(IND!AG$25,$E15,0)</f>
        <v>1.1041161024734982</v>
      </c>
      <c r="AE15" s="126">
        <f ca="1">OFFSET(IND!AH$25,$E15,0)</f>
        <v>1.1391424452296821</v>
      </c>
      <c r="AF15" s="126">
        <f ca="1">OFFSET(IND!AI$25,$E15,0)</f>
        <v>1.1751695406360425</v>
      </c>
      <c r="AG15" s="126">
        <f ca="1">OFFSET(IND!AJ$25,$E15,0)</f>
        <v>1.2116255300353358</v>
      </c>
      <c r="AH15" s="126">
        <f ca="1">OFFSET(IND!AK$25,$E15,0)</f>
        <v>1.2492252367491166</v>
      </c>
      <c r="AI15" s="126">
        <f ca="1">OFFSET(IND!AL$25,$E15,0)</f>
        <v>1.288826448763251</v>
      </c>
      <c r="AJ15" s="126">
        <f ca="1">OFFSET(IND!AM$25,$E15,0)</f>
        <v>1.5011289752650177</v>
      </c>
      <c r="AK15" s="126">
        <f ca="1">OFFSET(IND!AN$25,$E15,0)</f>
        <v>1.761181699646643</v>
      </c>
      <c r="AL15" s="126">
        <f ca="1">OFFSET(IND!AO$25,$E15,0)</f>
        <v>2.2255785842167359</v>
      </c>
      <c r="AM15" s="126">
        <f ca="1">OFFSET(IND!AP$25,$E15,0)</f>
        <v>2.6979338351001276</v>
      </c>
      <c r="AQ15" s="4"/>
    </row>
    <row r="16" spans="1:56">
      <c r="A16" s="35" t="s">
        <v>316</v>
      </c>
      <c r="B16">
        <v>0.63551549936469998</v>
      </c>
      <c r="E16" s="129">
        <f ca="1">MATCH(F16,IND!$D$26:$D$255,0)</f>
        <v>111</v>
      </c>
      <c r="F16" s="4" t="str">
        <f t="shared" si="0"/>
        <v>ICPL</v>
      </c>
      <c r="G16" s="126">
        <f ca="1">OFFSET(IND!J$25,$E16,0)</f>
        <v>0.3338859791697707</v>
      </c>
      <c r="H16" s="126">
        <f ca="1">OFFSET(IND!K$25,$E16,0)</f>
        <v>0.34336807849944739</v>
      </c>
      <c r="I16" s="126">
        <f ca="1">OFFSET(IND!L$25,$E16,0)</f>
        <v>0.34937433286465586</v>
      </c>
      <c r="J16" s="126">
        <f ca="1">OFFSET(IND!M$25,$E16,0)</f>
        <v>0.48550800000000005</v>
      </c>
      <c r="K16" s="126">
        <f ca="1">OFFSET(IND!N$25,$E16,0)</f>
        <v>0.48550800000000005</v>
      </c>
      <c r="L16" s="126">
        <f ca="1">OFFSET(IND!O$25,$E16,0)</f>
        <v>0.48550800000000005</v>
      </c>
      <c r="M16" s="126">
        <f ca="1">OFFSET(IND!P$25,$E16,0)</f>
        <v>0.48971116113074209</v>
      </c>
      <c r="N16" s="126">
        <f ca="1">OFFSET(IND!Q$25,$E16,0)</f>
        <v>0.48859603674911667</v>
      </c>
      <c r="O16" s="203">
        <f ca="1">OFFSET(IND!R$25,$E16,0)</f>
        <v>0.4492235681978799</v>
      </c>
      <c r="P16" s="126">
        <f ca="1">OFFSET(IND!S$25,$E16,0)</f>
        <v>0.46114682120141348</v>
      </c>
      <c r="Q16" s="126">
        <f ca="1">OFFSET(IND!T$25,$E16,0)</f>
        <v>0.47195494982332159</v>
      </c>
      <c r="R16" s="126">
        <f ca="1">OFFSET(IND!U$25,$E16,0)</f>
        <v>0.48216262685512368</v>
      </c>
      <c r="S16" s="126">
        <f ca="1">OFFSET(IND!V$25,$E16,0)</f>
        <v>0.49194140989399293</v>
      </c>
      <c r="T16" s="203">
        <f ca="1">OFFSET(IND!W$25,$E16,0)</f>
        <v>0.50257798091872796</v>
      </c>
      <c r="U16" s="126">
        <f ca="1">OFFSET(IND!X$25,$E16,0)</f>
        <v>0.51613103109540637</v>
      </c>
      <c r="V16" s="126">
        <f ca="1">OFFSET(IND!Y$25,$E16,0)</f>
        <v>0.52942674487632513</v>
      </c>
      <c r="W16" s="126">
        <f ca="1">OFFSET(IND!Z$25,$E16,0)</f>
        <v>0.54306557385159027</v>
      </c>
      <c r="X16" s="126">
        <f ca="1">OFFSET(IND!AA$25,$E16,0)</f>
        <v>0.55833420000000022</v>
      </c>
      <c r="Y16" s="205">
        <f ca="1">OFFSET(IND!AB$25,$E16,0)</f>
        <v>0.57411749893992958</v>
      </c>
      <c r="Z16" s="126">
        <f ca="1">OFFSET(IND!AC$25,$E16,0)</f>
        <v>0.59041547067137823</v>
      </c>
      <c r="AA16" s="126">
        <f ca="1">OFFSET(IND!AD$25,$E16,0)</f>
        <v>0.60619876961130759</v>
      </c>
      <c r="AB16" s="126">
        <f ca="1">OFFSET(IND!AE$25,$E16,0)</f>
        <v>0.62352608692579525</v>
      </c>
      <c r="AC16" s="126">
        <f ca="1">OFFSET(IND!AF$25,$E16,0)</f>
        <v>0.64205430742049485</v>
      </c>
      <c r="AD16" s="126">
        <f ca="1">OFFSET(IND!AG$25,$E16,0)</f>
        <v>0.66246966148409925</v>
      </c>
      <c r="AE16" s="126">
        <f ca="1">OFFSET(IND!AH$25,$E16,0)</f>
        <v>0.68348546713780955</v>
      </c>
      <c r="AF16" s="126">
        <f ca="1">OFFSET(IND!AI$25,$E16,0)</f>
        <v>0.70510172438162577</v>
      </c>
      <c r="AG16" s="126">
        <f ca="1">OFFSET(IND!AJ$25,$E16,0)</f>
        <v>0.72697531802120174</v>
      </c>
      <c r="AH16" s="126">
        <f ca="1">OFFSET(IND!AK$25,$E16,0)</f>
        <v>0.74953514204947025</v>
      </c>
      <c r="AI16" s="126">
        <f ca="1">OFFSET(IND!AL$25,$E16,0)</f>
        <v>0.77329586925795091</v>
      </c>
      <c r="AJ16" s="126">
        <f ca="1">OFFSET(IND!AM$25,$E16,0)</f>
        <v>0.90067738515901097</v>
      </c>
      <c r="AK16" s="126">
        <f ca="1">OFFSET(IND!AN$25,$E16,0)</f>
        <v>1.0567090197879863</v>
      </c>
      <c r="AL16" s="126">
        <f ca="1">OFFSET(IND!AO$25,$E16,0)</f>
        <v>1.3353471505300423</v>
      </c>
      <c r="AM16" s="126">
        <f ca="1">OFFSET(IND!AP$25,$E16,0)</f>
        <v>1.6187603010600775</v>
      </c>
      <c r="AQ16" s="4"/>
    </row>
    <row r="17" spans="1:43">
      <c r="A17" s="35" t="s">
        <v>317</v>
      </c>
      <c r="B17">
        <v>8.4735399915289999</v>
      </c>
      <c r="E17" s="129">
        <f ca="1">MATCH(F17,IND!$D$26:$D$255,0)</f>
        <v>116</v>
      </c>
      <c r="F17" s="4" t="str">
        <f t="shared" si="0"/>
        <v>ICPO</v>
      </c>
      <c r="G17" s="126">
        <f ca="1">OFFSET(IND!J$25,$E17,0)</f>
        <v>4.4518130555969435</v>
      </c>
      <c r="H17" s="126">
        <f ca="1">OFFSET(IND!K$25,$E17,0)</f>
        <v>4.5782410466592989</v>
      </c>
      <c r="I17" s="126">
        <f ca="1">OFFSET(IND!L$25,$E17,0)</f>
        <v>4.6583244381954119</v>
      </c>
      <c r="J17" s="126">
        <f ca="1">OFFSET(IND!M$25,$E17,0)</f>
        <v>6.473440000000001</v>
      </c>
      <c r="K17" s="126">
        <f ca="1">OFFSET(IND!N$25,$E17,0)</f>
        <v>6.473440000000001</v>
      </c>
      <c r="L17" s="126">
        <f ca="1">OFFSET(IND!O$25,$E17,0)</f>
        <v>6.473440000000001</v>
      </c>
      <c r="M17" s="126">
        <f ca="1">OFFSET(IND!P$25,$E17,0)</f>
        <v>6.5294821484098948</v>
      </c>
      <c r="N17" s="126">
        <f ca="1">OFFSET(IND!Q$25,$E17,0)</f>
        <v>6.5146138233215556</v>
      </c>
      <c r="O17" s="203">
        <f ca="1">OFFSET(IND!R$25,$E17,0)</f>
        <v>5.9896475759717314</v>
      </c>
      <c r="P17" s="126">
        <f ca="1">OFFSET(IND!S$25,$E17,0)</f>
        <v>6.1486242826855122</v>
      </c>
      <c r="Q17" s="126">
        <f ca="1">OFFSET(IND!T$25,$E17,0)</f>
        <v>6.2927326643109538</v>
      </c>
      <c r="R17" s="126">
        <f ca="1">OFFSET(IND!U$25,$E17,0)</f>
        <v>6.4288350247349815</v>
      </c>
      <c r="S17" s="126">
        <f ca="1">OFFSET(IND!V$25,$E17,0)</f>
        <v>6.5592187985865715</v>
      </c>
      <c r="T17" s="203">
        <f ca="1">OFFSET(IND!W$25,$E17,0)</f>
        <v>6.7010397455830377</v>
      </c>
      <c r="U17" s="126">
        <f ca="1">OFFSET(IND!X$25,$E17,0)</f>
        <v>6.8817470812720831</v>
      </c>
      <c r="V17" s="126">
        <f ca="1">OFFSET(IND!Y$25,$E17,0)</f>
        <v>7.0590232650176663</v>
      </c>
      <c r="W17" s="126">
        <f ca="1">OFFSET(IND!Z$25,$E17,0)</f>
        <v>7.2408743180212012</v>
      </c>
      <c r="X17" s="126">
        <f ca="1">OFFSET(IND!AA$25,$E17,0)</f>
        <v>7.4444560000000006</v>
      </c>
      <c r="Y17" s="205">
        <f ca="1">OFFSET(IND!AB$25,$E17,0)</f>
        <v>7.6548999858657245</v>
      </c>
      <c r="Z17" s="126">
        <f ca="1">OFFSET(IND!AC$25,$E17,0)</f>
        <v>7.8722062756183737</v>
      </c>
      <c r="AA17" s="126">
        <f ca="1">OFFSET(IND!AD$25,$E17,0)</f>
        <v>8.0826502614840976</v>
      </c>
      <c r="AB17" s="126">
        <f ca="1">OFFSET(IND!AE$25,$E17,0)</f>
        <v>8.3136811590105992</v>
      </c>
      <c r="AC17" s="126">
        <f ca="1">OFFSET(IND!AF$25,$E17,0)</f>
        <v>8.5607240989399269</v>
      </c>
      <c r="AD17" s="126">
        <f ca="1">OFFSET(IND!AG$25,$E17,0)</f>
        <v>8.8329288197879858</v>
      </c>
      <c r="AE17" s="126">
        <f ca="1">OFFSET(IND!AH$25,$E17,0)</f>
        <v>9.1131395618374569</v>
      </c>
      <c r="AF17" s="126">
        <f ca="1">OFFSET(IND!AI$25,$E17,0)</f>
        <v>9.4013563250883401</v>
      </c>
      <c r="AG17" s="126">
        <f ca="1">OFFSET(IND!AJ$25,$E17,0)</f>
        <v>9.6930042402826864</v>
      </c>
      <c r="AH17" s="126">
        <f ca="1">OFFSET(IND!AK$25,$E17,0)</f>
        <v>9.9938018939929325</v>
      </c>
      <c r="AI17" s="126">
        <f ca="1">OFFSET(IND!AL$25,$E17,0)</f>
        <v>10.310611590106008</v>
      </c>
      <c r="AJ17" s="126">
        <f ca="1">OFFSET(IND!AM$25,$E17,0)</f>
        <v>12.009031802120141</v>
      </c>
      <c r="AK17" s="126">
        <f ca="1">OFFSET(IND!AN$25,$E17,0)</f>
        <v>14.089453597173144</v>
      </c>
      <c r="AL17" s="126">
        <f ca="1">OFFSET(IND!AO$25,$E17,0)</f>
        <v>17.804628673733887</v>
      </c>
      <c r="AM17" s="126">
        <f ca="1">OFFSET(IND!AP$25,$E17,0)</f>
        <v>21.583470680801021</v>
      </c>
      <c r="AQ17" s="4"/>
    </row>
    <row r="18" spans="1:43">
      <c r="A18" s="35" t="s">
        <v>318</v>
      </c>
      <c r="B18">
        <v>14.828694985169999</v>
      </c>
      <c r="E18" s="129">
        <f ca="1">MATCH(F18,IND!$D$26:$D$255,0)</f>
        <v>114</v>
      </c>
      <c r="F18" s="4" t="str">
        <f t="shared" si="0"/>
        <v>ICPP</v>
      </c>
      <c r="G18" s="126">
        <f ca="1">OFFSET(IND!J$25,$E18,0)</f>
        <v>7.7906728472946494</v>
      </c>
      <c r="H18" s="126">
        <f ca="1">OFFSET(IND!K$25,$E18,0)</f>
        <v>8.0119218316537726</v>
      </c>
      <c r="I18" s="126">
        <f ca="1">OFFSET(IND!L$25,$E18,0)</f>
        <v>8.1520677668419701</v>
      </c>
      <c r="J18" s="126">
        <f ca="1">OFFSET(IND!M$25,$E18,0)</f>
        <v>11.328520000000001</v>
      </c>
      <c r="K18" s="126">
        <f ca="1">OFFSET(IND!N$25,$E18,0)</f>
        <v>11.328520000000001</v>
      </c>
      <c r="L18" s="126">
        <f ca="1">OFFSET(IND!O$25,$E18,0)</f>
        <v>11.328520000000001</v>
      </c>
      <c r="M18" s="126">
        <f ca="1">OFFSET(IND!P$25,$E18,0)</f>
        <v>11.426593759717315</v>
      </c>
      <c r="N18" s="126">
        <f ca="1">OFFSET(IND!Q$25,$E18,0)</f>
        <v>11.400574190812721</v>
      </c>
      <c r="O18" s="203">
        <f ca="1">OFFSET(IND!R$25,$E18,0)</f>
        <v>10.481883257950528</v>
      </c>
      <c r="P18" s="126">
        <f ca="1">OFFSET(IND!S$25,$E18,0)</f>
        <v>10.760092494699645</v>
      </c>
      <c r="Q18" s="126">
        <f ca="1">OFFSET(IND!T$25,$E18,0)</f>
        <v>11.012282162544167</v>
      </c>
      <c r="R18" s="126">
        <f ca="1">OFFSET(IND!U$25,$E18,0)</f>
        <v>11.250461293286216</v>
      </c>
      <c r="S18" s="126">
        <f ca="1">OFFSET(IND!V$25,$E18,0)</f>
        <v>11.478632897526499</v>
      </c>
      <c r="T18" s="203">
        <f ca="1">OFFSET(IND!W$25,$E18,0)</f>
        <v>11.726819554770314</v>
      </c>
      <c r="U18" s="126">
        <f ca="1">OFFSET(IND!X$25,$E18,0)</f>
        <v>12.043057392226144</v>
      </c>
      <c r="V18" s="126">
        <f ca="1">OFFSET(IND!Y$25,$E18,0)</f>
        <v>12.353290713780915</v>
      </c>
      <c r="W18" s="126">
        <f ca="1">OFFSET(IND!Z$25,$E18,0)</f>
        <v>12.671530056537101</v>
      </c>
      <c r="X18" s="126">
        <f ca="1">OFFSET(IND!AA$25,$E18,0)</f>
        <v>13.027797999999999</v>
      </c>
      <c r="Y18" s="205">
        <f ca="1">OFFSET(IND!AB$25,$E18,0)</f>
        <v>13.396074975265016</v>
      </c>
      <c r="Z18" s="126">
        <f ca="1">OFFSET(IND!AC$25,$E18,0)</f>
        <v>13.776360982332152</v>
      </c>
      <c r="AA18" s="126">
        <f ca="1">OFFSET(IND!AD$25,$E18,0)</f>
        <v>14.144637957597169</v>
      </c>
      <c r="AB18" s="126">
        <f ca="1">OFFSET(IND!AE$25,$E18,0)</f>
        <v>14.548942028268547</v>
      </c>
      <c r="AC18" s="126">
        <f ca="1">OFFSET(IND!AF$25,$E18,0)</f>
        <v>14.98126717314487</v>
      </c>
      <c r="AD18" s="126">
        <f ca="1">OFFSET(IND!AG$25,$E18,0)</f>
        <v>15.457625434628973</v>
      </c>
      <c r="AE18" s="126">
        <f ca="1">OFFSET(IND!AH$25,$E18,0)</f>
        <v>15.947994233215546</v>
      </c>
      <c r="AF18" s="126">
        <f ca="1">OFFSET(IND!AI$25,$E18,0)</f>
        <v>16.452373568904591</v>
      </c>
      <c r="AG18" s="126">
        <f ca="1">OFFSET(IND!AJ$25,$E18,0)</f>
        <v>16.962757420494697</v>
      </c>
      <c r="AH18" s="126">
        <f ca="1">OFFSET(IND!AK$25,$E18,0)</f>
        <v>17.489153314487627</v>
      </c>
      <c r="AI18" s="126">
        <f ca="1">OFFSET(IND!AL$25,$E18,0)</f>
        <v>18.043570282685508</v>
      </c>
      <c r="AJ18" s="126">
        <f ca="1">OFFSET(IND!AM$25,$E18,0)</f>
        <v>21.015805653710238</v>
      </c>
      <c r="AK18" s="126">
        <f ca="1">OFFSET(IND!AN$25,$E18,0)</f>
        <v>24.656543795052993</v>
      </c>
      <c r="AL18" s="126">
        <f ca="1">OFFSET(IND!AO$25,$E18,0)</f>
        <v>31.158100179034292</v>
      </c>
      <c r="AM18" s="126">
        <f ca="1">OFFSET(IND!AP$25,$E18,0)</f>
        <v>37.771073691401774</v>
      </c>
      <c r="AQ18" s="4"/>
    </row>
    <row r="19" spans="1:43">
      <c r="A19" s="35" t="s">
        <v>319</v>
      </c>
      <c r="B19">
        <v>32.941303389589997</v>
      </c>
      <c r="E19" s="129">
        <f ca="1">MATCH(F19,IND!$D$26:$D$255,0)</f>
        <v>119</v>
      </c>
      <c r="F19" s="4" t="str">
        <f t="shared" si="0"/>
        <v>ICPS</v>
      </c>
      <c r="G19" s="126">
        <f ca="1">OFFSET(IND!J$25,$E19,0)</f>
        <v>27.288197120140854</v>
      </c>
      <c r="H19" s="126">
        <f ca="1">OFFSET(IND!K$25,$E19,0)</f>
        <v>28.063160466203993</v>
      </c>
      <c r="I19" s="126">
        <f ca="1">OFFSET(IND!L$25,$E19,0)</f>
        <v>28.554046167601406</v>
      </c>
      <c r="J19" s="126">
        <f ca="1">OFFSET(IND!M$25,$E19,0)</f>
        <v>16.650368400000001</v>
      </c>
      <c r="K19" s="126">
        <f ca="1">OFFSET(IND!N$25,$E19,0)</f>
        <v>16.650368400000001</v>
      </c>
      <c r="L19" s="126">
        <f ca="1">OFFSET(IND!O$25,$E19,0)</f>
        <v>16.650368400000001</v>
      </c>
      <c r="M19" s="126">
        <f ca="1">OFFSET(IND!P$25,$E19,0)</f>
        <v>16.794514698869261</v>
      </c>
      <c r="N19" s="126">
        <f ca="1">OFFSET(IND!Q$25,$E19,0)</f>
        <v>16.756271803250886</v>
      </c>
      <c r="O19" s="203">
        <f ca="1">OFFSET(IND!R$25,$E19,0)</f>
        <v>15.406003411802121</v>
      </c>
      <c r="P19" s="126">
        <f ca="1">OFFSET(IND!S$25,$E19,0)</f>
        <v>15.814908218798587</v>
      </c>
      <c r="Q19" s="126">
        <f ca="1">OFFSET(IND!T$25,$E19,0)</f>
        <v>16.185570130176679</v>
      </c>
      <c r="R19" s="126">
        <f ca="1">OFFSET(IND!U$25,$E19,0)</f>
        <v>16.535639713144874</v>
      </c>
      <c r="S19" s="126">
        <f ca="1">OFFSET(IND!V$25,$E19,0)</f>
        <v>16.871000490106006</v>
      </c>
      <c r="T19" s="203">
        <f ca="1">OFFSET(IND!W$25,$E19,0)</f>
        <v>17.23577887908127</v>
      </c>
      <c r="U19" s="126">
        <f ca="1">OFFSET(IND!X$25,$E19,0)</f>
        <v>17.700577148904589</v>
      </c>
      <c r="V19" s="126">
        <f ca="1">OFFSET(IND!Y$25,$E19,0)</f>
        <v>18.15655013512367</v>
      </c>
      <c r="W19" s="126">
        <f ca="1">OFFSET(IND!Z$25,$E19,0)</f>
        <v>18.624290166148409</v>
      </c>
      <c r="X19" s="126">
        <f ca="1">OFFSET(IND!AA$25,$E19,0)</f>
        <v>19.14792366</v>
      </c>
      <c r="Y19" s="205">
        <f ca="1">OFFSET(IND!AB$25,$E19,0)</f>
        <v>19.689207721060072</v>
      </c>
      <c r="Z19" s="126">
        <f ca="1">OFFSET(IND!AC$25,$E19,0)</f>
        <v>20.248142349328621</v>
      </c>
      <c r="AA19" s="126">
        <f ca="1">OFFSET(IND!AD$25,$E19,0)</f>
        <v>20.789426410388693</v>
      </c>
      <c r="AB19" s="126">
        <f ca="1">OFFSET(IND!AE$25,$E19,0)</f>
        <v>21.383662173074207</v>
      </c>
      <c r="AC19" s="126">
        <f ca="1">OFFSET(IND!AF$25,$E19,0)</f>
        <v>22.019082592579505</v>
      </c>
      <c r="AD19" s="126">
        <f ca="1">OFFSET(IND!AG$25,$E19,0)</f>
        <v>22.719221758515907</v>
      </c>
      <c r="AE19" s="126">
        <f ca="1">OFFSET(IND!AH$25,$E19,0)</f>
        <v>23.4399532528622</v>
      </c>
      <c r="AF19" s="126">
        <f ca="1">OFFSET(IND!AI$25,$E19,0)</f>
        <v>24.181277075618382</v>
      </c>
      <c r="AG19" s="126">
        <f ca="1">OFFSET(IND!AJ$25,$E19,0)</f>
        <v>24.931426181978807</v>
      </c>
      <c r="AH19" s="126">
        <f ca="1">OFFSET(IND!AK$25,$E19,0)</f>
        <v>25.705109377950535</v>
      </c>
      <c r="AI19" s="126">
        <f ca="1">OFFSET(IND!AL$25,$E19,0)</f>
        <v>26.519977230742057</v>
      </c>
      <c r="AJ19" s="126">
        <f ca="1">OFFSET(IND!AM$25,$E19,0)</f>
        <v>30.888492614840995</v>
      </c>
      <c r="AK19" s="126">
        <f ca="1">OFFSET(IND!AN$25,$E19,0)</f>
        <v>36.239556240212018</v>
      </c>
      <c r="AL19" s="126">
        <f ca="1">OFFSET(IND!AO$25,$E19,0)</f>
        <v>45.795377209470189</v>
      </c>
      <c r="AM19" s="126">
        <f ca="1">OFFSET(IND!AP$25,$E19,0)</f>
        <v>55.514956218940149</v>
      </c>
      <c r="AQ19" s="4"/>
    </row>
    <row r="20" spans="1:43">
      <c r="A20" s="35" t="s">
        <v>320</v>
      </c>
      <c r="B20">
        <v>39.685391397639997</v>
      </c>
      <c r="E20" s="129">
        <f ca="1">MATCH(F20,IND!$D$26:$D$255,0)</f>
        <v>126</v>
      </c>
      <c r="F20" s="4" t="str">
        <f t="shared" si="0"/>
        <v>ICPT</v>
      </c>
      <c r="G20" s="126">
        <f ca="1">OFFSET(IND!J$25,$E20,0)</f>
        <v>39.004000030517574</v>
      </c>
      <c r="H20" s="126">
        <f ca="1">OFFSET(IND!K$25,$E20,0)</f>
        <v>40.111682969057583</v>
      </c>
      <c r="I20" s="126">
        <f ca="1">OFFSET(IND!L$25,$E20,0)</f>
        <v>40.813323529186555</v>
      </c>
      <c r="J20" s="126">
        <f ca="1">OFFSET(IND!M$25,$E20,0)</f>
        <v>28.64</v>
      </c>
      <c r="K20" s="126">
        <f ca="1">OFFSET(IND!N$25,$E20,0)</f>
        <v>28.64</v>
      </c>
      <c r="L20" s="126">
        <f ca="1">OFFSET(IND!O$25,$E20,0)</f>
        <v>28.64</v>
      </c>
      <c r="M20" s="126">
        <f ca="1">OFFSET(IND!P$25,$E20,0)</f>
        <v>28.887943462897528</v>
      </c>
      <c r="N20" s="126">
        <f ca="1">OFFSET(IND!Q$25,$E20,0)</f>
        <v>28.822162544169615</v>
      </c>
      <c r="O20" s="203">
        <f ca="1">OFFSET(IND!R$25,$E20,0)</f>
        <v>26.499590106007069</v>
      </c>
      <c r="P20" s="126">
        <f ca="1">OFFSET(IND!S$25,$E20,0)</f>
        <v>27.202939929328625</v>
      </c>
      <c r="Q20" s="126">
        <f ca="1">OFFSET(IND!T$25,$E20,0)</f>
        <v>27.840508833922264</v>
      </c>
      <c r="R20" s="126">
        <f ca="1">OFFSET(IND!U$25,$E20,0)</f>
        <v>28.442657243816257</v>
      </c>
      <c r="S20" s="126">
        <f ca="1">OFFSET(IND!V$25,$E20,0)</f>
        <v>29.019505300353362</v>
      </c>
      <c r="T20" s="203">
        <f ca="1">OFFSET(IND!W$25,$E20,0)</f>
        <v>29.646954063604245</v>
      </c>
      <c r="U20" s="126">
        <f ca="1">OFFSET(IND!X$25,$E20,0)</f>
        <v>30.446445229681981</v>
      </c>
      <c r="V20" s="126">
        <f ca="1">OFFSET(IND!Y$25,$E20,0)</f>
        <v>31.230756183745584</v>
      </c>
      <c r="W20" s="126">
        <f ca="1">OFFSET(IND!Z$25,$E20,0)</f>
        <v>32.035307420494703</v>
      </c>
      <c r="X20" s="126">
        <f ca="1">OFFSET(IND!AA$25,$E20,0)</f>
        <v>32.936000000000007</v>
      </c>
      <c r="Y20" s="205">
        <f ca="1">OFFSET(IND!AB$25,$E20,0)</f>
        <v>33.867053003533577</v>
      </c>
      <c r="Z20" s="126">
        <f ca="1">OFFSET(IND!AC$25,$E20,0)</f>
        <v>34.828466431095407</v>
      </c>
      <c r="AA20" s="126">
        <f ca="1">OFFSET(IND!AD$25,$E20,0)</f>
        <v>35.759519434628977</v>
      </c>
      <c r="AB20" s="126">
        <f ca="1">OFFSET(IND!AE$25,$E20,0)</f>
        <v>36.781653710247355</v>
      </c>
      <c r="AC20" s="126">
        <f ca="1">OFFSET(IND!AF$25,$E20,0)</f>
        <v>37.874628975265018</v>
      </c>
      <c r="AD20" s="126">
        <f ca="1">OFFSET(IND!AG$25,$E20,0)</f>
        <v>39.07892579505301</v>
      </c>
      <c r="AE20" s="126">
        <f ca="1">OFFSET(IND!AH$25,$E20,0)</f>
        <v>40.318643109540645</v>
      </c>
      <c r="AF20" s="126">
        <f ca="1">OFFSET(IND!AI$25,$E20,0)</f>
        <v>41.593780918727923</v>
      </c>
      <c r="AG20" s="126">
        <f ca="1">OFFSET(IND!AJ$25,$E20,0)</f>
        <v>42.884098939929338</v>
      </c>
      <c r="AH20" s="126">
        <f ca="1">OFFSET(IND!AK$25,$E20,0)</f>
        <v>44.214897526501773</v>
      </c>
      <c r="AI20" s="126">
        <f ca="1">OFFSET(IND!AL$25,$E20,0)</f>
        <v>45.616537102473508</v>
      </c>
      <c r="AJ20" s="126">
        <f ca="1">OFFSET(IND!AM$25,$E20,0)</f>
        <v>53.130742049469973</v>
      </c>
      <c r="AK20" s="126">
        <f ca="1">OFFSET(IND!AN$25,$E20,0)</f>
        <v>62.335010600706724</v>
      </c>
      <c r="AL20" s="126">
        <f ca="1">OFFSET(IND!AO$25,$E20,0)</f>
        <v>78.771806831566934</v>
      </c>
      <c r="AM20" s="126">
        <f ca="1">OFFSET(IND!AP$25,$E20,0)</f>
        <v>95.490280329800143</v>
      </c>
      <c r="AQ20" s="4"/>
    </row>
    <row r="21" spans="1:43">
      <c r="A21" s="35" t="s">
        <v>321</v>
      </c>
      <c r="B21">
        <v>5.3061366499999998E-2</v>
      </c>
      <c r="E21" s="129">
        <f ca="1">MATCH(F21,IND!$D$26:$D$255,0)</f>
        <v>169</v>
      </c>
      <c r="F21" s="4" t="str">
        <f t="shared" si="0"/>
        <v>IFBA</v>
      </c>
      <c r="G21" s="126">
        <f ca="1">OFFSET(IND!J$25,$E21,0)</f>
        <v>3.1931633262906718E-2</v>
      </c>
      <c r="H21" s="126">
        <f ca="1">OFFSET(IND!K$25,$E21,0)</f>
        <v>3.2519212165542759E-2</v>
      </c>
      <c r="I21" s="126">
        <f ca="1">OFFSET(IND!L$25,$E21,0)</f>
        <v>3.2941094150181698E-2</v>
      </c>
      <c r="J21" s="126">
        <f ca="1">OFFSET(IND!M$25,$E21,0)</f>
        <v>2.9904000000000003E-2</v>
      </c>
      <c r="K21" s="126">
        <f ca="1">OFFSET(IND!N$25,$E21,0)</f>
        <v>2.9904000000000003E-2</v>
      </c>
      <c r="L21" s="126">
        <f ca="1">OFFSET(IND!O$25,$E21,0)</f>
        <v>2.9904000000000003E-2</v>
      </c>
      <c r="M21" s="126">
        <f ca="1">OFFSET(IND!P$25,$E21,0)</f>
        <v>3.0108842858603421E-2</v>
      </c>
      <c r="N21" s="126">
        <f ca="1">OFFSET(IND!Q$25,$E21,0)</f>
        <v>2.9873426439014417E-2</v>
      </c>
      <c r="O21" s="203">
        <f ca="1">OFFSET(IND!R$25,$E21,0)</f>
        <v>2.836920723852367E-2</v>
      </c>
      <c r="P21" s="126">
        <f ca="1">OFFSET(IND!S$25,$E21,0)</f>
        <v>2.9222209590021468E-2</v>
      </c>
      <c r="Q21" s="126">
        <f ca="1">OFFSET(IND!T$25,$E21,0)</f>
        <v>3.0001835395153865E-2</v>
      </c>
      <c r="R21" s="126">
        <f ca="1">OFFSET(IND!U$25,$E21,0)</f>
        <v>3.064082281975258E-2</v>
      </c>
      <c r="S21" s="126">
        <f ca="1">OFFSET(IND!V$25,$E21,0)</f>
        <v>3.1240064615070031E-2</v>
      </c>
      <c r="T21" s="203">
        <f ca="1">OFFSET(IND!W$25,$E21,0)</f>
        <v>3.18821093957673E-2</v>
      </c>
      <c r="U21" s="126">
        <f ca="1">OFFSET(IND!X$25,$E21,0)</f>
        <v>3.276262795215213E-2</v>
      </c>
      <c r="V21" s="126">
        <f ca="1">OFFSET(IND!Y$25,$E21,0)</f>
        <v>3.360034352315714E-2</v>
      </c>
      <c r="W21" s="126">
        <f ca="1">OFFSET(IND!Z$25,$E21,0)</f>
        <v>3.4441116450260711E-2</v>
      </c>
      <c r="X21" s="126">
        <f ca="1">OFFSET(IND!AA$25,$E21,0)</f>
        <v>3.5226856967590224E-2</v>
      </c>
      <c r="Y21" s="205">
        <f ca="1">OFFSET(IND!AB$25,$E21,0)</f>
        <v>3.6027884265412528E-2</v>
      </c>
      <c r="Z21" s="126">
        <f ca="1">OFFSET(IND!AC$25,$E21,0)</f>
        <v>3.6822796851037717E-2</v>
      </c>
      <c r="AA21" s="126">
        <f ca="1">OFFSET(IND!AD$25,$E21,0)</f>
        <v>3.7559619670790294E-2</v>
      </c>
      <c r="AB21" s="126">
        <f ca="1">OFFSET(IND!AE$25,$E21,0)</f>
        <v>3.8360646968612605E-2</v>
      </c>
      <c r="AC21" s="126">
        <f ca="1">OFFSET(IND!AF$25,$E21,0)</f>
        <v>3.9198362539617622E-2</v>
      </c>
      <c r="AD21" s="126">
        <f ca="1">OFFSET(IND!AG$25,$E21,0)</f>
        <v>4.0054422247213978E-2</v>
      </c>
      <c r="AE21" s="126">
        <f ca="1">OFFSET(IND!AH$25,$E21,0)</f>
        <v>4.1005259993865659E-2</v>
      </c>
      <c r="AF21" s="126">
        <f ca="1">OFFSET(IND!AI$25,$E21,0)</f>
        <v>4.1986671301502923E-2</v>
      </c>
      <c r="AG21" s="126">
        <f ca="1">OFFSET(IND!AJ$25,$E21,0)</f>
        <v>4.2952795828647382E-2</v>
      </c>
      <c r="AH21" s="126">
        <f ca="1">OFFSET(IND!AK$25,$E21,0)</f>
        <v>4.3940321848481748E-2</v>
      </c>
      <c r="AI21" s="126">
        <f ca="1">OFFSET(IND!AL$25,$E21,0)</f>
        <v>4.4970650853695934E-2</v>
      </c>
      <c r="AJ21" s="126">
        <f ca="1">OFFSET(IND!AM$25,$E21,0)</f>
        <v>5.0143697372456789E-2</v>
      </c>
      <c r="AK21" s="126">
        <f ca="1">OFFSET(IND!AN$25,$E21,0)</f>
        <v>5.6374589101318866E-2</v>
      </c>
      <c r="AL21" s="126">
        <f ca="1">OFFSET(IND!AO$25,$E21,0)</f>
        <v>6.7602219813924766E-2</v>
      </c>
      <c r="AM21" s="126">
        <f ca="1">OFFSET(IND!AP$25,$E21,0)</f>
        <v>7.900615806154776E-2</v>
      </c>
      <c r="AQ21" s="4"/>
    </row>
    <row r="22" spans="1:43">
      <c r="A22" s="35" t="s">
        <v>322</v>
      </c>
      <c r="B22">
        <v>12.204114317089999</v>
      </c>
      <c r="E22" s="129">
        <f ca="1">MATCH(F22,IND!$D$26:$D$255,0)</f>
        <v>171</v>
      </c>
      <c r="F22" s="4" t="str">
        <f t="shared" si="0"/>
        <v>IFBC</v>
      </c>
      <c r="G22" s="126">
        <f ca="1">OFFSET(IND!J$25,$E22,0)</f>
        <v>7.3442756504685454</v>
      </c>
      <c r="H22" s="126">
        <f ca="1">OFFSET(IND!K$25,$E22,0)</f>
        <v>7.4794187980748346</v>
      </c>
      <c r="I22" s="126">
        <f ca="1">OFFSET(IND!L$25,$E22,0)</f>
        <v>7.576451654541791</v>
      </c>
      <c r="J22" s="126">
        <f ca="1">OFFSET(IND!M$25,$E22,0)</f>
        <v>6.8779200000000005</v>
      </c>
      <c r="K22" s="126">
        <f ca="1">OFFSET(IND!N$25,$E22,0)</f>
        <v>6.8779200000000005</v>
      </c>
      <c r="L22" s="126">
        <f ca="1">OFFSET(IND!O$25,$E22,0)</f>
        <v>6.8779200000000005</v>
      </c>
      <c r="M22" s="126">
        <f ca="1">OFFSET(IND!P$25,$E22,0)</f>
        <v>6.9250338574787866</v>
      </c>
      <c r="N22" s="126">
        <f ca="1">OFFSET(IND!Q$25,$E22,0)</f>
        <v>6.8708880809733159</v>
      </c>
      <c r="O22" s="203">
        <f ca="1">OFFSET(IND!R$25,$E22,0)</f>
        <v>6.5249176648604443</v>
      </c>
      <c r="P22" s="126">
        <f ca="1">OFFSET(IND!S$25,$E22,0)</f>
        <v>6.7211082057049376</v>
      </c>
      <c r="Q22" s="126">
        <f ca="1">OFFSET(IND!T$25,$E22,0)</f>
        <v>6.9004221408853894</v>
      </c>
      <c r="R22" s="126">
        <f ca="1">OFFSET(IND!U$25,$E22,0)</f>
        <v>7.0473892485430936</v>
      </c>
      <c r="S22" s="126">
        <f ca="1">OFFSET(IND!V$25,$E22,0)</f>
        <v>7.1852148614661075</v>
      </c>
      <c r="T22" s="203">
        <f ca="1">OFFSET(IND!W$25,$E22,0)</f>
        <v>7.3328851610264794</v>
      </c>
      <c r="U22" s="126">
        <f ca="1">OFFSET(IND!X$25,$E22,0)</f>
        <v>7.5354044289949895</v>
      </c>
      <c r="V22" s="126">
        <f ca="1">OFFSET(IND!Y$25,$E22,0)</f>
        <v>7.7280790103261419</v>
      </c>
      <c r="W22" s="126">
        <f ca="1">OFFSET(IND!Z$25,$E22,0)</f>
        <v>7.9214567835599627</v>
      </c>
      <c r="X22" s="126">
        <f ca="1">OFFSET(IND!AA$25,$E22,0)</f>
        <v>8.1021771025457507</v>
      </c>
      <c r="Y22" s="205">
        <f ca="1">OFFSET(IND!AB$25,$E22,0)</f>
        <v>8.2864133810448806</v>
      </c>
      <c r="Z22" s="126">
        <f ca="1">OFFSET(IND!AC$25,$E22,0)</f>
        <v>8.4692432757386733</v>
      </c>
      <c r="AA22" s="126">
        <f ca="1">OFFSET(IND!AD$25,$E22,0)</f>
        <v>8.6387125242817664</v>
      </c>
      <c r="AB22" s="126">
        <f ca="1">OFFSET(IND!AE$25,$E22,0)</f>
        <v>8.822948802780898</v>
      </c>
      <c r="AC22" s="126">
        <f ca="1">OFFSET(IND!AF$25,$E22,0)</f>
        <v>9.0156233841120521</v>
      </c>
      <c r="AD22" s="126">
        <f ca="1">OFFSET(IND!AG$25,$E22,0)</f>
        <v>9.2125171168592139</v>
      </c>
      <c r="AE22" s="126">
        <f ca="1">OFFSET(IND!AH$25,$E22,0)</f>
        <v>9.4312097985890997</v>
      </c>
      <c r="AF22" s="126">
        <f ca="1">OFFSET(IND!AI$25,$E22,0)</f>
        <v>9.6569343993456691</v>
      </c>
      <c r="AG22" s="126">
        <f ca="1">OFFSET(IND!AJ$25,$E22,0)</f>
        <v>9.8791430405888949</v>
      </c>
      <c r="AH22" s="126">
        <f ca="1">OFFSET(IND!AK$25,$E22,0)</f>
        <v>10.1062740251508</v>
      </c>
      <c r="AI22" s="126">
        <f ca="1">OFFSET(IND!AL$25,$E22,0)</f>
        <v>10.343249696350062</v>
      </c>
      <c r="AJ22" s="126">
        <f ca="1">OFFSET(IND!AM$25,$E22,0)</f>
        <v>11.533050395665059</v>
      </c>
      <c r="AK22" s="126">
        <f ca="1">OFFSET(IND!AN$25,$E22,0)</f>
        <v>12.966155493303336</v>
      </c>
      <c r="AL22" s="126">
        <f ca="1">OFFSET(IND!AO$25,$E22,0)</f>
        <v>15.548510557202693</v>
      </c>
      <c r="AM22" s="126">
        <f ca="1">OFFSET(IND!AP$25,$E22,0)</f>
        <v>18.171416354155983</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0.52030739464868414</v>
      </c>
      <c r="I24" s="126">
        <f ca="1">OFFSET(IND!L$25,$E24,0)</f>
        <v>0.52705750640290716</v>
      </c>
      <c r="J24" s="126">
        <f ca="1">OFFSET(IND!M$25,$E24,0)</f>
        <v>0.47846400000000006</v>
      </c>
      <c r="K24" s="126">
        <f ca="1">OFFSET(IND!N$25,$E24,0)</f>
        <v>0.47846400000000006</v>
      </c>
      <c r="L24" s="126">
        <f ca="1">OFFSET(IND!O$25,$E24,0)</f>
        <v>0.47846400000000006</v>
      </c>
      <c r="M24" s="126">
        <f ca="1">OFFSET(IND!P$25,$E24,0)</f>
        <v>0.48174148573765474</v>
      </c>
      <c r="N24" s="126">
        <f ca="1">OFFSET(IND!Q$25,$E24,0)</f>
        <v>0.47797482302423067</v>
      </c>
      <c r="O24" s="203">
        <f ca="1">OFFSET(IND!R$25,$E24,0)</f>
        <v>0.45390731581637872</v>
      </c>
      <c r="P24" s="126">
        <f ca="1">OFFSET(IND!S$25,$E24,0)</f>
        <v>0.46755535344034349</v>
      </c>
      <c r="Q24" s="126">
        <f ca="1">OFFSET(IND!T$25,$E24,0)</f>
        <v>0.48002936632246185</v>
      </c>
      <c r="R24" s="126">
        <f ca="1">OFFSET(IND!U$25,$E24,0)</f>
        <v>0.49025316511604128</v>
      </c>
      <c r="S24" s="126">
        <f ca="1">OFFSET(IND!V$25,$E24,0)</f>
        <v>0.4998410338411205</v>
      </c>
      <c r="T24" s="203">
        <f ca="1">OFFSET(IND!W$25,$E24,0)</f>
        <v>0.51011375033227679</v>
      </c>
      <c r="U24" s="126">
        <f ca="1">OFFSET(IND!X$25,$E24,0)</f>
        <v>0.52420204723443409</v>
      </c>
      <c r="V24" s="126">
        <f ca="1">OFFSET(IND!Y$25,$E24,0)</f>
        <v>0.53760549637051425</v>
      </c>
      <c r="W24" s="126">
        <f ca="1">OFFSET(IND!Z$25,$E24,0)</f>
        <v>0.55105786320417138</v>
      </c>
      <c r="X24" s="126">
        <f ca="1">OFFSET(IND!AA$25,$E24,0)</f>
        <v>0.56362971148144358</v>
      </c>
      <c r="Y24" s="205">
        <f ca="1">OFFSET(IND!AB$25,$E24,0)</f>
        <v>0.57644614824660045</v>
      </c>
      <c r="Z24" s="126">
        <f ca="1">OFFSET(IND!AC$25,$E24,0)</f>
        <v>0.58916474961660348</v>
      </c>
      <c r="AA24" s="126">
        <f ca="1">OFFSET(IND!AD$25,$E24,0)</f>
        <v>0.6009539147326447</v>
      </c>
      <c r="AB24" s="126">
        <f ca="1">OFFSET(IND!AE$25,$E24,0)</f>
        <v>0.61377035149780168</v>
      </c>
      <c r="AC24" s="126">
        <f ca="1">OFFSET(IND!AF$25,$E24,0)</f>
        <v>0.62717380063388195</v>
      </c>
      <c r="AD24" s="126">
        <f ca="1">OFFSET(IND!AG$25,$E24,0)</f>
        <v>0.64087075595542364</v>
      </c>
      <c r="AE24" s="126">
        <f ca="1">OFFSET(IND!AH$25,$E24,0)</f>
        <v>0.65608415990185054</v>
      </c>
      <c r="AF24" s="126">
        <f ca="1">OFFSET(IND!AI$25,$E24,0)</f>
        <v>0.67178674082404677</v>
      </c>
      <c r="AG24" s="126">
        <f ca="1">OFFSET(IND!AJ$25,$E24,0)</f>
        <v>0.68724473325835811</v>
      </c>
      <c r="AH24" s="126">
        <f ca="1">OFFSET(IND!AK$25,$E24,0)</f>
        <v>0.70304514957570796</v>
      </c>
      <c r="AI24" s="126">
        <f ca="1">OFFSET(IND!AL$25,$E24,0)</f>
        <v>0.71953041365913495</v>
      </c>
      <c r="AJ24" s="126">
        <f ca="1">OFFSET(IND!AM$25,$E24,0)</f>
        <v>0.80229915795930862</v>
      </c>
      <c r="AK24" s="126">
        <f ca="1">OFFSET(IND!AN$25,$E24,0)</f>
        <v>0.90199342562110185</v>
      </c>
      <c r="AL24" s="126">
        <f ca="1">OFFSET(IND!AO$25,$E24,0)</f>
        <v>1.0816355170227963</v>
      </c>
      <c r="AM24" s="126">
        <f ca="1">OFFSET(IND!AP$25,$E24,0)</f>
        <v>1.2640985289847642</v>
      </c>
      <c r="AQ24" s="4"/>
    </row>
    <row r="25" spans="1:43">
      <c r="A25" s="35" t="s">
        <v>325</v>
      </c>
      <c r="B25">
        <v>1.432656898094</v>
      </c>
      <c r="E25" s="129">
        <f ca="1">MATCH(F25,IND!$D$26:$D$255,0)</f>
        <v>172</v>
      </c>
      <c r="F25" s="4" t="str">
        <f t="shared" si="0"/>
        <v>IFBH</v>
      </c>
      <c r="G25" s="126">
        <f ca="1">OFFSET(IND!J$25,$E25,0)</f>
        <v>0.86215409809848131</v>
      </c>
      <c r="H25" s="126">
        <f ca="1">OFFSET(IND!K$25,$E25,0)</f>
        <v>0.87801872846965445</v>
      </c>
      <c r="I25" s="126">
        <f ca="1">OFFSET(IND!L$25,$E25,0)</f>
        <v>0.88940954205490586</v>
      </c>
      <c r="J25" s="126">
        <f ca="1">OFFSET(IND!M$25,$E25,0)</f>
        <v>0.8074079999999999</v>
      </c>
      <c r="K25" s="126">
        <f ca="1">OFFSET(IND!N$25,$E25,0)</f>
        <v>0.8074079999999999</v>
      </c>
      <c r="L25" s="126">
        <f ca="1">OFFSET(IND!O$25,$E25,0)</f>
        <v>0.8074079999999999</v>
      </c>
      <c r="M25" s="126">
        <f ca="1">OFFSET(IND!P$25,$E25,0)</f>
        <v>0.81293875718229214</v>
      </c>
      <c r="N25" s="126">
        <f ca="1">OFFSET(IND!Q$25,$E25,0)</f>
        <v>0.80658251385338908</v>
      </c>
      <c r="O25" s="203">
        <f ca="1">OFFSET(IND!R$25,$E25,0)</f>
        <v>0.76596859544013896</v>
      </c>
      <c r="P25" s="126">
        <f ca="1">OFFSET(IND!S$25,$E25,0)</f>
        <v>0.78899965893057955</v>
      </c>
      <c r="Q25" s="126">
        <f ca="1">OFFSET(IND!T$25,$E25,0)</f>
        <v>0.81004955566915426</v>
      </c>
      <c r="R25" s="126">
        <f ca="1">OFFSET(IND!U$25,$E25,0)</f>
        <v>0.82730221613331956</v>
      </c>
      <c r="S25" s="126">
        <f ca="1">OFFSET(IND!V$25,$E25,0)</f>
        <v>0.84348174460689074</v>
      </c>
      <c r="T25" s="203">
        <f ca="1">OFFSET(IND!W$25,$E25,0)</f>
        <v>0.86081695368571698</v>
      </c>
      <c r="U25" s="126">
        <f ca="1">OFFSET(IND!X$25,$E25,0)</f>
        <v>0.88459095470810734</v>
      </c>
      <c r="V25" s="126">
        <f ca="1">OFFSET(IND!Y$25,$E25,0)</f>
        <v>0.90720927512524252</v>
      </c>
      <c r="W25" s="126">
        <f ca="1">OFFSET(IND!Z$25,$E25,0)</f>
        <v>0.92991014415703888</v>
      </c>
      <c r="X25" s="126">
        <f ca="1">OFFSET(IND!AA$25,$E25,0)</f>
        <v>0.95112513812493571</v>
      </c>
      <c r="Y25" s="205">
        <f ca="1">OFFSET(IND!AB$25,$E25,0)</f>
        <v>0.97275287516613795</v>
      </c>
      <c r="Z25" s="126">
        <f ca="1">OFFSET(IND!AC$25,$E25,0)</f>
        <v>0.99421551497801797</v>
      </c>
      <c r="AA25" s="126">
        <f ca="1">OFFSET(IND!AD$25,$E25,0)</f>
        <v>1.0141097311113376</v>
      </c>
      <c r="AB25" s="126">
        <f ca="1">OFFSET(IND!AE$25,$E25,0)</f>
        <v>1.03573746815254</v>
      </c>
      <c r="AC25" s="126">
        <f ca="1">OFFSET(IND!AF$25,$E25,0)</f>
        <v>1.0583557885696755</v>
      </c>
      <c r="AD25" s="126">
        <f ca="1">OFFSET(IND!AG$25,$E25,0)</f>
        <v>1.0814694006747771</v>
      </c>
      <c r="AE25" s="126">
        <f ca="1">OFFSET(IND!AH$25,$E25,0)</f>
        <v>1.1071420198343724</v>
      </c>
      <c r="AF25" s="126">
        <f ca="1">OFFSET(IND!AI$25,$E25,0)</f>
        <v>1.1336401251405785</v>
      </c>
      <c r="AG25" s="126">
        <f ca="1">OFFSET(IND!AJ$25,$E25,0)</f>
        <v>1.159725487373479</v>
      </c>
      <c r="AH25" s="126">
        <f ca="1">OFFSET(IND!AK$25,$E25,0)</f>
        <v>1.186388689909007</v>
      </c>
      <c r="AI25" s="126">
        <f ca="1">OFFSET(IND!AL$25,$E25,0)</f>
        <v>1.2142075730497901</v>
      </c>
      <c r="AJ25" s="126">
        <f ca="1">OFFSET(IND!AM$25,$E25,0)</f>
        <v>1.3538798290563332</v>
      </c>
      <c r="AK25" s="126">
        <f ca="1">OFFSET(IND!AN$25,$E25,0)</f>
        <v>1.5221139057356092</v>
      </c>
      <c r="AL25" s="126">
        <f ca="1">OFFSET(IND!AO$25,$E25,0)</f>
        <v>1.8252599349759686</v>
      </c>
      <c r="AM25" s="126">
        <f ca="1">OFFSET(IND!AP$25,$E25,0)</f>
        <v>2.1331662676617893</v>
      </c>
      <c r="AQ25" s="4"/>
    </row>
    <row r="26" spans="1:43">
      <c r="A26" s="35" t="s">
        <v>326</v>
      </c>
      <c r="B26">
        <v>1.857147830862</v>
      </c>
      <c r="E26" s="129">
        <f ca="1">MATCH(F26,IND!$D$26:$D$255,0)</f>
        <v>168</v>
      </c>
      <c r="F26" s="4" t="str">
        <f t="shared" si="0"/>
        <v>IFBK</v>
      </c>
      <c r="G26" s="126">
        <f ca="1">OFFSET(IND!J$25,$E26,0)</f>
        <v>1.1176071642017353</v>
      </c>
      <c r="H26" s="126">
        <f ca="1">OFFSET(IND!K$25,$E26,0)</f>
        <v>1.1381724257939967</v>
      </c>
      <c r="I26" s="126">
        <f ca="1">OFFSET(IND!L$25,$E26,0)</f>
        <v>1.1529382952563596</v>
      </c>
      <c r="J26" s="126">
        <f ca="1">OFFSET(IND!M$25,$E26,0)</f>
        <v>1.04664</v>
      </c>
      <c r="K26" s="126">
        <f ca="1">OFFSET(IND!N$25,$E26,0)</f>
        <v>1.04664</v>
      </c>
      <c r="L26" s="126">
        <f ca="1">OFFSET(IND!O$25,$E26,0)</f>
        <v>1.04664</v>
      </c>
      <c r="M26" s="126">
        <f ca="1">OFFSET(IND!P$25,$E26,0)</f>
        <v>1.0538095000511196</v>
      </c>
      <c r="N26" s="126">
        <f ca="1">OFFSET(IND!Q$25,$E26,0)</f>
        <v>1.0455699253655044</v>
      </c>
      <c r="O26" s="203">
        <f ca="1">OFFSET(IND!R$25,$E26,0)</f>
        <v>0.99292225334832829</v>
      </c>
      <c r="P26" s="126">
        <f ca="1">OFFSET(IND!S$25,$E26,0)</f>
        <v>1.0227773356507512</v>
      </c>
      <c r="Q26" s="126">
        <f ca="1">OFFSET(IND!T$25,$E26,0)</f>
        <v>1.0500642388303851</v>
      </c>
      <c r="R26" s="126">
        <f ca="1">OFFSET(IND!U$25,$E26,0)</f>
        <v>1.0724287986913401</v>
      </c>
      <c r="S26" s="126">
        <f ca="1">OFFSET(IND!V$25,$E26,0)</f>
        <v>1.093402261527451</v>
      </c>
      <c r="T26" s="203">
        <f ca="1">OFFSET(IND!W$25,$E26,0)</f>
        <v>1.1158738288518555</v>
      </c>
      <c r="U26" s="126">
        <f ca="1">OFFSET(IND!X$25,$E26,0)</f>
        <v>1.1466919783253244</v>
      </c>
      <c r="V26" s="126">
        <f ca="1">OFFSET(IND!Y$25,$E26,0)</f>
        <v>1.1760120233104998</v>
      </c>
      <c r="W26" s="126">
        <f ca="1">OFFSET(IND!Z$25,$E26,0)</f>
        <v>1.2054390757591247</v>
      </c>
      <c r="X26" s="126">
        <f ca="1">OFFSET(IND!AA$25,$E26,0)</f>
        <v>1.2329399938656576</v>
      </c>
      <c r="Y26" s="205">
        <f ca="1">OFFSET(IND!AB$25,$E26,0)</f>
        <v>1.2609759492894383</v>
      </c>
      <c r="Z26" s="126">
        <f ca="1">OFFSET(IND!AC$25,$E26,0)</f>
        <v>1.2887978897863199</v>
      </c>
      <c r="AA26" s="126">
        <f ca="1">OFFSET(IND!AD$25,$E26,0)</f>
        <v>1.3145866884776602</v>
      </c>
      <c r="AB26" s="126">
        <f ca="1">OFFSET(IND!AE$25,$E26,0)</f>
        <v>1.342622643901441</v>
      </c>
      <c r="AC26" s="126">
        <f ca="1">OFFSET(IND!AF$25,$E26,0)</f>
        <v>1.3719426888866166</v>
      </c>
      <c r="AD26" s="126">
        <f ca="1">OFFSET(IND!AG$25,$E26,0)</f>
        <v>1.4019047786524892</v>
      </c>
      <c r="AE26" s="126">
        <f ca="1">OFFSET(IND!AH$25,$E26,0)</f>
        <v>1.435184099785298</v>
      </c>
      <c r="AF26" s="126">
        <f ca="1">OFFSET(IND!AI$25,$E26,0)</f>
        <v>1.4695334955526023</v>
      </c>
      <c r="AG26" s="126">
        <f ca="1">OFFSET(IND!AJ$25,$E26,0)</f>
        <v>1.5033478540026584</v>
      </c>
      <c r="AH26" s="126">
        <f ca="1">OFFSET(IND!AK$25,$E26,0)</f>
        <v>1.5379112646968611</v>
      </c>
      <c r="AI26" s="126">
        <f ca="1">OFFSET(IND!AL$25,$E26,0)</f>
        <v>1.5739727798793577</v>
      </c>
      <c r="AJ26" s="126">
        <f ca="1">OFFSET(IND!AM$25,$E26,0)</f>
        <v>1.7550294080359876</v>
      </c>
      <c r="AK26" s="126">
        <f ca="1">OFFSET(IND!AN$25,$E26,0)</f>
        <v>1.9731106185461602</v>
      </c>
      <c r="AL26" s="126">
        <f ca="1">OFFSET(IND!AO$25,$E26,0)</f>
        <v>2.3660776934873669</v>
      </c>
      <c r="AM26" s="126">
        <f ca="1">OFFSET(IND!AP$25,$E26,0)</f>
        <v>2.7652155321541718</v>
      </c>
      <c r="AQ26" s="4"/>
    </row>
    <row r="27" spans="1:43">
      <c r="A27" s="35" t="s">
        <v>327</v>
      </c>
      <c r="B27">
        <v>0.39796024947059999</v>
      </c>
      <c r="E27" s="129">
        <f ca="1">MATCH(F27,IND!$D$26:$D$255,0)</f>
        <v>170</v>
      </c>
      <c r="F27" s="4" t="str">
        <f t="shared" si="0"/>
        <v>IFBL</v>
      </c>
      <c r="G27" s="126">
        <f ca="1">OFFSET(IND!J$25,$E27,0)</f>
        <v>0.23948724947180039</v>
      </c>
      <c r="H27" s="126">
        <f ca="1">OFFSET(IND!K$25,$E27,0)</f>
        <v>0.24389409124157069</v>
      </c>
      <c r="I27" s="126">
        <f ca="1">OFFSET(IND!L$25,$E27,0)</f>
        <v>0.24705820612636276</v>
      </c>
      <c r="J27" s="126">
        <f ca="1">OFFSET(IND!M$25,$E27,0)</f>
        <v>0.22428000000000001</v>
      </c>
      <c r="K27" s="126">
        <f ca="1">OFFSET(IND!N$25,$E27,0)</f>
        <v>0.22428000000000001</v>
      </c>
      <c r="L27" s="126">
        <f ca="1">OFFSET(IND!O$25,$E27,0)</f>
        <v>0.22428000000000001</v>
      </c>
      <c r="M27" s="126">
        <f ca="1">OFFSET(IND!P$25,$E27,0)</f>
        <v>0.22581632143952562</v>
      </c>
      <c r="N27" s="126">
        <f ca="1">OFFSET(IND!Q$25,$E27,0)</f>
        <v>0.2240506982926081</v>
      </c>
      <c r="O27" s="203">
        <f ca="1">OFFSET(IND!R$25,$E27,0)</f>
        <v>0.21276905428892751</v>
      </c>
      <c r="P27" s="126">
        <f ca="1">OFFSET(IND!S$25,$E27,0)</f>
        <v>0.21916657192516098</v>
      </c>
      <c r="Q27" s="126">
        <f ca="1">OFFSET(IND!T$25,$E27,0)</f>
        <v>0.22501376546365395</v>
      </c>
      <c r="R27" s="126">
        <f ca="1">OFFSET(IND!U$25,$E27,0)</f>
        <v>0.22980617114814431</v>
      </c>
      <c r="S27" s="126">
        <f ca="1">OFFSET(IND!V$25,$E27,0)</f>
        <v>0.23430048461302519</v>
      </c>
      <c r="T27" s="203">
        <f ca="1">OFFSET(IND!W$25,$E27,0)</f>
        <v>0.23911582046825472</v>
      </c>
      <c r="U27" s="126">
        <f ca="1">OFFSET(IND!X$25,$E27,0)</f>
        <v>0.24571970964114093</v>
      </c>
      <c r="V27" s="126">
        <f ca="1">OFFSET(IND!Y$25,$E27,0)</f>
        <v>0.25200257642367851</v>
      </c>
      <c r="W27" s="126">
        <f ca="1">OFFSET(IND!Z$25,$E27,0)</f>
        <v>0.25830837337695528</v>
      </c>
      <c r="X27" s="126">
        <f ca="1">OFFSET(IND!AA$25,$E27,0)</f>
        <v>0.26420142725692664</v>
      </c>
      <c r="Y27" s="205">
        <f ca="1">OFFSET(IND!AB$25,$E27,0)</f>
        <v>0.27020913199059393</v>
      </c>
      <c r="Z27" s="126">
        <f ca="1">OFFSET(IND!AC$25,$E27,0)</f>
        <v>0.27617097638278282</v>
      </c>
      <c r="AA27" s="126">
        <f ca="1">OFFSET(IND!AD$25,$E27,0)</f>
        <v>0.28169714753092717</v>
      </c>
      <c r="AB27" s="126">
        <f ca="1">OFFSET(IND!AE$25,$E27,0)</f>
        <v>0.28770485226459452</v>
      </c>
      <c r="AC27" s="126">
        <f ca="1">OFFSET(IND!AF$25,$E27,0)</f>
        <v>0.29398771904713217</v>
      </c>
      <c r="AD27" s="126">
        <f ca="1">OFFSET(IND!AG$25,$E27,0)</f>
        <v>0.30040816685410487</v>
      </c>
      <c r="AE27" s="126">
        <f ca="1">OFFSET(IND!AH$25,$E27,0)</f>
        <v>0.30753944995399246</v>
      </c>
      <c r="AF27" s="126">
        <f ca="1">OFFSET(IND!AI$25,$E27,0)</f>
        <v>0.31490003476127193</v>
      </c>
      <c r="AG27" s="126">
        <f ca="1">OFFSET(IND!AJ$25,$E27,0)</f>
        <v>0.3221459687148554</v>
      </c>
      <c r="AH27" s="126">
        <f ca="1">OFFSET(IND!AK$25,$E27,0)</f>
        <v>0.32955241386361317</v>
      </c>
      <c r="AI27" s="126">
        <f ca="1">OFFSET(IND!AL$25,$E27,0)</f>
        <v>0.33727988140271958</v>
      </c>
      <c r="AJ27" s="126">
        <f ca="1">OFFSET(IND!AM$25,$E27,0)</f>
        <v>0.376077730293426</v>
      </c>
      <c r="AK27" s="126">
        <f ca="1">OFFSET(IND!AN$25,$E27,0)</f>
        <v>0.4228094182598916</v>
      </c>
      <c r="AL27" s="126">
        <f ca="1">OFFSET(IND!AO$25,$E27,0)</f>
        <v>0.50701664860443585</v>
      </c>
      <c r="AM27" s="126">
        <f ca="1">OFFSET(IND!AP$25,$E27,0)</f>
        <v>0.59254618546160831</v>
      </c>
      <c r="AQ27" s="4"/>
    </row>
    <row r="28" spans="1:43">
      <c r="A28" s="35" t="s">
        <v>328</v>
      </c>
      <c r="B28">
        <v>4.45715479407</v>
      </c>
      <c r="E28" s="129">
        <f ca="1">MATCH(F28,IND!$D$26:$D$255,0)</f>
        <v>175</v>
      </c>
      <c r="F28" s="4" t="str">
        <f t="shared" si="0"/>
        <v>IFBO</v>
      </c>
      <c r="G28" s="126">
        <f ca="1">OFFSET(IND!J$25,$E28,0)</f>
        <v>2.6822571940841642</v>
      </c>
      <c r="H28" s="126">
        <f ca="1">OFFSET(IND!K$25,$E28,0)</f>
        <v>2.7316138219055919</v>
      </c>
      <c r="I28" s="126">
        <f ca="1">OFFSET(IND!L$25,$E28,0)</f>
        <v>2.767051908615263</v>
      </c>
      <c r="J28" s="126">
        <f ca="1">OFFSET(IND!M$25,$E28,0)</f>
        <v>2.5119360000000004</v>
      </c>
      <c r="K28" s="126">
        <f ca="1">OFFSET(IND!N$25,$E28,0)</f>
        <v>2.5119360000000004</v>
      </c>
      <c r="L28" s="126">
        <f ca="1">OFFSET(IND!O$25,$E28,0)</f>
        <v>2.5119360000000004</v>
      </c>
      <c r="M28" s="126">
        <f ca="1">OFFSET(IND!P$25,$E28,0)</f>
        <v>2.5291428001226874</v>
      </c>
      <c r="N28" s="126">
        <f ca="1">OFFSET(IND!Q$25,$E28,0)</f>
        <v>2.5093678208772112</v>
      </c>
      <c r="O28" s="203">
        <f ca="1">OFFSET(IND!R$25,$E28,0)</f>
        <v>2.3830134080359886</v>
      </c>
      <c r="P28" s="126">
        <f ca="1">OFFSET(IND!S$25,$E28,0)</f>
        <v>2.4546656055618037</v>
      </c>
      <c r="Q28" s="126">
        <f ca="1">OFFSET(IND!T$25,$E28,0)</f>
        <v>2.5201541731929251</v>
      </c>
      <c r="R28" s="126">
        <f ca="1">OFFSET(IND!U$25,$E28,0)</f>
        <v>2.5738291168592169</v>
      </c>
      <c r="S28" s="126">
        <f ca="1">OFFSET(IND!V$25,$E28,0)</f>
        <v>2.6241654276658828</v>
      </c>
      <c r="T28" s="203">
        <f ca="1">OFFSET(IND!W$25,$E28,0)</f>
        <v>2.6780971892444536</v>
      </c>
      <c r="U28" s="126">
        <f ca="1">OFFSET(IND!X$25,$E28,0)</f>
        <v>2.7520607479807793</v>
      </c>
      <c r="V28" s="126">
        <f ca="1">OFFSET(IND!Y$25,$E28,0)</f>
        <v>2.8224288559452</v>
      </c>
      <c r="W28" s="126">
        <f ca="1">OFFSET(IND!Z$25,$E28,0)</f>
        <v>2.8930537818218998</v>
      </c>
      <c r="X28" s="126">
        <f ca="1">OFFSET(IND!AA$25,$E28,0)</f>
        <v>2.9590559852775788</v>
      </c>
      <c r="Y28" s="205">
        <f ca="1">OFFSET(IND!AB$25,$E28,0)</f>
        <v>3.0263422782946527</v>
      </c>
      <c r="Z28" s="126">
        <f ca="1">OFFSET(IND!AC$25,$E28,0)</f>
        <v>3.0931149354871685</v>
      </c>
      <c r="AA28" s="126">
        <f ca="1">OFFSET(IND!AD$25,$E28,0)</f>
        <v>3.155008052346385</v>
      </c>
      <c r="AB28" s="126">
        <f ca="1">OFFSET(IND!AE$25,$E28,0)</f>
        <v>3.2222943453634594</v>
      </c>
      <c r="AC28" s="126">
        <f ca="1">OFFSET(IND!AF$25,$E28,0)</f>
        <v>3.2926624533278805</v>
      </c>
      <c r="AD28" s="126">
        <f ca="1">OFFSET(IND!AG$25,$E28,0)</f>
        <v>3.3645714687659747</v>
      </c>
      <c r="AE28" s="126">
        <f ca="1">OFFSET(IND!AH$25,$E28,0)</f>
        <v>3.4444418394847158</v>
      </c>
      <c r="AF28" s="126">
        <f ca="1">OFFSET(IND!AI$25,$E28,0)</f>
        <v>3.5268803893262457</v>
      </c>
      <c r="AG28" s="126">
        <f ca="1">OFFSET(IND!AJ$25,$E28,0)</f>
        <v>3.6080348496063803</v>
      </c>
      <c r="AH28" s="126">
        <f ca="1">OFFSET(IND!AK$25,$E28,0)</f>
        <v>3.6909870352724674</v>
      </c>
      <c r="AI28" s="126">
        <f ca="1">OFFSET(IND!AL$25,$E28,0)</f>
        <v>3.7775346717104594</v>
      </c>
      <c r="AJ28" s="126">
        <f ca="1">OFFSET(IND!AM$25,$E28,0)</f>
        <v>4.2120705792863715</v>
      </c>
      <c r="AK28" s="126">
        <f ca="1">OFFSET(IND!AN$25,$E28,0)</f>
        <v>4.7354654845107857</v>
      </c>
      <c r="AL28" s="126">
        <f ca="1">OFFSET(IND!AO$25,$E28,0)</f>
        <v>5.6785864643696815</v>
      </c>
      <c r="AM28" s="126">
        <f ca="1">OFFSET(IND!AP$25,$E28,0)</f>
        <v>6.6365172771700136</v>
      </c>
      <c r="AQ28" s="4"/>
    </row>
    <row r="29" spans="1:43">
      <c r="A29" s="35" t="s">
        <v>329</v>
      </c>
      <c r="B29">
        <v>5.9428730587610001</v>
      </c>
      <c r="E29" s="129">
        <f ca="1">MATCH(F29,IND!$D$26:$D$255,0)</f>
        <v>173</v>
      </c>
      <c r="F29" s="4" t="str">
        <f t="shared" si="0"/>
        <v>IFBP</v>
      </c>
      <c r="G29" s="126">
        <f ca="1">OFFSET(IND!J$25,$E29,0)</f>
        <v>3.576342925445553</v>
      </c>
      <c r="H29" s="126">
        <f ca="1">OFFSET(IND!K$25,$E29,0)</f>
        <v>3.6421517625407898</v>
      </c>
      <c r="I29" s="126">
        <f ca="1">OFFSET(IND!L$25,$E29,0)</f>
        <v>3.6894025448203513</v>
      </c>
      <c r="J29" s="126">
        <f ca="1">OFFSET(IND!M$25,$E29,0)</f>
        <v>3.3492480000000002</v>
      </c>
      <c r="K29" s="126">
        <f ca="1">OFFSET(IND!N$25,$E29,0)</f>
        <v>3.3492480000000002</v>
      </c>
      <c r="L29" s="126">
        <f ca="1">OFFSET(IND!O$25,$E29,0)</f>
        <v>3.3492480000000002</v>
      </c>
      <c r="M29" s="126">
        <f ca="1">OFFSET(IND!P$25,$E29,0)</f>
        <v>3.372190400163583</v>
      </c>
      <c r="N29" s="126">
        <f ca="1">OFFSET(IND!Q$25,$E29,0)</f>
        <v>3.3458237611696147</v>
      </c>
      <c r="O29" s="203">
        <f ca="1">OFFSET(IND!R$25,$E29,0)</f>
        <v>3.1773512107146513</v>
      </c>
      <c r="P29" s="126">
        <f ca="1">OFFSET(IND!S$25,$E29,0)</f>
        <v>3.2728874740824048</v>
      </c>
      <c r="Q29" s="126">
        <f ca="1">OFFSET(IND!T$25,$E29,0)</f>
        <v>3.3602055642572335</v>
      </c>
      <c r="R29" s="126">
        <f ca="1">OFFSET(IND!U$25,$E29,0)</f>
        <v>3.4317721558122893</v>
      </c>
      <c r="S29" s="126">
        <f ca="1">OFFSET(IND!V$25,$E29,0)</f>
        <v>3.4988872368878439</v>
      </c>
      <c r="T29" s="203">
        <f ca="1">OFFSET(IND!W$25,$E29,0)</f>
        <v>3.570796252325938</v>
      </c>
      <c r="U29" s="126">
        <f ca="1">OFFSET(IND!X$25,$E29,0)</f>
        <v>3.6694143306410387</v>
      </c>
      <c r="V29" s="126">
        <f ca="1">OFFSET(IND!Y$25,$E29,0)</f>
        <v>3.7632384745935998</v>
      </c>
      <c r="W29" s="126">
        <f ca="1">OFFSET(IND!Z$25,$E29,0)</f>
        <v>3.8574050424291997</v>
      </c>
      <c r="X29" s="126">
        <f ca="1">OFFSET(IND!AA$25,$E29,0)</f>
        <v>3.945407980370105</v>
      </c>
      <c r="Y29" s="205">
        <f ca="1">OFFSET(IND!AB$25,$E29,0)</f>
        <v>4.0351230377262031</v>
      </c>
      <c r="Z29" s="126">
        <f ca="1">OFFSET(IND!AC$25,$E29,0)</f>
        <v>4.1241532473162241</v>
      </c>
      <c r="AA29" s="126">
        <f ca="1">OFFSET(IND!AD$25,$E29,0)</f>
        <v>4.2066774031285128</v>
      </c>
      <c r="AB29" s="126">
        <f ca="1">OFFSET(IND!AE$25,$E29,0)</f>
        <v>4.2963924604846113</v>
      </c>
      <c r="AC29" s="126">
        <f ca="1">OFFSET(IND!AF$25,$E29,0)</f>
        <v>4.3902166044371729</v>
      </c>
      <c r="AD29" s="126">
        <f ca="1">OFFSET(IND!AG$25,$E29,0)</f>
        <v>4.4860952916879651</v>
      </c>
      <c r="AE29" s="126">
        <f ca="1">OFFSET(IND!AH$25,$E29,0)</f>
        <v>4.5925891193129527</v>
      </c>
      <c r="AF29" s="126">
        <f ca="1">OFFSET(IND!AI$25,$E29,0)</f>
        <v>4.7025071857683258</v>
      </c>
      <c r="AG29" s="126">
        <f ca="1">OFFSET(IND!AJ$25,$E29,0)</f>
        <v>4.8107131328085053</v>
      </c>
      <c r="AH29" s="126">
        <f ca="1">OFFSET(IND!AK$25,$E29,0)</f>
        <v>4.9213160470299542</v>
      </c>
      <c r="AI29" s="126">
        <f ca="1">OFFSET(IND!AL$25,$E29,0)</f>
        <v>5.0367128956139435</v>
      </c>
      <c r="AJ29" s="126">
        <f ca="1">OFFSET(IND!AM$25,$E29,0)</f>
        <v>5.6160941057151597</v>
      </c>
      <c r="AK29" s="126">
        <f ca="1">OFFSET(IND!AN$25,$E29,0)</f>
        <v>6.313953979347712</v>
      </c>
      <c r="AL29" s="126">
        <f ca="1">OFFSET(IND!AO$25,$E29,0)</f>
        <v>7.5714486191595727</v>
      </c>
      <c r="AM29" s="126">
        <f ca="1">OFFSET(IND!AP$25,$E29,0)</f>
        <v>8.8486897028933473</v>
      </c>
      <c r="AQ29" s="4"/>
    </row>
    <row r="30" spans="1:43">
      <c r="A30" s="35" t="s">
        <v>330</v>
      </c>
      <c r="B30">
        <v>28.205650466129999</v>
      </c>
      <c r="E30" s="129">
        <f ca="1">MATCH(F30,IND!$D$26:$D$255,0)</f>
        <v>178</v>
      </c>
      <c r="F30" s="4" t="str">
        <f t="shared" si="0"/>
        <v>IFBS</v>
      </c>
      <c r="G30" s="126">
        <f ca="1">OFFSET(IND!J$25,$E30,0)</f>
        <v>20.421862032418336</v>
      </c>
      <c r="H30" s="126">
        <f ca="1">OFFSET(IND!K$25,$E30,0)</f>
        <v>20.797647861598961</v>
      </c>
      <c r="I30" s="126">
        <f ca="1">OFFSET(IND!L$25,$E30,0)</f>
        <v>21.067462299630467</v>
      </c>
      <c r="J30" s="126">
        <f ca="1">OFFSET(IND!M$25,$E30,0)</f>
        <v>6.8922304000000008</v>
      </c>
      <c r="K30" s="126">
        <f ca="1">OFFSET(IND!N$25,$E30,0)</f>
        <v>6.8922304000000008</v>
      </c>
      <c r="L30" s="126">
        <f ca="1">OFFSET(IND!O$25,$E30,0)</f>
        <v>6.8922304000000008</v>
      </c>
      <c r="M30" s="126">
        <f ca="1">OFFSET(IND!P$25,$E30,0)</f>
        <v>6.9394422839382486</v>
      </c>
      <c r="N30" s="126">
        <f ca="1">OFFSET(IND!Q$25,$E30,0)</f>
        <v>6.8851838501584703</v>
      </c>
      <c r="O30" s="203">
        <f ca="1">OFFSET(IND!R$25,$E30,0)</f>
        <v>6.5384935979552194</v>
      </c>
      <c r="P30" s="126">
        <f ca="1">OFFSET(IND!S$25,$E30,0)</f>
        <v>6.7350923385338914</v>
      </c>
      <c r="Q30" s="126">
        <f ca="1">OFFSET(IND!T$25,$E30,0)</f>
        <v>6.9147793594928935</v>
      </c>
      <c r="R30" s="126">
        <f ca="1">OFFSET(IND!U$25,$E30,0)</f>
        <v>7.0620522511808606</v>
      </c>
      <c r="S30" s="126">
        <f ca="1">OFFSET(IND!V$25,$E30,0)</f>
        <v>7.2001646280748384</v>
      </c>
      <c r="T30" s="203">
        <f ca="1">OFFSET(IND!W$25,$E30,0)</f>
        <v>7.3481421747469575</v>
      </c>
      <c r="U30" s="126">
        <f ca="1">OFFSET(IND!X$25,$E30,0)</f>
        <v>7.551082810183007</v>
      </c>
      <c r="V30" s="126">
        <f ca="1">OFFSET(IND!Y$25,$E30,0)</f>
        <v>7.7441582758409151</v>
      </c>
      <c r="W30" s="126">
        <f ca="1">OFFSET(IND!Z$25,$E30,0)</f>
        <v>7.9379383964829771</v>
      </c>
      <c r="X30" s="126">
        <f ca="1">OFFSET(IND!AA$25,$E30,0)</f>
        <v>8.1190347274102841</v>
      </c>
      <c r="Y30" s="205">
        <f ca="1">OFFSET(IND!AB$25,$E30,0)</f>
        <v>8.3036543332583559</v>
      </c>
      <c r="Z30" s="126">
        <f ca="1">OFFSET(IND!AC$25,$E30,0)</f>
        <v>8.4868646291381218</v>
      </c>
      <c r="AA30" s="126">
        <f ca="1">OFFSET(IND!AD$25,$E30,0)</f>
        <v>8.6566864803189816</v>
      </c>
      <c r="AB30" s="126">
        <f ca="1">OFFSET(IND!AE$25,$E30,0)</f>
        <v>8.8413060861670552</v>
      </c>
      <c r="AC30" s="126">
        <f ca="1">OFFSET(IND!AF$25,$E30,0)</f>
        <v>9.0343815518249642</v>
      </c>
      <c r="AD30" s="126">
        <f ca="1">OFFSET(IND!AG$25,$E30,0)</f>
        <v>9.2316849473877891</v>
      </c>
      <c r="AE30" s="126">
        <f ca="1">OFFSET(IND!AH$25,$E30,0)</f>
        <v>9.4508326474593574</v>
      </c>
      <c r="AF30" s="126">
        <f ca="1">OFFSET(IND!AI$25,$E30,0)</f>
        <v>9.6770268973724551</v>
      </c>
      <c r="AG30" s="126">
        <f ca="1">OFFSET(IND!AJ$25,$E30,0)</f>
        <v>9.8996978723647864</v>
      </c>
      <c r="AH30" s="126">
        <f ca="1">OFFSET(IND!AK$25,$E30,0)</f>
        <v>10.127301432246188</v>
      </c>
      <c r="AI30" s="126">
        <f ca="1">OFFSET(IND!AL$25,$E30,0)</f>
        <v>10.364770161905732</v>
      </c>
      <c r="AJ30" s="126">
        <f ca="1">OFFSET(IND!AM$25,$E30,0)</f>
        <v>11.55704639509252</v>
      </c>
      <c r="AK30" s="126">
        <f ca="1">OFFSET(IND!AN$25,$E30,0)</f>
        <v>12.99313325279623</v>
      </c>
      <c r="AL30" s="126">
        <f ca="1">OFFSET(IND!AO$25,$E30,0)</f>
        <v>15.580861239600539</v>
      </c>
      <c r="AM30" s="126">
        <f ca="1">OFFSET(IND!AP$25,$E30,0)</f>
        <v>18.209224330491054</v>
      </c>
      <c r="AQ30" s="4"/>
    </row>
    <row r="31" spans="1:43">
      <c r="A31" s="35" t="s">
        <v>331</v>
      </c>
      <c r="B31">
        <v>1.0975498905550001</v>
      </c>
      <c r="E31" s="129">
        <f ca="1">MATCH(F31,IND!$D$26:$D$255,0)</f>
        <v>47</v>
      </c>
      <c r="F31" s="4" t="str">
        <f t="shared" si="0"/>
        <v>IMIA</v>
      </c>
      <c r="G31" s="126">
        <f ca="1">OFFSET(IND!J$25,$E31,0)</f>
        <v>0.99318058118269725</v>
      </c>
      <c r="H31" s="126">
        <f ca="1">OFFSET(IND!K$25,$E31,0)</f>
        <v>1.0193875533608516</v>
      </c>
      <c r="I31" s="126">
        <f ca="1">OFFSET(IND!L$25,$E31,0)</f>
        <v>1.0212186680763964</v>
      </c>
      <c r="J31" s="126">
        <f ca="1">OFFSET(IND!M$25,$E31,0)</f>
        <v>1.0228235984706235</v>
      </c>
      <c r="K31" s="126">
        <f ca="1">OFFSET(IND!N$25,$E31,0)</f>
        <v>1.0228235984706235</v>
      </c>
      <c r="L31" s="126">
        <f ca="1">OFFSET(IND!O$25,$E31,0)</f>
        <v>1.0228235984706235</v>
      </c>
      <c r="M31" s="126">
        <f ca="1">OFFSET(IND!P$25,$E31,0)</f>
        <v>1.0151524881224319</v>
      </c>
      <c r="N31" s="126">
        <f ca="1">OFFSET(IND!Q$25,$E31,0)</f>
        <v>1.000849843656753</v>
      </c>
      <c r="O31" s="203">
        <f ca="1">OFFSET(IND!R$25,$E31,0)</f>
        <v>0.92234418114356254</v>
      </c>
      <c r="P31" s="126">
        <f ca="1">OFFSET(IND!S$25,$E31,0)</f>
        <v>0.94241529135267876</v>
      </c>
      <c r="Q31" s="126">
        <f ca="1">OFFSET(IND!T$25,$E31,0)</f>
        <v>0.95954475510008885</v>
      </c>
      <c r="R31" s="126">
        <f ca="1">OFFSET(IND!U$25,$E31,0)</f>
        <v>0.97591839899894306</v>
      </c>
      <c r="S31" s="126">
        <f ca="1">OFFSET(IND!V$25,$E31,0)</f>
        <v>0.9918163528594961</v>
      </c>
      <c r="T31" s="203">
        <f ca="1">OFFSET(IND!W$25,$E31,0)</f>
        <v>1.0120187720071914</v>
      </c>
      <c r="U31" s="126">
        <f ca="1">OFFSET(IND!X$25,$E31,0)</f>
        <v>1.0412926678446102</v>
      </c>
      <c r="V31" s="126">
        <f ca="1">OFFSET(IND!Y$25,$E31,0)</f>
        <v>1.0728064853661383</v>
      </c>
      <c r="W31" s="126">
        <f ca="1">OFFSET(IND!Z$25,$E31,0)</f>
        <v>1.106586896516933</v>
      </c>
      <c r="X31" s="126">
        <f ca="1">OFFSET(IND!AA$25,$E31,0)</f>
        <v>1.1371411944941159</v>
      </c>
      <c r="Y31" s="205">
        <f ca="1">OFFSET(IND!AB$25,$E31,0)</f>
        <v>1.1719149885225106</v>
      </c>
      <c r="Z31" s="126">
        <f ca="1">OFFSET(IND!AC$25,$E31,0)</f>
        <v>1.2000817000850563</v>
      </c>
      <c r="AA31" s="126">
        <f ca="1">OFFSET(IND!AD$25,$E31,0)</f>
        <v>1.226200831551743</v>
      </c>
      <c r="AB31" s="126">
        <f ca="1">OFFSET(IND!AE$25,$E31,0)</f>
        <v>1.2540179562686542</v>
      </c>
      <c r="AC31" s="126">
        <f ca="1">OFFSET(IND!AF$25,$E31,0)</f>
        <v>1.2830336644563121</v>
      </c>
      <c r="AD31" s="126">
        <f ca="1">OFFSET(IND!AG$25,$E31,0)</f>
        <v>1.3125987234013954</v>
      </c>
      <c r="AE31" s="126">
        <f ca="1">OFFSET(IND!AH$25,$E31,0)</f>
        <v>1.3452601229792409</v>
      </c>
      <c r="AF31" s="126">
        <f ca="1">OFFSET(IND!AI$25,$E31,0)</f>
        <v>1.3792199879837288</v>
      </c>
      <c r="AG31" s="126">
        <f ca="1">OFFSET(IND!AJ$25,$E31,0)</f>
        <v>1.4132297939661642</v>
      </c>
      <c r="AH31" s="126">
        <f ca="1">OFFSET(IND!AK$25,$E31,0)</f>
        <v>1.448538065375242</v>
      </c>
      <c r="AI31" s="126">
        <f ca="1">OFFSET(IND!AL$25,$E31,0)</f>
        <v>1.4863433856817083</v>
      </c>
      <c r="AJ31" s="126">
        <f ca="1">OFFSET(IND!AM$25,$E31,0)</f>
        <v>1.669576833772098</v>
      </c>
      <c r="AK31" s="126">
        <f ca="1">OFFSET(IND!AN$25,$E31,0)</f>
        <v>1.8977571620154867</v>
      </c>
      <c r="AL31" s="126">
        <f ca="1">OFFSET(IND!AO$25,$E31,0)</f>
        <v>2.3016797916571039</v>
      </c>
      <c r="AM31" s="126">
        <f ca="1">OFFSET(IND!AP$25,$E31,0)</f>
        <v>2.7130935679908874</v>
      </c>
      <c r="AQ31" s="4"/>
    </row>
    <row r="32" spans="1:43">
      <c r="A32" s="35" t="s">
        <v>332</v>
      </c>
      <c r="B32">
        <v>19.17682172608</v>
      </c>
      <c r="E32" s="129">
        <f ca="1">MATCH(F32,IND!$D$26:$D$255,0)</f>
        <v>49</v>
      </c>
      <c r="F32" s="4" t="str">
        <f t="shared" si="0"/>
        <v>IMIC</v>
      </c>
      <c r="G32" s="126">
        <f ca="1">OFFSET(IND!J$25,$E32,0)</f>
        <v>17.35324025908308</v>
      </c>
      <c r="H32" s="126">
        <f ca="1">OFFSET(IND!K$25,$E32,0)</f>
        <v>17.811138745307069</v>
      </c>
      <c r="I32" s="126">
        <f ca="1">OFFSET(IND!L$25,$E32,0)</f>
        <v>17.843132699078247</v>
      </c>
      <c r="J32" s="126">
        <f ca="1">OFFSET(IND!M$25,$E32,0)</f>
        <v>17.871174671764589</v>
      </c>
      <c r="K32" s="126">
        <f ca="1">OFFSET(IND!N$25,$E32,0)</f>
        <v>17.871174671764589</v>
      </c>
      <c r="L32" s="126">
        <f ca="1">OFFSET(IND!O$25,$E32,0)</f>
        <v>17.871174671764589</v>
      </c>
      <c r="M32" s="126">
        <f ca="1">OFFSET(IND!P$25,$E32,0)</f>
        <v>17.737142026092449</v>
      </c>
      <c r="N32" s="126">
        <f ca="1">OFFSET(IND!Q$25,$E32,0)</f>
        <v>17.48724061797429</v>
      </c>
      <c r="O32" s="203">
        <f ca="1">OFFSET(IND!R$25,$E32,0)</f>
        <v>16.115558922720439</v>
      </c>
      <c r="P32" s="126">
        <f ca="1">OFFSET(IND!S$25,$E32,0)</f>
        <v>16.466249224488692</v>
      </c>
      <c r="Q32" s="126">
        <f ca="1">OFFSET(IND!T$25,$E32,0)</f>
        <v>16.765541926692041</v>
      </c>
      <c r="R32" s="126">
        <f ca="1">OFFSET(IND!U$25,$E32,0)</f>
        <v>17.051628648358641</v>
      </c>
      <c r="S32" s="126">
        <f ca="1">OFFSET(IND!V$25,$E32,0)</f>
        <v>17.32940392729278</v>
      </c>
      <c r="T32" s="203">
        <f ca="1">OFFSET(IND!W$25,$E32,0)</f>
        <v>17.682388510284913</v>
      </c>
      <c r="U32" s="126">
        <f ca="1">OFFSET(IND!X$25,$E32,0)</f>
        <v>18.193873488355234</v>
      </c>
      <c r="V32" s="126">
        <f ca="1">OFFSET(IND!Y$25,$E32,0)</f>
        <v>18.744495255728857</v>
      </c>
      <c r="W32" s="126">
        <f ca="1">OFFSET(IND!Z$25,$E32,0)</f>
        <v>19.334719835082083</v>
      </c>
      <c r="X32" s="126">
        <f ca="1">OFFSET(IND!AA$25,$E32,0)</f>
        <v>19.868576501021202</v>
      </c>
      <c r="Y32" s="205">
        <f ca="1">OFFSET(IND!AB$25,$E32,0)</f>
        <v>20.476157855235776</v>
      </c>
      <c r="Z32" s="126">
        <f ca="1">OFFSET(IND!AC$25,$E32,0)</f>
        <v>20.968297675842315</v>
      </c>
      <c r="AA32" s="126">
        <f ca="1">OFFSET(IND!AD$25,$E32,0)</f>
        <v>21.42466137473809</v>
      </c>
      <c r="AB32" s="126">
        <f ca="1">OFFSET(IND!AE$25,$E32,0)</f>
        <v>21.910693077003764</v>
      </c>
      <c r="AC32" s="126">
        <f ca="1">OFFSET(IND!AF$25,$E32,0)</f>
        <v>22.417666899295252</v>
      </c>
      <c r="AD32" s="126">
        <f ca="1">OFFSET(IND!AG$25,$E32,0)</f>
        <v>22.934239193265235</v>
      </c>
      <c r="AE32" s="126">
        <f ca="1">OFFSET(IND!AH$25,$E32,0)</f>
        <v>23.50491196396856</v>
      </c>
      <c r="AF32" s="126">
        <f ca="1">OFFSET(IND!AI$25,$E32,0)</f>
        <v>24.098272031366513</v>
      </c>
      <c r="AG32" s="126">
        <f ca="1">OFFSET(IND!AJ$25,$E32,0)</f>
        <v>24.692504687098872</v>
      </c>
      <c r="AH32" s="126">
        <f ca="1">OFFSET(IND!AK$25,$E32,0)</f>
        <v>25.309424639525862</v>
      </c>
      <c r="AI32" s="126">
        <f ca="1">OFFSET(IND!AL$25,$E32,0)</f>
        <v>25.969974008673287</v>
      </c>
      <c r="AJ32" s="126">
        <f ca="1">OFFSET(IND!AM$25,$E32,0)</f>
        <v>29.171500607618992</v>
      </c>
      <c r="AK32" s="126">
        <f ca="1">OFFSET(IND!AN$25,$E32,0)</f>
        <v>33.158356707532583</v>
      </c>
      <c r="AL32" s="126">
        <f ca="1">OFFSET(IND!AO$25,$E32,0)</f>
        <v>40.215851156230663</v>
      </c>
      <c r="AM32" s="126">
        <f ca="1">OFFSET(IND!AP$25,$E32,0)</f>
        <v>47.404233855090048</v>
      </c>
      <c r="AQ32" s="4"/>
    </row>
    <row r="33" spans="1:43">
      <c r="A33" s="35" t="s">
        <v>333</v>
      </c>
      <c r="B33">
        <v>0.20646280210080001</v>
      </c>
      <c r="E33" s="129">
        <f ca="1">MATCH(F33,IND!$D$26:$D$255,0)</f>
        <v>54</v>
      </c>
      <c r="F33" s="4" t="str">
        <f t="shared" si="0"/>
        <v>IMIE</v>
      </c>
      <c r="G33" s="126">
        <f ca="1">OFFSET(IND!J$25,$E33,0)</f>
        <v>0.18682963530638833</v>
      </c>
      <c r="H33" s="126">
        <f ca="1">OFFSET(IND!K$25,$E33,0)</f>
        <v>0.19175949312609994</v>
      </c>
      <c r="I33" s="126">
        <f ca="1">OFFSET(IND!L$25,$E33,0)</f>
        <v>0.19210394860679611</v>
      </c>
      <c r="J33" s="126">
        <f ca="1">OFFSET(IND!M$25,$E33,0)</f>
        <v>0.19240585599999999</v>
      </c>
      <c r="K33" s="126">
        <f ca="1">OFFSET(IND!N$25,$E33,0)</f>
        <v>0.19240585599999999</v>
      </c>
      <c r="L33" s="126">
        <f ca="1">OFFSET(IND!O$25,$E33,0)</f>
        <v>0.19240585599999999</v>
      </c>
      <c r="M33" s="126">
        <f ca="1">OFFSET(IND!P$25,$E33,0)</f>
        <v>0.19096282461587744</v>
      </c>
      <c r="N33" s="126">
        <f ca="1">OFFSET(IND!Q$25,$E33,0)</f>
        <v>0.18827231908237452</v>
      </c>
      <c r="O33" s="203">
        <f ca="1">OFFSET(IND!R$25,$E33,0)</f>
        <v>0.17350442633988872</v>
      </c>
      <c r="P33" s="126">
        <f ca="1">OFFSET(IND!S$25,$E33,0)</f>
        <v>0.17728005211390263</v>
      </c>
      <c r="Q33" s="126">
        <f ca="1">OFFSET(IND!T$25,$E33,0)</f>
        <v>0.1805023175564183</v>
      </c>
      <c r="R33" s="126">
        <f ca="1">OFFSET(IND!U$25,$E33,0)</f>
        <v>0.18358240387326594</v>
      </c>
      <c r="S33" s="126">
        <f ca="1">OFFSET(IND!V$25,$E33,0)</f>
        <v>0.18657300697018506</v>
      </c>
      <c r="T33" s="203">
        <f ca="1">OFFSET(IND!W$25,$E33,0)</f>
        <v>0.19037333359072378</v>
      </c>
      <c r="U33" s="126">
        <f ca="1">OFFSET(IND!X$25,$E33,0)</f>
        <v>0.19588011794285973</v>
      </c>
      <c r="V33" s="126">
        <f ca="1">OFFSET(IND!Y$25,$E33,0)</f>
        <v>0.2018082594573142</v>
      </c>
      <c r="W33" s="126">
        <f ca="1">OFFSET(IND!Z$25,$E33,0)</f>
        <v>0.20816277545911457</v>
      </c>
      <c r="X33" s="126">
        <f ca="1">OFFSET(IND!AA$25,$E33,0)</f>
        <v>0.21391041939846955</v>
      </c>
      <c r="Y33" s="205">
        <f ca="1">OFFSET(IND!AB$25,$E33,0)</f>
        <v>0.22045180309005158</v>
      </c>
      <c r="Z33" s="126">
        <f ca="1">OFFSET(IND!AC$25,$E33,0)</f>
        <v>0.22575031229242054</v>
      </c>
      <c r="AA33" s="126">
        <f ca="1">OFFSET(IND!AD$25,$E33,0)</f>
        <v>0.23066364618043281</v>
      </c>
      <c r="AB33" s="126">
        <f ca="1">OFFSET(IND!AE$25,$E33,0)</f>
        <v>0.23589639374376523</v>
      </c>
      <c r="AC33" s="126">
        <f ca="1">OFFSET(IND!AF$25,$E33,0)</f>
        <v>0.24135460978379422</v>
      </c>
      <c r="AD33" s="126">
        <f ca="1">OFFSET(IND!AG$25,$E33,0)</f>
        <v>0.24691616554230914</v>
      </c>
      <c r="AE33" s="126">
        <f ca="1">OFFSET(IND!AH$25,$E33,0)</f>
        <v>0.2530601815322901</v>
      </c>
      <c r="AF33" s="126">
        <f ca="1">OFFSET(IND!AI$25,$E33,0)</f>
        <v>0.25944845503869235</v>
      </c>
      <c r="AG33" s="126">
        <f ca="1">OFFSET(IND!AJ$25,$E33,0)</f>
        <v>0.26584612306495697</v>
      </c>
      <c r="AH33" s="126">
        <f ca="1">OFFSET(IND!AK$25,$E33,0)</f>
        <v>0.27248804860764286</v>
      </c>
      <c r="AI33" s="126">
        <f ca="1">OFFSET(IND!AL$25,$E33,0)</f>
        <v>0.27959970014344654</v>
      </c>
      <c r="AJ33" s="126">
        <f ca="1">OFFSET(IND!AM$25,$E33,0)</f>
        <v>0.31406819351843152</v>
      </c>
      <c r="AK33" s="126">
        <f ca="1">OFFSET(IND!AN$25,$E33,0)</f>
        <v>0.35699175476953726</v>
      </c>
      <c r="AL33" s="126">
        <f ca="1">OFFSET(IND!AO$25,$E33,0)</f>
        <v>0.43297463141627551</v>
      </c>
      <c r="AM33" s="126">
        <f ca="1">OFFSET(IND!AP$25,$E33,0)</f>
        <v>0.51036668604236712</v>
      </c>
      <c r="AQ33" s="4"/>
    </row>
    <row r="34" spans="1:43">
      <c r="A34" s="35" t="s">
        <v>334</v>
      </c>
      <c r="B34">
        <v>6.5077475668130003</v>
      </c>
      <c r="E34" s="129">
        <f ca="1">MATCH(F34,IND!$D$26:$D$255,0)</f>
        <v>52</v>
      </c>
      <c r="F34" s="4" t="str">
        <f t="shared" si="0"/>
        <v>IMIF</v>
      </c>
      <c r="G34" s="126">
        <f ca="1">OFFSET(IND!J$25,$E34,0)</f>
        <v>5.8889063414920679</v>
      </c>
      <c r="H34" s="126">
        <f ca="1">OFFSET(IND!K$25,$E34,0)</f>
        <v>6.0442964161423998</v>
      </c>
      <c r="I34" s="126">
        <f ca="1">OFFSET(IND!L$25,$E34,0)</f>
        <v>6.055153719702977</v>
      </c>
      <c r="J34" s="126">
        <f ca="1">OFFSET(IND!M$25,$E34,0)</f>
        <v>6.0646698992933636</v>
      </c>
      <c r="K34" s="126">
        <f ca="1">OFFSET(IND!N$25,$E34,0)</f>
        <v>6.0646698992933636</v>
      </c>
      <c r="L34" s="126">
        <f ca="1">OFFSET(IND!O$25,$E34,0)</f>
        <v>6.0646698992933636</v>
      </c>
      <c r="M34" s="126">
        <f ca="1">OFFSET(IND!P$25,$E34,0)</f>
        <v>6.0191852701819517</v>
      </c>
      <c r="N34" s="126">
        <f ca="1">OFFSET(IND!Q$25,$E34,0)</f>
        <v>5.9343800139276022</v>
      </c>
      <c r="O34" s="203">
        <f ca="1">OFFSET(IND!R$25,$E34,0)</f>
        <v>5.4688931703704782</v>
      </c>
      <c r="P34" s="126">
        <f ca="1">OFFSET(IND!S$25,$E34,0)</f>
        <v>5.5879016270707691</v>
      </c>
      <c r="Q34" s="126">
        <f ca="1">OFFSET(IND!T$25,$E34,0)</f>
        <v>5.6894680587949571</v>
      </c>
      <c r="R34" s="126">
        <f ca="1">OFFSET(IND!U$25,$E34,0)</f>
        <v>5.7865529769016657</v>
      </c>
      <c r="S34" s="126">
        <f ca="1">OFFSET(IND!V$25,$E34,0)</f>
        <v>5.8808173665604651</v>
      </c>
      <c r="T34" s="203">
        <f ca="1">OFFSET(IND!W$25,$E34,0)</f>
        <v>6.0006043987340822</v>
      </c>
      <c r="U34" s="126">
        <f ca="1">OFFSET(IND!X$25,$E34,0)</f>
        <v>6.1741793095845008</v>
      </c>
      <c r="V34" s="126">
        <f ca="1">OFFSET(IND!Y$25,$E34,0)</f>
        <v>6.3610354799157376</v>
      </c>
      <c r="W34" s="126">
        <f ca="1">OFFSET(IND!Z$25,$E34,0)</f>
        <v>6.5613310567857921</v>
      </c>
      <c r="X34" s="126">
        <f ca="1">OFFSET(IND!AA$25,$E34,0)</f>
        <v>6.7424979085413961</v>
      </c>
      <c r="Y34" s="205">
        <f ca="1">OFFSET(IND!AB$25,$E34,0)</f>
        <v>6.9486835912373843</v>
      </c>
      <c r="Z34" s="126">
        <f ca="1">OFFSET(IND!AC$25,$E34,0)</f>
        <v>7.1156936289710373</v>
      </c>
      <c r="AA34" s="126">
        <f ca="1">OFFSET(IND!AD$25,$E34,0)</f>
        <v>7.2705628660892989</v>
      </c>
      <c r="AB34" s="126">
        <f ca="1">OFFSET(IND!AE$25,$E34,0)</f>
        <v>7.4355000842056889</v>
      </c>
      <c r="AC34" s="126">
        <f ca="1">OFFSET(IND!AF$25,$E34,0)</f>
        <v>7.607544112438406</v>
      </c>
      <c r="AD34" s="126">
        <f ca="1">OFFSET(IND!AG$25,$E34,0)</f>
        <v>7.7828454286411048</v>
      </c>
      <c r="AE34" s="126">
        <f ca="1">OFFSET(IND!AH$25,$E34,0)</f>
        <v>7.9765060043109779</v>
      </c>
      <c r="AF34" s="126">
        <f ca="1">OFFSET(IND!AI$25,$E34,0)</f>
        <v>8.1778656242735384</v>
      </c>
      <c r="AG34" s="126">
        <f ca="1">OFFSET(IND!AJ$25,$E34,0)</f>
        <v>8.3795213613242776</v>
      </c>
      <c r="AH34" s="126">
        <f ca="1">OFFSET(IND!AK$25,$E34,0)</f>
        <v>8.5888761426677043</v>
      </c>
      <c r="AI34" s="126">
        <f ca="1">OFFSET(IND!AL$25,$E34,0)</f>
        <v>8.8130367784201411</v>
      </c>
      <c r="AJ34" s="126">
        <f ca="1">OFFSET(IND!AM$25,$E34,0)</f>
        <v>9.8994903749534195</v>
      </c>
      <c r="AK34" s="126">
        <f ca="1">OFFSET(IND!AN$25,$E34,0)</f>
        <v>11.252449350848913</v>
      </c>
      <c r="AL34" s="126">
        <f ca="1">OFFSET(IND!AO$25,$E34,0)</f>
        <v>13.647444360050681</v>
      </c>
      <c r="AM34" s="126">
        <f ca="1">OFFSET(IND!AP$25,$E34,0)</f>
        <v>16.086856932479481</v>
      </c>
      <c r="AQ34" s="4"/>
    </row>
    <row r="35" spans="1:43">
      <c r="A35" s="35" t="s">
        <v>335</v>
      </c>
      <c r="B35">
        <v>8.5041886448849997</v>
      </c>
      <c r="E35" s="129">
        <f ca="1">MATCH(F35,IND!$D$26:$D$255,0)</f>
        <v>50</v>
      </c>
      <c r="F35" s="4" t="str">
        <f t="shared" si="0"/>
        <v>IMIH</v>
      </c>
      <c r="G35" s="126">
        <f ca="1">OFFSET(IND!J$25,$E35,0)</f>
        <v>7.6954998524370488</v>
      </c>
      <c r="H35" s="126">
        <f ca="1">OFFSET(IND!K$25,$E35,0)</f>
        <v>7.8985603575967946</v>
      </c>
      <c r="I35" s="126">
        <f ca="1">OFFSET(IND!L$25,$E35,0)</f>
        <v>7.9127484551998402</v>
      </c>
      <c r="J35" s="126">
        <f ca="1">OFFSET(IND!M$25,$E35,0)</f>
        <v>7.9251840000000016</v>
      </c>
      <c r="K35" s="126">
        <f ca="1">OFFSET(IND!N$25,$E35,0)</f>
        <v>7.9251840000000016</v>
      </c>
      <c r="L35" s="126">
        <f ca="1">OFFSET(IND!O$25,$E35,0)</f>
        <v>7.9251840000000016</v>
      </c>
      <c r="M35" s="126">
        <f ca="1">OFFSET(IND!P$25,$E35,0)</f>
        <v>7.8657456363519334</v>
      </c>
      <c r="N35" s="126">
        <f ca="1">OFFSET(IND!Q$25,$E35,0)</f>
        <v>7.754923898129845</v>
      </c>
      <c r="O35" s="203">
        <f ca="1">OFFSET(IND!R$25,$E35,0)</f>
        <v>7.1466354098810019</v>
      </c>
      <c r="P35" s="126">
        <f ca="1">OFFSET(IND!S$25,$E35,0)</f>
        <v>7.3021531763163576</v>
      </c>
      <c r="Q35" s="126">
        <f ca="1">OFFSET(IND!T$25,$E35,0)</f>
        <v>7.4348780686854239</v>
      </c>
      <c r="R35" s="126">
        <f ca="1">OFFSET(IND!U$25,$E35,0)</f>
        <v>7.5617466126288049</v>
      </c>
      <c r="S35" s="126">
        <f ca="1">OFFSET(IND!V$25,$E35,0)</f>
        <v>7.6849293488863433</v>
      </c>
      <c r="T35" s="203">
        <f ca="1">OFFSET(IND!W$25,$E35,0)</f>
        <v>7.8414645414943456</v>
      </c>
      <c r="U35" s="126">
        <f ca="1">OFFSET(IND!X$25,$E35,0)</f>
        <v>8.0682886109187102</v>
      </c>
      <c r="V35" s="126">
        <f ca="1">OFFSET(IND!Y$25,$E35,0)</f>
        <v>8.3124683529328536</v>
      </c>
      <c r="W35" s="126">
        <f ca="1">OFFSET(IND!Z$25,$E35,0)</f>
        <v>8.5742104308102149</v>
      </c>
      <c r="X35" s="126">
        <f ca="1">OFFSET(IND!AA$25,$E35,0)</f>
        <v>8.8109554900971485</v>
      </c>
      <c r="Y35" s="205">
        <f ca="1">OFFSET(IND!AB$25,$E35,0)</f>
        <v>9.0803946352881706</v>
      </c>
      <c r="Z35" s="126">
        <f ca="1">OFFSET(IND!AC$25,$E35,0)</f>
        <v>9.2986398655916975</v>
      </c>
      <c r="AA35" s="126">
        <f ca="1">OFFSET(IND!AD$25,$E35,0)</f>
        <v>9.5010197511391148</v>
      </c>
      <c r="AB35" s="126">
        <f ca="1">OFFSET(IND!AE$25,$E35,0)</f>
        <v>9.7165562640452556</v>
      </c>
      <c r="AC35" s="126">
        <f ca="1">OFFSET(IND!AF$25,$E35,0)</f>
        <v>9.9413798080281435</v>
      </c>
      <c r="AD35" s="126">
        <f ca="1">OFFSET(IND!AG$25,$E35,0)</f>
        <v>10.170459907921206</v>
      </c>
      <c r="AE35" s="126">
        <f ca="1">OFFSET(IND!AH$25,$E35,0)</f>
        <v>10.423531504762527</v>
      </c>
      <c r="AF35" s="126">
        <f ca="1">OFFSET(IND!AI$25,$E35,0)</f>
        <v>10.686664051936992</v>
      </c>
      <c r="AG35" s="126">
        <f ca="1">OFFSET(IND!AJ$25,$E35,0)</f>
        <v>10.950183558739653</v>
      </c>
      <c r="AH35" s="126">
        <f ca="1">OFFSET(IND!AK$25,$E35,0)</f>
        <v>11.223764015875457</v>
      </c>
      <c r="AI35" s="126">
        <f ca="1">OFFSET(IND!AL$25,$E35,0)</f>
        <v>11.516692454421145</v>
      </c>
      <c r="AJ35" s="126">
        <f ca="1">OFFSET(IND!AM$25,$E35,0)</f>
        <v>12.936447330278652</v>
      </c>
      <c r="AK35" s="126">
        <f ca="1">OFFSET(IND!AN$25,$E35,0)</f>
        <v>14.704465871514129</v>
      </c>
      <c r="AL35" s="126">
        <f ca="1">OFFSET(IND!AO$25,$E35,0)</f>
        <v>17.834195344377491</v>
      </c>
      <c r="AM35" s="126">
        <f ca="1">OFFSET(IND!AP$25,$E35,0)</f>
        <v>21.021968761470514</v>
      </c>
      <c r="AQ35" s="4"/>
    </row>
    <row r="36" spans="1:43">
      <c r="A36" s="35" t="s">
        <v>336</v>
      </c>
      <c r="B36">
        <v>2.3622746235790002</v>
      </c>
      <c r="E36" s="129">
        <f ca="1">MATCH(F36,IND!$D$26:$D$255,0)</f>
        <v>46</v>
      </c>
      <c r="F36" s="4" t="str">
        <f t="shared" si="0"/>
        <v>IMIK</v>
      </c>
      <c r="G36" s="126">
        <f ca="1">OFFSET(IND!J$25,$E36,0)</f>
        <v>2.1376388478991801</v>
      </c>
      <c r="H36" s="126">
        <f ca="1">OFFSET(IND!K$25,$E36,0)</f>
        <v>2.1940445437768874</v>
      </c>
      <c r="I36" s="126">
        <f ca="1">OFFSET(IND!L$25,$E36,0)</f>
        <v>2.1979856819999557</v>
      </c>
      <c r="J36" s="126">
        <f ca="1">OFFSET(IND!M$25,$E36,0)</f>
        <v>2.2014400000000003</v>
      </c>
      <c r="K36" s="126">
        <f ca="1">OFFSET(IND!N$25,$E36,0)</f>
        <v>2.2014400000000003</v>
      </c>
      <c r="L36" s="126">
        <f ca="1">OFFSET(IND!O$25,$E36,0)</f>
        <v>2.2014400000000003</v>
      </c>
      <c r="M36" s="126">
        <f ca="1">OFFSET(IND!P$25,$E36,0)</f>
        <v>2.1849293434310924</v>
      </c>
      <c r="N36" s="126">
        <f ca="1">OFFSET(IND!Q$25,$E36,0)</f>
        <v>2.1541455272582901</v>
      </c>
      <c r="O36" s="203">
        <f ca="1">OFFSET(IND!R$25,$E36,0)</f>
        <v>1.9851765027447228</v>
      </c>
      <c r="P36" s="126">
        <f ca="1">OFFSET(IND!S$25,$E36,0)</f>
        <v>2.0283758823100992</v>
      </c>
      <c r="Q36" s="126">
        <f ca="1">OFFSET(IND!T$25,$E36,0)</f>
        <v>2.0652439079681733</v>
      </c>
      <c r="R36" s="126">
        <f ca="1">OFFSET(IND!U$25,$E36,0)</f>
        <v>2.1004851701746681</v>
      </c>
      <c r="S36" s="126">
        <f ca="1">OFFSET(IND!V$25,$E36,0)</f>
        <v>2.1347025969128732</v>
      </c>
      <c r="T36" s="203">
        <f ca="1">OFFSET(IND!W$25,$E36,0)</f>
        <v>2.1781845948595406</v>
      </c>
      <c r="U36" s="126">
        <f ca="1">OFFSET(IND!X$25,$E36,0)</f>
        <v>2.241191280810753</v>
      </c>
      <c r="V36" s="126">
        <f ca="1">OFFSET(IND!Y$25,$E36,0)</f>
        <v>2.3090189869257927</v>
      </c>
      <c r="W36" s="126">
        <f ca="1">OFFSET(IND!Z$25,$E36,0)</f>
        <v>2.381725119669504</v>
      </c>
      <c r="X36" s="126">
        <f ca="1">OFFSET(IND!AA$25,$E36,0)</f>
        <v>2.4474876361380966</v>
      </c>
      <c r="Y36" s="205">
        <f ca="1">OFFSET(IND!AB$25,$E36,0)</f>
        <v>2.5223318431356025</v>
      </c>
      <c r="Z36" s="126">
        <f ca="1">OFFSET(IND!AC$25,$E36,0)</f>
        <v>2.5829555182199155</v>
      </c>
      <c r="AA36" s="126">
        <f ca="1">OFFSET(IND!AD$25,$E36,0)</f>
        <v>2.6391721530941981</v>
      </c>
      <c r="AB36" s="126">
        <f ca="1">OFFSET(IND!AE$25,$E36,0)</f>
        <v>2.699043406679237</v>
      </c>
      <c r="AC36" s="126">
        <f ca="1">OFFSET(IND!AF$25,$E36,0)</f>
        <v>2.7614943911189282</v>
      </c>
      <c r="AD36" s="126">
        <f ca="1">OFFSET(IND!AG$25,$E36,0)</f>
        <v>2.8251277522003346</v>
      </c>
      <c r="AE36" s="126">
        <f ca="1">OFFSET(IND!AH$25,$E36,0)</f>
        <v>2.8954254179895909</v>
      </c>
      <c r="AF36" s="126">
        <f ca="1">OFFSET(IND!AI$25,$E36,0)</f>
        <v>2.9685177922047199</v>
      </c>
      <c r="AG36" s="126">
        <f ca="1">OFFSET(IND!AJ$25,$E36,0)</f>
        <v>3.041717655205459</v>
      </c>
      <c r="AH36" s="126">
        <f ca="1">OFFSET(IND!AK$25,$E36,0)</f>
        <v>3.1177122266320714</v>
      </c>
      <c r="AI36" s="126">
        <f ca="1">OFFSET(IND!AL$25,$E36,0)</f>
        <v>3.1990812373392075</v>
      </c>
      <c r="AJ36" s="126">
        <f ca="1">OFFSET(IND!AM$25,$E36,0)</f>
        <v>3.5934575917440705</v>
      </c>
      <c r="AK36" s="126">
        <f ca="1">OFFSET(IND!AN$25,$E36,0)</f>
        <v>4.0845738531983695</v>
      </c>
      <c r="AL36" s="126">
        <f ca="1">OFFSET(IND!AO$25,$E36,0)</f>
        <v>4.9539431512159702</v>
      </c>
      <c r="AM36" s="126">
        <f ca="1">OFFSET(IND!AP$25,$E36,0)</f>
        <v>5.8394357670751429</v>
      </c>
      <c r="AQ36" s="4"/>
    </row>
    <row r="37" spans="1:43">
      <c r="A37" s="35" t="s">
        <v>337</v>
      </c>
      <c r="B37">
        <v>1.594535370916</v>
      </c>
      <c r="E37" s="129">
        <f ca="1">MATCH(F37,IND!$D$26:$D$255,0)</f>
        <v>48</v>
      </c>
      <c r="F37" s="4" t="str">
        <f t="shared" si="0"/>
        <v>IMIL</v>
      </c>
      <c r="G37" s="126">
        <f ca="1">OFFSET(IND!J$25,$E37,0)</f>
        <v>1.4429062223319464</v>
      </c>
      <c r="H37" s="126">
        <f ca="1">OFFSET(IND!K$25,$E37,0)</f>
        <v>1.4809800670493989</v>
      </c>
      <c r="I37" s="126">
        <f ca="1">OFFSET(IND!L$25,$E37,0)</f>
        <v>1.4836403353499699</v>
      </c>
      <c r="J37" s="126">
        <f ca="1">OFFSET(IND!M$25,$E37,0)</f>
        <v>1.4859720000000001</v>
      </c>
      <c r="K37" s="126">
        <f ca="1">OFFSET(IND!N$25,$E37,0)</f>
        <v>1.4859720000000001</v>
      </c>
      <c r="L37" s="126">
        <f ca="1">OFFSET(IND!O$25,$E37,0)</f>
        <v>1.4859720000000001</v>
      </c>
      <c r="M37" s="126">
        <f ca="1">OFFSET(IND!P$25,$E37,0)</f>
        <v>1.4748273068159872</v>
      </c>
      <c r="N37" s="126">
        <f ca="1">OFFSET(IND!Q$25,$E37,0)</f>
        <v>1.4540482308993454</v>
      </c>
      <c r="O37" s="203">
        <f ca="1">OFFSET(IND!R$25,$E37,0)</f>
        <v>1.3399941393526875</v>
      </c>
      <c r="P37" s="126">
        <f ca="1">OFFSET(IND!S$25,$E37,0)</f>
        <v>1.3691537205593167</v>
      </c>
      <c r="Q37" s="126">
        <f ca="1">OFFSET(IND!T$25,$E37,0)</f>
        <v>1.3940396378785167</v>
      </c>
      <c r="R37" s="126">
        <f ca="1">OFFSET(IND!U$25,$E37,0)</f>
        <v>1.4178274898679006</v>
      </c>
      <c r="S37" s="126">
        <f ca="1">OFFSET(IND!V$25,$E37,0)</f>
        <v>1.440924252916189</v>
      </c>
      <c r="T37" s="203">
        <f ca="1">OFFSET(IND!W$25,$E37,0)</f>
        <v>1.4702746015301893</v>
      </c>
      <c r="U37" s="126">
        <f ca="1">OFFSET(IND!X$25,$E37,0)</f>
        <v>1.5128041145472575</v>
      </c>
      <c r="V37" s="126">
        <f ca="1">OFFSET(IND!Y$25,$E37,0)</f>
        <v>1.5585878161749094</v>
      </c>
      <c r="W37" s="126">
        <f ca="1">OFFSET(IND!Z$25,$E37,0)</f>
        <v>1.6076644557769144</v>
      </c>
      <c r="X37" s="126">
        <f ca="1">OFFSET(IND!AA$25,$E37,0)</f>
        <v>1.6520541543932143</v>
      </c>
      <c r="Y37" s="205">
        <f ca="1">OFFSET(IND!AB$25,$E37,0)</f>
        <v>1.7025739941165308</v>
      </c>
      <c r="Z37" s="126">
        <f ca="1">OFFSET(IND!AC$25,$E37,0)</f>
        <v>1.7434949747984421</v>
      </c>
      <c r="AA37" s="126">
        <f ca="1">OFFSET(IND!AD$25,$E37,0)</f>
        <v>1.7814412033385827</v>
      </c>
      <c r="AB37" s="126">
        <f ca="1">OFFSET(IND!AE$25,$E37,0)</f>
        <v>1.8218542995084841</v>
      </c>
      <c r="AC37" s="126">
        <f ca="1">OFFSET(IND!AF$25,$E37,0)</f>
        <v>1.8640087140052755</v>
      </c>
      <c r="AD37" s="126">
        <f ca="1">OFFSET(IND!AG$25,$E37,0)</f>
        <v>1.9069612327352246</v>
      </c>
      <c r="AE37" s="126">
        <f ca="1">OFFSET(IND!AH$25,$E37,0)</f>
        <v>1.9544121571429725</v>
      </c>
      <c r="AF37" s="126">
        <f ca="1">OFFSET(IND!AI$25,$E37,0)</f>
        <v>2.0037495097381846</v>
      </c>
      <c r="AG37" s="126">
        <f ca="1">OFFSET(IND!AJ$25,$E37,0)</f>
        <v>2.0531594172636836</v>
      </c>
      <c r="AH37" s="126">
        <f ca="1">OFFSET(IND!AK$25,$E37,0)</f>
        <v>2.1044557529766466</v>
      </c>
      <c r="AI37" s="126">
        <f ca="1">OFFSET(IND!AL$25,$E37,0)</f>
        <v>2.1593798352039633</v>
      </c>
      <c r="AJ37" s="126">
        <f ca="1">OFFSET(IND!AM$25,$E37,0)</f>
        <v>2.4255838744272453</v>
      </c>
      <c r="AK37" s="126">
        <f ca="1">OFFSET(IND!AN$25,$E37,0)</f>
        <v>2.7570873509088969</v>
      </c>
      <c r="AL37" s="126">
        <f ca="1">OFFSET(IND!AO$25,$E37,0)</f>
        <v>3.3439116270707769</v>
      </c>
      <c r="AM37" s="126">
        <f ca="1">OFFSET(IND!AP$25,$E37,0)</f>
        <v>3.9416191427757181</v>
      </c>
      <c r="AQ37" s="4"/>
    </row>
    <row r="38" spans="1:43">
      <c r="A38" s="35" t="s">
        <v>338</v>
      </c>
      <c r="B38">
        <v>31.93143244434</v>
      </c>
      <c r="E38" s="129">
        <f ca="1">MATCH(F38,IND!$D$26:$D$255,0)</f>
        <v>53</v>
      </c>
      <c r="F38" s="4" t="str">
        <f t="shared" si="0"/>
        <v>IMIO</v>
      </c>
      <c r="G38" s="126">
        <f ca="1">OFFSET(IND!J$25,$E38,0)</f>
        <v>28.894976807848312</v>
      </c>
      <c r="H38" s="126">
        <f ca="1">OFFSET(IND!K$25,$E38,0)</f>
        <v>29.65742612234251</v>
      </c>
      <c r="I38" s="126">
        <f ca="1">OFFSET(IND!L$25,$E38,0)</f>
        <v>29.710699432595082</v>
      </c>
      <c r="J38" s="126">
        <f ca="1">OFFSET(IND!M$25,$E38,0)</f>
        <v>29.757392277177463</v>
      </c>
      <c r="K38" s="126">
        <f ca="1">OFFSET(IND!N$25,$E38,0)</f>
        <v>29.757392277177463</v>
      </c>
      <c r="L38" s="126">
        <f ca="1">OFFSET(IND!O$25,$E38,0)</f>
        <v>29.757392277177463</v>
      </c>
      <c r="M38" s="126">
        <f ca="1">OFFSET(IND!P$25,$E38,0)</f>
        <v>29.534213773891089</v>
      </c>
      <c r="N38" s="126">
        <f ca="1">OFFSET(IND!Q$25,$E38,0)</f>
        <v>29.1181015502363</v>
      </c>
      <c r="O38" s="203">
        <f ca="1">OFFSET(IND!R$25,$E38,0)</f>
        <v>26.834106735414075</v>
      </c>
      <c r="P38" s="126">
        <f ca="1">OFFSET(IND!S$25,$E38,0)</f>
        <v>27.41804310608854</v>
      </c>
      <c r="Q38" s="126">
        <f ca="1">OFFSET(IND!T$25,$E38,0)</f>
        <v>27.916397048050325</v>
      </c>
      <c r="R38" s="126">
        <f ca="1">OFFSET(IND!U$25,$E38,0)</f>
        <v>28.392761638419142</v>
      </c>
      <c r="S38" s="126">
        <f ca="1">OFFSET(IND!V$25,$E38,0)</f>
        <v>28.855286799297634</v>
      </c>
      <c r="T38" s="203">
        <f ca="1">OFFSET(IND!W$25,$E38,0)</f>
        <v>29.44304339039001</v>
      </c>
      <c r="U38" s="126">
        <f ca="1">OFFSET(IND!X$25,$E38,0)</f>
        <v>30.294719870300952</v>
      </c>
      <c r="V38" s="126">
        <f ca="1">OFFSET(IND!Y$25,$E38,0)</f>
        <v>31.211563235610178</v>
      </c>
      <c r="W38" s="126">
        <f ca="1">OFFSET(IND!Z$25,$E38,0)</f>
        <v>32.194349463266235</v>
      </c>
      <c r="X38" s="126">
        <f ca="1">OFFSET(IND!AA$25,$E38,0)</f>
        <v>33.083277164993405</v>
      </c>
      <c r="Y38" s="205">
        <f ca="1">OFFSET(IND!AB$25,$E38,0)</f>
        <v>34.094964254943193</v>
      </c>
      <c r="Z38" s="126">
        <f ca="1">OFFSET(IND!AC$25,$E38,0)</f>
        <v>34.914429005637309</v>
      </c>
      <c r="AA38" s="126">
        <f ca="1">OFFSET(IND!AD$25,$E38,0)</f>
        <v>35.67432273722067</v>
      </c>
      <c r="AB38" s="126">
        <f ca="1">OFFSET(IND!AE$25,$E38,0)</f>
        <v>36.48361682611538</v>
      </c>
      <c r="AC38" s="126">
        <f ca="1">OFFSET(IND!AF$25,$E38,0)</f>
        <v>37.327781755465168</v>
      </c>
      <c r="AD38" s="126">
        <f ca="1">OFFSET(IND!AG$25,$E38,0)</f>
        <v>38.187929153356855</v>
      </c>
      <c r="AE38" s="126">
        <f ca="1">OFFSET(IND!AH$25,$E38,0)</f>
        <v>39.138159555757468</v>
      </c>
      <c r="AF38" s="126">
        <f ca="1">OFFSET(IND!AI$25,$E38,0)</f>
        <v>40.12616670198441</v>
      </c>
      <c r="AG38" s="126">
        <f ca="1">OFFSET(IND!AJ$25,$E38,0)</f>
        <v>41.11562679989698</v>
      </c>
      <c r="AH38" s="126">
        <f ca="1">OFFSET(IND!AK$25,$E38,0)</f>
        <v>42.142863641635877</v>
      </c>
      <c r="AI38" s="126">
        <f ca="1">OFFSET(IND!AL$25,$E38,0)</f>
        <v>43.242748067656159</v>
      </c>
      <c r="AJ38" s="126">
        <f ca="1">OFFSET(IND!AM$25,$E38,0)</f>
        <v>48.573627802224742</v>
      </c>
      <c r="AK38" s="126">
        <f ca="1">OFFSET(IND!AN$25,$E38,0)</f>
        <v>55.212164053858409</v>
      </c>
      <c r="AL38" s="126">
        <f ca="1">OFFSET(IND!AO$25,$E38,0)</f>
        <v>66.963637287216628</v>
      </c>
      <c r="AM38" s="126">
        <f ca="1">OFFSET(IND!AP$25,$E38,0)</f>
        <v>78.93305327341902</v>
      </c>
      <c r="AQ38" s="4"/>
    </row>
    <row r="39" spans="1:43">
      <c r="A39" s="35" t="s">
        <v>339</v>
      </c>
      <c r="B39">
        <v>16.901755910559999</v>
      </c>
      <c r="E39" s="129">
        <f ca="1">MATCH(F39,IND!$D$26:$D$255,0)</f>
        <v>51</v>
      </c>
      <c r="F39" s="4" t="str">
        <f t="shared" si="0"/>
        <v>IMIP</v>
      </c>
      <c r="G39" s="126">
        <f ca="1">OFFSET(IND!J$25,$E39,0)</f>
        <v>15.294517272248457</v>
      </c>
      <c r="H39" s="126">
        <f ca="1">OFFSET(IND!K$25,$E39,0)</f>
        <v>15.698092408760701</v>
      </c>
      <c r="I39" s="126">
        <f ca="1">OFFSET(IND!L$25,$E39,0)</f>
        <v>15.726290720502778</v>
      </c>
      <c r="J39" s="126">
        <f ca="1">OFFSET(IND!M$25,$E39,0)</f>
        <v>15.751005899293361</v>
      </c>
      <c r="K39" s="126">
        <f ca="1">OFFSET(IND!N$25,$E39,0)</f>
        <v>15.751005899293361</v>
      </c>
      <c r="L39" s="126">
        <f ca="1">OFFSET(IND!O$25,$E39,0)</f>
        <v>15.751005899293361</v>
      </c>
      <c r="M39" s="126">
        <f ca="1">OFFSET(IND!P$25,$E39,0)</f>
        <v>15.632874381278754</v>
      </c>
      <c r="N39" s="126">
        <f ca="1">OFFSET(IND!Q$25,$E39,0)</f>
        <v>15.412620333864073</v>
      </c>
      <c r="O39" s="203">
        <f ca="1">OFFSET(IND!R$25,$E39,0)</f>
        <v>14.203669782447253</v>
      </c>
      <c r="P39" s="126">
        <f ca="1">OFFSET(IND!S$25,$E39,0)</f>
        <v>14.512755509235202</v>
      </c>
      <c r="Q39" s="126">
        <f ca="1">OFFSET(IND!T$25,$E39,0)</f>
        <v>14.776541253854916</v>
      </c>
      <c r="R39" s="126">
        <f ca="1">OFFSET(IND!U$25,$E39,0)</f>
        <v>15.028687725670201</v>
      </c>
      <c r="S39" s="126">
        <f ca="1">OFFSET(IND!V$25,$E39,0)</f>
        <v>15.273508792977102</v>
      </c>
      <c r="T39" s="203">
        <f ca="1">OFFSET(IND!W$25,$E39,0)</f>
        <v>15.584616616116055</v>
      </c>
      <c r="U39" s="126">
        <f ca="1">OFFSET(IND!X$25,$E39,0)</f>
        <v>16.035420945151806</v>
      </c>
      <c r="V39" s="126">
        <f ca="1">OFFSET(IND!Y$25,$E39,0)</f>
        <v>16.520719022389219</v>
      </c>
      <c r="W39" s="126">
        <f ca="1">OFFSET(IND!Z$25,$E39,0)</f>
        <v>17.040921583331603</v>
      </c>
      <c r="X39" s="126">
        <f ca="1">OFFSET(IND!AA$25,$E39,0)</f>
        <v>17.511443507549014</v>
      </c>
      <c r="Y39" s="205">
        <f ca="1">OFFSET(IND!AB$25,$E39,0)</f>
        <v>18.046943701034028</v>
      </c>
      <c r="Z39" s="126">
        <f ca="1">OFFSET(IND!AC$25,$E39,0)</f>
        <v>18.480697909138659</v>
      </c>
      <c r="AA39" s="126">
        <f ca="1">OFFSET(IND!AD$25,$E39,0)</f>
        <v>18.882920339703762</v>
      </c>
      <c r="AB39" s="126">
        <f ca="1">OFFSET(IND!AE$25,$E39,0)</f>
        <v>19.311291073594326</v>
      </c>
      <c r="AC39" s="126">
        <f ca="1">OFFSET(IND!AF$25,$E39,0)</f>
        <v>19.758119433361685</v>
      </c>
      <c r="AD39" s="126">
        <f ca="1">OFFSET(IND!AG$25,$E39,0)</f>
        <v>20.213407538322571</v>
      </c>
      <c r="AE39" s="126">
        <f ca="1">OFFSET(IND!AH$25,$E39,0)</f>
        <v>20.716377843465171</v>
      </c>
      <c r="AF39" s="126">
        <f ca="1">OFFSET(IND!AI$25,$E39,0)</f>
        <v>21.239343909974298</v>
      </c>
      <c r="AG39" s="126">
        <f ca="1">OFFSET(IND!AJ$25,$E39,0)</f>
        <v>21.763079044228292</v>
      </c>
      <c r="AH39" s="126">
        <f ca="1">OFFSET(IND!AK$25,$E39,0)</f>
        <v>22.306809939848812</v>
      </c>
      <c r="AI39" s="126">
        <f ca="1">OFFSET(IND!AL$25,$E39,0)</f>
        <v>22.888994222712647</v>
      </c>
      <c r="AJ39" s="126">
        <f ca="1">OFFSET(IND!AM$25,$E39,0)</f>
        <v>25.710703778627323</v>
      </c>
      <c r="AK39" s="126">
        <f ca="1">OFFSET(IND!AN$25,$E39,0)</f>
        <v>29.224574304921731</v>
      </c>
      <c r="AL39" s="126">
        <f ca="1">OFFSET(IND!AO$25,$E39,0)</f>
        <v>35.44479422540094</v>
      </c>
      <c r="AM39" s="126">
        <f ca="1">OFFSET(IND!AP$25,$E39,0)</f>
        <v>41.780374307610103</v>
      </c>
      <c r="AQ39" s="4"/>
    </row>
    <row r="40" spans="1:43">
      <c r="A40" s="35" t="s">
        <v>340</v>
      </c>
      <c r="B40">
        <v>28.149155918999998</v>
      </c>
      <c r="E40" s="129">
        <f ca="1">MATCH(F40,IND!$D$26:$D$255,0)</f>
        <v>63</v>
      </c>
      <c r="F40" s="4" t="str">
        <f t="shared" si="0"/>
        <v>IMIR</v>
      </c>
      <c r="G40" s="126">
        <f ca="1">OFFSET(IND!J$25,$E40,0)</f>
        <v>51.488523217763458</v>
      </c>
      <c r="H40" s="126">
        <f ca="1">OFFSET(IND!K$25,$E40,0)</f>
        <v>52.847146534638362</v>
      </c>
      <c r="I40" s="126">
        <f ca="1">OFFSET(IND!L$25,$E40,0)</f>
        <v>52.942075286098081</v>
      </c>
      <c r="J40" s="126">
        <f ca="1">OFFSET(IND!M$25,$E40,0)</f>
        <v>46.045999999999999</v>
      </c>
      <c r="K40" s="126">
        <f ca="1">OFFSET(IND!N$25,$E40,0)</f>
        <v>46.045999999999999</v>
      </c>
      <c r="L40" s="126">
        <f ca="1">OFFSET(IND!O$25,$E40,0)</f>
        <v>46.045999999999999</v>
      </c>
      <c r="M40" s="126">
        <f ca="1">OFFSET(IND!P$25,$E40,0)</f>
        <v>45.700658000049089</v>
      </c>
      <c r="N40" s="126">
        <f ca="1">OFFSET(IND!Q$25,$E40,0)</f>
        <v>45.056774178780799</v>
      </c>
      <c r="O40" s="203">
        <f ca="1">OFFSET(IND!R$25,$E40,0)</f>
        <v>41.52256579574437</v>
      </c>
      <c r="P40" s="126">
        <f ca="1">OFFSET(IND!S$25,$E40,0)</f>
        <v>42.426137381373472</v>
      </c>
      <c r="Q40" s="126">
        <f ca="1">OFFSET(IND!T$25,$E40,0)</f>
        <v>43.197280410232615</v>
      </c>
      <c r="R40" s="126">
        <f ca="1">OFFSET(IND!U$25,$E40,0)</f>
        <v>43.934397551540236</v>
      </c>
      <c r="S40" s="126">
        <f ca="1">OFFSET(IND!V$25,$E40,0)</f>
        <v>44.650099833495403</v>
      </c>
      <c r="T40" s="203">
        <f ca="1">OFFSET(IND!W$25,$E40,0)</f>
        <v>45.559582752608456</v>
      </c>
      <c r="U40" s="126">
        <f ca="1">OFFSET(IND!X$25,$E40,0)</f>
        <v>46.877450085494893</v>
      </c>
      <c r="V40" s="126">
        <f ca="1">OFFSET(IND!Y$25,$E40,0)</f>
        <v>48.296155367389069</v>
      </c>
      <c r="W40" s="126">
        <f ca="1">OFFSET(IND!Z$25,$E40,0)</f>
        <v>49.81689932966691</v>
      </c>
      <c r="X40" s="126">
        <f ca="1">OFFSET(IND!AA$25,$E40,0)</f>
        <v>51.192408466101611</v>
      </c>
      <c r="Y40" s="205">
        <f ca="1">OFFSET(IND!AB$25,$E40,0)</f>
        <v>52.757873050831222</v>
      </c>
      <c r="Z40" s="126">
        <f ca="1">OFFSET(IND!AC$25,$E40,0)</f>
        <v>54.025896591301219</v>
      </c>
      <c r="AA40" s="126">
        <f ca="1">OFFSET(IND!AD$25,$E40,0)</f>
        <v>55.201741115531362</v>
      </c>
      <c r="AB40" s="126">
        <f ca="1">OFFSET(IND!AE$25,$E40,0)</f>
        <v>56.454026775179912</v>
      </c>
      <c r="AC40" s="126">
        <f ca="1">OFFSET(IND!AF$25,$E40,0)</f>
        <v>57.760270883359112</v>
      </c>
      <c r="AD40" s="126">
        <f ca="1">OFFSET(IND!AG$25,$E40,0)</f>
        <v>59.091245947114849</v>
      </c>
      <c r="AE40" s="126">
        <f ca="1">OFFSET(IND!AH$25,$E40,0)</f>
        <v>60.561613669574733</v>
      </c>
      <c r="AF40" s="126">
        <f ca="1">OFFSET(IND!AI$25,$E40,0)</f>
        <v>62.090436377942815</v>
      </c>
      <c r="AG40" s="126">
        <f ca="1">OFFSET(IND!AJ$25,$E40,0)</f>
        <v>63.621507354999665</v>
      </c>
      <c r="AH40" s="126">
        <f ca="1">OFFSET(IND!AK$25,$E40,0)</f>
        <v>65.21103331796472</v>
      </c>
      <c r="AI40" s="126">
        <f ca="1">OFFSET(IND!AL$25,$E40,0)</f>
        <v>66.912972715368596</v>
      </c>
      <c r="AJ40" s="126">
        <f ca="1">OFFSET(IND!AM$25,$E40,0)</f>
        <v>75.16187053448985</v>
      </c>
      <c r="AK40" s="126">
        <f ca="1">OFFSET(IND!AN$25,$E40,0)</f>
        <v>85.434210173510053</v>
      </c>
      <c r="AL40" s="126">
        <f ca="1">OFFSET(IND!AO$25,$E40,0)</f>
        <v>103.61820732833526</v>
      </c>
      <c r="AM40" s="126">
        <f ca="1">OFFSET(IND!AP$25,$E40,0)</f>
        <v>122.13944478647694</v>
      </c>
      <c r="AQ40" s="4"/>
    </row>
    <row r="41" spans="1:43">
      <c r="A41" s="35" t="s">
        <v>341</v>
      </c>
      <c r="B41">
        <v>5.2585839407999997E-2</v>
      </c>
      <c r="E41" s="129">
        <f ca="1">MATCH(F41,IND!$D$26:$D$255,0)</f>
        <v>56</v>
      </c>
      <c r="F41" s="4" t="str">
        <f t="shared" si="0"/>
        <v>IMIS</v>
      </c>
      <c r="G41" s="126">
        <f ca="1">OFFSET(IND!J$25,$E41,0)</f>
        <v>20.275122960000004</v>
      </c>
      <c r="H41" s="126">
        <f ca="1">OFFSET(IND!K$25,$E41,0)</f>
        <v>20.81012091846657</v>
      </c>
      <c r="I41" s="126">
        <f ca="1">OFFSET(IND!L$25,$E41,0)</f>
        <v>20.847501911122833</v>
      </c>
      <c r="J41" s="126">
        <f ca="1">OFFSET(IND!M$25,$E41,0)</f>
        <v>0.90805719120000006</v>
      </c>
      <c r="K41" s="126">
        <f ca="1">OFFSET(IND!N$25,$E41,0)</f>
        <v>0.90805719120000006</v>
      </c>
      <c r="L41" s="126">
        <f ca="1">OFFSET(IND!O$25,$E41,0)</f>
        <v>0.90805719120000006</v>
      </c>
      <c r="M41" s="126">
        <f ca="1">OFFSET(IND!P$25,$E41,0)</f>
        <v>0.90124682142892731</v>
      </c>
      <c r="N41" s="126">
        <f ca="1">OFFSET(IND!Q$25,$E41,0)</f>
        <v>0.8885490119731656</v>
      </c>
      <c r="O41" s="203">
        <f ca="1">OFFSET(IND!R$25,$E41,0)</f>
        <v>0.81885211457891727</v>
      </c>
      <c r="P41" s="126">
        <f ca="1">OFFSET(IND!S$25,$E41,0)</f>
        <v>0.83667113634181722</v>
      </c>
      <c r="Q41" s="126">
        <f ca="1">OFFSET(IND!T$25,$E41,0)</f>
        <v>0.8518785804802721</v>
      </c>
      <c r="R41" s="126">
        <f ca="1">OFFSET(IND!U$25,$E41,0)</f>
        <v>0.86641501189496983</v>
      </c>
      <c r="S41" s="126">
        <f ca="1">OFFSET(IND!V$25,$E41,0)</f>
        <v>0.88052912829786345</v>
      </c>
      <c r="T41" s="203">
        <f ca="1">OFFSET(IND!W$25,$E41,0)</f>
        <v>0.89846472541757361</v>
      </c>
      <c r="U41" s="126">
        <f ca="1">OFFSET(IND!X$25,$E41,0)</f>
        <v>0.924453929879961</v>
      </c>
      <c r="V41" s="126">
        <f ca="1">OFFSET(IND!Y$25,$E41,0)</f>
        <v>0.95243172455088643</v>
      </c>
      <c r="W41" s="126">
        <f ca="1">OFFSET(IND!Z$25,$E41,0)</f>
        <v>0.98242178863724305</v>
      </c>
      <c r="X41" s="126">
        <f ca="1">OFFSET(IND!AA$25,$E41,0)</f>
        <v>1.0095477271096585</v>
      </c>
      <c r="Y41" s="205">
        <f ca="1">OFFSET(IND!AB$25,$E41,0)</f>
        <v>1.0404197110764015</v>
      </c>
      <c r="Z41" s="126">
        <f ca="1">OFFSET(IND!AC$25,$E41,0)</f>
        <v>1.0654259634009176</v>
      </c>
      <c r="AA41" s="126">
        <f ca="1">OFFSET(IND!AD$25,$E41,0)</f>
        <v>1.088614385325956</v>
      </c>
      <c r="AB41" s="126">
        <f ca="1">OFFSET(IND!AE$25,$E41,0)</f>
        <v>1.1133102763627563</v>
      </c>
      <c r="AC41" s="126">
        <f ca="1">OFFSET(IND!AF$25,$E41,0)</f>
        <v>1.1390702632431531</v>
      </c>
      <c r="AD41" s="126">
        <f ca="1">OFFSET(IND!AG$25,$E41,0)</f>
        <v>1.1653179607185316</v>
      </c>
      <c r="AE41" s="126">
        <f ca="1">OFFSET(IND!AH$25,$E41,0)</f>
        <v>1.1943145724565341</v>
      </c>
      <c r="AF41" s="126">
        <f ca="1">OFFSET(IND!AI$25,$E41,0)</f>
        <v>1.2244639546917662</v>
      </c>
      <c r="AG41" s="126">
        <f ca="1">OFFSET(IND!AJ$25,$E41,0)</f>
        <v>1.2546576742538147</v>
      </c>
      <c r="AH41" s="126">
        <f ca="1">OFFSET(IND!AK$25,$E41,0)</f>
        <v>1.2860041643130928</v>
      </c>
      <c r="AI41" s="126">
        <f ca="1">OFFSET(IND!AL$25,$E41,0)</f>
        <v>1.3195675207131967</v>
      </c>
      <c r="AJ41" s="126">
        <f ca="1">OFFSET(IND!AM$25,$E41,0)</f>
        <v>1.4822411728029994</v>
      </c>
      <c r="AK41" s="126">
        <f ca="1">OFFSET(IND!AN$25,$E41,0)</f>
        <v>1.6848184190276685</v>
      </c>
      <c r="AL41" s="126">
        <f ca="1">OFFSET(IND!AO$25,$E41,0)</f>
        <v>2.0434187183196673</v>
      </c>
      <c r="AM41" s="126">
        <f ca="1">OFFSET(IND!AP$25,$E41,0)</f>
        <v>2.4086696166341435</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38.083758528752007</v>
      </c>
      <c r="I44" s="126">
        <f ca="1">OFFSET(IND!L$25,$E44,0)</f>
        <v>32.798112327252618</v>
      </c>
      <c r="J44" s="126">
        <f ca="1">OFFSET(IND!M$25,$E44,0)</f>
        <v>11.427588</v>
      </c>
      <c r="K44" s="126">
        <f ca="1">OFFSET(IND!N$25,$E44,0)</f>
        <v>11.427588</v>
      </c>
      <c r="L44" s="126">
        <f ca="1">OFFSET(IND!O$25,$E44,0)</f>
        <v>11.427588</v>
      </c>
      <c r="M44" s="126">
        <f ca="1">OFFSET(IND!P$25,$E44,0)</f>
        <v>11.197502335570471</v>
      </c>
      <c r="N44" s="126">
        <f ca="1">OFFSET(IND!Q$25,$E44,0)</f>
        <v>10.583940563758391</v>
      </c>
      <c r="O44" s="203">
        <f ca="1">OFFSET(IND!R$25,$E44,0)</f>
        <v>8.6857338322147672</v>
      </c>
      <c r="P44" s="126">
        <f ca="1">OFFSET(IND!S$25,$E44,0)</f>
        <v>8.9925147181208072</v>
      </c>
      <c r="Q44" s="126">
        <f ca="1">OFFSET(IND!T$25,$E44,0)</f>
        <v>9.0308623288590617</v>
      </c>
      <c r="R44" s="126">
        <f ca="1">OFFSET(IND!U$25,$E44,0)</f>
        <v>9.0883837449664444</v>
      </c>
      <c r="S44" s="126">
        <f ca="1">OFFSET(IND!V$25,$E44,0)</f>
        <v>9.1459051610738253</v>
      </c>
      <c r="T44" s="203">
        <f ca="1">OFFSET(IND!W$25,$E44,0)</f>
        <v>9.2801217986577189</v>
      </c>
      <c r="U44" s="126">
        <f ca="1">OFFSET(IND!X$25,$E44,0)</f>
        <v>9.606076489932887</v>
      </c>
      <c r="V44" s="126">
        <f ca="1">OFFSET(IND!Y$25,$E44,0)</f>
        <v>9.989552597315436</v>
      </c>
      <c r="W44" s="126">
        <f ca="1">OFFSET(IND!Z$25,$E44,0)</f>
        <v>10.449723926174496</v>
      </c>
      <c r="X44" s="126">
        <f ca="1">OFFSET(IND!AA$25,$E44,0)</f>
        <v>10.814026228187917</v>
      </c>
      <c r="Y44" s="205">
        <f ca="1">OFFSET(IND!AB$25,$E44,0)</f>
        <v>11.274197557046978</v>
      </c>
      <c r="Z44" s="126">
        <f ca="1">OFFSET(IND!AC$25,$E44,0)</f>
        <v>11.657673664429529</v>
      </c>
      <c r="AA44" s="126">
        <f ca="1">OFFSET(IND!AD$25,$E44,0)</f>
        <v>11.906933134228186</v>
      </c>
      <c r="AB44" s="126">
        <f ca="1">OFFSET(IND!AE$25,$E44,0)</f>
        <v>12.1945402147651</v>
      </c>
      <c r="AC44" s="126">
        <f ca="1">OFFSET(IND!AF$25,$E44,0)</f>
        <v>12.501321100671138</v>
      </c>
      <c r="AD44" s="126">
        <f ca="1">OFFSET(IND!AG$25,$E44,0)</f>
        <v>12.769754375838925</v>
      </c>
      <c r="AE44" s="126">
        <f ca="1">OFFSET(IND!AH$25,$E44,0)</f>
        <v>13.095709067114093</v>
      </c>
      <c r="AF44" s="126">
        <f ca="1">OFFSET(IND!AI$25,$E44,0)</f>
        <v>13.42166375838926</v>
      </c>
      <c r="AG44" s="126">
        <f ca="1">OFFSET(IND!AJ$25,$E44,0)</f>
        <v>13.747618449664426</v>
      </c>
      <c r="AH44" s="126">
        <f ca="1">OFFSET(IND!AK$25,$E44,0)</f>
        <v>14.073573140939592</v>
      </c>
      <c r="AI44" s="126">
        <f ca="1">OFFSET(IND!AL$25,$E44,0)</f>
        <v>14.418701637583888</v>
      </c>
      <c r="AJ44" s="126">
        <f ca="1">OFFSET(IND!AM$25,$E44,0)</f>
        <v>15.49243473825503</v>
      </c>
      <c r="AK44" s="126">
        <f ca="1">OFFSET(IND!AN$25,$E44,0)</f>
        <v>16.911296335570466</v>
      </c>
      <c r="AL44" s="126">
        <f ca="1">OFFSET(IND!AO$25,$E44,0)</f>
        <v>19.346369617449614</v>
      </c>
      <c r="AM44" s="126">
        <f ca="1">OFFSET(IND!AP$25,$E44,0)</f>
        <v>21.838964315436211</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0.50110208590463157</v>
      </c>
      <c r="I46" s="126">
        <f ca="1">OFFSET(IND!L$25,$E46,0)</f>
        <v>0.43155410956911333</v>
      </c>
      <c r="J46" s="126">
        <f ca="1">OFFSET(IND!M$25,$E46,0)</f>
        <v>0.15036300000000002</v>
      </c>
      <c r="K46" s="126">
        <f ca="1">OFFSET(IND!N$25,$E46,0)</f>
        <v>0.15036300000000002</v>
      </c>
      <c r="L46" s="126">
        <f ca="1">OFFSET(IND!O$25,$E46,0)</f>
        <v>0.15036300000000002</v>
      </c>
      <c r="M46" s="126">
        <f ca="1">OFFSET(IND!P$25,$E46,0)</f>
        <v>0.1473355570469799</v>
      </c>
      <c r="N46" s="126">
        <f ca="1">OFFSET(IND!Q$25,$E46,0)</f>
        <v>0.1392623758389262</v>
      </c>
      <c r="O46" s="203">
        <f ca="1">OFFSET(IND!R$25,$E46,0)</f>
        <v>0.1142859714765101</v>
      </c>
      <c r="P46" s="126">
        <f ca="1">OFFSET(IND!S$25,$E46,0)</f>
        <v>0.11832256208053693</v>
      </c>
      <c r="Q46" s="126">
        <f ca="1">OFFSET(IND!T$25,$E46,0)</f>
        <v>0.11882713590604027</v>
      </c>
      <c r="R46" s="126">
        <f ca="1">OFFSET(IND!U$25,$E46,0)</f>
        <v>0.11958399664429531</v>
      </c>
      <c r="S46" s="126">
        <f ca="1">OFFSET(IND!V$25,$E46,0)</f>
        <v>0.12034085738255032</v>
      </c>
      <c r="T46" s="203">
        <f ca="1">OFFSET(IND!W$25,$E46,0)</f>
        <v>0.12210686577181208</v>
      </c>
      <c r="U46" s="126">
        <f ca="1">OFFSET(IND!X$25,$E46,0)</f>
        <v>0.1263957432885906</v>
      </c>
      <c r="V46" s="126">
        <f ca="1">OFFSET(IND!Y$25,$E46,0)</f>
        <v>0.13144148154362414</v>
      </c>
      <c r="W46" s="126">
        <f ca="1">OFFSET(IND!Z$25,$E46,0)</f>
        <v>0.1374963674496644</v>
      </c>
      <c r="X46" s="126">
        <f ca="1">OFFSET(IND!AA$25,$E46,0)</f>
        <v>0.14228981879194624</v>
      </c>
      <c r="Y46" s="205">
        <f ca="1">OFFSET(IND!AB$25,$E46,0)</f>
        <v>0.14834470469798652</v>
      </c>
      <c r="Z46" s="126">
        <f ca="1">OFFSET(IND!AC$25,$E46,0)</f>
        <v>0.1533904429530201</v>
      </c>
      <c r="AA46" s="126">
        <f ca="1">OFFSET(IND!AD$25,$E46,0)</f>
        <v>0.15667017281879189</v>
      </c>
      <c r="AB46" s="126">
        <f ca="1">OFFSET(IND!AE$25,$E46,0)</f>
        <v>0.16045447651006708</v>
      </c>
      <c r="AC46" s="126">
        <f ca="1">OFFSET(IND!AF$25,$E46,0)</f>
        <v>0.16449106711409389</v>
      </c>
      <c r="AD46" s="126">
        <f ca="1">OFFSET(IND!AG$25,$E46,0)</f>
        <v>0.16802308389261739</v>
      </c>
      <c r="AE46" s="126">
        <f ca="1">OFFSET(IND!AH$25,$E46,0)</f>
        <v>0.17231196140939592</v>
      </c>
      <c r="AF46" s="126">
        <f ca="1">OFFSET(IND!AI$25,$E46,0)</f>
        <v>0.17660083892617442</v>
      </c>
      <c r="AG46" s="126">
        <f ca="1">OFFSET(IND!AJ$25,$E46,0)</f>
        <v>0.18088971644295293</v>
      </c>
      <c r="AH46" s="126">
        <f ca="1">OFFSET(IND!AK$25,$E46,0)</f>
        <v>0.18517859395973144</v>
      </c>
      <c r="AI46" s="126">
        <f ca="1">OFFSET(IND!AL$25,$E46,0)</f>
        <v>0.18971975838926164</v>
      </c>
      <c r="AJ46" s="126">
        <f ca="1">OFFSET(IND!AM$25,$E46,0)</f>
        <v>0.20384782550335559</v>
      </c>
      <c r="AK46" s="126">
        <f ca="1">OFFSET(IND!AN$25,$E46,0)</f>
        <v>0.22251705704697974</v>
      </c>
      <c r="AL46" s="126">
        <f ca="1">OFFSET(IND!AO$25,$E46,0)</f>
        <v>0.2545574949664422</v>
      </c>
      <c r="AM46" s="126">
        <f ca="1">OFFSET(IND!AP$25,$E46,0)</f>
        <v>0.28735479362416055</v>
      </c>
      <c r="AQ46" s="4"/>
    </row>
    <row r="47" spans="1:43">
      <c r="A47" s="35" t="s">
        <v>347</v>
      </c>
      <c r="B47">
        <v>0.80432667377019995</v>
      </c>
      <c r="E47" s="129">
        <f ca="1">MATCH(F47,IND!$D$26:$D$255,0)</f>
        <v>130</v>
      </c>
      <c r="F47" s="4" t="str">
        <f t="shared" si="0"/>
        <v>INFK</v>
      </c>
      <c r="G47" s="126">
        <f ca="1">OFFSET(IND!J$25,$E47,0)</f>
        <v>0.66789588210349726</v>
      </c>
      <c r="H47" s="126">
        <f ca="1">OFFSET(IND!K$25,$E47,0)</f>
        <v>0.55678009544959062</v>
      </c>
      <c r="I47" s="126">
        <f ca="1">OFFSET(IND!L$25,$E47,0)</f>
        <v>0.47950456618790366</v>
      </c>
      <c r="J47" s="126">
        <f ca="1">OFFSET(IND!M$25,$E47,0)</f>
        <v>0.16707000000000002</v>
      </c>
      <c r="K47" s="126">
        <f ca="1">OFFSET(IND!N$25,$E47,0)</f>
        <v>0.16707000000000002</v>
      </c>
      <c r="L47" s="126">
        <f ca="1">OFFSET(IND!O$25,$E47,0)</f>
        <v>0.16707000000000002</v>
      </c>
      <c r="M47" s="126">
        <f ca="1">OFFSET(IND!P$25,$E47,0)</f>
        <v>0.16370617449664432</v>
      </c>
      <c r="N47" s="126">
        <f ca="1">OFFSET(IND!Q$25,$E47,0)</f>
        <v>0.15473597315436244</v>
      </c>
      <c r="O47" s="203">
        <f ca="1">OFFSET(IND!R$25,$E47,0)</f>
        <v>0.12698441275167788</v>
      </c>
      <c r="P47" s="126">
        <f ca="1">OFFSET(IND!S$25,$E47,0)</f>
        <v>0.13146951342281882</v>
      </c>
      <c r="Q47" s="126">
        <f ca="1">OFFSET(IND!T$25,$E47,0)</f>
        <v>0.13203015100671142</v>
      </c>
      <c r="R47" s="126">
        <f ca="1">OFFSET(IND!U$25,$E47,0)</f>
        <v>0.13287110738255034</v>
      </c>
      <c r="S47" s="126">
        <f ca="1">OFFSET(IND!V$25,$E47,0)</f>
        <v>0.13371206375838923</v>
      </c>
      <c r="T47" s="203">
        <f ca="1">OFFSET(IND!W$25,$E47,0)</f>
        <v>0.13567429530201341</v>
      </c>
      <c r="U47" s="126">
        <f ca="1">OFFSET(IND!X$25,$E47,0)</f>
        <v>0.14043971476510067</v>
      </c>
      <c r="V47" s="126">
        <f ca="1">OFFSET(IND!Y$25,$E47,0)</f>
        <v>0.14604609060402685</v>
      </c>
      <c r="W47" s="126">
        <f ca="1">OFFSET(IND!Z$25,$E47,0)</f>
        <v>0.15277374161073826</v>
      </c>
      <c r="X47" s="126">
        <f ca="1">OFFSET(IND!AA$25,$E47,0)</f>
        <v>0.15809979865771809</v>
      </c>
      <c r="Y47" s="205">
        <f ca="1">OFFSET(IND!AB$25,$E47,0)</f>
        <v>0.1648274496644295</v>
      </c>
      <c r="Z47" s="126">
        <f ca="1">OFFSET(IND!AC$25,$E47,0)</f>
        <v>0.17043382550335567</v>
      </c>
      <c r="AA47" s="126">
        <f ca="1">OFFSET(IND!AD$25,$E47,0)</f>
        <v>0.17407796979865767</v>
      </c>
      <c r="AB47" s="126">
        <f ca="1">OFFSET(IND!AE$25,$E47,0)</f>
        <v>0.17828275167785232</v>
      </c>
      <c r="AC47" s="126">
        <f ca="1">OFFSET(IND!AF$25,$E47,0)</f>
        <v>0.1827678523489932</v>
      </c>
      <c r="AD47" s="126">
        <f ca="1">OFFSET(IND!AG$25,$E47,0)</f>
        <v>0.18669231543624154</v>
      </c>
      <c r="AE47" s="126">
        <f ca="1">OFFSET(IND!AH$25,$E47,0)</f>
        <v>0.1914577348993288</v>
      </c>
      <c r="AF47" s="126">
        <f ca="1">OFFSET(IND!AI$25,$E47,0)</f>
        <v>0.19622315436241602</v>
      </c>
      <c r="AG47" s="126">
        <f ca="1">OFFSET(IND!AJ$25,$E47,0)</f>
        <v>0.20098857382550325</v>
      </c>
      <c r="AH47" s="126">
        <f ca="1">OFFSET(IND!AK$25,$E47,0)</f>
        <v>0.20575399328859048</v>
      </c>
      <c r="AI47" s="126">
        <f ca="1">OFFSET(IND!AL$25,$E47,0)</f>
        <v>0.21079973154362405</v>
      </c>
      <c r="AJ47" s="126">
        <f ca="1">OFFSET(IND!AM$25,$E47,0)</f>
        <v>0.22649758389261734</v>
      </c>
      <c r="AK47" s="126">
        <f ca="1">OFFSET(IND!AN$25,$E47,0)</f>
        <v>0.24724117449664421</v>
      </c>
      <c r="AL47" s="126">
        <f ca="1">OFFSET(IND!AO$25,$E47,0)</f>
        <v>0.28284166107382469</v>
      </c>
      <c r="AM47" s="126">
        <f ca="1">OFFSET(IND!AP$25,$E47,0)</f>
        <v>0.31928310402684512</v>
      </c>
      <c r="AQ47" s="4"/>
    </row>
    <row r="48" spans="1:43">
      <c r="A48" s="35" t="s">
        <v>348</v>
      </c>
      <c r="B48">
        <v>0.241298002131</v>
      </c>
      <c r="E48" s="129">
        <f ca="1">MATCH(F48,IND!$D$26:$D$255,0)</f>
        <v>132</v>
      </c>
      <c r="F48" s="4" t="str">
        <f t="shared" si="0"/>
        <v>INFL</v>
      </c>
      <c r="G48" s="126">
        <f ca="1">OFFSET(IND!J$25,$E48,0)</f>
        <v>0.20036876463104916</v>
      </c>
      <c r="H48" s="126">
        <f ca="1">OFFSET(IND!K$25,$E48,0)</f>
        <v>0.16703402863487718</v>
      </c>
      <c r="I48" s="126">
        <f ca="1">OFFSET(IND!L$25,$E48,0)</f>
        <v>0.14385136985637109</v>
      </c>
      <c r="J48" s="126">
        <f ca="1">OFFSET(IND!M$25,$E48,0)</f>
        <v>5.0121000000000006E-2</v>
      </c>
      <c r="K48" s="126">
        <f ca="1">OFFSET(IND!N$25,$E48,0)</f>
        <v>5.0121000000000006E-2</v>
      </c>
      <c r="L48" s="126">
        <f ca="1">OFFSET(IND!O$25,$E48,0)</f>
        <v>5.0121000000000006E-2</v>
      </c>
      <c r="M48" s="126">
        <f ca="1">OFFSET(IND!P$25,$E48,0)</f>
        <v>4.9111852348993297E-2</v>
      </c>
      <c r="N48" s="126">
        <f ca="1">OFFSET(IND!Q$25,$E48,0)</f>
        <v>4.6420791946308736E-2</v>
      </c>
      <c r="O48" s="203">
        <f ca="1">OFFSET(IND!R$25,$E48,0)</f>
        <v>3.8095323825503367E-2</v>
      </c>
      <c r="P48" s="126">
        <f ca="1">OFFSET(IND!S$25,$E48,0)</f>
        <v>3.9440854026845648E-2</v>
      </c>
      <c r="Q48" s="126">
        <f ca="1">OFFSET(IND!T$25,$E48,0)</f>
        <v>3.9609045302013431E-2</v>
      </c>
      <c r="R48" s="126">
        <f ca="1">OFFSET(IND!U$25,$E48,0)</f>
        <v>3.9861332214765108E-2</v>
      </c>
      <c r="S48" s="126">
        <f ca="1">OFFSET(IND!V$25,$E48,0)</f>
        <v>4.0113619127516778E-2</v>
      </c>
      <c r="T48" s="203">
        <f ca="1">OFFSET(IND!W$25,$E48,0)</f>
        <v>4.0702288590604034E-2</v>
      </c>
      <c r="U48" s="126">
        <f ca="1">OFFSET(IND!X$25,$E48,0)</f>
        <v>4.2131914429530209E-2</v>
      </c>
      <c r="V48" s="126">
        <f ca="1">OFFSET(IND!Y$25,$E48,0)</f>
        <v>4.3813827181208062E-2</v>
      </c>
      <c r="W48" s="126">
        <f ca="1">OFFSET(IND!Z$25,$E48,0)</f>
        <v>4.583212248322148E-2</v>
      </c>
      <c r="X48" s="126">
        <f ca="1">OFFSET(IND!AA$25,$E48,0)</f>
        <v>4.7429939597315431E-2</v>
      </c>
      <c r="Y48" s="205">
        <f ca="1">OFFSET(IND!AB$25,$E48,0)</f>
        <v>4.9448234899328855E-2</v>
      </c>
      <c r="Z48" s="126">
        <f ca="1">OFFSET(IND!AC$25,$E48,0)</f>
        <v>5.1130147651006708E-2</v>
      </c>
      <c r="AA48" s="126">
        <f ca="1">OFFSET(IND!AD$25,$E48,0)</f>
        <v>5.2223390939597311E-2</v>
      </c>
      <c r="AB48" s="126">
        <f ca="1">OFFSET(IND!AE$25,$E48,0)</f>
        <v>5.3484825503355704E-2</v>
      </c>
      <c r="AC48" s="126">
        <f ca="1">OFFSET(IND!AF$25,$E48,0)</f>
        <v>5.4830355704697971E-2</v>
      </c>
      <c r="AD48" s="126">
        <f ca="1">OFFSET(IND!AG$25,$E48,0)</f>
        <v>5.6007694630872476E-2</v>
      </c>
      <c r="AE48" s="126">
        <f ca="1">OFFSET(IND!AH$25,$E48,0)</f>
        <v>5.7437320469798651E-2</v>
      </c>
      <c r="AF48" s="126">
        <f ca="1">OFFSET(IND!AI$25,$E48,0)</f>
        <v>5.886694630872482E-2</v>
      </c>
      <c r="AG48" s="126">
        <f ca="1">OFFSET(IND!AJ$25,$E48,0)</f>
        <v>6.0296572147650988E-2</v>
      </c>
      <c r="AH48" s="126">
        <f ca="1">OFFSET(IND!AK$25,$E48,0)</f>
        <v>6.1726197986577157E-2</v>
      </c>
      <c r="AI48" s="126">
        <f ca="1">OFFSET(IND!AL$25,$E48,0)</f>
        <v>6.3239919463087227E-2</v>
      </c>
      <c r="AJ48" s="126">
        <f ca="1">OFFSET(IND!AM$25,$E48,0)</f>
        <v>6.794927516778522E-2</v>
      </c>
      <c r="AK48" s="126">
        <f ca="1">OFFSET(IND!AN$25,$E48,0)</f>
        <v>7.4172352348993276E-2</v>
      </c>
      <c r="AL48" s="126">
        <f ca="1">OFFSET(IND!AO$25,$E48,0)</f>
        <v>8.4852498322147432E-2</v>
      </c>
      <c r="AM48" s="126">
        <f ca="1">OFFSET(IND!AP$25,$E48,0)</f>
        <v>9.5784931208053564E-2</v>
      </c>
      <c r="AQ48" s="4"/>
    </row>
    <row r="49" spans="1:43">
      <c r="A49" s="35" t="s">
        <v>349</v>
      </c>
      <c r="B49">
        <v>4.5042293731129996</v>
      </c>
      <c r="E49" s="129">
        <f ca="1">MATCH(F49,IND!$D$26:$D$255,0)</f>
        <v>137</v>
      </c>
      <c r="F49" s="4" t="str">
        <f t="shared" si="0"/>
        <v>INFO</v>
      </c>
      <c r="G49" s="126">
        <f ca="1">OFFSET(IND!J$25,$E49,0)</f>
        <v>3.7402169397795855</v>
      </c>
      <c r="H49" s="126">
        <f ca="1">OFFSET(IND!K$25,$E49,0)</f>
        <v>3.1179685345177082</v>
      </c>
      <c r="I49" s="126">
        <f ca="1">OFFSET(IND!L$25,$E49,0)</f>
        <v>2.685225570652261</v>
      </c>
      <c r="J49" s="126">
        <f ca="1">OFFSET(IND!M$25,$E49,0)</f>
        <v>0.9355920000000002</v>
      </c>
      <c r="K49" s="126">
        <f ca="1">OFFSET(IND!N$25,$E49,0)</f>
        <v>0.9355920000000002</v>
      </c>
      <c r="L49" s="126">
        <f ca="1">OFFSET(IND!O$25,$E49,0)</f>
        <v>0.9355920000000002</v>
      </c>
      <c r="M49" s="126">
        <f ca="1">OFFSET(IND!P$25,$E49,0)</f>
        <v>0.91675457718120823</v>
      </c>
      <c r="N49" s="126">
        <f ca="1">OFFSET(IND!Q$25,$E49,0)</f>
        <v>0.86652144966442968</v>
      </c>
      <c r="O49" s="203">
        <f ca="1">OFFSET(IND!R$25,$E49,0)</f>
        <v>0.71111271140939614</v>
      </c>
      <c r="P49" s="126">
        <f ca="1">OFFSET(IND!S$25,$E49,0)</f>
        <v>0.73622927516778536</v>
      </c>
      <c r="Q49" s="126">
        <f ca="1">OFFSET(IND!T$25,$E49,0)</f>
        <v>0.73936884563758398</v>
      </c>
      <c r="R49" s="126">
        <f ca="1">OFFSET(IND!U$25,$E49,0)</f>
        <v>0.74407820134228198</v>
      </c>
      <c r="S49" s="126">
        <f ca="1">OFFSET(IND!V$25,$E49,0)</f>
        <v>0.74878755704697986</v>
      </c>
      <c r="T49" s="203">
        <f ca="1">OFFSET(IND!W$25,$E49,0)</f>
        <v>0.75977605369127532</v>
      </c>
      <c r="U49" s="126">
        <f ca="1">OFFSET(IND!X$25,$E49,0)</f>
        <v>0.78646240268456391</v>
      </c>
      <c r="V49" s="126">
        <f ca="1">OFFSET(IND!Y$25,$E49,0)</f>
        <v>0.81785810738255049</v>
      </c>
      <c r="W49" s="126">
        <f ca="1">OFFSET(IND!Z$25,$E49,0)</f>
        <v>0.85553295302013432</v>
      </c>
      <c r="X49" s="126">
        <f ca="1">OFFSET(IND!AA$25,$E49,0)</f>
        <v>0.88535887248322143</v>
      </c>
      <c r="Y49" s="205">
        <f ca="1">OFFSET(IND!AB$25,$E49,0)</f>
        <v>0.92303371812080537</v>
      </c>
      <c r="Z49" s="126">
        <f ca="1">OFFSET(IND!AC$25,$E49,0)</f>
        <v>0.95442942281879195</v>
      </c>
      <c r="AA49" s="126">
        <f ca="1">OFFSET(IND!AD$25,$E49,0)</f>
        <v>0.97483663087248318</v>
      </c>
      <c r="AB49" s="126">
        <f ca="1">OFFSET(IND!AE$25,$E49,0)</f>
        <v>0.99838340939597325</v>
      </c>
      <c r="AC49" s="126">
        <f ca="1">OFFSET(IND!AF$25,$E49,0)</f>
        <v>1.0234999731543624</v>
      </c>
      <c r="AD49" s="126">
        <f ca="1">OFFSET(IND!AG$25,$E49,0)</f>
        <v>1.0454769664429531</v>
      </c>
      <c r="AE49" s="126">
        <f ca="1">OFFSET(IND!AH$25,$E49,0)</f>
        <v>1.0721633154362418</v>
      </c>
      <c r="AF49" s="126">
        <f ca="1">OFFSET(IND!AI$25,$E49,0)</f>
        <v>1.0988496644295302</v>
      </c>
      <c r="AG49" s="126">
        <f ca="1">OFFSET(IND!AJ$25,$E49,0)</f>
        <v>1.1255360134228187</v>
      </c>
      <c r="AH49" s="126">
        <f ca="1">OFFSET(IND!AK$25,$E49,0)</f>
        <v>1.1522223624161072</v>
      </c>
      <c r="AI49" s="126">
        <f ca="1">OFFSET(IND!AL$25,$E49,0)</f>
        <v>1.1804784966442952</v>
      </c>
      <c r="AJ49" s="126">
        <f ca="1">OFFSET(IND!AM$25,$E49,0)</f>
        <v>1.2683864697986575</v>
      </c>
      <c r="AK49" s="126">
        <f ca="1">OFFSET(IND!AN$25,$E49,0)</f>
        <v>1.3845505771812079</v>
      </c>
      <c r="AL49" s="126">
        <f ca="1">OFFSET(IND!AO$25,$E49,0)</f>
        <v>1.5839133020134188</v>
      </c>
      <c r="AM49" s="126">
        <f ca="1">OFFSET(IND!AP$25,$E49,0)</f>
        <v>1.7879853825503333</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2.0739595448688299</v>
      </c>
      <c r="I51" s="126">
        <f ca="1">OFFSET(IND!L$25,$E51,0)</f>
        <v>1.7861146258300955</v>
      </c>
      <c r="J51" s="126">
        <f ca="1">OFFSET(IND!M$25,$E51,0)</f>
        <v>0.65368000000000004</v>
      </c>
      <c r="K51" s="126">
        <f ca="1">OFFSET(IND!N$25,$E51,0)</f>
        <v>0.65368000000000004</v>
      </c>
      <c r="L51" s="126">
        <f ca="1">OFFSET(IND!O$25,$E51,0)</f>
        <v>0.65368000000000004</v>
      </c>
      <c r="M51" s="126">
        <f ca="1">OFFSET(IND!P$25,$E51,0)</f>
        <v>0.64051865771812089</v>
      </c>
      <c r="N51" s="126">
        <f ca="1">OFFSET(IND!Q$25,$E51,0)</f>
        <v>0.60542174496644308</v>
      </c>
      <c r="O51" s="203">
        <f ca="1">OFFSET(IND!R$25,$E51,0)</f>
        <v>0.49684067114093977</v>
      </c>
      <c r="P51" s="126">
        <f ca="1">OFFSET(IND!S$25,$E51,0)</f>
        <v>0.51438912751677868</v>
      </c>
      <c r="Q51" s="126">
        <f ca="1">OFFSET(IND!T$25,$E51,0)</f>
        <v>0.51658268456375844</v>
      </c>
      <c r="R51" s="126">
        <f ca="1">OFFSET(IND!U$25,$E51,0)</f>
        <v>0.5198730201342282</v>
      </c>
      <c r="S51" s="126">
        <f ca="1">OFFSET(IND!V$25,$E51,0)</f>
        <v>0.52316335570469785</v>
      </c>
      <c r="T51" s="203">
        <f ca="1">OFFSET(IND!W$25,$E51,0)</f>
        <v>0.53084080536912748</v>
      </c>
      <c r="U51" s="126">
        <f ca="1">OFFSET(IND!X$25,$E51,0)</f>
        <v>0.54948604026845638</v>
      </c>
      <c r="V51" s="126">
        <f ca="1">OFFSET(IND!Y$25,$E51,0)</f>
        <v>0.57142161073825504</v>
      </c>
      <c r="W51" s="126">
        <f ca="1">OFFSET(IND!Z$25,$E51,0)</f>
        <v>0.59774429530201345</v>
      </c>
      <c r="X51" s="126">
        <f ca="1">OFFSET(IND!AA$25,$E51,0)</f>
        <v>0.61858308724832212</v>
      </c>
      <c r="Y51" s="205">
        <f ca="1">OFFSET(IND!AB$25,$E51,0)</f>
        <v>0.64490577181208053</v>
      </c>
      <c r="Z51" s="126">
        <f ca="1">OFFSET(IND!AC$25,$E51,0)</f>
        <v>0.66684134228187919</v>
      </c>
      <c r="AA51" s="126">
        <f ca="1">OFFSET(IND!AD$25,$E51,0)</f>
        <v>0.68109946308724822</v>
      </c>
      <c r="AB51" s="126">
        <f ca="1">OFFSET(IND!AE$25,$E51,0)</f>
        <v>0.69755114093959725</v>
      </c>
      <c r="AC51" s="126">
        <f ca="1">OFFSET(IND!AF$25,$E51,0)</f>
        <v>0.71509959731543604</v>
      </c>
      <c r="AD51" s="126">
        <f ca="1">OFFSET(IND!AG$25,$E51,0)</f>
        <v>0.73045449664429518</v>
      </c>
      <c r="AE51" s="126">
        <f ca="1">OFFSET(IND!AH$25,$E51,0)</f>
        <v>0.74909973154362408</v>
      </c>
      <c r="AF51" s="126">
        <f ca="1">OFFSET(IND!AI$25,$E51,0)</f>
        <v>0.76774496644295287</v>
      </c>
      <c r="AG51" s="126">
        <f ca="1">OFFSET(IND!AJ$25,$E51,0)</f>
        <v>0.78639020134228166</v>
      </c>
      <c r="AH51" s="126">
        <f ca="1">OFFSET(IND!AK$25,$E51,0)</f>
        <v>0.80503543624161045</v>
      </c>
      <c r="AI51" s="126">
        <f ca="1">OFFSET(IND!AL$25,$E51,0)</f>
        <v>0.82477744966442923</v>
      </c>
      <c r="AJ51" s="126">
        <f ca="1">OFFSET(IND!AM$25,$E51,0)</f>
        <v>0.88619704697986545</v>
      </c>
      <c r="AK51" s="126">
        <f ca="1">OFFSET(IND!AN$25,$E51,0)</f>
        <v>0.96735865771812057</v>
      </c>
      <c r="AL51" s="126">
        <f ca="1">OFFSET(IND!AO$25,$E51,0)</f>
        <v>1.1066495302013393</v>
      </c>
      <c r="AM51" s="126">
        <f ca="1">OFFSET(IND!AP$25,$E51,0)</f>
        <v>1.2492307382550316</v>
      </c>
      <c r="AQ51" s="4"/>
    </row>
    <row r="52" spans="1:43">
      <c r="A52" s="35" t="s">
        <v>352</v>
      </c>
      <c r="B52">
        <v>0.24189876324029999</v>
      </c>
      <c r="E52" s="129">
        <f ca="1">MATCH(F52,IND!$D$26:$D$255,0)</f>
        <v>209</v>
      </c>
      <c r="F52" s="4" t="str">
        <f t="shared" si="0"/>
        <v>IOTA</v>
      </c>
      <c r="G52" s="126">
        <f ca="1">OFFSET(IND!J$25,$E52,0)</f>
        <v>0.22789646617646991</v>
      </c>
      <c r="H52" s="126">
        <f ca="1">OFFSET(IND!K$25,$E52,0)</f>
        <v>0.2338305114457005</v>
      </c>
      <c r="I52" s="126">
        <f ca="1">OFFSET(IND!L$25,$E52,0)</f>
        <v>0.2377207513000717</v>
      </c>
      <c r="J52" s="126">
        <f ca="1">OFFSET(IND!M$25,$E52,0)</f>
        <v>0.12355272</v>
      </c>
      <c r="K52" s="126">
        <f ca="1">OFFSET(IND!N$25,$E52,0)</f>
        <v>0.12355272</v>
      </c>
      <c r="L52" s="126">
        <f ca="1">OFFSET(IND!O$25,$E52,0)</f>
        <v>0.12355272</v>
      </c>
      <c r="M52" s="126">
        <f ca="1">OFFSET(IND!P$25,$E52,0)</f>
        <v>0.12462904843905918</v>
      </c>
      <c r="N52" s="126">
        <f ca="1">OFFSET(IND!Q$25,$E52,0)</f>
        <v>0.12459480162508911</v>
      </c>
      <c r="O52" s="203">
        <f ca="1">OFFSET(IND!R$25,$E52,0)</f>
        <v>0.11264266354953673</v>
      </c>
      <c r="P52" s="126">
        <f ca="1">OFFSET(IND!S$25,$E52,0)</f>
        <v>0.11579826283677834</v>
      </c>
      <c r="Q52" s="126">
        <f ca="1">OFFSET(IND!T$25,$E52,0)</f>
        <v>0.11868478001425517</v>
      </c>
      <c r="R52" s="126">
        <f ca="1">OFFSET(IND!U$25,$E52,0)</f>
        <v>0.12149301875980044</v>
      </c>
      <c r="S52" s="126">
        <f ca="1">OFFSET(IND!V$25,$E52,0)</f>
        <v>0.12418383985744835</v>
      </c>
      <c r="T52" s="203">
        <f ca="1">OFFSET(IND!W$25,$E52,0)</f>
        <v>0.12701164821097652</v>
      </c>
      <c r="U52" s="126">
        <f ca="1">OFFSET(IND!X$25,$E52,0)</f>
        <v>0.13058799406985036</v>
      </c>
      <c r="V52" s="126">
        <f ca="1">OFFSET(IND!Y$25,$E52,0)</f>
        <v>0.13411541590876697</v>
      </c>
      <c r="W52" s="126">
        <f ca="1">OFFSET(IND!Z$25,$E52,0)</f>
        <v>0.13778471740555956</v>
      </c>
      <c r="X52" s="126">
        <f ca="1">OFFSET(IND!AA$25,$E52,0)</f>
        <v>0.14150294292230939</v>
      </c>
      <c r="Y52" s="205">
        <f ca="1">OFFSET(IND!AB$25,$E52,0)</f>
        <v>0.14531412407697794</v>
      </c>
      <c r="Z52" s="126">
        <f ca="1">OFFSET(IND!AC$25,$E52,0)</f>
        <v>0.14953137459729157</v>
      </c>
      <c r="AA52" s="126">
        <f ca="1">OFFSET(IND!AD$25,$E52,0)</f>
        <v>0.15357739104775489</v>
      </c>
      <c r="AB52" s="126">
        <f ca="1">OFFSET(IND!AE$25,$E52,0)</f>
        <v>0.15805393887384184</v>
      </c>
      <c r="AC52" s="126">
        <f ca="1">OFFSET(IND!AF$25,$E52,0)</f>
        <v>0.16285338523164652</v>
      </c>
      <c r="AD52" s="126">
        <f ca="1">OFFSET(IND!AG$25,$E52,0)</f>
        <v>0.16794148330719891</v>
      </c>
      <c r="AE52" s="126">
        <f ca="1">OFFSET(IND!AH$25,$E52,0)</f>
        <v>0.1732350622665717</v>
      </c>
      <c r="AF52" s="126">
        <f ca="1">OFFSET(IND!AI$25,$E52,0)</f>
        <v>0.1787194449037777</v>
      </c>
      <c r="AG52" s="126">
        <f ca="1">OFFSET(IND!AJ$25,$E52,0)</f>
        <v>0.18425764396293662</v>
      </c>
      <c r="AH52" s="126">
        <f ca="1">OFFSET(IND!AK$25,$E52,0)</f>
        <v>0.19000132390591598</v>
      </c>
      <c r="AI52" s="126">
        <f ca="1">OFFSET(IND!AL$25,$E52,0)</f>
        <v>0.19608257958660025</v>
      </c>
      <c r="AJ52" s="126">
        <f ca="1">OFFSET(IND!AM$25,$E52,0)</f>
        <v>0.22981569134711344</v>
      </c>
      <c r="AK52" s="126">
        <f ca="1">OFFSET(IND!AN$25,$E52,0)</f>
        <v>0.27236980390591603</v>
      </c>
      <c r="AL52" s="126">
        <f ca="1">OFFSET(IND!AO$25,$E52,0)</f>
        <v>0.34718686142551713</v>
      </c>
      <c r="AM52" s="126">
        <f ca="1">OFFSET(IND!AP$25,$E52,0)</f>
        <v>0.42347408574483131</v>
      </c>
      <c r="AQ52" s="4"/>
    </row>
    <row r="53" spans="1:43">
      <c r="A53" s="35" t="s">
        <v>353</v>
      </c>
      <c r="B53">
        <v>4.5502640185010002</v>
      </c>
      <c r="E53" s="129">
        <f ca="1">MATCH(F53,IND!$D$26:$D$255,0)</f>
        <v>211</v>
      </c>
      <c r="F53" s="4" t="str">
        <f t="shared" si="0"/>
        <v>IOTC</v>
      </c>
      <c r="G53" s="126">
        <f ca="1">OFFSET(IND!J$25,$E53,0)</f>
        <v>4.2868722274366169</v>
      </c>
      <c r="H53" s="126">
        <f ca="1">OFFSET(IND!K$25,$E53,0)</f>
        <v>4.3984952564717323</v>
      </c>
      <c r="I53" s="126">
        <f ca="1">OFFSET(IND!L$25,$E53,0)</f>
        <v>4.4716730528174526</v>
      </c>
      <c r="J53" s="126">
        <f ca="1">OFFSET(IND!M$25,$E53,0)</f>
        <v>2.3241024000000006</v>
      </c>
      <c r="K53" s="126">
        <f ca="1">OFFSET(IND!N$25,$E53,0)</f>
        <v>2.3241024000000006</v>
      </c>
      <c r="L53" s="126">
        <f ca="1">OFFSET(IND!O$25,$E53,0)</f>
        <v>2.3241024000000006</v>
      </c>
      <c r="M53" s="126">
        <f ca="1">OFFSET(IND!P$25,$E53,0)</f>
        <v>2.3443487977191744</v>
      </c>
      <c r="N53" s="126">
        <f ca="1">OFFSET(IND!Q$25,$E53,0)</f>
        <v>2.3437045941553825</v>
      </c>
      <c r="O53" s="203">
        <f ca="1">OFFSET(IND!R$25,$E53,0)</f>
        <v>2.1188775503920181</v>
      </c>
      <c r="P53" s="126">
        <f ca="1">OFFSET(IND!S$25,$E53,0)</f>
        <v>2.1782363073414119</v>
      </c>
      <c r="Q53" s="126">
        <f ca="1">OFFSET(IND!T$25,$E53,0)</f>
        <v>2.2325334648610125</v>
      </c>
      <c r="R53" s="126">
        <f ca="1">OFFSET(IND!U$25,$E53,0)</f>
        <v>2.2853581570919466</v>
      </c>
      <c r="S53" s="126">
        <f ca="1">OFFSET(IND!V$25,$E53,0)</f>
        <v>2.33597415138988</v>
      </c>
      <c r="T53" s="203">
        <f ca="1">OFFSET(IND!W$25,$E53,0)</f>
        <v>2.3891669599429806</v>
      </c>
      <c r="U53" s="126">
        <f ca="1">OFFSET(IND!X$25,$E53,0)</f>
        <v>2.4564402178189604</v>
      </c>
      <c r="V53" s="126">
        <f ca="1">OFFSET(IND!Y$25,$E53,0)</f>
        <v>2.5227931848895233</v>
      </c>
      <c r="W53" s="126">
        <f ca="1">OFFSET(IND!Z$25,$E53,0)</f>
        <v>2.5918149952957958</v>
      </c>
      <c r="X53" s="126">
        <f ca="1">OFFSET(IND!AA$25,$E53,0)</f>
        <v>2.6617570965074853</v>
      </c>
      <c r="Y53" s="205">
        <f ca="1">OFFSET(IND!AB$25,$E53,0)</f>
        <v>2.7334477502494665</v>
      </c>
      <c r="Z53" s="126">
        <f ca="1">OFFSET(IND!AC$25,$E53,0)</f>
        <v>2.8127768176764087</v>
      </c>
      <c r="AA53" s="126">
        <f ca="1">OFFSET(IND!AD$25,$E53,0)</f>
        <v>2.8888848672843919</v>
      </c>
      <c r="AB53" s="126">
        <f ca="1">OFFSET(IND!AE$25,$E53,0)</f>
        <v>2.973091475980044</v>
      </c>
      <c r="AC53" s="126">
        <f ca="1">OFFSET(IND!AF$25,$E53,0)</f>
        <v>3.0633720039914478</v>
      </c>
      <c r="AD53" s="126">
        <f ca="1">OFFSET(IND!AG$25,$E53,0)</f>
        <v>3.1590822477548119</v>
      </c>
      <c r="AE53" s="126">
        <f ca="1">OFFSET(IND!AH$25,$E53,0)</f>
        <v>3.2586577129009275</v>
      </c>
      <c r="AF53" s="126">
        <f ca="1">OFFSET(IND!AI$25,$E53,0)</f>
        <v>3.3618223121881696</v>
      </c>
      <c r="AG53" s="126">
        <f ca="1">OFFSET(IND!AJ$25,$E53,0)</f>
        <v>3.4659992313613697</v>
      </c>
      <c r="AH53" s="126">
        <f ca="1">OFFSET(IND!AK$25,$E53,0)</f>
        <v>3.5740413719173216</v>
      </c>
      <c r="AI53" s="126">
        <f ca="1">OFFSET(IND!AL$25,$E53,0)</f>
        <v>3.6884335190306508</v>
      </c>
      <c r="AJ53" s="126">
        <f ca="1">OFFSET(IND!AM$25,$E53,0)</f>
        <v>4.3229740293656471</v>
      </c>
      <c r="AK53" s="126">
        <f ca="1">OFFSET(IND!AN$25,$E53,0)</f>
        <v>5.1234429719173225</v>
      </c>
      <c r="AL53" s="126">
        <f ca="1">OFFSET(IND!AO$25,$E53,0)</f>
        <v>6.5307976861012191</v>
      </c>
      <c r="AM53" s="126">
        <f ca="1">OFFSET(IND!AP$25,$E53,0)</f>
        <v>7.9658071389878602</v>
      </c>
      <c r="AQ53" s="4"/>
    </row>
    <row r="54" spans="1:43">
      <c r="A54" s="35" t="s">
        <v>354</v>
      </c>
      <c r="B54">
        <v>0.43799389606880001</v>
      </c>
      <c r="E54" s="129">
        <f ca="1">MATCH(F54,IND!$D$26:$D$255,0)</f>
        <v>216</v>
      </c>
      <c r="F54" s="4" t="str">
        <f t="shared" si="0"/>
        <v>IOTE</v>
      </c>
      <c r="G54" s="126">
        <f ca="1">OFFSET(IND!J$25,$E54,0)</f>
        <v>0.41264064265496897</v>
      </c>
      <c r="H54" s="126">
        <f ca="1">OFFSET(IND!K$25,$E54,0)</f>
        <v>0.42338511927859029</v>
      </c>
      <c r="I54" s="126">
        <f ca="1">OFFSET(IND!L$25,$E54,0)</f>
        <v>0.43042898046925343</v>
      </c>
      <c r="J54" s="126">
        <f ca="1">OFFSET(IND!M$25,$E54,0)</f>
        <v>0.22371068160000002</v>
      </c>
      <c r="K54" s="126">
        <f ca="1">OFFSET(IND!N$25,$E54,0)</f>
        <v>0.22371068160000002</v>
      </c>
      <c r="L54" s="126">
        <f ca="1">OFFSET(IND!O$25,$E54,0)</f>
        <v>0.22371068160000002</v>
      </c>
      <c r="M54" s="126">
        <f ca="1">OFFSET(IND!P$25,$E54,0)</f>
        <v>0.22565953524504639</v>
      </c>
      <c r="N54" s="126">
        <f ca="1">OFFSET(IND!Q$25,$E54,0)</f>
        <v>0.22559752626543128</v>
      </c>
      <c r="O54" s="203">
        <f ca="1">OFFSET(IND!R$25,$E54,0)</f>
        <v>0.20395639237975771</v>
      </c>
      <c r="P54" s="126">
        <f ca="1">OFFSET(IND!S$25,$E54,0)</f>
        <v>0.20967007693000717</v>
      </c>
      <c r="Q54" s="126">
        <f ca="1">OFFSET(IND!T$25,$E54,0)</f>
        <v>0.21489654806899502</v>
      </c>
      <c r="R54" s="126">
        <f ca="1">OFFSET(IND!U$25,$E54,0)</f>
        <v>0.21998128439743411</v>
      </c>
      <c r="S54" s="126">
        <f ca="1">OFFSET(IND!V$25,$E54,0)</f>
        <v>0.22485341851004997</v>
      </c>
      <c r="T54" s="203">
        <f ca="1">OFFSET(IND!W$25,$E54,0)</f>
        <v>0.22997358854112623</v>
      </c>
      <c r="U54" s="126">
        <f ca="1">OFFSET(IND!X$25,$E54,0)</f>
        <v>0.23644909769807562</v>
      </c>
      <c r="V54" s="126">
        <f ca="1">OFFSET(IND!Y$25,$E54,0)</f>
        <v>0.24283602259843198</v>
      </c>
      <c r="W54" s="126">
        <f ca="1">OFFSET(IND!Z$25,$E54,0)</f>
        <v>0.24947984184290814</v>
      </c>
      <c r="X54" s="126">
        <f ca="1">OFFSET(IND!AA$25,$E54,0)</f>
        <v>0.2562122453439773</v>
      </c>
      <c r="Y54" s="205">
        <f ca="1">OFFSET(IND!AB$25,$E54,0)</f>
        <v>0.26311295893257314</v>
      </c>
      <c r="Z54" s="126">
        <f ca="1">OFFSET(IND!AC$25,$E54,0)</f>
        <v>0.27074892185089106</v>
      </c>
      <c r="AA54" s="126">
        <f ca="1">OFFSET(IND!AD$25,$E54,0)</f>
        <v>0.27807483987113346</v>
      </c>
      <c r="AB54" s="126">
        <f ca="1">OFFSET(IND!AE$25,$E54,0)</f>
        <v>0.28618029934939432</v>
      </c>
      <c r="AC54" s="126">
        <f ca="1">OFFSET(IND!AF$25,$E54,0)</f>
        <v>0.29487041492116906</v>
      </c>
      <c r="AD54" s="126">
        <f ca="1">OFFSET(IND!AG$25,$E54,0)</f>
        <v>0.30408317760684261</v>
      </c>
      <c r="AE54" s="126">
        <f ca="1">OFFSET(IND!AH$25,$E54,0)</f>
        <v>0.31366799417020685</v>
      </c>
      <c r="AF54" s="126">
        <f ca="1">OFFSET(IND!AI$25,$E54,0)</f>
        <v>0.32359828933428386</v>
      </c>
      <c r="AG54" s="126">
        <f ca="1">OFFSET(IND!AJ$25,$E54,0)</f>
        <v>0.33362602718061313</v>
      </c>
      <c r="AH54" s="126">
        <f ca="1">OFFSET(IND!AK$25,$E54,0)</f>
        <v>0.34402581890463313</v>
      </c>
      <c r="AI54" s="126">
        <f ca="1">OFFSET(IND!AL$25,$E54,0)</f>
        <v>0.35503684199914493</v>
      </c>
      <c r="AJ54" s="126">
        <f ca="1">OFFSET(IND!AM$25,$E54,0)</f>
        <v>0.41611568692002876</v>
      </c>
      <c r="AK54" s="126">
        <f ca="1">OFFSET(IND!AN$25,$E54,0)</f>
        <v>0.49316627330463325</v>
      </c>
      <c r="AL54" s="126">
        <f ca="1">OFFSET(IND!AO$25,$E54,0)</f>
        <v>0.62863374769950187</v>
      </c>
      <c r="AM54" s="126">
        <f ca="1">OFFSET(IND!AP$25,$E54,0)</f>
        <v>0.76676317900498725</v>
      </c>
      <c r="AQ54" s="4"/>
    </row>
    <row r="55" spans="1:43">
      <c r="A55" s="35" t="s">
        <v>355</v>
      </c>
      <c r="B55">
        <v>1.959977536374</v>
      </c>
      <c r="E55" s="129">
        <f ca="1">MATCH(F55,IND!$D$26:$D$255,0)</f>
        <v>214</v>
      </c>
      <c r="F55" s="4" t="str">
        <f t="shared" si="0"/>
        <v>IOTF</v>
      </c>
      <c r="G55" s="126">
        <f ca="1">OFFSET(IND!J$25,$E55,0)</f>
        <v>1.8465243407674456</v>
      </c>
      <c r="H55" s="126">
        <f ca="1">OFFSET(IND!K$25,$E55,0)</f>
        <v>1.8946047661144778</v>
      </c>
      <c r="I55" s="126">
        <f ca="1">OFFSET(IND!L$25,$E55,0)</f>
        <v>1.926125318859502</v>
      </c>
      <c r="J55" s="126">
        <f ca="1">OFFSET(IND!M$25,$E55,0)</f>
        <v>1.0010822400000001</v>
      </c>
      <c r="K55" s="126">
        <f ca="1">OFFSET(IND!N$25,$E55,0)</f>
        <v>1.0010822400000001</v>
      </c>
      <c r="L55" s="126">
        <f ca="1">OFFSET(IND!O$25,$E55,0)</f>
        <v>1.0010822400000001</v>
      </c>
      <c r="M55" s="126">
        <f ca="1">OFFSET(IND!P$25,$E55,0)</f>
        <v>1.0098031591732006</v>
      </c>
      <c r="N55" s="126">
        <f ca="1">OFFSET(IND!Q$25,$E55,0)</f>
        <v>1.009525675381326</v>
      </c>
      <c r="O55" s="203">
        <f ca="1">OFFSET(IND!R$25,$E55,0)</f>
        <v>0.91268383201710646</v>
      </c>
      <c r="P55" s="126">
        <f ca="1">OFFSET(IND!S$25,$E55,0)</f>
        <v>0.93825198141126176</v>
      </c>
      <c r="Q55" s="126">
        <f ca="1">OFFSET(IND!T$25,$E55,0)</f>
        <v>0.96163990101211705</v>
      </c>
      <c r="R55" s="126">
        <f ca="1">OFFSET(IND!U$25,$E55,0)</f>
        <v>0.98439357194583066</v>
      </c>
      <c r="S55" s="126">
        <f ca="1">OFFSET(IND!V$25,$E55,0)</f>
        <v>1.0061958698788316</v>
      </c>
      <c r="T55" s="203">
        <f ca="1">OFFSET(IND!W$25,$E55,0)</f>
        <v>1.0291081029793305</v>
      </c>
      <c r="U55" s="126">
        <f ca="1">OFFSET(IND!X$25,$E55,0)</f>
        <v>1.0580853389593732</v>
      </c>
      <c r="V55" s="126">
        <f ca="1">OFFSET(IND!Y$25,$E55,0)</f>
        <v>1.0866661695224522</v>
      </c>
      <c r="W55" s="126">
        <f ca="1">OFFSET(IND!Z$25,$E55,0)</f>
        <v>1.1163965757947261</v>
      </c>
      <c r="X55" s="126">
        <f ca="1">OFFSET(IND!AA$25,$E55,0)</f>
        <v>1.1465233874839633</v>
      </c>
      <c r="Y55" s="205">
        <f ca="1">OFFSET(IND!AB$25,$E55,0)</f>
        <v>1.1774033694654316</v>
      </c>
      <c r="Z55" s="126">
        <f ca="1">OFFSET(IND!AC$25,$E55,0)</f>
        <v>1.2115735164076982</v>
      </c>
      <c r="AA55" s="126">
        <f ca="1">OFFSET(IND!AD$25,$E55,0)</f>
        <v>1.2443562443905922</v>
      </c>
      <c r="AB55" s="126">
        <f ca="1">OFFSET(IND!AE$25,$E55,0)</f>
        <v>1.2806273400427661</v>
      </c>
      <c r="AC55" s="126">
        <f ca="1">OFFSET(IND!AF$25,$E55,0)</f>
        <v>1.3195147114469001</v>
      </c>
      <c r="AD55" s="126">
        <f ca="1">OFFSET(IND!AG$25,$E55,0)</f>
        <v>1.3607408748111196</v>
      </c>
      <c r="AE55" s="126">
        <f ca="1">OFFSET(IND!AH$25,$E55,0)</f>
        <v>1.4036319409265865</v>
      </c>
      <c r="AF55" s="126">
        <f ca="1">OFFSET(IND!AI$25,$E55,0)</f>
        <v>1.4480689881682116</v>
      </c>
      <c r="AG55" s="126">
        <f ca="1">OFFSET(IND!AJ$25,$E55,0)</f>
        <v>1.4929420813684966</v>
      </c>
      <c r="AH55" s="126">
        <f ca="1">OFFSET(IND!AK$25,$E55,0)</f>
        <v>1.5394800773200292</v>
      </c>
      <c r="AI55" s="126">
        <f ca="1">OFFSET(IND!AL$25,$E55,0)</f>
        <v>1.5887532706486109</v>
      </c>
      <c r="AJ55" s="126">
        <f ca="1">OFFSET(IND!AM$25,$E55,0)</f>
        <v>1.8620748056450473</v>
      </c>
      <c r="AK55" s="126">
        <f ca="1">OFFSET(IND!AN$25,$E55,0)</f>
        <v>2.2068682373200299</v>
      </c>
      <c r="AL55" s="126">
        <f ca="1">OFFSET(IND!AO$25,$E55,0)</f>
        <v>2.8130712212116928</v>
      </c>
      <c r="AM55" s="126">
        <f ca="1">OFFSET(IND!AP$25,$E55,0)</f>
        <v>3.4311861878830983</v>
      </c>
      <c r="AQ55" s="4"/>
    </row>
    <row r="56" spans="1:43">
      <c r="A56" s="35" t="s">
        <v>356</v>
      </c>
      <c r="B56">
        <v>3.382156358499</v>
      </c>
      <c r="E56" s="129">
        <f ca="1">MATCH(F56,IND!$D$26:$D$255,0)</f>
        <v>212</v>
      </c>
      <c r="F56" s="4" t="str">
        <f t="shared" si="0"/>
        <v>IOTH</v>
      </c>
      <c r="G56" s="126">
        <f ca="1">OFFSET(IND!J$25,$E56,0)</f>
        <v>3.1863804172999206</v>
      </c>
      <c r="H56" s="126">
        <f ca="1">OFFSET(IND!K$25,$E56,0)</f>
        <v>3.2693484683560796</v>
      </c>
      <c r="I56" s="126">
        <f ca="1">OFFSET(IND!L$25,$E56,0)</f>
        <v>3.3237406416904811</v>
      </c>
      <c r="J56" s="126">
        <f ca="1">OFFSET(IND!M$25,$E56,0)</f>
        <v>1.7274772800000002</v>
      </c>
      <c r="K56" s="126">
        <f ca="1">OFFSET(IND!N$25,$E56,0)</f>
        <v>1.7274772800000002</v>
      </c>
      <c r="L56" s="126">
        <f ca="1">OFFSET(IND!O$25,$E56,0)</f>
        <v>1.7274772800000002</v>
      </c>
      <c r="M56" s="126">
        <f ca="1">OFFSET(IND!P$25,$E56,0)</f>
        <v>1.7425261832074133</v>
      </c>
      <c r="N56" s="126">
        <f ca="1">OFFSET(IND!Q$25,$E56,0)</f>
        <v>1.7420473544689956</v>
      </c>
      <c r="O56" s="203">
        <f ca="1">OFFSET(IND!R$25,$E56,0)</f>
        <v>1.5749361247612266</v>
      </c>
      <c r="P56" s="126">
        <f ca="1">OFFSET(IND!S$25,$E56,0)</f>
        <v>1.6190567728011409</v>
      </c>
      <c r="Q56" s="126">
        <f ca="1">OFFSET(IND!T$25,$E56,0)</f>
        <v>1.6594151950392022</v>
      </c>
      <c r="R56" s="126">
        <f ca="1">OFFSET(IND!U$25,$E56,0)</f>
        <v>1.6986791515894519</v>
      </c>
      <c r="S56" s="126">
        <f ca="1">OFFSET(IND!V$25,$E56,0)</f>
        <v>1.7363014096079838</v>
      </c>
      <c r="T56" s="203">
        <f ca="1">OFFSET(IND!W$25,$E56,0)</f>
        <v>1.7758389825801864</v>
      </c>
      <c r="U56" s="126">
        <f ca="1">OFFSET(IND!X$25,$E56,0)</f>
        <v>1.8258423836920894</v>
      </c>
      <c r="V56" s="126">
        <f ca="1">OFFSET(IND!Y$25,$E56,0)</f>
        <v>1.8751617437491099</v>
      </c>
      <c r="W56" s="126">
        <f ca="1">OFFSET(IND!Z$25,$E56,0)</f>
        <v>1.9264648228652896</v>
      </c>
      <c r="X56" s="126">
        <f ca="1">OFFSET(IND!AA$25,$E56,0)</f>
        <v>1.9784519430363516</v>
      </c>
      <c r="Y56" s="205">
        <f ca="1">OFFSET(IND!AB$25,$E56,0)</f>
        <v>2.0317387412116901</v>
      </c>
      <c r="Z56" s="126">
        <f ca="1">OFFSET(IND!AC$25,$E56,0)</f>
        <v>2.0907030801425526</v>
      </c>
      <c r="AA56" s="126">
        <f ca="1">OFFSET(IND!AD$25,$E56,0)</f>
        <v>2.1472732753813268</v>
      </c>
      <c r="AB56" s="126">
        <f ca="1">OFFSET(IND!AE$25,$E56,0)</f>
        <v>2.2098630319030659</v>
      </c>
      <c r="AC56" s="126">
        <f ca="1">OFFSET(IND!AF$25,$E56,0)</f>
        <v>2.2769674593870288</v>
      </c>
      <c r="AD56" s="126">
        <f ca="1">OFFSET(IND!AG$25,$E56,0)</f>
        <v>2.348107729094798</v>
      </c>
      <c r="AE56" s="126">
        <f ca="1">OFFSET(IND!AH$25,$E56,0)</f>
        <v>2.4221209712330736</v>
      </c>
      <c r="AF56" s="126">
        <f ca="1">OFFSET(IND!AI$25,$E56,0)</f>
        <v>2.4988019734853903</v>
      </c>
      <c r="AG56" s="126">
        <f ca="1">OFFSET(IND!AJ$25,$E56,0)</f>
        <v>2.5762354208980773</v>
      </c>
      <c r="AH56" s="126">
        <f ca="1">OFFSET(IND!AK$25,$E56,0)</f>
        <v>2.6565418407412706</v>
      </c>
      <c r="AI56" s="126">
        <f ca="1">OFFSET(IND!AL$25,$E56,0)</f>
        <v>2.7415681438631525</v>
      </c>
      <c r="AJ56" s="126">
        <f ca="1">OFFSET(IND!AM$25,$E56,0)</f>
        <v>3.2132144512045642</v>
      </c>
      <c r="AK56" s="126">
        <f ca="1">OFFSET(IND!AN$25,$E56,0)</f>
        <v>3.8081933607412717</v>
      </c>
      <c r="AL56" s="126">
        <f ca="1">OFFSET(IND!AO$25,$E56,0)</f>
        <v>4.8542631439201775</v>
      </c>
      <c r="AM56" s="126">
        <f ca="1">OFFSET(IND!AP$25,$E56,0)</f>
        <v>5.9208883607982736</v>
      </c>
      <c r="AQ56" s="4"/>
    </row>
    <row r="57" spans="1:43">
      <c r="A57" s="35" t="s">
        <v>357</v>
      </c>
      <c r="B57">
        <v>4.2714054259280001</v>
      </c>
      <c r="E57" s="129">
        <f ca="1">MATCH(F57,IND!$D$26:$D$255,0)</f>
        <v>208</v>
      </c>
      <c r="F57" s="4" t="str">
        <f t="shared" si="0"/>
        <v>IOTK</v>
      </c>
      <c r="G57" s="126">
        <f ca="1">OFFSET(IND!J$25,$E57,0)</f>
        <v>4.0241553496851505</v>
      </c>
      <c r="H57" s="126">
        <f ca="1">OFFSET(IND!K$25,$E57,0)</f>
        <v>4.1289376677969072</v>
      </c>
      <c r="I57" s="126">
        <f ca="1">OFFSET(IND!L$25,$E57,0)</f>
        <v>4.1976308326545135</v>
      </c>
      <c r="J57" s="126">
        <f ca="1">OFFSET(IND!M$25,$E57,0)</f>
        <v>2.1816720000000003</v>
      </c>
      <c r="K57" s="126">
        <f ca="1">OFFSET(IND!N$25,$E57,0)</f>
        <v>2.1816720000000003</v>
      </c>
      <c r="L57" s="126">
        <f ca="1">OFFSET(IND!O$25,$E57,0)</f>
        <v>2.1816720000000003</v>
      </c>
      <c r="M57" s="126">
        <f ca="1">OFFSET(IND!P$25,$E57,0)</f>
        <v>2.2006776165359949</v>
      </c>
      <c r="N57" s="126">
        <f ca="1">OFFSET(IND!Q$25,$E57,0)</f>
        <v>2.2000728923734858</v>
      </c>
      <c r="O57" s="203">
        <f ca="1">OFFSET(IND!R$25,$E57,0)</f>
        <v>1.9890241596578764</v>
      </c>
      <c r="P57" s="126">
        <f ca="1">OFFSET(IND!S$25,$E57,0)</f>
        <v>2.0447451717747684</v>
      </c>
      <c r="Q57" s="126">
        <f ca="1">OFFSET(IND!T$25,$E57,0)</f>
        <v>2.0957147797576621</v>
      </c>
      <c r="R57" s="126">
        <f ca="1">OFFSET(IND!U$25,$E57,0)</f>
        <v>2.1453021610833929</v>
      </c>
      <c r="S57" s="126">
        <f ca="1">OFFSET(IND!V$25,$E57,0)</f>
        <v>2.192816202423379</v>
      </c>
      <c r="T57" s="203">
        <f ca="1">OFFSET(IND!W$25,$E57,0)</f>
        <v>2.2427491404134003</v>
      </c>
      <c r="U57" s="126">
        <f ca="1">OFFSET(IND!X$25,$E57,0)</f>
        <v>2.3058996208125451</v>
      </c>
      <c r="V57" s="126">
        <f ca="1">OFFSET(IND!Y$25,$E57,0)</f>
        <v>2.3681862095509625</v>
      </c>
      <c r="W57" s="126">
        <f ca="1">OFFSET(IND!Z$25,$E57,0)</f>
        <v>2.4329780841054887</v>
      </c>
      <c r="X57" s="126">
        <f ca="1">OFFSET(IND!AA$25,$E57,0)</f>
        <v>2.4986338503207417</v>
      </c>
      <c r="Y57" s="205">
        <f ca="1">OFFSET(IND!AB$25,$E57,0)</f>
        <v>2.5659310106913757</v>
      </c>
      <c r="Z57" s="126">
        <f ca="1">OFFSET(IND!AC$25,$E57,0)</f>
        <v>2.6403984718460443</v>
      </c>
      <c r="AA57" s="126">
        <f ca="1">OFFSET(IND!AD$25,$E57,0)</f>
        <v>2.7118423121881685</v>
      </c>
      <c r="AB57" s="126">
        <f ca="1">OFFSET(IND!AE$25,$E57,0)</f>
        <v>2.79088839914469</v>
      </c>
      <c r="AC57" s="126">
        <f ca="1">OFFSET(IND!AF$25,$E57,0)</f>
        <v>2.87563617106201</v>
      </c>
      <c r="AD57" s="126">
        <f ca="1">OFFSET(IND!AG$25,$E57,0)</f>
        <v>2.9654809037776193</v>
      </c>
      <c r="AE57" s="126">
        <f ca="1">OFFSET(IND!AH$25,$E57,0)</f>
        <v>3.0589539814682825</v>
      </c>
      <c r="AF57" s="126">
        <f ca="1">OFFSET(IND!AI$25,$E57,0)</f>
        <v>3.1557962366357808</v>
      </c>
      <c r="AG57" s="126">
        <f ca="1">OFFSET(IND!AJ$25,$E57,0)</f>
        <v>3.2535887726300783</v>
      </c>
      <c r="AH57" s="126">
        <f ca="1">OFFSET(IND!AK$25,$E57,0)</f>
        <v>3.35500965359943</v>
      </c>
      <c r="AI57" s="126">
        <f ca="1">OFFSET(IND!AL$25,$E57,0)</f>
        <v>3.462391387027798</v>
      </c>
      <c r="AJ57" s="126">
        <f ca="1">OFFSET(IND!AM$25,$E57,0)</f>
        <v>4.0580446870990743</v>
      </c>
      <c r="AK57" s="126">
        <f ca="1">OFFSET(IND!AN$25,$E57,0)</f>
        <v>4.8094576535994307</v>
      </c>
      <c r="AL57" s="126">
        <f ca="1">OFFSET(IND!AO$25,$E57,0)</f>
        <v>6.1305639757662203</v>
      </c>
      <c r="AM57" s="126">
        <f ca="1">OFFSET(IND!AP$25,$E57,0)</f>
        <v>7.477630242337824</v>
      </c>
      <c r="AQ57" s="4"/>
    </row>
    <row r="58" spans="1:43">
      <c r="A58" s="35" t="s">
        <v>358</v>
      </c>
      <c r="B58">
        <v>1.0716137343180001</v>
      </c>
      <c r="E58" s="129">
        <f ca="1">MATCH(F58,IND!$D$26:$D$255,0)</f>
        <v>210</v>
      </c>
      <c r="F58" s="4" t="str">
        <f t="shared" si="0"/>
        <v>IOTL</v>
      </c>
      <c r="G58" s="126">
        <f ca="1">OFFSET(IND!J$25,$E58,0)</f>
        <v>1.0095834302163471</v>
      </c>
      <c r="H58" s="126">
        <f ca="1">OFFSET(IND!K$25,$E58,0)</f>
        <v>1.0358713050503952</v>
      </c>
      <c r="I58" s="126">
        <f ca="1">OFFSET(IND!L$25,$E58,0)</f>
        <v>1.0531051031975729</v>
      </c>
      <c r="J58" s="126">
        <f ca="1">OFFSET(IND!M$25,$E58,0)</f>
        <v>0.54733968</v>
      </c>
      <c r="K58" s="126">
        <f ca="1">OFFSET(IND!N$25,$E58,0)</f>
        <v>0.54733968</v>
      </c>
      <c r="L58" s="126">
        <f ca="1">OFFSET(IND!O$25,$E58,0)</f>
        <v>0.54733968</v>
      </c>
      <c r="M58" s="126">
        <f ca="1">OFFSET(IND!P$25,$E58,0)</f>
        <v>0.55210782483250187</v>
      </c>
      <c r="N58" s="126">
        <f ca="1">OFFSET(IND!Q$25,$E58,0)</f>
        <v>0.55195611113328591</v>
      </c>
      <c r="O58" s="203">
        <f ca="1">OFFSET(IND!R$25,$E58,0)</f>
        <v>0.49900803010691386</v>
      </c>
      <c r="P58" s="126">
        <f ca="1">OFFSET(IND!S$25,$E58,0)</f>
        <v>0.5129873638203849</v>
      </c>
      <c r="Q58" s="126">
        <f ca="1">OFFSET(IND!T$25,$E58,0)</f>
        <v>0.52577466132573059</v>
      </c>
      <c r="R58" s="126">
        <f ca="1">OFFSET(IND!U$25,$E58,0)</f>
        <v>0.5382151846614398</v>
      </c>
      <c r="S58" s="126">
        <f ca="1">OFFSET(IND!V$25,$E58,0)</f>
        <v>0.55013554674269427</v>
      </c>
      <c r="T58" s="203">
        <f ca="1">OFFSET(IND!W$25,$E58,0)</f>
        <v>0.56266276362081258</v>
      </c>
      <c r="U58" s="126">
        <f ca="1">OFFSET(IND!X$25,$E58,0)</f>
        <v>0.5785060084960798</v>
      </c>
      <c r="V58" s="126">
        <f ca="1">OFFSET(IND!Y$25,$E58,0)</f>
        <v>0.5941325195153242</v>
      </c>
      <c r="W58" s="126">
        <f ca="1">OFFSET(IND!Z$25,$E58,0)</f>
        <v>0.61038755871703487</v>
      </c>
      <c r="X58" s="126">
        <f ca="1">OFFSET(IND!AA$25,$E58,0)</f>
        <v>0.62685933177476827</v>
      </c>
      <c r="Y58" s="205">
        <f ca="1">OFFSET(IND!AB$25,$E58,0)</f>
        <v>0.643742899158945</v>
      </c>
      <c r="Z58" s="126">
        <f ca="1">OFFSET(IND!AC$25,$E58,0)</f>
        <v>0.66242535754811105</v>
      </c>
      <c r="AA58" s="126">
        <f ca="1">OFFSET(IND!AD$25,$E58,0)</f>
        <v>0.6803492474411974</v>
      </c>
      <c r="AB58" s="126">
        <f ca="1">OFFSET(IND!AE$25,$E58,0)</f>
        <v>0.70018039526728437</v>
      </c>
      <c r="AC58" s="126">
        <f ca="1">OFFSET(IND!AF$25,$E58,0)</f>
        <v>0.72144198654312175</v>
      </c>
      <c r="AD58" s="126">
        <f ca="1">OFFSET(IND!AG$25,$E58,0)</f>
        <v>0.74398230756949379</v>
      </c>
      <c r="AE58" s="126">
        <f ca="1">OFFSET(IND!AH$25,$E58,0)</f>
        <v>0.76743291079116172</v>
      </c>
      <c r="AF58" s="126">
        <f ca="1">OFFSET(IND!AI$25,$E58,0)</f>
        <v>0.79172877605131853</v>
      </c>
      <c r="AG58" s="126">
        <f ca="1">OFFSET(IND!AJ$25,$E58,0)</f>
        <v>0.81626304855310039</v>
      </c>
      <c r="AH58" s="126">
        <f ca="1">OFFSET(IND!AK$25,$E58,0)</f>
        <v>0.84170760325017813</v>
      </c>
      <c r="AI58" s="126">
        <f ca="1">OFFSET(IND!AL$25,$E58,0)</f>
        <v>0.86864762155381325</v>
      </c>
      <c r="AJ58" s="126">
        <f ca="1">OFFSET(IND!AM$25,$E58,0)</f>
        <v>1.0180856152815396</v>
      </c>
      <c r="AK58" s="126">
        <f ca="1">OFFSET(IND!AN$25,$E58,0)</f>
        <v>1.2066007232501783</v>
      </c>
      <c r="AL58" s="126">
        <f ca="1">OFFSET(IND!AO$25,$E58,0)</f>
        <v>1.5380409725730588</v>
      </c>
      <c r="AM58" s="126">
        <f ca="1">OFFSET(IND!AP$25,$E58,0)</f>
        <v>1.8759940742694166</v>
      </c>
      <c r="AQ58" s="4"/>
    </row>
    <row r="59" spans="1:43">
      <c r="A59" s="35" t="s">
        <v>359</v>
      </c>
      <c r="B59">
        <v>13.06049710462</v>
      </c>
      <c r="E59" s="129">
        <f ca="1">MATCH(F59,IND!$D$26:$D$255,0)</f>
        <v>215</v>
      </c>
      <c r="F59" s="4" t="str">
        <f t="shared" si="0"/>
        <v>IOTO</v>
      </c>
      <c r="G59" s="126">
        <f ca="1">OFFSET(IND!J$25,$E59,0)</f>
        <v>12.304490923310874</v>
      </c>
      <c r="H59" s="126">
        <f ca="1">OFFSET(IND!K$25,$E59,0)</f>
        <v>12.624879419801314</v>
      </c>
      <c r="I59" s="126">
        <f ca="1">OFFSET(IND!L$25,$E59,0)</f>
        <v>12.834919627009032</v>
      </c>
      <c r="J59" s="126">
        <f ca="1">OFFSET(IND!M$25,$E59,0)</f>
        <v>6.6708069120000006</v>
      </c>
      <c r="K59" s="126">
        <f ca="1">OFFSET(IND!N$25,$E59,0)</f>
        <v>6.6708069120000006</v>
      </c>
      <c r="L59" s="126">
        <f ca="1">OFFSET(IND!O$25,$E59,0)</f>
        <v>6.6708069120000006</v>
      </c>
      <c r="M59" s="126">
        <f ca="1">OFFSET(IND!P$25,$E59,0)</f>
        <v>6.7289195880370656</v>
      </c>
      <c r="N59" s="126">
        <f ca="1">OFFSET(IND!Q$25,$E59,0)</f>
        <v>6.7270705483449769</v>
      </c>
      <c r="O59" s="203">
        <f ca="1">OFFSET(IND!R$25,$E59,0)</f>
        <v>6.0817556958061312</v>
      </c>
      <c r="P59" s="126">
        <f ca="1">OFFSET(IND!S$25,$E59,0)</f>
        <v>6.2521314960057026</v>
      </c>
      <c r="Q59" s="126">
        <f ca="1">OFFSET(IND!T$25,$E59,0)</f>
        <v>6.4079791271960085</v>
      </c>
      <c r="R59" s="126">
        <f ca="1">OFFSET(IND!U$25,$E59,0)</f>
        <v>6.5596003819472566</v>
      </c>
      <c r="S59" s="126">
        <f ca="1">OFFSET(IND!V$25,$E59,0)</f>
        <v>6.7048820720399158</v>
      </c>
      <c r="T59" s="203">
        <f ca="1">OFFSET(IND!W$25,$E59,0)</f>
        <v>6.8575599209009281</v>
      </c>
      <c r="U59" s="126">
        <f ca="1">OFFSET(IND!X$25,$E59,0)</f>
        <v>7.0506524944604427</v>
      </c>
      <c r="V59" s="126">
        <f ca="1">OFFSET(IND!Y$25,$E59,0)</f>
        <v>7.241103582745545</v>
      </c>
      <c r="W59" s="126">
        <f ca="1">OFFSET(IND!Z$25,$E59,0)</f>
        <v>7.4392149783264436</v>
      </c>
      <c r="X59" s="126">
        <f ca="1">OFFSET(IND!AA$25,$E59,0)</f>
        <v>7.6399678591817537</v>
      </c>
      <c r="Y59" s="205">
        <f ca="1">OFFSET(IND!AB$25,$E59,0)</f>
        <v>7.845739562058446</v>
      </c>
      <c r="Z59" s="126">
        <f ca="1">OFFSET(IND!AC$25,$E59,0)</f>
        <v>8.0734355927127588</v>
      </c>
      <c r="AA59" s="126">
        <f ca="1">OFFSET(IND!AD$25,$E59,0)</f>
        <v>8.2918864249066306</v>
      </c>
      <c r="AB59" s="126">
        <f ca="1">OFFSET(IND!AE$25,$E59,0)</f>
        <v>8.533582327515326</v>
      </c>
      <c r="AC59" s="126">
        <f ca="1">OFFSET(IND!AF$25,$E59,0)</f>
        <v>8.7927120329351407</v>
      </c>
      <c r="AD59" s="126">
        <f ca="1">OFFSET(IND!AG$25,$E59,0)</f>
        <v>9.0674265014739852</v>
      </c>
      <c r="AE59" s="126">
        <f ca="1">OFFSET(IND!AH$25,$E59,0)</f>
        <v>9.353235208165362</v>
      </c>
      <c r="AF59" s="126">
        <f ca="1">OFFSET(IND!AI$25,$E59,0)</f>
        <v>9.6493457074269458</v>
      </c>
      <c r="AG59" s="126">
        <f ca="1">OFFSET(IND!AJ$25,$E59,0)</f>
        <v>9.9483618404903797</v>
      </c>
      <c r="AH59" s="126">
        <f ca="1">OFFSET(IND!AK$25,$E59,0)</f>
        <v>10.258472211706346</v>
      </c>
      <c r="AI59" s="126">
        <f ca="1">OFFSET(IND!AL$25,$E59,0)</f>
        <v>10.586808831315755</v>
      </c>
      <c r="AJ59" s="126">
        <f ca="1">OFFSET(IND!AM$25,$E59,0)</f>
        <v>12.408112928022812</v>
      </c>
      <c r="AK59" s="126">
        <f ca="1">OFFSET(IND!AN$25,$E59,0)</f>
        <v>14.705676819706348</v>
      </c>
      <c r="AL59" s="126">
        <f ca="1">OFFSET(IND!AO$25,$E59,0)</f>
        <v>18.74516817560087</v>
      </c>
      <c r="AM59" s="126">
        <f ca="1">OFFSET(IND!AP$25,$E59,0)</f>
        <v>22.864036163991376</v>
      </c>
      <c r="AQ59" s="4"/>
    </row>
    <row r="60" spans="1:43">
      <c r="A60" s="35" t="s">
        <v>360</v>
      </c>
      <c r="B60">
        <v>4.6033799408959997</v>
      </c>
      <c r="E60" s="129">
        <f ca="1">MATCH(F60,IND!$D$26:$D$255,0)</f>
        <v>213</v>
      </c>
      <c r="F60" s="4" t="str">
        <f t="shared" si="0"/>
        <v>IOTP</v>
      </c>
      <c r="G60" s="126">
        <f ca="1">OFFSET(IND!J$25,$E60,0)</f>
        <v>4.3369135374845138</v>
      </c>
      <c r="H60" s="126">
        <f ca="1">OFFSET(IND!K$25,$E60,0)</f>
        <v>4.4498395590764588</v>
      </c>
      <c r="I60" s="126">
        <f ca="1">OFFSET(IND!L$25,$E60,0)</f>
        <v>4.5238715709437241</v>
      </c>
      <c r="J60" s="126">
        <f ca="1">OFFSET(IND!M$25,$E60,0)</f>
        <v>2.3512320000000004</v>
      </c>
      <c r="K60" s="126">
        <f ca="1">OFFSET(IND!N$25,$E60,0)</f>
        <v>2.3512320000000004</v>
      </c>
      <c r="L60" s="126">
        <f ca="1">OFFSET(IND!O$25,$E60,0)</f>
        <v>2.3512320000000004</v>
      </c>
      <c r="M60" s="126">
        <f ca="1">OFFSET(IND!P$25,$E60,0)</f>
        <v>2.3717147369921605</v>
      </c>
      <c r="N60" s="126">
        <f ca="1">OFFSET(IND!Q$25,$E60,0)</f>
        <v>2.3710630135424098</v>
      </c>
      <c r="O60" s="203">
        <f ca="1">OFFSET(IND!R$25,$E60,0)</f>
        <v>2.1436115295794731</v>
      </c>
      <c r="P60" s="126">
        <f ca="1">OFFSET(IND!S$25,$E60,0)</f>
        <v>2.2036631903064863</v>
      </c>
      <c r="Q60" s="126">
        <f ca="1">OFFSET(IND!T$25,$E60,0)</f>
        <v>2.2585941667854597</v>
      </c>
      <c r="R60" s="126">
        <f ca="1">OFFSET(IND!U$25,$E60,0)</f>
        <v>2.3120354896650039</v>
      </c>
      <c r="S60" s="126">
        <f ca="1">OFFSET(IND!V$25,$E60,0)</f>
        <v>2.3632423321454032</v>
      </c>
      <c r="T60" s="203">
        <f ca="1">OFFSET(IND!W$25,$E60,0)</f>
        <v>2.4170560684248046</v>
      </c>
      <c r="U60" s="126">
        <f ca="1">OFFSET(IND!X$25,$E60,0)</f>
        <v>2.4851146172487533</v>
      </c>
      <c r="V60" s="126">
        <f ca="1">OFFSET(IND!Y$25,$E60,0)</f>
        <v>2.552242132573058</v>
      </c>
      <c r="W60" s="126">
        <f ca="1">OFFSET(IND!Z$25,$E60,0)</f>
        <v>2.6220696450463299</v>
      </c>
      <c r="X60" s="126">
        <f ca="1">OFFSET(IND!AA$25,$E60,0)</f>
        <v>2.6928281910192449</v>
      </c>
      <c r="Y60" s="205">
        <f ca="1">OFFSET(IND!AB$25,$E60,0)</f>
        <v>2.7653557006414826</v>
      </c>
      <c r="Z60" s="126">
        <f ca="1">OFFSET(IND!AC$25,$E60,0)</f>
        <v>2.8456107883107631</v>
      </c>
      <c r="AA60" s="126">
        <f ca="1">OFFSET(IND!AD$25,$E60,0)</f>
        <v>2.9226072587312908</v>
      </c>
      <c r="AB60" s="126">
        <f ca="1">OFFSET(IND!AE$25,$E60,0)</f>
        <v>3.0077968239486821</v>
      </c>
      <c r="AC60" s="126">
        <f ca="1">OFFSET(IND!AF$25,$E60,0)</f>
        <v>3.099131210263721</v>
      </c>
      <c r="AD60" s="126">
        <f ca="1">OFFSET(IND!AG$25,$E60,0)</f>
        <v>3.1959586942266576</v>
      </c>
      <c r="AE60" s="126">
        <f ca="1">OFFSET(IND!AH$25,$E60,0)</f>
        <v>3.2966965188880977</v>
      </c>
      <c r="AF60" s="126">
        <f ca="1">OFFSET(IND!AI$25,$E60,0)</f>
        <v>3.401065374198148</v>
      </c>
      <c r="AG60" s="126">
        <f ca="1">OFFSET(IND!AJ$25,$E60,0)</f>
        <v>3.5064583663578057</v>
      </c>
      <c r="AH60" s="126">
        <f ca="1">OFFSET(IND!AK$25,$E60,0)</f>
        <v>3.6157616992159674</v>
      </c>
      <c r="AI60" s="126">
        <f ca="1">OFFSET(IND!AL$25,$E60,0)</f>
        <v>3.7314891632216698</v>
      </c>
      <c r="AJ60" s="126">
        <f ca="1">OFFSET(IND!AM$25,$E60,0)</f>
        <v>4.373436761225947</v>
      </c>
      <c r="AK60" s="126">
        <f ca="1">OFFSET(IND!AN$25,$E60,0)</f>
        <v>5.1832496992159687</v>
      </c>
      <c r="AL60" s="126">
        <f ca="1">OFFSET(IND!AO$25,$E60,0)</f>
        <v>6.6070326785459805</v>
      </c>
      <c r="AM60" s="126">
        <f ca="1">OFFSET(IND!AP$25,$E60,0)</f>
        <v>8.0587932145402483</v>
      </c>
      <c r="AQ60" s="4"/>
    </row>
    <row r="61" spans="1:43">
      <c r="A61" s="35" t="s">
        <v>361</v>
      </c>
      <c r="B61">
        <v>109.842732955</v>
      </c>
      <c r="E61" s="129">
        <f ca="1">MATCH(F61,IND!$D$26:$D$255,0)</f>
        <v>218</v>
      </c>
      <c r="F61" s="4" t="str">
        <f t="shared" si="0"/>
        <v>IOTS</v>
      </c>
      <c r="G61" s="126">
        <f ca="1">OFFSET(IND!J$25,$E61,0)</f>
        <v>73.690487252999532</v>
      </c>
      <c r="H61" s="126">
        <f ca="1">OFFSET(IND!K$25,$E61,0)</f>
        <v>75.609265084913574</v>
      </c>
      <c r="I61" s="126">
        <f ca="1">OFFSET(IND!L$25,$E61,0)</f>
        <v>76.867176956954921</v>
      </c>
      <c r="J61" s="126">
        <f ca="1">OFFSET(IND!M$25,$E61,0)</f>
        <v>61.561340800000004</v>
      </c>
      <c r="K61" s="126">
        <f ca="1">OFFSET(IND!N$25,$E61,0)</f>
        <v>61.561340800000004</v>
      </c>
      <c r="L61" s="126">
        <f ca="1">OFFSET(IND!O$25,$E61,0)</f>
        <v>61.561340800000004</v>
      </c>
      <c r="M61" s="126">
        <f ca="1">OFFSET(IND!P$25,$E61,0)</f>
        <v>62.097631881650443</v>
      </c>
      <c r="N61" s="126">
        <f ca="1">OFFSET(IND!Q$25,$E61,0)</f>
        <v>62.080568074507021</v>
      </c>
      <c r="O61" s="203">
        <f ca="1">OFFSET(IND!R$25,$E61,0)</f>
        <v>56.125299381452457</v>
      </c>
      <c r="P61" s="126">
        <f ca="1">OFFSET(IND!S$25,$E61,0)</f>
        <v>57.69760732538213</v>
      </c>
      <c r="Q61" s="126">
        <f ca="1">OFFSET(IND!T$25,$E61,0)</f>
        <v>59.135842498899194</v>
      </c>
      <c r="R61" s="126">
        <f ca="1">OFFSET(IND!U$25,$E61,0)</f>
        <v>60.535074684659875</v>
      </c>
      <c r="S61" s="126">
        <f ca="1">OFFSET(IND!V$25,$E61,0)</f>
        <v>61.875802388785964</v>
      </c>
      <c r="T61" s="203">
        <f ca="1">OFFSET(IND!W$25,$E61,0)</f>
        <v>63.284785321485735</v>
      </c>
      <c r="U61" s="126">
        <f ca="1">OFFSET(IND!X$25,$E61,0)</f>
        <v>65.066734324606031</v>
      </c>
      <c r="V61" s="126">
        <f ca="1">OFFSET(IND!Y$25,$E61,0)</f>
        <v>66.82430646037858</v>
      </c>
      <c r="W61" s="126">
        <f ca="1">OFFSET(IND!Z$25,$E61,0)</f>
        <v>68.652571511459598</v>
      </c>
      <c r="X61" s="126">
        <f ca="1">OFFSET(IND!AA$25,$E61,0)</f>
        <v>70.505213429888357</v>
      </c>
      <c r="Y61" s="205">
        <f ca="1">OFFSET(IND!AB$25,$E61,0)</f>
        <v>72.404171396277832</v>
      </c>
      <c r="Z61" s="126">
        <f ca="1">OFFSET(IND!AC$25,$E61,0)</f>
        <v>74.505457361653612</v>
      </c>
      <c r="AA61" s="126">
        <f ca="1">OFFSET(IND!AD$25,$E61,0)</f>
        <v>76.521424291312286</v>
      </c>
      <c r="AB61" s="126">
        <f ca="1">OFFSET(IND!AE$25,$E61,0)</f>
        <v>78.751907653631122</v>
      </c>
      <c r="AC61" s="126">
        <f ca="1">OFFSET(IND!AF$25,$E61,0)</f>
        <v>81.143278340445079</v>
      </c>
      <c r="AD61" s="126">
        <f ca="1">OFFSET(IND!AG$25,$E61,0)</f>
        <v>83.678472544610756</v>
      </c>
      <c r="AE61" s="126">
        <f ca="1">OFFSET(IND!AH$25,$E61,0)</f>
        <v>86.316049591636968</v>
      </c>
      <c r="AF61" s="126">
        <f ca="1">OFFSET(IND!AI$25,$E61,0)</f>
        <v>89.048696421319406</v>
      </c>
      <c r="AG61" s="126">
        <f ca="1">OFFSET(IND!AJ$25,$E61,0)</f>
        <v>91.808157805084349</v>
      </c>
      <c r="AH61" s="126">
        <f ca="1">OFFSET(IND!AK$25,$E61,0)</f>
        <v>94.670002031709842</v>
      </c>
      <c r="AI61" s="126">
        <f ca="1">OFFSET(IND!AL$25,$E61,0)</f>
        <v>97.700046643034796</v>
      </c>
      <c r="AJ61" s="126">
        <f ca="1">OFFSET(IND!AM$25,$E61,0)</f>
        <v>114.50789667930628</v>
      </c>
      <c r="AK61" s="126">
        <f ca="1">OFFSET(IND!AN$25,$E61,0)</f>
        <v>135.71089589837655</v>
      </c>
      <c r="AL61" s="126">
        <f ca="1">OFFSET(IND!AO$25,$E61,0)</f>
        <v>172.98922028991859</v>
      </c>
      <c r="AM61" s="126">
        <f ca="1">OFFSET(IND!AP$25,$E61,0)</f>
        <v>211.00006954525952</v>
      </c>
      <c r="AQ61" s="4"/>
    </row>
    <row r="62" spans="1:43">
      <c r="A62" s="35" t="s">
        <v>362</v>
      </c>
      <c r="B62">
        <v>9.3435013244270007</v>
      </c>
      <c r="E62" s="128">
        <f>MATCH(F62,RES!$D$96:$D$134,0)</f>
        <v>28</v>
      </c>
      <c r="F62" s="4" t="str">
        <f t="shared" si="0"/>
        <v>RHEH</v>
      </c>
      <c r="G62" s="126">
        <f ca="1">OFFSET(RES!J$95,$E62,0)</f>
        <v>7.0843020492948998</v>
      </c>
      <c r="H62" s="126">
        <f ca="1">OFFSET(RES!K$95,$E62,0)</f>
        <v>7.3555682376090985</v>
      </c>
      <c r="I62" s="126">
        <f ca="1">OFFSET(RES!L$95,$E62,0)</f>
        <v>7.6268344259232981</v>
      </c>
      <c r="J62" s="126">
        <f ca="1">OFFSET(RES!M$95,$E62,0)</f>
        <v>7.8981006142374968</v>
      </c>
      <c r="K62" s="126">
        <f ca="1">OFFSET(RES!N$95,$E62,0)</f>
        <v>8.1693668025516963</v>
      </c>
      <c r="L62" s="126">
        <f ca="1">OFFSET(RES!O$95,$E62,0)</f>
        <v>8.440632990865895</v>
      </c>
      <c r="M62" s="126">
        <f ca="1">OFFSET(RES!P$95,$E62,0)</f>
        <v>8.7088362045071896</v>
      </c>
      <c r="N62" s="126">
        <f ca="1">OFFSET(RES!Q$95,$E62,0)</f>
        <v>8.8296582210936965</v>
      </c>
      <c r="O62" s="203">
        <f ca="1">OFFSET(RES!R$95,$E62,0)</f>
        <v>8.0076971546252675</v>
      </c>
      <c r="P62" s="126">
        <f ca="1">OFFSET(RES!S$95,$E62,0)</f>
        <v>8.2160351908097642</v>
      </c>
      <c r="Q62" s="126">
        <f ca="1">OFFSET(RES!T$95,$E62,0)</f>
        <v>8.4824451307624447</v>
      </c>
      <c r="R62" s="126">
        <f ca="1">OFFSET(RES!U$95,$E62,0)</f>
        <v>8.7673672399355311</v>
      </c>
      <c r="S62" s="126">
        <f ca="1">OFFSET(RES!V$95,$E62,0)</f>
        <v>9.0421107141076842</v>
      </c>
      <c r="T62" s="203">
        <f ca="1">OFFSET(RES!W$95,$E62,0)</f>
        <v>9.3080863497065547</v>
      </c>
      <c r="U62" s="126">
        <f ca="1">OFFSET(RES!X$95,$E62,0)</f>
        <v>9.6612699118291516</v>
      </c>
      <c r="V62" s="126">
        <f ca="1">OFFSET(RES!Y$95,$E62,0)</f>
        <v>10.009534790629175</v>
      </c>
      <c r="W62" s="126">
        <f ca="1">OFFSET(RES!Z$95,$E62,0)</f>
        <v>10.372223056493885</v>
      </c>
      <c r="X62" s="126">
        <f ca="1">OFFSET(RES!AA$95,$E62,0)</f>
        <v>10.782156310841426</v>
      </c>
      <c r="Y62" s="205">
        <f ca="1">OFFSET(RES!AB$95,$E62,0)</f>
        <v>11.144073209633149</v>
      </c>
      <c r="Z62" s="126">
        <f ca="1">OFFSET(RES!AC$95,$E62,0)</f>
        <v>11.549842852318383</v>
      </c>
      <c r="AA62" s="126">
        <f ca="1">OFFSET(RES!AD$95,$E62,0)</f>
        <v>11.907059831566603</v>
      </c>
      <c r="AB62" s="126">
        <f ca="1">OFFSET(RES!AE$95,$E62,0)</f>
        <v>12.300670459423531</v>
      </c>
      <c r="AC62" s="126">
        <f ca="1">OFFSET(RES!AF$95,$E62,0)</f>
        <v>12.717608956206755</v>
      </c>
      <c r="AD62" s="126">
        <f ca="1">OFFSET(RES!AG$95,$E62,0)</f>
        <v>13.156139949233124</v>
      </c>
      <c r="AE62" s="126">
        <f ca="1">OFFSET(RES!AH$95,$E62,0)</f>
        <v>13.567236196544906</v>
      </c>
      <c r="AF62" s="126">
        <f ca="1">OFFSET(RES!AI$95,$E62,0)</f>
        <v>13.976509206527698</v>
      </c>
      <c r="AG62" s="126">
        <f ca="1">OFFSET(RES!AJ$95,$E62,0)</f>
        <v>14.370138116477291</v>
      </c>
      <c r="AH62" s="126">
        <f ca="1">OFFSET(RES!AK$95,$E62,0)</f>
        <v>14.763421040297416</v>
      </c>
      <c r="AI62" s="126">
        <f ca="1">OFFSET(RES!AL$95,$E62,0)</f>
        <v>15.163173455765769</v>
      </c>
      <c r="AJ62" s="126">
        <f ca="1">OFFSET(RES!AM$95,$E62,0)</f>
        <v>17.225575208794194</v>
      </c>
      <c r="AK62" s="126">
        <f ca="1">OFFSET(RES!AN$95,$E62,0)</f>
        <v>19.093078730094707</v>
      </c>
      <c r="AL62" s="126">
        <f ca="1">OFFSET(RES!AO$95,$E62,0)</f>
        <v>19.093078730094707</v>
      </c>
      <c r="AM62" s="126">
        <f ca="1">OFFSET(RES!AP$95,$E62,0)</f>
        <v>19.093078730094707</v>
      </c>
      <c r="AQ62" s="4"/>
    </row>
    <row r="63" spans="1:43">
      <c r="A63" s="35" t="s">
        <v>363</v>
      </c>
      <c r="B63">
        <v>3.5355599850489998</v>
      </c>
      <c r="E63" s="129">
        <f>MATCH(F63,RES!$D$96:$D$134,0)</f>
        <v>27</v>
      </c>
      <c r="F63" s="4" t="str">
        <f t="shared" si="0"/>
        <v>RHEK</v>
      </c>
      <c r="G63" s="126">
        <f ca="1">OFFSET(RES!J$95,$E63,0)</f>
        <v>3.8919384966800701</v>
      </c>
      <c r="H63" s="126">
        <f ca="1">OFFSET(RES!K$95,$E63,0)</f>
        <v>4.3030943148213661</v>
      </c>
      <c r="I63" s="126">
        <f ca="1">OFFSET(RES!L$95,$E63,0)</f>
        <v>4.714250132962662</v>
      </c>
      <c r="J63" s="126">
        <f ca="1">OFFSET(RES!M$95,$E63,0)</f>
        <v>5.125405951103958</v>
      </c>
      <c r="K63" s="126">
        <f ca="1">OFFSET(RES!N$95,$E63,0)</f>
        <v>5.536561769245254</v>
      </c>
      <c r="L63" s="126">
        <f ca="1">OFFSET(RES!O$95,$E63,0)</f>
        <v>5.94771758738655</v>
      </c>
      <c r="M63" s="126">
        <f ca="1">OFFSET(RES!P$95,$E63,0)</f>
        <v>6.1367077937483447</v>
      </c>
      <c r="N63" s="126">
        <f ca="1">OFFSET(RES!Q$95,$E63,0)</f>
        <v>6.2218453934725275</v>
      </c>
      <c r="O63" s="203">
        <f ca="1">OFFSET(RES!R$95,$E63,0)</f>
        <v>5.6426480398532286</v>
      </c>
      <c r="P63" s="126">
        <f ca="1">OFFSET(RES!S$95,$E63,0)</f>
        <v>5.7894540677041082</v>
      </c>
      <c r="Q63" s="126">
        <f ca="1">OFFSET(RES!T$95,$E63,0)</f>
        <v>5.9771806383328601</v>
      </c>
      <c r="R63" s="126">
        <f ca="1">OFFSET(RES!U$95,$E63,0)</f>
        <v>6.177951865040372</v>
      </c>
      <c r="S63" s="126">
        <f ca="1">OFFSET(RES!V$95,$E63,0)</f>
        <v>6.3715506857830526</v>
      </c>
      <c r="T63" s="203">
        <f ca="1">OFFSET(RES!W$95,$E63,0)</f>
        <v>6.5589712225342218</v>
      </c>
      <c r="U63" s="126">
        <f ca="1">OFFSET(RES!X$95,$E63,0)</f>
        <v>6.807843088694689</v>
      </c>
      <c r="V63" s="126">
        <f ca="1">OFFSET(RES!Y$95,$E63,0)</f>
        <v>7.0532489897627144</v>
      </c>
      <c r="W63" s="126">
        <f ca="1">OFFSET(RES!Z$95,$E63,0)</f>
        <v>7.3088183741864494</v>
      </c>
      <c r="X63" s="126">
        <f ca="1">OFFSET(RES!AA$95,$E63,0)</f>
        <v>7.5976790827584191</v>
      </c>
      <c r="Y63" s="205">
        <f ca="1">OFFSET(RES!AB$95,$E63,0)</f>
        <v>7.8527049210391935</v>
      </c>
      <c r="Z63" s="126">
        <f ca="1">OFFSET(RES!AC$95,$E63,0)</f>
        <v>8.1386317280497824</v>
      </c>
      <c r="AA63" s="126">
        <f ca="1">OFFSET(RES!AD$95,$E63,0)</f>
        <v>8.3903457537972486</v>
      </c>
      <c r="AB63" s="126">
        <f ca="1">OFFSET(RES!AE$95,$E63,0)</f>
        <v>8.667704674202902</v>
      </c>
      <c r="AC63" s="126">
        <f ca="1">OFFSET(RES!AF$95,$E63,0)</f>
        <v>8.9615016480625247</v>
      </c>
      <c r="AD63" s="126">
        <f ca="1">OFFSET(RES!AG$95,$E63,0)</f>
        <v>9.2705138397618416</v>
      </c>
      <c r="AE63" s="126">
        <f ca="1">OFFSET(RES!AH$95,$E63,0)</f>
        <v>9.5601940548465247</v>
      </c>
      <c r="AF63" s="126">
        <f ca="1">OFFSET(RES!AI$95,$E63,0)</f>
        <v>9.8485895202282698</v>
      </c>
      <c r="AG63" s="126">
        <f ca="1">OFFSET(RES!AJ$95,$E63,0)</f>
        <v>10.125961323165861</v>
      </c>
      <c r="AH63" s="126">
        <f ca="1">OFFSET(RES!AK$95,$E63,0)</f>
        <v>10.403089325929999</v>
      </c>
      <c r="AI63" s="126">
        <f ca="1">OFFSET(RES!AL$95,$E63,0)</f>
        <v>10.684776075567655</v>
      </c>
      <c r="AJ63" s="126">
        <f ca="1">OFFSET(RES!AM$95,$E63,0)</f>
        <v>12.138053713870187</v>
      </c>
      <c r="AK63" s="126">
        <f ca="1">OFFSET(RES!AN$95,$E63,0)</f>
        <v>13.453995723215378</v>
      </c>
      <c r="AL63" s="126">
        <f ca="1">OFFSET(RES!AO$95,$E63,0)</f>
        <v>13.453995723215378</v>
      </c>
      <c r="AM63" s="126">
        <f ca="1">OFFSET(RES!AP$95,$E63,0)</f>
        <v>13.453995723215378</v>
      </c>
      <c r="AQ63" s="4"/>
    </row>
    <row r="64" spans="1:43">
      <c r="A64" s="35" t="s">
        <v>364</v>
      </c>
      <c r="B64">
        <v>27.200595464100001</v>
      </c>
      <c r="E64" s="129">
        <f>MATCH(F64,RES!$D$96:$D$134,0)</f>
        <v>26</v>
      </c>
      <c r="F64" s="4" t="str">
        <f t="shared" si="0"/>
        <v>RHEL</v>
      </c>
      <c r="G64" s="126">
        <f ca="1">OFFSET(RES!J$95,$E64,0)</f>
        <v>29.155130644409116</v>
      </c>
      <c r="H64" s="126">
        <f ca="1">OFFSET(RES!K$95,$E64,0)</f>
        <v>30.403931874323813</v>
      </c>
      <c r="I64" s="126">
        <f ca="1">OFFSET(RES!L$95,$E64,0)</f>
        <v>31.652733104238511</v>
      </c>
      <c r="J64" s="126">
        <f ca="1">OFFSET(RES!M$95,$E64,0)</f>
        <v>32.901534334153212</v>
      </c>
      <c r="K64" s="126">
        <f ca="1">OFFSET(RES!N$95,$E64,0)</f>
        <v>34.150335564067909</v>
      </c>
      <c r="L64" s="126">
        <f ca="1">OFFSET(RES!O$95,$E64,0)</f>
        <v>35.399136793982606</v>
      </c>
      <c r="M64" s="126">
        <f ca="1">OFFSET(RES!P$95,$E64,0)</f>
        <v>36.523953174288216</v>
      </c>
      <c r="N64" s="126">
        <f ca="1">OFFSET(RES!Q$95,$E64,0)</f>
        <v>37.030668144302787</v>
      </c>
      <c r="O64" s="203">
        <f ca="1">OFFSET(RES!R$95,$E64,0)</f>
        <v>33.58344892949615</v>
      </c>
      <c r="P64" s="126">
        <f ca="1">OFFSET(RES!S$95,$E64,0)</f>
        <v>34.457196982546861</v>
      </c>
      <c r="Q64" s="126">
        <f ca="1">OFFSET(RES!T$95,$E64,0)</f>
        <v>35.574492559533461</v>
      </c>
      <c r="R64" s="126">
        <f ca="1">OFFSET(RES!U$95,$E64,0)</f>
        <v>36.769426248649289</v>
      </c>
      <c r="S64" s="126">
        <f ca="1">OFFSET(RES!V$95,$E64,0)</f>
        <v>37.921671801322745</v>
      </c>
      <c r="T64" s="203">
        <f ca="1">OFFSET(RES!W$95,$E64,0)</f>
        <v>39.03714595102452</v>
      </c>
      <c r="U64" s="126">
        <f ca="1">OFFSET(RES!X$95,$E64,0)</f>
        <v>40.518361073455914</v>
      </c>
      <c r="V64" s="126">
        <f ca="1">OFFSET(RES!Y$95,$E64,0)</f>
        <v>41.978947749659341</v>
      </c>
      <c r="W64" s="126">
        <f ca="1">OFFSET(RES!Z$95,$E64,0)</f>
        <v>43.500024610933949</v>
      </c>
      <c r="X64" s="126">
        <f ca="1">OFFSET(RES!AA$95,$E64,0)</f>
        <v>45.219242039621413</v>
      </c>
      <c r="Y64" s="205">
        <f ca="1">OFFSET(RES!AB$95,$E64,0)</f>
        <v>46.737083867627241</v>
      </c>
      <c r="Z64" s="126">
        <f ca="1">OFFSET(RES!AC$95,$E64,0)</f>
        <v>48.438839542089575</v>
      </c>
      <c r="AA64" s="126">
        <f ca="1">OFFSET(RES!AD$95,$E64,0)</f>
        <v>49.936970396401691</v>
      </c>
      <c r="AB64" s="126">
        <f ca="1">OFFSET(RES!AE$95,$E64,0)</f>
        <v>51.587732427418914</v>
      </c>
      <c r="AC64" s="126">
        <f ca="1">OFFSET(RES!AF$95,$E64,0)</f>
        <v>53.336329114217008</v>
      </c>
      <c r="AD64" s="126">
        <f ca="1">OFFSET(RES!AG$95,$E64,0)</f>
        <v>55.175482484271186</v>
      </c>
      <c r="AE64" s="126">
        <f ca="1">OFFSET(RES!AH$95,$E64,0)</f>
        <v>56.899577384479592</v>
      </c>
      <c r="AF64" s="126">
        <f ca="1">OFFSET(RES!AI$95,$E64,0)</f>
        <v>58.616025816977967</v>
      </c>
      <c r="AG64" s="126">
        <f ca="1">OFFSET(RES!AJ$95,$E64,0)</f>
        <v>60.266864521190179</v>
      </c>
      <c r="AH64" s="126">
        <f ca="1">OFFSET(RES!AK$95,$E64,0)</f>
        <v>61.916252195563864</v>
      </c>
      <c r="AI64" s="126">
        <f ca="1">OFFSET(RES!AL$95,$E64,0)</f>
        <v>63.592772244972799</v>
      </c>
      <c r="AJ64" s="126">
        <f ca="1">OFFSET(RES!AM$95,$E64,0)</f>
        <v>72.242270672236273</v>
      </c>
      <c r="AK64" s="126">
        <f ca="1">OFFSET(RES!AN$95,$E64,0)</f>
        <v>80.074386188371193</v>
      </c>
      <c r="AL64" s="126">
        <f ca="1">OFFSET(RES!AO$95,$E64,0)</f>
        <v>80.074386188371193</v>
      </c>
      <c r="AM64" s="126">
        <f ca="1">OFFSET(RES!AP$95,$E64,0)</f>
        <v>80.074386188371193</v>
      </c>
      <c r="AQ64" s="4"/>
    </row>
    <row r="65" spans="1:39">
      <c r="A65" s="35" t="s">
        <v>365</v>
      </c>
      <c r="B65">
        <v>11.63227160329</v>
      </c>
      <c r="E65" s="129">
        <f>MATCH(F65,RES!$D$96:$D$134,0)</f>
        <v>32</v>
      </c>
      <c r="F65" s="4" t="str">
        <f t="shared" si="0"/>
        <v>RHEO</v>
      </c>
      <c r="G65" s="126">
        <f ca="1">OFFSET(RES!J$95,$E65,0)</f>
        <v>11.690422995158354</v>
      </c>
      <c r="H65" s="126">
        <f ca="1">OFFSET(RES!K$95,$E65,0)</f>
        <v>12.19470307470295</v>
      </c>
      <c r="I65" s="126">
        <f ca="1">OFFSET(RES!L$95,$E65,0)</f>
        <v>12.698983154247545</v>
      </c>
      <c r="J65" s="126">
        <f ca="1">OFFSET(RES!M$95,$E65,0)</f>
        <v>13.203263233792141</v>
      </c>
      <c r="K65" s="126">
        <f ca="1">OFFSET(RES!N$95,$E65,0)</f>
        <v>13.707543313336735</v>
      </c>
      <c r="L65" s="126">
        <f ca="1">OFFSET(RES!O$95,$E65,0)</f>
        <v>14.211823392881332</v>
      </c>
      <c r="M65" s="126">
        <f ca="1">OFFSET(RES!P$95,$E65,0)</f>
        <v>14.66340761764245</v>
      </c>
      <c r="N65" s="126">
        <f ca="1">OFFSET(RES!Q$95,$E65,0)</f>
        <v>14.866840365347201</v>
      </c>
      <c r="O65" s="203">
        <f ca="1">OFFSET(RES!R$95,$E65,0)</f>
        <v>13.48287241826136</v>
      </c>
      <c r="P65" s="126">
        <f ca="1">OFFSET(RES!S$95,$E65,0)</f>
        <v>13.833659305865396</v>
      </c>
      <c r="Q65" s="126">
        <f ca="1">OFFSET(RES!T$95,$E65,0)</f>
        <v>14.282224125685529</v>
      </c>
      <c r="R65" s="126">
        <f ca="1">OFFSET(RES!U$95,$E65,0)</f>
        <v>14.761958607764907</v>
      </c>
      <c r="S65" s="126">
        <f ca="1">OFFSET(RES!V$95,$E65,0)</f>
        <v>15.224554924594072</v>
      </c>
      <c r="T65" s="203">
        <f ca="1">OFFSET(RES!W$95,$E65,0)</f>
        <v>15.672388489213107</v>
      </c>
      <c r="U65" s="126">
        <f ca="1">OFFSET(RES!X$95,$E65,0)</f>
        <v>16.267057445390549</v>
      </c>
      <c r="V65" s="126">
        <f ca="1">OFFSET(RES!Y$95,$E65,0)</f>
        <v>16.85344462237186</v>
      </c>
      <c r="W65" s="126">
        <f ca="1">OFFSET(RES!Z$95,$E65,0)</f>
        <v>17.46411701942047</v>
      </c>
      <c r="X65" s="126">
        <f ca="1">OFFSET(RES!AA$95,$E65,0)</f>
        <v>18.154337648603246</v>
      </c>
      <c r="Y65" s="205">
        <f ca="1">OFFSET(RES!AB$95,$E65,0)</f>
        <v>18.763711264787407</v>
      </c>
      <c r="Z65" s="126">
        <f ca="1">OFFSET(RES!AC$95,$E65,0)</f>
        <v>19.44692145841573</v>
      </c>
      <c r="AA65" s="126">
        <f ca="1">OFFSET(RES!AD$95,$E65,0)</f>
        <v>20.04838163652181</v>
      </c>
      <c r="AB65" s="126">
        <f ca="1">OFFSET(RES!AE$95,$E65,0)</f>
        <v>20.711119222046179</v>
      </c>
      <c r="AC65" s="126">
        <f ca="1">OFFSET(RES!AF$95,$E65,0)</f>
        <v>21.413134851488767</v>
      </c>
      <c r="AD65" s="126">
        <f ca="1">OFFSET(RES!AG$95,$E65,0)</f>
        <v>22.151506610092653</v>
      </c>
      <c r="AE65" s="126">
        <f ca="1">OFFSET(RES!AH$95,$E65,0)</f>
        <v>22.843685415946876</v>
      </c>
      <c r="AF65" s="126">
        <f ca="1">OFFSET(RES!AI$95,$E65,0)</f>
        <v>23.532794365908661</v>
      </c>
      <c r="AG65" s="126">
        <f ca="1">OFFSET(RES!AJ$95,$E65,0)</f>
        <v>24.195562733706407</v>
      </c>
      <c r="AH65" s="126">
        <f ca="1">OFFSET(RES!AK$95,$E65,0)</f>
        <v>24.857748551146415</v>
      </c>
      <c r="AI65" s="126">
        <f ca="1">OFFSET(RES!AL$95,$E65,0)</f>
        <v>25.530827304323093</v>
      </c>
      <c r="AJ65" s="126">
        <f ca="1">OFFSET(RES!AM$95,$E65,0)</f>
        <v>29.003373677436041</v>
      </c>
      <c r="AK65" s="126">
        <f ca="1">OFFSET(RES!AN$95,$E65,0)</f>
        <v>32.147762286563825</v>
      </c>
      <c r="AL65" s="126">
        <f ca="1">OFFSET(RES!AO$95,$E65,0)</f>
        <v>32.147762286563825</v>
      </c>
      <c r="AM65" s="126">
        <f ca="1">OFFSET(RES!AP$95,$E65,0)</f>
        <v>32.147762286563825</v>
      </c>
    </row>
    <row r="66" spans="1:39">
      <c r="A66" s="35" t="s">
        <v>366</v>
      </c>
      <c r="B66">
        <v>4.337948126733</v>
      </c>
      <c r="E66" s="129">
        <f>MATCH(F66,RES!$D$96:$D$134,0)</f>
        <v>31</v>
      </c>
      <c r="F66" s="4" t="str">
        <f t="shared" si="0"/>
        <v>RHER</v>
      </c>
      <c r="G66" s="126">
        <f ca="1">OFFSET(RES!J$95,$E66,0)</f>
        <v>5.2230494700907748</v>
      </c>
      <c r="H66" s="126">
        <f ca="1">OFFSET(RES!K$95,$E66,0)</f>
        <v>5.4483518225662646</v>
      </c>
      <c r="I66" s="126">
        <f ca="1">OFFSET(RES!L$95,$E66,0)</f>
        <v>5.6736541750417535</v>
      </c>
      <c r="J66" s="126">
        <f ca="1">OFFSET(RES!M$95,$E66,0)</f>
        <v>5.8989565275172433</v>
      </c>
      <c r="K66" s="126">
        <f ca="1">OFFSET(RES!N$95,$E66,0)</f>
        <v>6.1242588799927322</v>
      </c>
      <c r="L66" s="126">
        <f ca="1">OFFSET(RES!O$95,$E66,0)</f>
        <v>6.349561232468222</v>
      </c>
      <c r="M66" s="126">
        <f ca="1">OFFSET(RES!P$95,$E66,0)</f>
        <v>6.5513201206467553</v>
      </c>
      <c r="N66" s="126">
        <f ca="1">OFFSET(RES!Q$95,$E66,0)</f>
        <v>6.6422098434171346</v>
      </c>
      <c r="O66" s="203">
        <f ca="1">OFFSET(RES!R$95,$E66,0)</f>
        <v>6.0238803735901616</v>
      </c>
      <c r="P66" s="126">
        <f ca="1">OFFSET(RES!S$95,$E66,0)</f>
        <v>6.1806050077778085</v>
      </c>
      <c r="Q66" s="126">
        <f ca="1">OFFSET(RES!T$95,$E66,0)</f>
        <v>6.3810148856268158</v>
      </c>
      <c r="R66" s="126">
        <f ca="1">OFFSET(RES!U$95,$E66,0)</f>
        <v>6.5953507512705745</v>
      </c>
      <c r="S66" s="126">
        <f ca="1">OFFSET(RES!V$95,$E66,0)</f>
        <v>6.802029624095038</v>
      </c>
      <c r="T66" s="203">
        <f ca="1">OFFSET(RES!W$95,$E66,0)</f>
        <v>7.0021127916024106</v>
      </c>
      <c r="U66" s="126">
        <f ca="1">OFFSET(RES!X$95,$E66,0)</f>
        <v>7.2677991040419494</v>
      </c>
      <c r="V66" s="126">
        <f ca="1">OFFSET(RES!Y$95,$E66,0)</f>
        <v>7.5297852815539779</v>
      </c>
      <c r="W66" s="126">
        <f ca="1">OFFSET(RES!Z$95,$E66,0)</f>
        <v>7.8026216144330176</v>
      </c>
      <c r="X66" s="126">
        <f ca="1">OFFSET(RES!AA$95,$E66,0)</f>
        <v>8.1109985220087193</v>
      </c>
      <c r="Y66" s="205">
        <f ca="1">OFFSET(RES!AB$95,$E66,0)</f>
        <v>8.3832545853193583</v>
      </c>
      <c r="Z66" s="126">
        <f ca="1">OFFSET(RES!AC$95,$E66,0)</f>
        <v>8.6884993691282002</v>
      </c>
      <c r="AA66" s="126">
        <f ca="1">OFFSET(RES!AD$95,$E66,0)</f>
        <v>8.9572198650280246</v>
      </c>
      <c r="AB66" s="126">
        <f ca="1">OFFSET(RES!AE$95,$E66,0)</f>
        <v>9.253317892987825</v>
      </c>
      <c r="AC66" s="126">
        <f ca="1">OFFSET(RES!AF$95,$E66,0)</f>
        <v>9.5669645730843555</v>
      </c>
      <c r="AD66" s="126">
        <f ca="1">OFFSET(RES!AG$95,$E66,0)</f>
        <v>9.8968544516715742</v>
      </c>
      <c r="AE66" s="126">
        <f ca="1">OFFSET(RES!AH$95,$E66,0)</f>
        <v>10.206106233803176</v>
      </c>
      <c r="AF66" s="126">
        <f ca="1">OFFSET(RES!AI$95,$E66,0)</f>
        <v>10.513986465119302</v>
      </c>
      <c r="AG66" s="126">
        <f ca="1">OFFSET(RES!AJ$95,$E66,0)</f>
        <v>10.810098245989217</v>
      </c>
      <c r="AH66" s="126">
        <f ca="1">OFFSET(RES!AK$95,$E66,0)</f>
        <v>11.105949754896471</v>
      </c>
      <c r="AI66" s="126">
        <f ca="1">OFFSET(RES!AL$95,$E66,0)</f>
        <v>11.40666801176064</v>
      </c>
      <c r="AJ66" s="126">
        <f ca="1">OFFSET(RES!AM$95,$E66,0)</f>
        <v>12.958132958877171</v>
      </c>
      <c r="AK66" s="126">
        <f ca="1">OFFSET(RES!AN$95,$E66,0)</f>
        <v>14.362983516078234</v>
      </c>
      <c r="AL66" s="126">
        <f ca="1">OFFSET(RES!AO$95,$E66,0)</f>
        <v>14.362983516078234</v>
      </c>
      <c r="AM66" s="126">
        <f ca="1">OFFSET(RES!AP$95,$E66,0)</f>
        <v>14.362983516078234</v>
      </c>
    </row>
    <row r="67" spans="1:39">
      <c r="A67" s="35" t="s">
        <v>521</v>
      </c>
      <c r="B67">
        <v>25.581294669590001</v>
      </c>
      <c r="E67" s="129">
        <f>MATCH(F67,RES!$D$96:$D$134,0)</f>
        <v>29</v>
      </c>
      <c r="F67" s="4" t="str">
        <f t="shared" si="0"/>
        <v>RHEWG</v>
      </c>
      <c r="G67" s="126">
        <f ca="1">OFFSET(RES!J$95,$E67,0)</f>
        <v>31.741961474336566</v>
      </c>
      <c r="H67" s="126">
        <f ca="1">OFFSET(RES!K$95,$E67,0)</f>
        <v>32.709053877558809</v>
      </c>
      <c r="I67" s="126">
        <f ca="1">OFFSET(RES!L$95,$E67,0)</f>
        <v>33.676146280781047</v>
      </c>
      <c r="J67" s="126">
        <f ca="1">OFFSET(RES!M$95,$E67,0)</f>
        <v>34.643238684003286</v>
      </c>
      <c r="K67" s="126">
        <f ca="1">OFFSET(RES!N$95,$E67,0)</f>
        <v>35.610331087225532</v>
      </c>
      <c r="L67" s="126">
        <f ca="1">OFFSET(RES!O$95,$E67,0)</f>
        <v>36.577423490447771</v>
      </c>
      <c r="M67" s="126">
        <f ca="1">OFFSET(RES!P$95,$E67,0)</f>
        <v>37.739680223736947</v>
      </c>
      <c r="N67" s="126">
        <f ca="1">OFFSET(RES!Q$95,$E67,0)</f>
        <v>38.263261579831571</v>
      </c>
      <c r="O67" s="203">
        <f ca="1">OFFSET(RES!R$95,$E67,0)</f>
        <v>34.701299099836156</v>
      </c>
      <c r="P67" s="126">
        <f ca="1">OFFSET(RES!S$95,$E67,0)</f>
        <v>35.604130509155233</v>
      </c>
      <c r="Q67" s="126">
        <f ca="1">OFFSET(RES!T$95,$E67,0)</f>
        <v>36.758616103572045</v>
      </c>
      <c r="R67" s="126">
        <f ca="1">OFFSET(RES!U$95,$E67,0)</f>
        <v>37.993324052643345</v>
      </c>
      <c r="S67" s="126">
        <f ca="1">OFFSET(RES!V$95,$E67,0)</f>
        <v>39.183922958780691</v>
      </c>
      <c r="T67" s="203">
        <f ca="1">OFFSET(RES!W$95,$E67,0)</f>
        <v>40.336526498345656</v>
      </c>
      <c r="U67" s="126">
        <f ca="1">OFFSET(RES!X$95,$E67,0)</f>
        <v>41.867044971972341</v>
      </c>
      <c r="V67" s="126">
        <f ca="1">OFFSET(RES!Y$95,$E67,0)</f>
        <v>43.376248366137581</v>
      </c>
      <c r="W67" s="126">
        <f ca="1">OFFSET(RES!Z$95,$E67,0)</f>
        <v>44.947955406344839</v>
      </c>
      <c r="X67" s="126">
        <f ca="1">OFFSET(RES!AA$95,$E67,0)</f>
        <v>46.724398270679025</v>
      </c>
      <c r="Y67" s="205">
        <f ca="1">OFFSET(RES!AB$95,$E67,0)</f>
        <v>48.292762597119946</v>
      </c>
      <c r="Z67" s="126">
        <f ca="1">OFFSET(RES!AC$95,$E67,0)</f>
        <v>50.051162479703031</v>
      </c>
      <c r="AA67" s="126">
        <f ca="1">OFFSET(RES!AD$95,$E67,0)</f>
        <v>51.599159737975036</v>
      </c>
      <c r="AB67" s="126">
        <f ca="1">OFFSET(RES!AE$95,$E67,0)</f>
        <v>53.304868615620109</v>
      </c>
      <c r="AC67" s="126">
        <f ca="1">OFFSET(RES!AF$95,$E67,0)</f>
        <v>55.111668648605097</v>
      </c>
      <c r="AD67" s="126">
        <f ca="1">OFFSET(RES!AG$95,$E67,0)</f>
        <v>57.012039611656128</v>
      </c>
      <c r="AE67" s="126">
        <f ca="1">OFFSET(RES!AH$95,$E67,0)</f>
        <v>58.793522297792251</v>
      </c>
      <c r="AF67" s="126">
        <f ca="1">OFFSET(RES!AI$95,$E67,0)</f>
        <v>60.567103997831921</v>
      </c>
      <c r="AG67" s="126">
        <f ca="1">OFFSET(RES!AJ$95,$E67,0)</f>
        <v>62.272892100796525</v>
      </c>
      <c r="AH67" s="126">
        <f ca="1">OFFSET(RES!AK$95,$E67,0)</f>
        <v>63.977180875311113</v>
      </c>
      <c r="AI67" s="126">
        <f ca="1">OFFSET(RES!AL$95,$E67,0)</f>
        <v>65.709505146220479</v>
      </c>
      <c r="AJ67" s="126">
        <f ca="1">OFFSET(RES!AM$95,$E67,0)</f>
        <v>74.646908586175499</v>
      </c>
      <c r="AK67" s="126">
        <f ca="1">OFFSET(RES!AN$95,$E67,0)</f>
        <v>82.739721914563532</v>
      </c>
      <c r="AL67" s="126">
        <f ca="1">OFFSET(RES!AO$95,$E67,0)</f>
        <v>82.739721914563532</v>
      </c>
      <c r="AM67" s="126">
        <f ca="1">OFFSET(RES!AP$95,$E67,0)</f>
        <v>82.739721914563532</v>
      </c>
    </row>
    <row r="68" spans="1:39">
      <c r="A68" s="35" t="s">
        <v>367</v>
      </c>
      <c r="B68">
        <v>14.738241842140001</v>
      </c>
      <c r="E68" s="129">
        <f>MATCH(F68,RES!$D$96:$D$134,0)</f>
        <v>7</v>
      </c>
      <c r="F68" s="4" t="str">
        <f t="shared" si="0"/>
        <v>RLEH</v>
      </c>
      <c r="G68" s="126">
        <f ca="1">OFFSET(RES!J$95,$E68,0)</f>
        <v>14.6766565883431</v>
      </c>
      <c r="H68" s="126">
        <f ca="1">OFFSET(RES!K$95,$E68,0)</f>
        <v>14.023952251143458</v>
      </c>
      <c r="I68" s="126">
        <f ca="1">OFFSET(RES!L$95,$E68,0)</f>
        <v>13.371247913943817</v>
      </c>
      <c r="J68" s="126">
        <f ca="1">OFFSET(RES!M$95,$E68,0)</f>
        <v>12.718543576744175</v>
      </c>
      <c r="K68" s="126">
        <f ca="1">OFFSET(RES!N$95,$E68,0)</f>
        <v>12.065839239544534</v>
      </c>
      <c r="L68" s="126">
        <f ca="1">OFFSET(RES!O$95,$E68,0)</f>
        <v>11.413134902344892</v>
      </c>
      <c r="M68" s="126">
        <f ca="1">OFFSET(RES!P$95,$E68,0)</f>
        <v>11.432359959941808</v>
      </c>
      <c r="N68" s="126">
        <f ca="1">OFFSET(RES!Q$95,$E68,0)</f>
        <v>11.555931234198193</v>
      </c>
      <c r="O68" s="203">
        <f ca="1">OFFSET(RES!R$95,$E68,0)</f>
        <v>12.071342092492239</v>
      </c>
      <c r="P68" s="126">
        <f ca="1">OFFSET(RES!S$95,$E68,0)</f>
        <v>12.571893867184382</v>
      </c>
      <c r="Q68" s="126">
        <f ca="1">OFFSET(RES!T$95,$E68,0)</f>
        <v>12.549476947144067</v>
      </c>
      <c r="R68" s="126">
        <f ca="1">OFFSET(RES!U$95,$E68,0)</f>
        <v>12.527654530247023</v>
      </c>
      <c r="S68" s="126">
        <f ca="1">OFFSET(RES!V$95,$E68,0)</f>
        <v>12.502769201578612</v>
      </c>
      <c r="T68" s="203">
        <f ca="1">OFFSET(RES!W$95,$E68,0)</f>
        <v>12.487822778449031</v>
      </c>
      <c r="U68" s="126">
        <f ca="1">OFFSET(RES!X$95,$E68,0)</f>
        <v>12.405052143508424</v>
      </c>
      <c r="V68" s="126">
        <f ca="1">OFFSET(RES!Y$95,$E68,0)</f>
        <v>12.304229975566736</v>
      </c>
      <c r="W68" s="126">
        <f ca="1">OFFSET(RES!Z$95,$E68,0)</f>
        <v>12.200709422102328</v>
      </c>
      <c r="X68" s="126">
        <f ca="1">OFFSET(RES!AA$95,$E68,0)</f>
        <v>12.07451056698007</v>
      </c>
      <c r="Y68" s="205">
        <f ca="1">OFFSET(RES!AB$95,$E68,0)</f>
        <v>11.956685651133732</v>
      </c>
      <c r="Z68" s="126">
        <f ca="1">OFFSET(RES!AC$95,$E68,0)</f>
        <v>11.812540930605911</v>
      </c>
      <c r="AA68" s="126">
        <f ca="1">OFFSET(RES!AD$95,$E68,0)</f>
        <v>11.673316699728424</v>
      </c>
      <c r="AB68" s="126">
        <f ca="1">OFFSET(RES!AE$95,$E68,0)</f>
        <v>11.52951685612903</v>
      </c>
      <c r="AC68" s="126">
        <f ca="1">OFFSET(RES!AF$95,$E68,0)</f>
        <v>11.365927398407811</v>
      </c>
      <c r="AD68" s="126">
        <f ca="1">OFFSET(RES!AG$95,$E68,0)</f>
        <v>11.188449707785827</v>
      </c>
      <c r="AE68" s="126">
        <f ca="1">OFFSET(RES!AH$95,$E68,0)</f>
        <v>10.997821614046154</v>
      </c>
      <c r="AF68" s="126">
        <f ca="1">OFFSET(RES!AI$95,$E68,0)</f>
        <v>10.815437570865139</v>
      </c>
      <c r="AG68" s="126">
        <f ca="1">OFFSET(RES!AJ$95,$E68,0)</f>
        <v>10.64064648529652</v>
      </c>
      <c r="AH68" s="126">
        <f ca="1">OFFSET(RES!AK$95,$E68,0)</f>
        <v>10.471312388748997</v>
      </c>
      <c r="AI68" s="126">
        <f ca="1">OFFSET(RES!AL$95,$E68,0)</f>
        <v>10.299865027383015</v>
      </c>
      <c r="AJ68" s="126">
        <f ca="1">OFFSET(RES!AM$95,$E68,0)</f>
        <v>9.3560210258016152</v>
      </c>
      <c r="AK68" s="126">
        <f ca="1">OFFSET(RES!AN$95,$E68,0)</f>
        <v>8.4135271781929681</v>
      </c>
      <c r="AL68" s="126">
        <f ca="1">OFFSET(RES!AO$95,$E68,0)</f>
        <v>8.4135271781929681</v>
      </c>
      <c r="AM68" s="126">
        <f ca="1">OFFSET(RES!AP$95,$E68,0)</f>
        <v>8.4135271781929681</v>
      </c>
    </row>
    <row r="69" spans="1:39">
      <c r="A69" s="35" t="s">
        <v>368</v>
      </c>
      <c r="B69">
        <v>8.0953817121640004</v>
      </c>
      <c r="E69" s="129">
        <f>MATCH(F69,RES!$D$96:$D$134,0)</f>
        <v>6</v>
      </c>
      <c r="F69" s="4" t="str">
        <f t="shared" ref="F69:F131" si="1">A69</f>
        <v>RLEK</v>
      </c>
      <c r="G69" s="126">
        <f ca="1">OFFSET(RES!J$95,$E69,0)</f>
        <v>10.057139730159809</v>
      </c>
      <c r="H69" s="126">
        <f ca="1">OFFSET(RES!K$95,$E69,0)</f>
        <v>10.49046997290535</v>
      </c>
      <c r="I69" s="126">
        <f ca="1">OFFSET(RES!L$95,$E69,0)</f>
        <v>10.923800215650893</v>
      </c>
      <c r="J69" s="126">
        <f ca="1">OFFSET(RES!M$95,$E69,0)</f>
        <v>11.357130458396433</v>
      </c>
      <c r="K69" s="126">
        <f ca="1">OFFSET(RES!N$95,$E69,0)</f>
        <v>11.790460701141976</v>
      </c>
      <c r="L69" s="126">
        <f ca="1">OFFSET(RES!O$95,$E69,0)</f>
        <v>12.223790943887517</v>
      </c>
      <c r="M69" s="126">
        <f ca="1">OFFSET(RES!P$95,$E69,0)</f>
        <v>12.244381525437605</v>
      </c>
      <c r="N69" s="126">
        <f ca="1">OFFSET(RES!Q$95,$E69,0)</f>
        <v>12.376729862341035</v>
      </c>
      <c r="O69" s="203">
        <f ca="1">OFFSET(RES!R$95,$E69,0)</f>
        <v>12.928749499005598</v>
      </c>
      <c r="P69" s="126">
        <f ca="1">OFFSET(RES!S$95,$E69,0)</f>
        <v>13.46485463600626</v>
      </c>
      <c r="Q69" s="126">
        <f ca="1">OFFSET(RES!T$95,$E69,0)</f>
        <v>13.440845479317648</v>
      </c>
      <c r="R69" s="126">
        <f ca="1">OFFSET(RES!U$95,$E69,0)</f>
        <v>13.417473052344493</v>
      </c>
      <c r="S69" s="126">
        <f ca="1">OFFSET(RES!V$95,$E69,0)</f>
        <v>13.390820160057196</v>
      </c>
      <c r="T69" s="203">
        <f ca="1">OFFSET(RES!W$95,$E69,0)</f>
        <v>13.374812117283833</v>
      </c>
      <c r="U69" s="126">
        <f ca="1">OFFSET(RES!X$95,$E69,0)</f>
        <v>13.286162421432175</v>
      </c>
      <c r="V69" s="126">
        <f ca="1">OFFSET(RES!Y$95,$E69,0)</f>
        <v>13.178179022131822</v>
      </c>
      <c r="W69" s="126">
        <f ca="1">OFFSET(RES!Z$95,$E69,0)</f>
        <v>13.067305575460789</v>
      </c>
      <c r="X69" s="126">
        <f ca="1">OFFSET(RES!AA$95,$E69,0)</f>
        <v>12.93214302498086</v>
      </c>
      <c r="Y69" s="205">
        <f ca="1">OFFSET(RES!AB$95,$E69,0)</f>
        <v>12.805949200794057</v>
      </c>
      <c r="Z69" s="126">
        <f ca="1">OFFSET(RES!AC$95,$E69,0)</f>
        <v>12.651566119854992</v>
      </c>
      <c r="AA69" s="126">
        <f ca="1">OFFSET(RES!AD$95,$E69,0)</f>
        <v>12.50245302278468</v>
      </c>
      <c r="AB69" s="126">
        <f ca="1">OFFSET(RES!AE$95,$E69,0)</f>
        <v>12.348439314810232</v>
      </c>
      <c r="AC69" s="126">
        <f ca="1">OFFSET(RES!AF$95,$E69,0)</f>
        <v>12.173230369247234</v>
      </c>
      <c r="AD69" s="126">
        <f ca="1">OFFSET(RES!AG$95,$E69,0)</f>
        <v>11.98314673263646</v>
      </c>
      <c r="AE69" s="126">
        <f ca="1">OFFSET(RES!AH$95,$E69,0)</f>
        <v>11.778978641586665</v>
      </c>
      <c r="AF69" s="126">
        <f ca="1">OFFSET(RES!AI$95,$E69,0)</f>
        <v>11.583640162332587</v>
      </c>
      <c r="AG69" s="126">
        <f ca="1">OFFSET(RES!AJ$95,$E69,0)</f>
        <v>11.396433955875938</v>
      </c>
      <c r="AH69" s="126">
        <f ca="1">OFFSET(RES!AK$95,$E69,0)</f>
        <v>11.215072339319235</v>
      </c>
      <c r="AI69" s="126">
        <f ca="1">OFFSET(RES!AL$95,$E69,0)</f>
        <v>11.031447356249219</v>
      </c>
      <c r="AJ69" s="126">
        <f ca="1">OFFSET(RES!AM$95,$E69,0)</f>
        <v>10.020563680756794</v>
      </c>
      <c r="AK69" s="126">
        <f ca="1">OFFSET(RES!AN$95,$E69,0)</f>
        <v>9.0111260584343551</v>
      </c>
      <c r="AL69" s="126">
        <f ca="1">OFFSET(RES!AO$95,$E69,0)</f>
        <v>9.0111260584343551</v>
      </c>
      <c r="AM69" s="126">
        <f ca="1">OFFSET(RES!AP$95,$E69,0)</f>
        <v>9.0111260584343551</v>
      </c>
    </row>
    <row r="70" spans="1:39">
      <c r="A70" s="35" t="s">
        <v>369</v>
      </c>
      <c r="B70">
        <v>8.4652619723960001</v>
      </c>
      <c r="E70" s="129">
        <f>MATCH(F70,RES!$D$96:$D$134,0)</f>
        <v>4</v>
      </c>
      <c r="F70" s="4" t="str">
        <f t="shared" si="1"/>
        <v>RLEL</v>
      </c>
      <c r="G70" s="126">
        <f ca="1">OFFSET(RES!J$95,$E70,0)</f>
        <v>10.675871970797223</v>
      </c>
      <c r="H70" s="126">
        <f ca="1">OFFSET(RES!K$95,$E70,0)</f>
        <v>12.319810594020572</v>
      </c>
      <c r="I70" s="126">
        <f ca="1">OFFSET(RES!L$95,$E70,0)</f>
        <v>13.963749217243922</v>
      </c>
      <c r="J70" s="126">
        <f ca="1">OFFSET(RES!M$95,$E70,0)</f>
        <v>15.607687840467271</v>
      </c>
      <c r="K70" s="126">
        <f ca="1">OFFSET(RES!N$95,$E70,0)</f>
        <v>17.25162646369062</v>
      </c>
      <c r="L70" s="126">
        <f ca="1">OFFSET(RES!O$95,$E70,0)</f>
        <v>18.895565086913969</v>
      </c>
      <c r="M70" s="126">
        <f ca="1">OFFSET(RES!P$95,$E70,0)</f>
        <v>18.9273940568009</v>
      </c>
      <c r="N70" s="126">
        <f ca="1">OFFSET(RES!Q$95,$E70,0)</f>
        <v>19.13197843046888</v>
      </c>
      <c r="O70" s="203">
        <f ca="1">OFFSET(RES!R$95,$E70,0)</f>
        <v>19.985291696519599</v>
      </c>
      <c r="P70" s="126">
        <f ca="1">OFFSET(RES!S$95,$E70,0)</f>
        <v>20.814004291174243</v>
      </c>
      <c r="Q70" s="126">
        <f ca="1">OFFSET(RES!T$95,$E70,0)</f>
        <v>20.776890879715058</v>
      </c>
      <c r="R70" s="126">
        <f ca="1">OFFSET(RES!U$95,$E70,0)</f>
        <v>20.740761726563004</v>
      </c>
      <c r="S70" s="126">
        <f ca="1">OFFSET(RES!V$95,$E70,0)</f>
        <v>20.699561622333395</v>
      </c>
      <c r="T70" s="203">
        <f ca="1">OFFSET(RES!W$95,$E70,0)</f>
        <v>20.674816351776439</v>
      </c>
      <c r="U70" s="126">
        <f ca="1">OFFSET(RES!X$95,$E70,0)</f>
        <v>20.537781441281858</v>
      </c>
      <c r="V70" s="126">
        <f ca="1">OFFSET(RES!Y$95,$E70,0)</f>
        <v>20.370860446056039</v>
      </c>
      <c r="W70" s="126">
        <f ca="1">OFFSET(RES!Z$95,$E70,0)</f>
        <v>20.19947200873737</v>
      </c>
      <c r="X70" s="126">
        <f ca="1">OFFSET(RES!AA$95,$E70,0)</f>
        <v>19.990537417035775</v>
      </c>
      <c r="Y70" s="205">
        <f ca="1">OFFSET(RES!AB$95,$E70,0)</f>
        <v>19.795466703749344</v>
      </c>
      <c r="Z70" s="126">
        <f ca="1">OFFSET(RES!AC$95,$E70,0)</f>
        <v>19.556820970392696</v>
      </c>
      <c r="AA70" s="126">
        <f ca="1">OFFSET(RES!AD$95,$E70,0)</f>
        <v>19.326321590622761</v>
      </c>
      <c r="AB70" s="126">
        <f ca="1">OFFSET(RES!AE$95,$E70,0)</f>
        <v>19.088246834872511</v>
      </c>
      <c r="AC70" s="126">
        <f ca="1">OFFSET(RES!AF$95,$E70,0)</f>
        <v>18.817408430494311</v>
      </c>
      <c r="AD70" s="126">
        <f ca="1">OFFSET(RES!AG$95,$E70,0)</f>
        <v>18.523576693349604</v>
      </c>
      <c r="AE70" s="126">
        <f ca="1">OFFSET(RES!AH$95,$E70,0)</f>
        <v>18.207973173065948</v>
      </c>
      <c r="AF70" s="126">
        <f ca="1">OFFSET(RES!AI$95,$E70,0)</f>
        <v>17.906018487676803</v>
      </c>
      <c r="AG70" s="126">
        <f ca="1">OFFSET(RES!AJ$95,$E70,0)</f>
        <v>17.61663468890162</v>
      </c>
      <c r="AH70" s="126">
        <f ca="1">OFFSET(RES!AK$95,$E70,0)</f>
        <v>17.336285471081535</v>
      </c>
      <c r="AI70" s="126">
        <f ca="1">OFFSET(RES!AL$95,$E70,0)</f>
        <v>17.052437535927016</v>
      </c>
      <c r="AJ70" s="126">
        <f ca="1">OFFSET(RES!AM$95,$E70,0)</f>
        <v>15.489811148315448</v>
      </c>
      <c r="AK70" s="126">
        <f ca="1">OFFSET(RES!AN$95,$E70,0)</f>
        <v>13.929420073130119</v>
      </c>
      <c r="AL70" s="126">
        <f ca="1">OFFSET(RES!AO$95,$E70,0)</f>
        <v>13.929420073130119</v>
      </c>
      <c r="AM70" s="126">
        <f ca="1">OFFSET(RES!AP$95,$E70,0)</f>
        <v>13.929420073130119</v>
      </c>
    </row>
    <row r="71" spans="1:39">
      <c r="A71" s="35" t="s">
        <v>370</v>
      </c>
      <c r="B71">
        <v>1.2001829018570001</v>
      </c>
      <c r="E71" s="129">
        <f>MATCH(F71,RES!$D$96:$D$134,0)</f>
        <v>11</v>
      </c>
      <c r="F71" s="4" t="str">
        <f t="shared" si="1"/>
        <v>RLEO</v>
      </c>
      <c r="G71" s="126">
        <f ca="1">OFFSET(RES!J$95,$E71,0)</f>
        <v>1.9876880086386437</v>
      </c>
      <c r="H71" s="126">
        <f ca="1">OFFSET(RES!K$95,$E71,0)</f>
        <v>2.1123622448291601</v>
      </c>
      <c r="I71" s="126">
        <f ca="1">OFFSET(RES!L$95,$E71,0)</f>
        <v>2.2370364810196768</v>
      </c>
      <c r="J71" s="126">
        <f ca="1">OFFSET(RES!M$95,$E71,0)</f>
        <v>2.3617107172101934</v>
      </c>
      <c r="K71" s="126">
        <f ca="1">OFFSET(RES!N$95,$E71,0)</f>
        <v>2.4863849534007101</v>
      </c>
      <c r="L71" s="126">
        <f ca="1">OFFSET(RES!O$95,$E71,0)</f>
        <v>2.6110591895912267</v>
      </c>
      <c r="M71" s="126">
        <f ca="1">OFFSET(RES!P$95,$E71,0)</f>
        <v>2.6154574345728521</v>
      </c>
      <c r="N71" s="126">
        <f ca="1">OFFSET(RES!Q$95,$E71,0)</f>
        <v>2.6437276612877172</v>
      </c>
      <c r="O71" s="203">
        <f ca="1">OFFSET(RES!R$95,$E71,0)</f>
        <v>2.7616416498174838</v>
      </c>
      <c r="P71" s="126">
        <f ca="1">OFFSET(RES!S$95,$E71,0)</f>
        <v>2.8761562264311005</v>
      </c>
      <c r="Q71" s="126">
        <f ca="1">OFFSET(RES!T$95,$E71,0)</f>
        <v>2.8710277577347765</v>
      </c>
      <c r="R71" s="126">
        <f ca="1">OFFSET(RES!U$95,$E71,0)</f>
        <v>2.8660352974978953</v>
      </c>
      <c r="S71" s="126">
        <f ca="1">OFFSET(RES!V$95,$E71,0)</f>
        <v>2.8603421144538306</v>
      </c>
      <c r="T71" s="203">
        <f ca="1">OFFSET(RES!W$95,$E71,0)</f>
        <v>2.8569227212899073</v>
      </c>
      <c r="U71" s="126">
        <f ca="1">OFFSET(RES!X$95,$E71,0)</f>
        <v>2.8379867296592844</v>
      </c>
      <c r="V71" s="126">
        <f ca="1">OFFSET(RES!Y$95,$E71,0)</f>
        <v>2.8149209681160148</v>
      </c>
      <c r="W71" s="126">
        <f ca="1">OFFSET(RES!Z$95,$E71,0)</f>
        <v>2.791237878872999</v>
      </c>
      <c r="X71" s="126">
        <f ca="1">OFFSET(RES!AA$95,$E71,0)</f>
        <v>2.7623665229131946</v>
      </c>
      <c r="Y71" s="205">
        <f ca="1">OFFSET(RES!AB$95,$E71,0)</f>
        <v>2.7354109290368629</v>
      </c>
      <c r="Z71" s="126">
        <f ca="1">OFFSET(RES!AC$95,$E71,0)</f>
        <v>2.7024339774468227</v>
      </c>
      <c r="AA71" s="126">
        <f ca="1">OFFSET(RES!AD$95,$E71,0)</f>
        <v>2.670582719176692</v>
      </c>
      <c r="AB71" s="126">
        <f ca="1">OFFSET(RES!AE$95,$E71,0)</f>
        <v>2.6376846673877097</v>
      </c>
      <c r="AC71" s="126">
        <f ca="1">OFFSET(RES!AF$95,$E71,0)</f>
        <v>2.6002592132457916</v>
      </c>
      <c r="AD71" s="126">
        <f ca="1">OFFSET(RES!AG$95,$E71,0)</f>
        <v>2.5596564551945615</v>
      </c>
      <c r="AE71" s="126">
        <f ca="1">OFFSET(RES!AH$95,$E71,0)</f>
        <v>2.516045191487255</v>
      </c>
      <c r="AF71" s="126">
        <f ca="1">OFFSET(RES!AI$95,$E71,0)</f>
        <v>2.4743199743530253</v>
      </c>
      <c r="AG71" s="126">
        <f ca="1">OFFSET(RES!AJ$95,$E71,0)</f>
        <v>2.4343318489047925</v>
      </c>
      <c r="AH71" s="126">
        <f ca="1">OFFSET(RES!AK$95,$E71,0)</f>
        <v>2.3955921553250121</v>
      </c>
      <c r="AI71" s="126">
        <f ca="1">OFFSET(RES!AL$95,$E71,0)</f>
        <v>2.356368996021617</v>
      </c>
      <c r="AJ71" s="126">
        <f ca="1">OFFSET(RES!AM$95,$E71,0)</f>
        <v>2.1404394924315611</v>
      </c>
      <c r="AK71" s="126">
        <f ca="1">OFFSET(RES!AN$95,$E71,0)</f>
        <v>1.9248188725941366</v>
      </c>
      <c r="AL71" s="126">
        <f ca="1">OFFSET(RES!AO$95,$E71,0)</f>
        <v>1.9248188725941366</v>
      </c>
      <c r="AM71" s="126">
        <f ca="1">OFFSET(RES!AP$95,$E71,0)</f>
        <v>1.9248188725941366</v>
      </c>
    </row>
    <row r="72" spans="1:39">
      <c r="A72" s="35" t="s">
        <v>371</v>
      </c>
      <c r="B72">
        <v>1.9088027674250001</v>
      </c>
      <c r="E72" s="129">
        <f>MATCH(F72,RES!$D$96:$D$134,0)</f>
        <v>10</v>
      </c>
      <c r="F72" s="4" t="str">
        <f t="shared" si="1"/>
        <v>RLER</v>
      </c>
      <c r="G72" s="126">
        <f ca="1">OFFSET(RES!J$95,$E72,0)</f>
        <v>1.4352211531349246</v>
      </c>
      <c r="H72" s="126">
        <f ca="1">OFFSET(RES!K$95,$E72,0)</f>
        <v>1.6554859196644964</v>
      </c>
      <c r="I72" s="126">
        <f ca="1">OFFSET(RES!L$95,$E72,0)</f>
        <v>1.8757506861940683</v>
      </c>
      <c r="J72" s="126">
        <f ca="1">OFFSET(RES!M$95,$E72,0)</f>
        <v>2.0960154527236399</v>
      </c>
      <c r="K72" s="126">
        <f ca="1">OFFSET(RES!N$95,$E72,0)</f>
        <v>2.3162802192532119</v>
      </c>
      <c r="L72" s="126">
        <f ca="1">OFFSET(RES!O$95,$E72,0)</f>
        <v>2.5365449857827835</v>
      </c>
      <c r="M72" s="126">
        <f ca="1">OFFSET(RES!P$95,$E72,0)</f>
        <v>2.5408177139916495</v>
      </c>
      <c r="N72" s="126">
        <f ca="1">OFFSET(RES!Q$95,$E72,0)</f>
        <v>2.5682811671781551</v>
      </c>
      <c r="O72" s="203">
        <f ca="1">OFFSET(RES!R$95,$E72,0)</f>
        <v>2.6828301354861668</v>
      </c>
      <c r="P72" s="126">
        <f ca="1">OFFSET(RES!S$95,$E72,0)</f>
        <v>2.7940767040305521</v>
      </c>
      <c r="Q72" s="126">
        <f ca="1">OFFSET(RES!T$95,$E72,0)</f>
        <v>2.7890945911744889</v>
      </c>
      <c r="R72" s="126">
        <f ca="1">OFFSET(RES!U$95,$E72,0)</f>
        <v>2.7842446053790448</v>
      </c>
      <c r="S72" s="126">
        <f ca="1">OFFSET(RES!V$95,$E72,0)</f>
        <v>2.7787138939493179</v>
      </c>
      <c r="T72" s="203">
        <f ca="1">OFFSET(RES!W$95,$E72,0)</f>
        <v>2.7753920831612109</v>
      </c>
      <c r="U72" s="126">
        <f ca="1">OFFSET(RES!X$95,$E72,0)</f>
        <v>2.7569964853850455</v>
      </c>
      <c r="V72" s="126">
        <f ca="1">OFFSET(RES!Y$95,$E72,0)</f>
        <v>2.7345889727483819</v>
      </c>
      <c r="W72" s="126">
        <f ca="1">OFFSET(RES!Z$95,$E72,0)</f>
        <v>2.7115817496617916</v>
      </c>
      <c r="X72" s="126">
        <f ca="1">OFFSET(RES!AA$95,$E72,0)</f>
        <v>2.6835343222099244</v>
      </c>
      <c r="Y72" s="205">
        <f ca="1">OFFSET(RES!AB$95,$E72,0)</f>
        <v>2.6573479849723873</v>
      </c>
      <c r="Z72" s="126">
        <f ca="1">OFFSET(RES!AC$95,$E72,0)</f>
        <v>2.6253121270586441</v>
      </c>
      <c r="AA72" s="126">
        <f ca="1">OFFSET(RES!AD$95,$E72,0)</f>
        <v>2.5943698375165134</v>
      </c>
      <c r="AB72" s="126">
        <f ca="1">OFFSET(RES!AE$95,$E72,0)</f>
        <v>2.5624106277674503</v>
      </c>
      <c r="AC72" s="126">
        <f ca="1">OFFSET(RES!AF$95,$E72,0)</f>
        <v>2.5260532183212141</v>
      </c>
      <c r="AD72" s="126">
        <f ca="1">OFFSET(RES!AG$95,$E72,0)</f>
        <v>2.4866091786171878</v>
      </c>
      <c r="AE72" s="126">
        <f ca="1">OFFSET(RES!AH$95,$E72,0)</f>
        <v>2.4442424897572015</v>
      </c>
      <c r="AF72" s="126">
        <f ca="1">OFFSET(RES!AI$95,$E72,0)</f>
        <v>2.4037080236200716</v>
      </c>
      <c r="AG72" s="126">
        <f ca="1">OFFSET(RES!AJ$95,$E72,0)</f>
        <v>2.3648610761816848</v>
      </c>
      <c r="AH72" s="126">
        <f ca="1">OFFSET(RES!AK$95,$E72,0)</f>
        <v>2.3272269329603135</v>
      </c>
      <c r="AI72" s="126">
        <f ca="1">OFFSET(RES!AL$95,$E72,0)</f>
        <v>2.2891231211224965</v>
      </c>
      <c r="AJ72" s="126">
        <f ca="1">OFFSET(RES!AM$95,$E72,0)</f>
        <v>2.079355796889732</v>
      </c>
      <c r="AK72" s="126">
        <f ca="1">OFFSET(RES!AN$95,$E72,0)</f>
        <v>1.8698885415091218</v>
      </c>
      <c r="AL72" s="126">
        <f ca="1">OFFSET(RES!AO$95,$E72,0)</f>
        <v>1.8698885415091218</v>
      </c>
      <c r="AM72" s="126">
        <f ca="1">OFFSET(RES!AP$95,$E72,0)</f>
        <v>1.8698885415091218</v>
      </c>
    </row>
    <row r="73" spans="1:39">
      <c r="A73" s="35" t="s">
        <v>372</v>
      </c>
      <c r="B73">
        <v>7.6914136780069997</v>
      </c>
      <c r="E73" s="129">
        <f>MATCH(F73,RES!$D$96:$D$134,0)</f>
        <v>9</v>
      </c>
      <c r="F73" s="4" t="str">
        <f t="shared" si="1"/>
        <v>RLEW</v>
      </c>
      <c r="G73" s="126">
        <f ca="1">OFFSET(RES!J$95,$E73,0)</f>
        <v>5.6663373040102876</v>
      </c>
      <c r="H73" s="126">
        <f ca="1">OFFSET(RES!K$95,$E73,0)</f>
        <v>5.9525691342184208</v>
      </c>
      <c r="I73" s="126">
        <f ca="1">OFFSET(RES!L$95,$E73,0)</f>
        <v>6.238800964426555</v>
      </c>
      <c r="J73" s="126">
        <f ca="1">OFFSET(RES!M$95,$E73,0)</f>
        <v>6.5250327946346882</v>
      </c>
      <c r="K73" s="126">
        <f ca="1">OFFSET(RES!N$95,$E73,0)</f>
        <v>6.8112646248428224</v>
      </c>
      <c r="L73" s="126">
        <f ca="1">OFFSET(RES!O$95,$E73,0)</f>
        <v>7.0974964550509556</v>
      </c>
      <c r="M73" s="126">
        <f ca="1">OFFSET(RES!P$95,$E73,0)</f>
        <v>7.109451958890153</v>
      </c>
      <c r="N73" s="126">
        <f ca="1">OFFSET(RES!Q$95,$E73,0)</f>
        <v>7.1862973382259066</v>
      </c>
      <c r="O73" s="203">
        <f ca="1">OFFSET(RES!R$95,$E73,0)</f>
        <v>7.5068163517079238</v>
      </c>
      <c r="P73" s="126">
        <f ca="1">OFFSET(RES!S$95,$E73,0)</f>
        <v>7.8180949335213255</v>
      </c>
      <c r="Q73" s="126">
        <f ca="1">OFFSET(RES!T$95,$E73,0)</f>
        <v>7.8041545033169468</v>
      </c>
      <c r="R73" s="126">
        <f ca="1">OFFSET(RES!U$95,$E73,0)</f>
        <v>7.790583777316364</v>
      </c>
      <c r="S73" s="126">
        <f ca="1">OFFSET(RES!V$95,$E73,0)</f>
        <v>7.7751083156208631</v>
      </c>
      <c r="T73" s="203">
        <f ca="1">OFFSET(RES!W$95,$E73,0)</f>
        <v>7.7658135700417059</v>
      </c>
      <c r="U73" s="126">
        <f ca="1">OFFSET(RES!X$95,$E73,0)</f>
        <v>7.7143409209317255</v>
      </c>
      <c r="V73" s="126">
        <f ca="1">OFFSET(RES!Y$95,$E73,0)</f>
        <v>7.6516425487772297</v>
      </c>
      <c r="W73" s="126">
        <f ca="1">OFFSET(RES!Z$95,$E73,0)</f>
        <v>7.5872661291935453</v>
      </c>
      <c r="X73" s="126">
        <f ca="1">OFFSET(RES!AA$95,$E73,0)</f>
        <v>7.5087867337841656</v>
      </c>
      <c r="Y73" s="205">
        <f ca="1">OFFSET(RES!AB$95,$E73,0)</f>
        <v>7.4355148475152797</v>
      </c>
      <c r="Z73" s="126">
        <f ca="1">OFFSET(RES!AC$95,$E73,0)</f>
        <v>7.3458754406639404</v>
      </c>
      <c r="AA73" s="126">
        <f ca="1">OFFSET(RES!AD$95,$E73,0)</f>
        <v>7.2592959431319226</v>
      </c>
      <c r="AB73" s="126">
        <f ca="1">OFFSET(RES!AE$95,$E73,0)</f>
        <v>7.1698710052058932</v>
      </c>
      <c r="AC73" s="126">
        <f ca="1">OFFSET(RES!AF$95,$E73,0)</f>
        <v>7.0681394821673367</v>
      </c>
      <c r="AD73" s="126">
        <f ca="1">OFFSET(RES!AG$95,$E73,0)</f>
        <v>6.9577712712578732</v>
      </c>
      <c r="AE73" s="126">
        <f ca="1">OFFSET(RES!AH$95,$E73,0)</f>
        <v>6.8392252073475568</v>
      </c>
      <c r="AF73" s="126">
        <f ca="1">OFFSET(RES!AI$95,$E73,0)</f>
        <v>6.7258058785644401</v>
      </c>
      <c r="AG73" s="126">
        <f ca="1">OFFSET(RES!AJ$95,$E73,0)</f>
        <v>6.6171083891531044</v>
      </c>
      <c r="AH73" s="126">
        <f ca="1">OFFSET(RES!AK$95,$E73,0)</f>
        <v>6.511804442406766</v>
      </c>
      <c r="AI73" s="126">
        <f ca="1">OFFSET(RES!AL$95,$E73,0)</f>
        <v>6.4051863177692585</v>
      </c>
      <c r="AJ73" s="126">
        <f ca="1">OFFSET(RES!AM$95,$E73,0)</f>
        <v>5.8182372005754566</v>
      </c>
      <c r="AK73" s="126">
        <f ca="1">OFFSET(RES!AN$95,$E73,0)</f>
        <v>5.2321277048456425</v>
      </c>
      <c r="AL73" s="126">
        <f ca="1">OFFSET(RES!AO$95,$E73,0)</f>
        <v>5.2321277048456425</v>
      </c>
      <c r="AM73" s="126">
        <f ca="1">OFFSET(RES!AP$95,$E73,0)</f>
        <v>5.2321277048456425</v>
      </c>
    </row>
    <row r="74" spans="1:39">
      <c r="A74" s="35" t="s">
        <v>373</v>
      </c>
      <c r="B74">
        <v>0.1043575899953</v>
      </c>
      <c r="E74" s="129">
        <f>MATCH(F74,RES!$D$96:$D$134,0)</f>
        <v>5</v>
      </c>
      <c r="F74" s="4" t="str">
        <f t="shared" si="1"/>
        <v>RLNL</v>
      </c>
      <c r="G74" s="126">
        <f ca="1">OFFSET(RES!J$95,$E74,0)</f>
        <v>4.742986727829742E-2</v>
      </c>
      <c r="H74" s="126">
        <f ca="1">OFFSET(RES!K$95,$E74,0)</f>
        <v>4.5677967231928775E-2</v>
      </c>
      <c r="I74" s="126">
        <f ca="1">OFFSET(RES!L$95,$E74,0)</f>
        <v>4.3926067185560122E-2</v>
      </c>
      <c r="J74" s="126">
        <f ca="1">OFFSET(RES!M$95,$E74,0)</f>
        <v>4.2174167139191476E-2</v>
      </c>
      <c r="K74" s="126">
        <f ca="1">OFFSET(RES!N$95,$E74,0)</f>
        <v>4.0422267092822824E-2</v>
      </c>
      <c r="L74" s="126">
        <f ca="1">OFFSET(RES!O$95,$E74,0)</f>
        <v>3.8670367046454178E-2</v>
      </c>
      <c r="M74" s="126">
        <f ca="1">OFFSET(RES!P$95,$E74,0)</f>
        <v>3.8735506032379005E-2</v>
      </c>
      <c r="N74" s="126">
        <f ca="1">OFFSET(RES!Q$95,$E74,0)</f>
        <v>3.9154194374607453E-2</v>
      </c>
      <c r="O74" s="203">
        <f ca="1">OFFSET(RES!R$95,$E74,0)</f>
        <v>4.0900526757471321E-2</v>
      </c>
      <c r="P74" s="126">
        <f ca="1">OFFSET(RES!S$95,$E74,0)</f>
        <v>4.2596513094154534E-2</v>
      </c>
      <c r="Q74" s="126">
        <f ca="1">OFFSET(RES!T$95,$E74,0)</f>
        <v>4.252055933268345E-2</v>
      </c>
      <c r="R74" s="126">
        <f ca="1">OFFSET(RES!U$95,$E74,0)</f>
        <v>4.2446619886731922E-2</v>
      </c>
      <c r="S74" s="126">
        <f ca="1">OFFSET(RES!V$95,$E74,0)</f>
        <v>4.2362302580232603E-2</v>
      </c>
      <c r="T74" s="203">
        <f ca="1">OFFSET(RES!W$95,$E74,0)</f>
        <v>4.2311660607330506E-2</v>
      </c>
      <c r="U74" s="126">
        <f ca="1">OFFSET(RES!X$95,$E74,0)</f>
        <v>4.203121436173643E-2</v>
      </c>
      <c r="V74" s="126">
        <f ca="1">OFFSET(RES!Y$95,$E74,0)</f>
        <v>4.1689605305672152E-2</v>
      </c>
      <c r="W74" s="126">
        <f ca="1">OFFSET(RES!Z$95,$E74,0)</f>
        <v>4.1338853489140286E-2</v>
      </c>
      <c r="X74" s="126">
        <f ca="1">OFFSET(RES!AA$95,$E74,0)</f>
        <v>4.0911262289160921E-2</v>
      </c>
      <c r="Y74" s="205">
        <f ca="1">OFFSET(RES!AB$95,$E74,0)</f>
        <v>4.0512043951519139E-2</v>
      </c>
      <c r="Z74" s="126">
        <f ca="1">OFFSET(RES!AC$95,$E74,0)</f>
        <v>4.0023647967566113E-2</v>
      </c>
      <c r="AA74" s="126">
        <f ca="1">OFFSET(RES!AD$95,$E74,0)</f>
        <v>3.955192375192694E-2</v>
      </c>
      <c r="AB74" s="126">
        <f ca="1">OFFSET(RES!AE$95,$E74,0)</f>
        <v>3.9064696291567315E-2</v>
      </c>
      <c r="AC74" s="126">
        <f ca="1">OFFSET(RES!AF$95,$E74,0)</f>
        <v>3.8510416995901568E-2</v>
      </c>
      <c r="AD74" s="126">
        <f ca="1">OFFSET(RES!AG$95,$E74,0)</f>
        <v>3.7909081123011897E-2</v>
      </c>
      <c r="AE74" s="126">
        <f ca="1">OFFSET(RES!AH$95,$E74,0)</f>
        <v>3.7263188612553226E-2</v>
      </c>
      <c r="AF74" s="126">
        <f ca="1">OFFSET(RES!AI$95,$E74,0)</f>
        <v>3.6645228871117312E-2</v>
      </c>
      <c r="AG74" s="126">
        <f ca="1">OFFSET(RES!AJ$95,$E74,0)</f>
        <v>3.6052995843713249E-2</v>
      </c>
      <c r="AH74" s="126">
        <f ca="1">OFFSET(RES!AK$95,$E74,0)</f>
        <v>3.5479252369812218E-2</v>
      </c>
      <c r="AI74" s="126">
        <f ca="1">OFFSET(RES!AL$95,$E74,0)</f>
        <v>3.489834866106814E-2</v>
      </c>
      <c r="AJ74" s="126">
        <f ca="1">OFFSET(RES!AM$95,$E74,0)</f>
        <v>3.1700384710931361E-2</v>
      </c>
      <c r="AK74" s="126">
        <f ca="1">OFFSET(RES!AN$95,$E74,0)</f>
        <v>2.8506995397837107E-2</v>
      </c>
      <c r="AL74" s="126">
        <f ca="1">OFFSET(RES!AO$95,$E74,0)</f>
        <v>2.8506995397837107E-2</v>
      </c>
      <c r="AM74" s="126">
        <f ca="1">OFFSET(RES!AP$95,$E74,0)</f>
        <v>2.8506995397837107E-2</v>
      </c>
    </row>
    <row r="75" spans="1:39">
      <c r="A75" s="35" t="s">
        <v>374</v>
      </c>
      <c r="B75">
        <v>12.72538201427</v>
      </c>
      <c r="E75" s="129">
        <f>MATCH(F75,RES!$D$96:$D$134,0)</f>
        <v>18</v>
      </c>
      <c r="F75" s="4" t="str">
        <f t="shared" si="1"/>
        <v>RMEH</v>
      </c>
      <c r="G75" s="126">
        <f ca="1">OFFSET(RES!J$95,$E75,0)</f>
        <v>13.162661948752438</v>
      </c>
      <c r="H75" s="126">
        <f ca="1">OFFSET(RES!K$95,$E75,0)</f>
        <v>12.979644905726269</v>
      </c>
      <c r="I75" s="126">
        <f ca="1">OFFSET(RES!L$95,$E75,0)</f>
        <v>12.796627862700101</v>
      </c>
      <c r="J75" s="126">
        <f ca="1">OFFSET(RES!M$95,$E75,0)</f>
        <v>12.61361081967393</v>
      </c>
      <c r="K75" s="126">
        <f ca="1">OFFSET(RES!N$95,$E75,0)</f>
        <v>12.430593776647761</v>
      </c>
      <c r="L75" s="126">
        <f ca="1">OFFSET(RES!O$95,$E75,0)</f>
        <v>12.247576733621592</v>
      </c>
      <c r="M75" s="126">
        <f ca="1">OFFSET(RES!P$95,$E75,0)</f>
        <v>12.578569673771941</v>
      </c>
      <c r="N75" s="126">
        <f ca="1">OFFSET(RES!Q$95,$E75,0)</f>
        <v>12.904297814512933</v>
      </c>
      <c r="O75" s="203">
        <f ca="1">OFFSET(RES!R$95,$E75,0)</f>
        <v>13.594527694115952</v>
      </c>
      <c r="P75" s="126">
        <f ca="1">OFFSET(RES!S$95,$E75,0)</f>
        <v>13.031747670043565</v>
      </c>
      <c r="Q75" s="126">
        <f ca="1">OFFSET(RES!T$95,$E75,0)</f>
        <v>13.275205140920315</v>
      </c>
      <c r="R75" s="126">
        <f ca="1">OFFSET(RES!U$95,$E75,0)</f>
        <v>13.503679254398445</v>
      </c>
      <c r="S75" s="126">
        <f ca="1">OFFSET(RES!V$95,$E75,0)</f>
        <v>13.7536949034376</v>
      </c>
      <c r="T75" s="203">
        <f ca="1">OFFSET(RES!W$95,$E75,0)</f>
        <v>14.002384182485409</v>
      </c>
      <c r="U75" s="126">
        <f ca="1">OFFSET(RES!X$95,$E75,0)</f>
        <v>14.202080804434406</v>
      </c>
      <c r="V75" s="126">
        <f ca="1">OFFSET(RES!Y$95,$E75,0)</f>
        <v>14.441068238036769</v>
      </c>
      <c r="W75" s="126">
        <f ca="1">OFFSET(RES!Z$95,$E75,0)</f>
        <v>14.673560508281431</v>
      </c>
      <c r="X75" s="126">
        <f ca="1">OFFSET(RES!AA$95,$E75,0)</f>
        <v>14.897732101477887</v>
      </c>
      <c r="Y75" s="205">
        <f ca="1">OFFSET(RES!AB$95,$E75,0)</f>
        <v>15.163463067398158</v>
      </c>
      <c r="Z75" s="126">
        <f ca="1">OFFSET(RES!AC$95,$E75,0)</f>
        <v>15.369287597149244</v>
      </c>
      <c r="AA75" s="126">
        <f ca="1">OFFSET(RES!AD$95,$E75,0)</f>
        <v>15.621895889905156</v>
      </c>
      <c r="AB75" s="126">
        <f ca="1">OFFSET(RES!AE$95,$E75,0)</f>
        <v>15.846879033192721</v>
      </c>
      <c r="AC75" s="126">
        <f ca="1">OFFSET(RES!AF$95,$E75,0)</f>
        <v>16.083208601124927</v>
      </c>
      <c r="AD75" s="126">
        <f ca="1">OFFSET(RES!AG$95,$E75,0)</f>
        <v>16.323024571240058</v>
      </c>
      <c r="AE75" s="126">
        <f ca="1">OFFSET(RES!AH$95,$E75,0)</f>
        <v>16.55803130528292</v>
      </c>
      <c r="AF75" s="126">
        <f ca="1">OFFSET(RES!AI$95,$E75,0)</f>
        <v>16.783990696982535</v>
      </c>
      <c r="AG75" s="126">
        <f ca="1">OFFSET(RES!AJ$95,$E75,0)</f>
        <v>17.016653930514742</v>
      </c>
      <c r="AH75" s="126">
        <f ca="1">OFFSET(RES!AK$95,$E75,0)</f>
        <v>17.243336674251101</v>
      </c>
      <c r="AI75" s="126">
        <f ca="1">OFFSET(RES!AL$95,$E75,0)</f>
        <v>17.469311471610943</v>
      </c>
      <c r="AJ75" s="126">
        <f ca="1">OFFSET(RES!AM$95,$E75,0)</f>
        <v>18.427024881034633</v>
      </c>
      <c r="AK75" s="126">
        <f ca="1">OFFSET(RES!AN$95,$E75,0)</f>
        <v>19.344342069667245</v>
      </c>
      <c r="AL75" s="126">
        <f ca="1">OFFSET(RES!AO$95,$E75,0)</f>
        <v>19.344342069667245</v>
      </c>
      <c r="AM75" s="126">
        <f ca="1">OFFSET(RES!AP$95,$E75,0)</f>
        <v>19.344342069667245</v>
      </c>
    </row>
    <row r="76" spans="1:39">
      <c r="A76" s="35" t="s">
        <v>375</v>
      </c>
      <c r="B76">
        <v>5.0035172999329998</v>
      </c>
      <c r="E76" s="129">
        <f>MATCH(F76,RES!$D$96:$D$134,0)</f>
        <v>17</v>
      </c>
      <c r="F76" s="4" t="str">
        <f t="shared" si="1"/>
        <v>RMEK</v>
      </c>
      <c r="G76" s="126">
        <f ca="1">OFFSET(RES!J$95,$E76,0)</f>
        <v>9.0463558635584818</v>
      </c>
      <c r="H76" s="126">
        <f ca="1">OFFSET(RES!K$95,$E76,0)</f>
        <v>8.8686538544256486</v>
      </c>
      <c r="I76" s="126">
        <f ca="1">OFFSET(RES!L$95,$E76,0)</f>
        <v>8.6909518452928154</v>
      </c>
      <c r="J76" s="126">
        <f ca="1">OFFSET(RES!M$95,$E76,0)</f>
        <v>8.5132498361599804</v>
      </c>
      <c r="K76" s="126">
        <f ca="1">OFFSET(RES!N$95,$E76,0)</f>
        <v>8.3355478270271472</v>
      </c>
      <c r="L76" s="126">
        <f ca="1">OFFSET(RES!O$95,$E76,0)</f>
        <v>8.1578458178943141</v>
      </c>
      <c r="M76" s="126">
        <f ca="1">OFFSET(RES!P$95,$E76,0)</f>
        <v>8.3783130524571821</v>
      </c>
      <c r="N76" s="126">
        <f ca="1">OFFSET(RES!Q$95,$E76,0)</f>
        <v>8.595273518066664</v>
      </c>
      <c r="O76" s="203">
        <f ca="1">OFFSET(RES!R$95,$E76,0)</f>
        <v>9.0550207039118238</v>
      </c>
      <c r="P76" s="126">
        <f ca="1">OFFSET(RES!S$95,$E76,0)</f>
        <v>8.6801651087498719</v>
      </c>
      <c r="Q76" s="126">
        <f ca="1">OFFSET(RES!T$95,$E76,0)</f>
        <v>8.8423268615458248</v>
      </c>
      <c r="R76" s="126">
        <f ca="1">OFFSET(RES!U$95,$E76,0)</f>
        <v>8.9945085242267453</v>
      </c>
      <c r="S76" s="126">
        <f ca="1">OFFSET(RES!V$95,$E76,0)</f>
        <v>9.1610385375740542</v>
      </c>
      <c r="T76" s="203">
        <f ca="1">OFFSET(RES!W$95,$E76,0)</f>
        <v>9.3266850845735139</v>
      </c>
      <c r="U76" s="126">
        <f ca="1">OFFSET(RES!X$95,$E76,0)</f>
        <v>9.4596986829077956</v>
      </c>
      <c r="V76" s="126">
        <f ca="1">OFFSET(RES!Y$95,$E76,0)</f>
        <v>9.6188830406093722</v>
      </c>
      <c r="W76" s="126">
        <f ca="1">OFFSET(RES!Z$95,$E76,0)</f>
        <v>9.7737411105573315</v>
      </c>
      <c r="X76" s="126">
        <f ca="1">OFFSET(RES!AA$95,$E76,0)</f>
        <v>9.9230569575875585</v>
      </c>
      <c r="Y76" s="205">
        <f ca="1">OFFSET(RES!AB$95,$E76,0)</f>
        <v>10.100054603421183</v>
      </c>
      <c r="Z76" s="126">
        <f ca="1">OFFSET(RES!AC$95,$E76,0)</f>
        <v>10.237149868531104</v>
      </c>
      <c r="AA76" s="126">
        <f ca="1">OFFSET(RES!AD$95,$E76,0)</f>
        <v>10.405406785751893</v>
      </c>
      <c r="AB76" s="126">
        <f ca="1">OFFSET(RES!AE$95,$E76,0)</f>
        <v>10.555263188735413</v>
      </c>
      <c r="AC76" s="126">
        <f ca="1">OFFSET(RES!AF$95,$E76,0)</f>
        <v>10.71267719963179</v>
      </c>
      <c r="AD76" s="126">
        <f ca="1">OFFSET(RES!AG$95,$E76,0)</f>
        <v>10.872413427574532</v>
      </c>
      <c r="AE76" s="126">
        <f ca="1">OFFSET(RES!AH$95,$E76,0)</f>
        <v>11.028946327444077</v>
      </c>
      <c r="AF76" s="126">
        <f ca="1">OFFSET(RES!AI$95,$E76,0)</f>
        <v>11.179452988368304</v>
      </c>
      <c r="AG76" s="126">
        <f ca="1">OFFSET(RES!AJ$95,$E76,0)</f>
        <v>11.334424933262357</v>
      </c>
      <c r="AH76" s="126">
        <f ca="1">OFFSET(RES!AK$95,$E76,0)</f>
        <v>11.485413403324518</v>
      </c>
      <c r="AI76" s="126">
        <f ca="1">OFFSET(RES!AL$95,$E76,0)</f>
        <v>11.635930325625637</v>
      </c>
      <c r="AJ76" s="126">
        <f ca="1">OFFSET(RES!AM$95,$E76,0)</f>
        <v>12.273842502192021</v>
      </c>
      <c r="AK76" s="126">
        <f ca="1">OFFSET(RES!AN$95,$E76,0)</f>
        <v>12.884847630286149</v>
      </c>
      <c r="AL76" s="126">
        <f ca="1">OFFSET(RES!AO$95,$E76,0)</f>
        <v>12.884847630286149</v>
      </c>
      <c r="AM76" s="126">
        <f ca="1">OFFSET(RES!AP$95,$E76,0)</f>
        <v>12.884847630286149</v>
      </c>
    </row>
    <row r="77" spans="1:39">
      <c r="A77" s="35" t="s">
        <v>376</v>
      </c>
      <c r="B77">
        <v>15.793352715539999</v>
      </c>
      <c r="E77" s="129">
        <f>MATCH(F77,RES!$D$96:$D$134,0)</f>
        <v>15</v>
      </c>
      <c r="F77" s="4" t="str">
        <f t="shared" si="1"/>
        <v>RMEL</v>
      </c>
      <c r="G77" s="126">
        <f ca="1">OFFSET(RES!J$95,$E77,0)</f>
        <v>16.048370490489006</v>
      </c>
      <c r="H77" s="126">
        <f ca="1">OFFSET(RES!K$95,$E77,0)</f>
        <v>17.221786163619843</v>
      </c>
      <c r="I77" s="126">
        <f ca="1">OFFSET(RES!L$95,$E77,0)</f>
        <v>18.39520183675068</v>
      </c>
      <c r="J77" s="126">
        <f ca="1">OFFSET(RES!M$95,$E77,0)</f>
        <v>19.56861750988152</v>
      </c>
      <c r="K77" s="126">
        <f ca="1">OFFSET(RES!N$95,$E77,0)</f>
        <v>20.742033183012357</v>
      </c>
      <c r="L77" s="126">
        <f ca="1">OFFSET(RES!O$95,$E77,0)</f>
        <v>21.915448856143193</v>
      </c>
      <c r="M77" s="126">
        <f ca="1">OFFSET(RES!P$95,$E77,0)</f>
        <v>22.507717760382548</v>
      </c>
      <c r="N77" s="126">
        <f ca="1">OFFSET(RES!Q$95,$E77,0)</f>
        <v>23.090565989438304</v>
      </c>
      <c r="O77" s="203">
        <f ca="1">OFFSET(RES!R$95,$E77,0)</f>
        <v>24.325642768659172</v>
      </c>
      <c r="P77" s="126">
        <f ca="1">OFFSET(RES!S$95,$E77,0)</f>
        <v>23.318620963197869</v>
      </c>
      <c r="Q77" s="126">
        <f ca="1">OFFSET(RES!T$95,$E77,0)</f>
        <v>23.754256507084573</v>
      </c>
      <c r="R77" s="126">
        <f ca="1">OFFSET(RES!U$95,$E77,0)</f>
        <v>24.163081277713466</v>
      </c>
      <c r="S77" s="126">
        <f ca="1">OFFSET(RES!V$95,$E77,0)</f>
        <v>24.610451830184612</v>
      </c>
      <c r="T77" s="203">
        <f ca="1">OFFSET(RES!W$95,$E77,0)</f>
        <v>25.055449015716171</v>
      </c>
      <c r="U77" s="126">
        <f ca="1">OFFSET(RES!X$95,$E77,0)</f>
        <v>25.41278020050914</v>
      </c>
      <c r="V77" s="126">
        <f ca="1">OFFSET(RES!Y$95,$E77,0)</f>
        <v>25.840417192894389</v>
      </c>
      <c r="W77" s="126">
        <f ca="1">OFFSET(RES!Z$95,$E77,0)</f>
        <v>26.256431933509031</v>
      </c>
      <c r="X77" s="126">
        <f ca="1">OFFSET(RES!AA$95,$E77,0)</f>
        <v>26.657557902551591</v>
      </c>
      <c r="Y77" s="205">
        <f ca="1">OFFSET(RES!AB$95,$E77,0)</f>
        <v>27.133048974767735</v>
      </c>
      <c r="Z77" s="126">
        <f ca="1">OFFSET(RES!AC$95,$E77,0)</f>
        <v>27.501345255183512</v>
      </c>
      <c r="AA77" s="126">
        <f ca="1">OFFSET(RES!AD$95,$E77,0)</f>
        <v>27.953355007066314</v>
      </c>
      <c r="AB77" s="126">
        <f ca="1">OFFSET(RES!AE$95,$E77,0)</f>
        <v>28.355933139659488</v>
      </c>
      <c r="AC77" s="126">
        <f ca="1">OFFSET(RES!AF$95,$E77,0)</f>
        <v>28.778814226413143</v>
      </c>
      <c r="AD77" s="126">
        <f ca="1">OFFSET(RES!AG$95,$E77,0)</f>
        <v>29.207933777345769</v>
      </c>
      <c r="AE77" s="126">
        <f ca="1">OFFSET(RES!AH$95,$E77,0)</f>
        <v>29.628447824555387</v>
      </c>
      <c r="AF77" s="126">
        <f ca="1">OFFSET(RES!AI$95,$E77,0)</f>
        <v>30.032772826967012</v>
      </c>
      <c r="AG77" s="126">
        <f ca="1">OFFSET(RES!AJ$95,$E77,0)</f>
        <v>30.449093484194051</v>
      </c>
      <c r="AH77" s="126">
        <f ca="1">OFFSET(RES!AK$95,$E77,0)</f>
        <v>30.854712831185918</v>
      </c>
      <c r="AI77" s="126">
        <f ca="1">OFFSET(RES!AL$95,$E77,0)</f>
        <v>31.259065400026902</v>
      </c>
      <c r="AJ77" s="126">
        <f ca="1">OFFSET(RES!AM$95,$E77,0)</f>
        <v>32.972769237084719</v>
      </c>
      <c r="AK77" s="126">
        <f ca="1">OFFSET(RES!AN$95,$E77,0)</f>
        <v>34.614189280378014</v>
      </c>
      <c r="AL77" s="126">
        <f ca="1">OFFSET(RES!AO$95,$E77,0)</f>
        <v>34.614189280378014</v>
      </c>
      <c r="AM77" s="126">
        <f ca="1">OFFSET(RES!AP$95,$E77,0)</f>
        <v>34.614189280378014</v>
      </c>
    </row>
    <row r="78" spans="1:39">
      <c r="A78" s="35" t="s">
        <v>377</v>
      </c>
      <c r="B78">
        <v>8.1991938940679994</v>
      </c>
      <c r="E78" s="129">
        <f>MATCH(F78,RES!$D$96:$D$134,0)</f>
        <v>22</v>
      </c>
      <c r="F78" s="4" t="str">
        <f t="shared" si="1"/>
        <v>RMEO</v>
      </c>
      <c r="G78" s="126">
        <f ca="1">OFFSET(RES!J$95,$E78,0)</f>
        <v>5.817816552719238</v>
      </c>
      <c r="H78" s="126">
        <f ca="1">OFFSET(RES!K$95,$E78,0)</f>
        <v>6.2717807948241582</v>
      </c>
      <c r="I78" s="126">
        <f ca="1">OFFSET(RES!L$95,$E78,0)</f>
        <v>6.7257450369290783</v>
      </c>
      <c r="J78" s="126">
        <f ca="1">OFFSET(RES!M$95,$E78,0)</f>
        <v>7.1797092790339985</v>
      </c>
      <c r="K78" s="126">
        <f ca="1">OFFSET(RES!N$95,$E78,0)</f>
        <v>7.6336735211389186</v>
      </c>
      <c r="L78" s="126">
        <f ca="1">OFFSET(RES!O$95,$E78,0)</f>
        <v>8.0876377632438388</v>
      </c>
      <c r="M78" s="126">
        <f ca="1">OFFSET(RES!P$95,$E78,0)</f>
        <v>8.3062076126393034</v>
      </c>
      <c r="N78" s="126">
        <f ca="1">OFFSET(RES!Q$95,$E78,0)</f>
        <v>8.5213008730371964</v>
      </c>
      <c r="O78" s="203">
        <f ca="1">OFFSET(RES!R$95,$E78,0)</f>
        <v>8.9770913825403706</v>
      </c>
      <c r="P78" s="126">
        <f ca="1">OFFSET(RES!S$95,$E78,0)</f>
        <v>8.6054618696921406</v>
      </c>
      <c r="Q78" s="126">
        <f ca="1">OFFSET(RES!T$95,$E78,0)</f>
        <v>8.7662280259719729</v>
      </c>
      <c r="R78" s="126">
        <f ca="1">OFFSET(RES!U$95,$E78,0)</f>
        <v>8.9170999827907309</v>
      </c>
      <c r="S78" s="126">
        <f ca="1">OFFSET(RES!V$95,$E78,0)</f>
        <v>9.0821968054969044</v>
      </c>
      <c r="T78" s="203">
        <f ca="1">OFFSET(RES!W$95,$E78,0)</f>
        <v>9.2464177651435246</v>
      </c>
      <c r="U78" s="126">
        <f ca="1">OFFSET(RES!X$95,$E78,0)</f>
        <v>9.3782866218156613</v>
      </c>
      <c r="V78" s="126">
        <f ca="1">OFFSET(RES!Y$95,$E78,0)</f>
        <v>9.5361010070594965</v>
      </c>
      <c r="W78" s="126">
        <f ca="1">OFFSET(RES!Z$95,$E78,0)</f>
        <v>9.6896263374484271</v>
      </c>
      <c r="X78" s="126">
        <f ca="1">OFFSET(RES!AA$95,$E78,0)</f>
        <v>9.8376571423998396</v>
      </c>
      <c r="Y78" s="205">
        <f ca="1">OFFSET(RES!AB$95,$E78,0)</f>
        <v>10.013131511051094</v>
      </c>
      <c r="Z78" s="126">
        <f ca="1">OFFSET(RES!AC$95,$E78,0)</f>
        <v>10.149046906857278</v>
      </c>
      <c r="AA78" s="126">
        <f ca="1">OFFSET(RES!AD$95,$E78,0)</f>
        <v>10.315855771356398</v>
      </c>
      <c r="AB78" s="126">
        <f ca="1">OFFSET(RES!AE$95,$E78,0)</f>
        <v>10.464422480128327</v>
      </c>
      <c r="AC78" s="126">
        <f ca="1">OFFSET(RES!AF$95,$E78,0)</f>
        <v>10.620481754526066</v>
      </c>
      <c r="AD78" s="126">
        <f ca="1">OFFSET(RES!AG$95,$E78,0)</f>
        <v>10.778843260505266</v>
      </c>
      <c r="AE78" s="126">
        <f ca="1">OFFSET(RES!AH$95,$E78,0)</f>
        <v>10.934029006894104</v>
      </c>
      <c r="AF78" s="126">
        <f ca="1">OFFSET(RES!AI$95,$E78,0)</f>
        <v>11.083240377356693</v>
      </c>
      <c r="AG78" s="126">
        <f ca="1">OFFSET(RES!AJ$95,$E78,0)</f>
        <v>11.236878602661127</v>
      </c>
      <c r="AH78" s="126">
        <f ca="1">OFFSET(RES!AK$95,$E78,0)</f>
        <v>11.386567635715732</v>
      </c>
      <c r="AI78" s="126">
        <f ca="1">OFFSET(RES!AL$95,$E78,0)</f>
        <v>11.535789179243748</v>
      </c>
      <c r="AJ78" s="126">
        <f ca="1">OFFSET(RES!AM$95,$E78,0)</f>
        <v>12.168211355881924</v>
      </c>
      <c r="AK78" s="126">
        <f ca="1">OFFSET(RES!AN$95,$E78,0)</f>
        <v>12.773958051494912</v>
      </c>
      <c r="AL78" s="126">
        <f ca="1">OFFSET(RES!AO$95,$E78,0)</f>
        <v>12.773958051494912</v>
      </c>
      <c r="AM78" s="126">
        <f ca="1">OFFSET(RES!AP$95,$E78,0)</f>
        <v>12.773958051494912</v>
      </c>
    </row>
    <row r="79" spans="1:39">
      <c r="A79" s="35" t="s">
        <v>378</v>
      </c>
      <c r="B79">
        <v>3.5984677195130002</v>
      </c>
      <c r="E79" s="129">
        <f>MATCH(F79,RES!$D$96:$D$134,0)</f>
        <v>21</v>
      </c>
      <c r="F79" s="4" t="str">
        <f t="shared" si="1"/>
        <v>RMER</v>
      </c>
      <c r="G79" s="126">
        <f ca="1">OFFSET(RES!J$95,$E79,0)</f>
        <v>3.2555704876676663</v>
      </c>
      <c r="H79" s="126">
        <f ca="1">OFFSET(RES!K$95,$E79,0)</f>
        <v>3.4642806026564417</v>
      </c>
      <c r="I79" s="126">
        <f ca="1">OFFSET(RES!L$95,$E79,0)</f>
        <v>3.6729907176452175</v>
      </c>
      <c r="J79" s="126">
        <f ca="1">OFFSET(RES!M$95,$E79,0)</f>
        <v>3.8817008326339928</v>
      </c>
      <c r="K79" s="126">
        <f ca="1">OFFSET(RES!N$95,$E79,0)</f>
        <v>4.0904109476227681</v>
      </c>
      <c r="L79" s="126">
        <f ca="1">OFFSET(RES!O$95,$E79,0)</f>
        <v>4.2991210626115439</v>
      </c>
      <c r="M79" s="126">
        <f ca="1">OFFSET(RES!P$95,$E79,0)</f>
        <v>4.4153055741704534</v>
      </c>
      <c r="N79" s="126">
        <f ca="1">OFFSET(RES!Q$95,$E79,0)</f>
        <v>4.5296420458661748</v>
      </c>
      <c r="O79" s="203">
        <f ca="1">OFFSET(RES!R$95,$E79,0)</f>
        <v>4.7719252238355132</v>
      </c>
      <c r="P79" s="126">
        <f ca="1">OFFSET(RES!S$95,$E79,0)</f>
        <v>4.5743792514583959</v>
      </c>
      <c r="Q79" s="126">
        <f ca="1">OFFSET(RES!T$95,$E79,0)</f>
        <v>4.6598372292821342</v>
      </c>
      <c r="R79" s="126">
        <f ca="1">OFFSET(RES!U$95,$E79,0)</f>
        <v>4.7400357775238389</v>
      </c>
      <c r="S79" s="126">
        <f ca="1">OFFSET(RES!V$95,$E79,0)</f>
        <v>4.8277957945577468</v>
      </c>
      <c r="T79" s="203">
        <f ca="1">OFFSET(RES!W$95,$E79,0)</f>
        <v>4.9150902317230303</v>
      </c>
      <c r="U79" s="126">
        <f ca="1">OFFSET(RES!X$95,$E79,0)</f>
        <v>4.9851873596876608</v>
      </c>
      <c r="V79" s="126">
        <f ca="1">OFFSET(RES!Y$95,$E79,0)</f>
        <v>5.0690762735394044</v>
      </c>
      <c r="W79" s="126">
        <f ca="1">OFFSET(RES!Z$95,$E79,0)</f>
        <v>5.1506852675177299</v>
      </c>
      <c r="X79" s="126">
        <f ca="1">OFFSET(RES!AA$95,$E79,0)</f>
        <v>5.2293735532832271</v>
      </c>
      <c r="Y79" s="205">
        <f ca="1">OFFSET(RES!AB$95,$E79,0)</f>
        <v>5.322649930922883</v>
      </c>
      <c r="Z79" s="126">
        <f ca="1">OFFSET(RES!AC$95,$E79,0)</f>
        <v>5.3948980654151457</v>
      </c>
      <c r="AA79" s="126">
        <f ca="1">OFFSET(RES!AD$95,$E79,0)</f>
        <v>5.4835681473094731</v>
      </c>
      <c r="AB79" s="126">
        <f ca="1">OFFSET(RES!AE$95,$E79,0)</f>
        <v>5.5625413018425585</v>
      </c>
      <c r="AC79" s="126">
        <f ca="1">OFFSET(RES!AF$95,$E79,0)</f>
        <v>5.6454972567479986</v>
      </c>
      <c r="AD79" s="126">
        <f ca="1">OFFSET(RES!AG$95,$E79,0)</f>
        <v>5.7296770019087155</v>
      </c>
      <c r="AE79" s="126">
        <f ca="1">OFFSET(RES!AH$95,$E79,0)</f>
        <v>5.8121686181813219</v>
      </c>
      <c r="AF79" s="126">
        <f ca="1">OFFSET(RES!AI$95,$E79,0)</f>
        <v>5.8914844535729856</v>
      </c>
      <c r="AG79" s="126">
        <f ca="1">OFFSET(RES!AJ$95,$E79,0)</f>
        <v>5.9731534587589481</v>
      </c>
      <c r="AH79" s="126">
        <f ca="1">OFFSET(RES!AK$95,$E79,0)</f>
        <v>6.0527232038051082</v>
      </c>
      <c r="AI79" s="126">
        <f ca="1">OFFSET(RES!AL$95,$E79,0)</f>
        <v>6.132044446862289</v>
      </c>
      <c r="AJ79" s="126">
        <f ca="1">OFFSET(RES!AM$95,$E79,0)</f>
        <v>6.4682191841142851</v>
      </c>
      <c r="AK79" s="126">
        <f ca="1">OFFSET(RES!AN$95,$E79,0)</f>
        <v>6.7902141168686221</v>
      </c>
      <c r="AL79" s="126">
        <f ca="1">OFFSET(RES!AO$95,$E79,0)</f>
        <v>6.7902141168686221</v>
      </c>
      <c r="AM79" s="126">
        <f ca="1">OFFSET(RES!AP$95,$E79,0)</f>
        <v>6.7902141168686221</v>
      </c>
    </row>
    <row r="80" spans="1:39">
      <c r="A80" s="35" t="s">
        <v>379</v>
      </c>
      <c r="B80">
        <v>16.347656033450001</v>
      </c>
      <c r="E80" s="129">
        <f>MATCH(F80,RES!$D$96:$D$134,0)</f>
        <v>20</v>
      </c>
      <c r="F80" s="4" t="str">
        <f t="shared" si="1"/>
        <v>RMEW</v>
      </c>
      <c r="G80" s="126">
        <f ca="1">OFFSET(RES!J$95,$E80,0)</f>
        <v>6.0852856077195092</v>
      </c>
      <c r="H80" s="126">
        <f ca="1">OFFSET(RES!K$95,$E80,0)</f>
        <v>5.8332168569258736</v>
      </c>
      <c r="I80" s="126">
        <f ca="1">OFFSET(RES!L$95,$E80,0)</f>
        <v>5.5811481061322379</v>
      </c>
      <c r="J80" s="126">
        <f ca="1">OFFSET(RES!M$95,$E80,0)</f>
        <v>5.3290793553386013</v>
      </c>
      <c r="K80" s="126">
        <f ca="1">OFFSET(RES!N$95,$E80,0)</f>
        <v>5.0770106045449657</v>
      </c>
      <c r="L80" s="126">
        <f ca="1">OFFSET(RES!O$95,$E80,0)</f>
        <v>4.82494185375133</v>
      </c>
      <c r="M80" s="126">
        <f ca="1">OFFSET(RES!P$95,$E80,0)</f>
        <v>4.9553367657377594</v>
      </c>
      <c r="N80" s="126">
        <f ca="1">OFFSET(RES!Q$95,$E80,0)</f>
        <v>5.0836576061282885</v>
      </c>
      <c r="O80" s="203">
        <f ca="1">OFFSET(RES!R$95,$E80,0)</f>
        <v>5.3555741743800374</v>
      </c>
      <c r="P80" s="126">
        <f ca="1">OFFSET(RES!S$95,$E80,0)</f>
        <v>5.1338665703649609</v>
      </c>
      <c r="Q80" s="126">
        <f ca="1">OFFSET(RES!T$95,$E80,0)</f>
        <v>5.229776819909838</v>
      </c>
      <c r="R80" s="126">
        <f ca="1">OFFSET(RES!U$95,$E80,0)</f>
        <v>5.3197843647977319</v>
      </c>
      <c r="S80" s="126">
        <f ca="1">OFFSET(RES!V$95,$E80,0)</f>
        <v>5.4182782134486489</v>
      </c>
      <c r="T80" s="203">
        <f ca="1">OFFSET(RES!W$95,$E80,0)</f>
        <v>5.516249537666857</v>
      </c>
      <c r="U80" s="126">
        <f ca="1">OFFSET(RES!X$95,$E80,0)</f>
        <v>5.5949201686210959</v>
      </c>
      <c r="V80" s="126">
        <f ca="1">OFFSET(RES!Y$95,$E80,0)</f>
        <v>5.6890694436971367</v>
      </c>
      <c r="W80" s="126">
        <f ca="1">OFFSET(RES!Z$95,$E80,0)</f>
        <v>5.7806599443957545</v>
      </c>
      <c r="X80" s="126">
        <f ca="1">OFFSET(RES!AA$95,$E80,0)</f>
        <v>5.8689725082571824</v>
      </c>
      <c r="Y80" s="205">
        <f ca="1">OFFSET(RES!AB$95,$E80,0)</f>
        <v>5.9736574175410588</v>
      </c>
      <c r="Z80" s="126">
        <f ca="1">OFFSET(RES!AC$95,$E80,0)</f>
        <v>6.0547421422767282</v>
      </c>
      <c r="AA80" s="126">
        <f ca="1">OFFSET(RES!AD$95,$E80,0)</f>
        <v>6.1542573648249412</v>
      </c>
      <c r="AB80" s="126">
        <f ca="1">OFFSET(RES!AE$95,$E80,0)</f>
        <v>6.2428896394410902</v>
      </c>
      <c r="AC80" s="126">
        <f ca="1">OFFSET(RES!AF$95,$E80,0)</f>
        <v>6.3359918463833687</v>
      </c>
      <c r="AD80" s="126">
        <f ca="1">OFFSET(RES!AG$95,$E80,0)</f>
        <v>6.4304675240274252</v>
      </c>
      <c r="AE80" s="126">
        <f ca="1">OFFSET(RES!AH$95,$E80,0)</f>
        <v>6.5230485995869749</v>
      </c>
      <c r="AF80" s="126">
        <f ca="1">OFFSET(RES!AI$95,$E80,0)</f>
        <v>6.6120654679823998</v>
      </c>
      <c r="AG80" s="126">
        <f ca="1">OFFSET(RES!AJ$95,$E80,0)</f>
        <v>6.7037233197937693</v>
      </c>
      <c r="AH80" s="126">
        <f ca="1">OFFSET(RES!AK$95,$E80,0)</f>
        <v>6.7930251532555896</v>
      </c>
      <c r="AI80" s="126">
        <f ca="1">OFFSET(RES!AL$95,$E80,0)</f>
        <v>6.882048090722181</v>
      </c>
      <c r="AJ80" s="126">
        <f ca="1">OFFSET(RES!AM$95,$E80,0)</f>
        <v>7.2593399920941559</v>
      </c>
      <c r="AK80" s="126">
        <f ca="1">OFFSET(RES!AN$95,$E80,0)</f>
        <v>7.6207177726022701</v>
      </c>
      <c r="AL80" s="126">
        <f ca="1">OFFSET(RES!AO$95,$E80,0)</f>
        <v>7.6207177726022701</v>
      </c>
      <c r="AM80" s="126">
        <f ca="1">OFFSET(RES!AP$95,$E80,0)</f>
        <v>7.6207177726022701</v>
      </c>
    </row>
    <row r="81" spans="1:39" s="185" customFormat="1">
      <c r="A81" s="35" t="s">
        <v>544</v>
      </c>
      <c r="B81" s="185">
        <v>17.347656033450001</v>
      </c>
      <c r="E81" s="129">
        <f>MATCH(F81,RES!$D$96:$D$134,0)</f>
        <v>19</v>
      </c>
      <c r="F81" s="185" t="str">
        <f>A81</f>
        <v>RMEWG</v>
      </c>
      <c r="G81" s="126">
        <f ca="1">OFFSET(RES!J$95,$E81,0)</f>
        <v>8.7188816642673164</v>
      </c>
      <c r="H81" s="126">
        <f ca="1">OFFSET(RES!K$95,$E81,0)</f>
        <v>9.1329523515035227</v>
      </c>
      <c r="I81" s="126">
        <f ca="1">OFFSET(RES!L$95,$E81,0)</f>
        <v>9.547023038739729</v>
      </c>
      <c r="J81" s="126">
        <f ca="1">OFFSET(RES!M$95,$E81,0)</f>
        <v>9.9610937259759336</v>
      </c>
      <c r="K81" s="126">
        <f ca="1">OFFSET(RES!N$95,$E81,0)</f>
        <v>10.37516441321214</v>
      </c>
      <c r="L81" s="126">
        <f ca="1">OFFSET(RES!O$95,$E81,0)</f>
        <v>10.789235100448346</v>
      </c>
      <c r="M81" s="126">
        <f ca="1">OFFSET(RES!P$95,$E81,0)</f>
        <v>11.080816098513647</v>
      </c>
      <c r="N81" s="126">
        <f ca="1">OFFSET(RES!Q$95,$E81,0)</f>
        <v>11.367759186580939</v>
      </c>
      <c r="O81" s="203">
        <f ca="1">OFFSET(RES!R$95,$E81,0)</f>
        <v>11.975802116734439</v>
      </c>
      <c r="P81" s="126">
        <f ca="1">OFFSET(RES!S$95,$E81,0)</f>
        <v>11.480033351890988</v>
      </c>
      <c r="Q81" s="126">
        <f ca="1">OFFSET(RES!T$95,$E81,0)</f>
        <v>11.694501891046087</v>
      </c>
      <c r="R81" s="126">
        <f ca="1">OFFSET(RES!U$95,$E81,0)</f>
        <v>11.895771168903728</v>
      </c>
      <c r="S81" s="126">
        <f ca="1">OFFSET(RES!V$95,$E81,0)</f>
        <v>12.116016991807584</v>
      </c>
      <c r="T81" s="203">
        <f ca="1">OFFSET(RES!W$95,$E81,0)</f>
        <v>12.33509437805021</v>
      </c>
      <c r="U81" s="126">
        <f ca="1">OFFSET(RES!X$95,$E81,0)</f>
        <v>12.511012753565133</v>
      </c>
      <c r="V81" s="126">
        <f ca="1">OFFSET(RES!Y$95,$E81,0)</f>
        <v>12.721543511058597</v>
      </c>
      <c r="W81" s="126">
        <f ca="1">OFFSET(RES!Z$95,$E81,0)</f>
        <v>12.926352496318565</v>
      </c>
      <c r="X81" s="126">
        <f ca="1">OFFSET(RES!AA$95,$E81,0)</f>
        <v>13.123831562948869</v>
      </c>
      <c r="Y81" s="205">
        <f ca="1">OFFSET(RES!AB$95,$E81,0)</f>
        <v>13.35792145086217</v>
      </c>
      <c r="Z81" s="126">
        <f ca="1">OFFSET(RES!AC$95,$E81,0)</f>
        <v>13.539238072853811</v>
      </c>
      <c r="AA81" s="126">
        <f ca="1">OFFSET(RES!AD$95,$E81,0)</f>
        <v>13.761767828587827</v>
      </c>
      <c r="AB81" s="126">
        <f ca="1">OFFSET(RES!AE$95,$E81,0)</f>
        <v>13.959961812537632</v>
      </c>
      <c r="AC81" s="126">
        <f ca="1">OFFSET(RES!AF$95,$E81,0)</f>
        <v>14.168151181346262</v>
      </c>
      <c r="AD81" s="126">
        <f ca="1">OFFSET(RES!AG$95,$E81,0)</f>
        <v>14.379411819976216</v>
      </c>
      <c r="AE81" s="126">
        <f ca="1">OFFSET(RES!AH$95,$E81,0)</f>
        <v>14.586435867175405</v>
      </c>
      <c r="AF81" s="126">
        <f ca="1">OFFSET(RES!AI$95,$E81,0)</f>
        <v>14.785489855831701</v>
      </c>
      <c r="AG81" s="126">
        <f ca="1">OFFSET(RES!AJ$95,$E81,0)</f>
        <v>14.990449447464094</v>
      </c>
      <c r="AH81" s="126">
        <f ca="1">OFFSET(RES!AK$95,$E81,0)</f>
        <v>15.190140657291122</v>
      </c>
      <c r="AI81" s="126">
        <f ca="1">OFFSET(RES!AL$95,$E81,0)</f>
        <v>15.389208217227166</v>
      </c>
      <c r="AJ81" s="126">
        <f ca="1">OFFSET(RES!AM$95,$E81,0)</f>
        <v>16.232884918166576</v>
      </c>
      <c r="AK81" s="126">
        <f ca="1">OFFSET(RES!AN$95,$E81,0)</f>
        <v>17.040975451101982</v>
      </c>
      <c r="AL81" s="126">
        <f ca="1">OFFSET(RES!AO$95,$E81,0)</f>
        <v>17.040975451101982</v>
      </c>
      <c r="AM81" s="126">
        <f ca="1">OFFSET(RES!AP$95,$E81,0)</f>
        <v>17.040975451101982</v>
      </c>
    </row>
    <row r="82" spans="1:39">
      <c r="A82" s="35" t="s">
        <v>380</v>
      </c>
      <c r="B82">
        <v>0.2282739655271</v>
      </c>
      <c r="E82" s="129">
        <f>MATCH(F82,RES!$D$96:$D$134,0)</f>
        <v>16</v>
      </c>
      <c r="F82" s="4" t="str">
        <f t="shared" si="1"/>
        <v>RMNL</v>
      </c>
      <c r="G82" s="126">
        <f ca="1">OFFSET(RES!J$95,$E82,0)</f>
        <v>3.3422499241462768E-2</v>
      </c>
      <c r="H82" s="126">
        <f ca="1">OFFSET(RES!K$95,$E82,0)</f>
        <v>4.0400852626521169E-2</v>
      </c>
      <c r="I82" s="126">
        <f ca="1">OFFSET(RES!L$95,$E82,0)</f>
        <v>4.7379206011579571E-2</v>
      </c>
      <c r="J82" s="126">
        <f ca="1">OFFSET(RES!M$95,$E82,0)</f>
        <v>5.4357559396637972E-2</v>
      </c>
      <c r="K82" s="126">
        <f ca="1">OFFSET(RES!N$95,$E82,0)</f>
        <v>6.1335912781696374E-2</v>
      </c>
      <c r="L82" s="126">
        <f ca="1">OFFSET(RES!O$95,$E82,0)</f>
        <v>6.8314266166754775E-2</v>
      </c>
      <c r="M82" s="126">
        <f ca="1">OFFSET(RES!P$95,$E82,0)</f>
        <v>7.0160471363467314E-2</v>
      </c>
      <c r="N82" s="126">
        <f ca="1">OFFSET(RES!Q$95,$E82,0)</f>
        <v>7.1977310676953482E-2</v>
      </c>
      <c r="O82" s="203">
        <f ca="1">OFFSET(RES!R$95,$E82,0)</f>
        <v>7.5827259833181768E-2</v>
      </c>
      <c r="P82" s="126">
        <f ca="1">OFFSET(RES!S$95,$E82,0)</f>
        <v>7.2688197699178281E-2</v>
      </c>
      <c r="Q82" s="126">
        <f ca="1">OFFSET(RES!T$95,$E82,0)</f>
        <v>7.4046149466085995E-2</v>
      </c>
      <c r="R82" s="126">
        <f ca="1">OFFSET(RES!U$95,$E82,0)</f>
        <v>7.5320527389149891E-2</v>
      </c>
      <c r="S82" s="126">
        <f ca="1">OFFSET(RES!V$95,$E82,0)</f>
        <v>7.6715059219061049E-2</v>
      </c>
      <c r="T82" s="203">
        <f ca="1">OFFSET(RES!W$95,$E82,0)</f>
        <v>7.8102192851386268E-2</v>
      </c>
      <c r="U82" s="126">
        <f ca="1">OFFSET(RES!X$95,$E82,0)</f>
        <v>7.9216056310349184E-2</v>
      </c>
      <c r="V82" s="126">
        <f ca="1">OFFSET(RES!Y$95,$E82,0)</f>
        <v>8.0549075200919043E-2</v>
      </c>
      <c r="W82" s="126">
        <f ca="1">OFFSET(RES!Z$95,$E82,0)</f>
        <v>8.1845865511087648E-2</v>
      </c>
      <c r="X82" s="126">
        <f ca="1">OFFSET(RES!AA$95,$E82,0)</f>
        <v>8.30962449304391E-2</v>
      </c>
      <c r="Y82" s="205">
        <f ca="1">OFFSET(RES!AB$95,$E82,0)</f>
        <v>8.4578433311818482E-2</v>
      </c>
      <c r="Z82" s="126">
        <f ca="1">OFFSET(RES!AC$95,$E82,0)</f>
        <v>8.572647688116096E-2</v>
      </c>
      <c r="AA82" s="126">
        <f ca="1">OFFSET(RES!AD$95,$E82,0)</f>
        <v>8.7135469902603666E-2</v>
      </c>
      <c r="AB82" s="126">
        <f ca="1">OFFSET(RES!AE$95,$E82,0)</f>
        <v>8.839037596833893E-2</v>
      </c>
      <c r="AC82" s="126">
        <f ca="1">OFFSET(RES!AF$95,$E82,0)</f>
        <v>8.9708569873789237E-2</v>
      </c>
      <c r="AD82" s="126">
        <f ca="1">OFFSET(RES!AG$95,$E82,0)</f>
        <v>9.1046210157234866E-2</v>
      </c>
      <c r="AE82" s="126">
        <f ca="1">OFFSET(RES!AH$95,$E82,0)</f>
        <v>9.2357025588691771E-2</v>
      </c>
      <c r="AF82" s="126">
        <f ca="1">OFFSET(RES!AI$95,$E82,0)</f>
        <v>9.3617376951510373E-2</v>
      </c>
      <c r="AG82" s="126">
        <f ca="1">OFFSET(RES!AJ$95,$E82,0)</f>
        <v>9.4915120856972485E-2</v>
      </c>
      <c r="AH82" s="126">
        <f ca="1">OFFSET(RES!AK$95,$E82,0)</f>
        <v>9.6179506916992438E-2</v>
      </c>
      <c r="AI82" s="126">
        <f ca="1">OFFSET(RES!AL$95,$E82,0)</f>
        <v>9.7439944209166393E-2</v>
      </c>
      <c r="AJ82" s="126">
        <f ca="1">OFFSET(RES!AM$95,$E82,0)</f>
        <v>0.10278185715944305</v>
      </c>
      <c r="AK82" s="126">
        <f ca="1">OFFSET(RES!AN$95,$E82,0)</f>
        <v>0.10789844895115311</v>
      </c>
      <c r="AL82" s="126">
        <f ca="1">OFFSET(RES!AO$95,$E82,0)</f>
        <v>0.10789844895115311</v>
      </c>
      <c r="AM82" s="126">
        <f ca="1">OFFSET(RES!AP$95,$E82,0)</f>
        <v>0.10789844895115311</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61.898045061091757</v>
      </c>
      <c r="I84" s="24">
        <f ca="1">OFFSET(OtherTRA!L$46,$E84,0)</f>
        <v>63.428090122183512</v>
      </c>
      <c r="J84" s="24">
        <f ca="1">OFFSET(OtherTRA!M$46,$E84,0)</f>
        <v>64.95813518327526</v>
      </c>
      <c r="K84" s="24">
        <f ca="1">OFFSET(OtherTRA!N$46,$E84,0)</f>
        <v>66.948706679253277</v>
      </c>
      <c r="L84" s="24">
        <f ca="1">OFFSET(OtherTRA!O$46,$E84,0)</f>
        <v>68.939278175231294</v>
      </c>
      <c r="M84" s="24">
        <f ca="1">OFFSET(OtherTRA!P$46,$E84,0)</f>
        <v>68.74416668638176</v>
      </c>
      <c r="N84" s="24">
        <f ca="1">OFFSET(OtherTRA!Q$46,$E84,0)</f>
        <v>68.549055197532226</v>
      </c>
      <c r="O84" s="24">
        <f ca="1">OFFSET(OtherTRA!R$46,$E84,0)</f>
        <v>64.314985329975514</v>
      </c>
      <c r="P84" s="24">
        <f ca="1">OFFSET(OtherTRA!S$46,$E84,0)</f>
        <v>66.137243247658148</v>
      </c>
      <c r="Q84" s="24">
        <f ca="1">OFFSET(OtherTRA!T$46,$E84,0)</f>
        <v>67.566465143879824</v>
      </c>
      <c r="R84" s="24">
        <f ca="1">OFFSET(OtherTRA!U$46,$E84,0)</f>
        <v>68.995687040101501</v>
      </c>
      <c r="S84" s="24">
        <f ca="1">OFFSET(OtherTRA!V$46,$E84,0)</f>
        <v>70.424908936323177</v>
      </c>
      <c r="T84" s="24">
        <f ca="1">OFFSET(OtherTRA!W$46,$E84,0)</f>
        <v>71.854130832544854</v>
      </c>
      <c r="U84" s="24">
        <f ca="1">OFFSET(OtherTRA!X$46,$E84,0)</f>
        <v>73.283352728766531</v>
      </c>
      <c r="V84" s="24">
        <f ca="1">OFFSET(OtherTRA!Y$46,$E84,0)</f>
        <v>74.712574624988207</v>
      </c>
      <c r="W84" s="24">
        <f ca="1">OFFSET(OtherTRA!Z$46,$E84,0)</f>
        <v>76.141796521209884</v>
      </c>
      <c r="X84" s="24">
        <f ca="1">OFFSET(OtherTRA!AA$46,$E84,0)</f>
        <v>77.57101841743156</v>
      </c>
      <c r="Y84" s="24">
        <f ca="1">OFFSET(OtherTRA!AB$46,$E84,0)</f>
        <v>79.000240313653251</v>
      </c>
      <c r="Z84" s="24">
        <f ca="1">OFFSET(OtherTRA!AC$46,$E84,0)</f>
        <v>81.176230650650751</v>
      </c>
      <c r="AA84" s="24">
        <f ca="1">OFFSET(OtherTRA!AD$46,$E84,0)</f>
        <v>83.352220987648252</v>
      </c>
      <c r="AB84" s="24">
        <f ca="1">OFFSET(OtherTRA!AE$46,$E84,0)</f>
        <v>85.528211324645753</v>
      </c>
      <c r="AC84" s="24">
        <f ca="1">OFFSET(OtherTRA!AF$46,$E84,0)</f>
        <v>87.704201661643253</v>
      </c>
      <c r="AD84" s="24">
        <f ca="1">OFFSET(OtherTRA!AG$46,$E84,0)</f>
        <v>89.880191998640754</v>
      </c>
      <c r="AE84" s="24">
        <f ca="1">OFFSET(OtherTRA!AH$46,$E84,0)</f>
        <v>92.056182335638255</v>
      </c>
      <c r="AF84" s="24">
        <f ca="1">OFFSET(OtherTRA!AI$46,$E84,0)</f>
        <v>94.232172672635755</v>
      </c>
      <c r="AG84" s="24">
        <f ca="1">OFFSET(OtherTRA!AJ$46,$E84,0)</f>
        <v>96.408163009633256</v>
      </c>
      <c r="AH84" s="24">
        <f ca="1">OFFSET(OtherTRA!AK$46,$E84,0)</f>
        <v>98.584153346630757</v>
      </c>
      <c r="AI84" s="24">
        <f ca="1">OFFSET(OtherTRA!AL$46,$E84,0)</f>
        <v>100.7601436836283</v>
      </c>
      <c r="AJ84" s="24">
        <f ca="1">OFFSET(OtherTRA!AM$46,$E84,0)</f>
        <v>114.82904672456044</v>
      </c>
      <c r="AK84" s="24">
        <f ca="1">OFFSET(OtherTRA!AN$46,$E84,0)</f>
        <v>128.8979497654926</v>
      </c>
      <c r="AL84" s="24">
        <f ca="1">OFFSET(OtherTRA!AO$46,$E84,0)</f>
        <v>128.8979497654926</v>
      </c>
      <c r="AM84" s="24">
        <f ca="1">OFFSET(OtherTRA!AP$46,$E84,0)</f>
        <v>128.8979497654926</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20.633023468797202</v>
      </c>
      <c r="I85" s="24">
        <f ca="1">OFFSET(OtherTRA!L$46,$E85,0)</f>
        <v>21.143046937594402</v>
      </c>
      <c r="J85" s="24">
        <f ca="1">OFFSET(OtherTRA!M$46,$E85,0)</f>
        <v>21.653070406391603</v>
      </c>
      <c r="K85" s="24">
        <f ca="1">OFFSET(OtherTRA!N$46,$E85,0)</f>
        <v>21.059149232772199</v>
      </c>
      <c r="L85" s="24">
        <f ca="1">OFFSET(OtherTRA!O$46,$E85,0)</f>
        <v>20.465228059152793</v>
      </c>
      <c r="M85" s="24">
        <f ca="1">OFFSET(OtherTRA!P$46,$E85,0)</f>
        <v>21.657645815787149</v>
      </c>
      <c r="N85" s="24">
        <f ca="1">OFFSET(OtherTRA!Q$46,$E85,0)</f>
        <v>22.850063572421501</v>
      </c>
      <c r="O85" s="24">
        <f ca="1">OFFSET(OtherTRA!R$46,$E85,0)</f>
        <v>21.438683570684756</v>
      </c>
      <c r="P85" s="24">
        <f ca="1">OFFSET(OtherTRA!S$46,$E85,0)</f>
        <v>22.046112938520825</v>
      </c>
      <c r="Q85" s="24">
        <f ca="1">OFFSET(OtherTRA!T$46,$E85,0)</f>
        <v>22.522528128980486</v>
      </c>
      <c r="R85" s="24">
        <f ca="1">OFFSET(OtherTRA!U$46,$E85,0)</f>
        <v>22.998943319440148</v>
      </c>
      <c r="S85" s="24">
        <f ca="1">OFFSET(OtherTRA!V$46,$E85,0)</f>
        <v>23.475358509899809</v>
      </c>
      <c r="T85" s="24">
        <f ca="1">OFFSET(OtherTRA!W$46,$E85,0)</f>
        <v>23.951773700359471</v>
      </c>
      <c r="U85" s="24">
        <f ca="1">OFFSET(OtherTRA!X$46,$E85,0)</f>
        <v>24.428188890819133</v>
      </c>
      <c r="V85" s="24">
        <f ca="1">OFFSET(OtherTRA!Y$46,$E85,0)</f>
        <v>24.904604081278794</v>
      </c>
      <c r="W85" s="24">
        <f ca="1">OFFSET(OtherTRA!Z$46,$E85,0)</f>
        <v>25.381019271738456</v>
      </c>
      <c r="X85" s="24">
        <f ca="1">OFFSET(OtherTRA!AA$46,$E85,0)</f>
        <v>25.857434462198118</v>
      </c>
      <c r="Y85" s="24">
        <f ca="1">OFFSET(OtherTRA!AB$46,$E85,0)</f>
        <v>26.333849652657772</v>
      </c>
      <c r="Z85" s="24">
        <f ca="1">OFFSET(OtherTRA!AC$46,$E85,0)</f>
        <v>27.059191780132608</v>
      </c>
      <c r="AA85" s="24">
        <f ca="1">OFFSET(OtherTRA!AD$46,$E85,0)</f>
        <v>27.78453390760744</v>
      </c>
      <c r="AB85" s="24">
        <f ca="1">OFFSET(OtherTRA!AE$46,$E85,0)</f>
        <v>28.509876035082272</v>
      </c>
      <c r="AC85" s="24">
        <f ca="1">OFFSET(OtherTRA!AF$46,$E85,0)</f>
        <v>29.235218162557103</v>
      </c>
      <c r="AD85" s="24">
        <f ca="1">OFFSET(OtherTRA!AG$46,$E85,0)</f>
        <v>29.960560290031935</v>
      </c>
      <c r="AE85" s="24">
        <f ca="1">OFFSET(OtherTRA!AH$46,$E85,0)</f>
        <v>30.685902417506767</v>
      </c>
      <c r="AF85" s="24">
        <f ca="1">OFFSET(OtherTRA!AI$46,$E85,0)</f>
        <v>31.411244544981599</v>
      </c>
      <c r="AG85" s="24">
        <f ca="1">OFFSET(OtherTRA!AJ$46,$E85,0)</f>
        <v>32.136586672456431</v>
      </c>
      <c r="AH85" s="24">
        <f ca="1">OFFSET(OtherTRA!AK$46,$E85,0)</f>
        <v>32.861928799931263</v>
      </c>
      <c r="AI85" s="24">
        <f ca="1">OFFSET(OtherTRA!AL$46,$E85,0)</f>
        <v>33.587270927406109</v>
      </c>
      <c r="AJ85" s="24">
        <f ca="1">OFFSET(OtherTRA!AM$46,$E85,0)</f>
        <v>38.276982958493399</v>
      </c>
      <c r="AK85" s="24">
        <f ca="1">OFFSET(OtherTRA!AN$46,$E85,0)</f>
        <v>42.966694989580688</v>
      </c>
      <c r="AL85" s="24">
        <f ca="1">OFFSET(OtherTRA!AO$46,$E85,0)</f>
        <v>42.966694989580688</v>
      </c>
      <c r="AM85" s="24">
        <f ca="1">OFFSET(OtherTRA!AP$46,$E85,0)</f>
        <v>42.966694989580688</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1.0972538972085542</v>
      </c>
      <c r="I86" s="24">
        <f ca="1">OFFSET(OtherTRA!L$46,$E86,0)</f>
        <v>1.1243766909014834</v>
      </c>
      <c r="J86" s="24">
        <f ca="1">OFFSET(OtherTRA!M$46,$E86,0)</f>
        <v>1.1514994845944126</v>
      </c>
      <c r="K86" s="24">
        <f ca="1">OFFSET(OtherTRA!N$46,$E86,0)</f>
        <v>1.1629004695903968</v>
      </c>
      <c r="L86" s="24">
        <f ca="1">OFFSET(OtherTRA!O$46,$E86,0)</f>
        <v>1.1743014545863812</v>
      </c>
      <c r="M86" s="24">
        <f ca="1">OFFSET(OtherTRA!P$46,$E86,0)</f>
        <v>1.1947282193708531</v>
      </c>
      <c r="N86" s="24">
        <f ca="1">OFFSET(OtherTRA!Q$46,$E86,0)</f>
        <v>1.2151549841553249</v>
      </c>
      <c r="O86" s="24">
        <f ca="1">OFFSET(OtherTRA!R$46,$E86,0)</f>
        <v>1.1400984995984285</v>
      </c>
      <c r="P86" s="24">
        <f ca="1">OFFSET(OtherTRA!S$46,$E86,0)</f>
        <v>1.172401290420384</v>
      </c>
      <c r="Q86" s="24">
        <f ca="1">OFFSET(OtherTRA!T$46,$E86,0)</f>
        <v>1.1977368126336825</v>
      </c>
      <c r="R86" s="24">
        <f ca="1">OFFSET(OtherTRA!U$46,$E86,0)</f>
        <v>1.223072334846981</v>
      </c>
      <c r="S86" s="24">
        <f ca="1">OFFSET(OtherTRA!V$46,$E86,0)</f>
        <v>1.2484078570602795</v>
      </c>
      <c r="T86" s="24">
        <f ca="1">OFFSET(OtherTRA!W$46,$E86,0)</f>
        <v>1.2737433792735779</v>
      </c>
      <c r="U86" s="24">
        <f ca="1">OFFSET(OtherTRA!X$46,$E86,0)</f>
        <v>1.2990789014868764</v>
      </c>
      <c r="V86" s="24">
        <f ca="1">OFFSET(OtherTRA!Y$46,$E86,0)</f>
        <v>1.3244144237001749</v>
      </c>
      <c r="W86" s="24">
        <f ca="1">OFFSET(OtherTRA!Z$46,$E86,0)</f>
        <v>1.3497499459134734</v>
      </c>
      <c r="X86" s="24">
        <f ca="1">OFFSET(OtherTRA!AA$46,$E86,0)</f>
        <v>1.3750854681267719</v>
      </c>
      <c r="Y86" s="24">
        <f ca="1">OFFSET(OtherTRA!AB$46,$E86,0)</f>
        <v>1.4004209903400695</v>
      </c>
      <c r="Z86" s="24">
        <f ca="1">OFFSET(OtherTRA!AC$46,$E86,0)</f>
        <v>1.4389943229098163</v>
      </c>
      <c r="AA86" s="24">
        <f ca="1">OFFSET(OtherTRA!AD$46,$E86,0)</f>
        <v>1.4775676554795631</v>
      </c>
      <c r="AB86" s="24">
        <f ca="1">OFFSET(OtherTRA!AE$46,$E86,0)</f>
        <v>1.51614098804931</v>
      </c>
      <c r="AC86" s="24">
        <f ca="1">OFFSET(OtherTRA!AF$46,$E86,0)</f>
        <v>1.5547143206190568</v>
      </c>
      <c r="AD86" s="24">
        <f ca="1">OFFSET(OtherTRA!AG$46,$E86,0)</f>
        <v>1.5932876531888036</v>
      </c>
      <c r="AE86" s="24">
        <f ca="1">OFFSET(OtherTRA!AH$46,$E86,0)</f>
        <v>1.6318609857585504</v>
      </c>
      <c r="AF86" s="24">
        <f ca="1">OFFSET(OtherTRA!AI$46,$E86,0)</f>
        <v>1.6704343183282973</v>
      </c>
      <c r="AG86" s="24">
        <f ca="1">OFFSET(OtherTRA!AJ$46,$E86,0)</f>
        <v>1.7090076508980441</v>
      </c>
      <c r="AH86" s="24">
        <f ca="1">OFFSET(OtherTRA!AK$46,$E86,0)</f>
        <v>1.7475809834677909</v>
      </c>
      <c r="AI86" s="24">
        <f ca="1">OFFSET(OtherTRA!AL$46,$E86,0)</f>
        <v>1.7861543160375377</v>
      </c>
      <c r="AJ86" s="24">
        <f ca="1">OFFSET(OtherTRA!AM$46,$E86,0)</f>
        <v>2.0355508628246941</v>
      </c>
      <c r="AK86" s="24">
        <f ca="1">OFFSET(OtherTRA!AN$46,$E86,0)</f>
        <v>2.2849474096118501</v>
      </c>
      <c r="AL86" s="24">
        <f ca="1">OFFSET(OtherTRA!AO$46,$E86,0)</f>
        <v>2.2849474096118501</v>
      </c>
      <c r="AM86" s="24">
        <f ca="1">OFFSET(OtherTRA!AP$46,$E86,0)</f>
        <v>2.2849474096118501</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45.890839773773536</v>
      </c>
      <c r="N87" s="24">
        <f ca="1">OFFSET(FTRA!Q$136,$E87,0)</f>
        <v>46.438858381925677</v>
      </c>
      <c r="O87" s="24">
        <f ca="1">OFFSET(FTRA!R$136,$E87,0)</f>
        <v>43.691286237635431</v>
      </c>
      <c r="P87" s="24">
        <f ca="1">OFFSET(FTRA!S$136,$E87,0)</f>
        <v>44.421653861860079</v>
      </c>
      <c r="Q87" s="24">
        <f ca="1">OFFSET(FTRA!T$136,$E87,0)</f>
        <v>45.206530981408129</v>
      </c>
      <c r="R87" s="24">
        <f ca="1">OFFSET(FTRA!U$136,$E87,0)</f>
        <v>45.991408100956178</v>
      </c>
      <c r="S87" s="24">
        <f ca="1">OFFSET(FTRA!V$136,$E87,0)</f>
        <v>46.776285220504228</v>
      </c>
      <c r="T87" s="24">
        <f ca="1">OFFSET(FTRA!W$136,$E87,0)</f>
        <v>47.561162340052277</v>
      </c>
      <c r="U87" s="24">
        <f ca="1">OFFSET(FTRA!X$136,$E87,0)</f>
        <v>48.346039459600327</v>
      </c>
      <c r="V87" s="24">
        <f ca="1">OFFSET(FTRA!Y$136,$E87,0)</f>
        <v>49.130916579148376</v>
      </c>
      <c r="W87" s="24">
        <f ca="1">OFFSET(FTRA!Z$136,$E87,0)</f>
        <v>49.915793698696426</v>
      </c>
      <c r="X87" s="24">
        <f ca="1">OFFSET(FTRA!AA$136,$E87,0)</f>
        <v>50.700670818244475</v>
      </c>
      <c r="Y87" s="24">
        <f ca="1">OFFSET(FTRA!AB$136,$E87,0)</f>
        <v>51.485547937792511</v>
      </c>
      <c r="Z87" s="24">
        <f ca="1">OFFSET(FTRA!AC$136,$E87,0)</f>
        <v>52.780313290213471</v>
      </c>
      <c r="AA87" s="24">
        <f ca="1">OFFSET(FTRA!AD$136,$E87,0)</f>
        <v>54.075078642634423</v>
      </c>
      <c r="AB87" s="24">
        <f ca="1">OFFSET(FTRA!AE$136,$E87,0)</f>
        <v>55.369843995055376</v>
      </c>
      <c r="AC87" s="24">
        <f ca="1">OFFSET(FTRA!AF$136,$E87,0)</f>
        <v>56.664609347476329</v>
      </c>
      <c r="AD87" s="24">
        <f ca="1">OFFSET(FTRA!AG$136,$E87,0)</f>
        <v>57.959374699897282</v>
      </c>
      <c r="AE87" s="24">
        <f ca="1">OFFSET(FTRA!AH$136,$E87,0)</f>
        <v>59.254140052318235</v>
      </c>
      <c r="AF87" s="24">
        <f ca="1">OFFSET(FTRA!AI$136,$E87,0)</f>
        <v>60.548905404739187</v>
      </c>
      <c r="AG87" s="24">
        <f ca="1">OFFSET(FTRA!AJ$136,$E87,0)</f>
        <v>61.84367075716014</v>
      </c>
      <c r="AH87" s="24">
        <f ca="1">OFFSET(FTRA!AK$136,$E87,0)</f>
        <v>63.138436109581093</v>
      </c>
      <c r="AI87" s="24">
        <f ca="1">OFFSET(FTRA!AL$136,$E87,0)</f>
        <v>64.433201462002074</v>
      </c>
      <c r="AJ87" s="24">
        <f ca="1">OFFSET(FTRA!AM$136,$E87,0)</f>
        <v>73.875878168851372</v>
      </c>
      <c r="AK87" s="24">
        <f ca="1">OFFSET(FTRA!AN$136,$E87,0)</f>
        <v>83.318554875700642</v>
      </c>
      <c r="AL87" s="24">
        <f ca="1">OFFSET(FTRA!AO$136,$E87,0)</f>
        <v>83.318554875700642</v>
      </c>
      <c r="AM87" s="24">
        <f ca="1">OFFSET(FTRA!AP$136,$E87,0)</f>
        <v>83.318554875700642</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3.5076918860186361</v>
      </c>
      <c r="N88" s="24">
        <f ca="1">OFFSET(FTRA!Q$136,$E88,0)</f>
        <v>3.5653837720372721</v>
      </c>
      <c r="O88" s="24">
        <f ca="1">OFFSET(FTRA!R$136,$E88,0)</f>
        <v>3.3544365292091225</v>
      </c>
      <c r="P88" s="24">
        <f ca="1">OFFSET(FTRA!S$136,$E88,0)</f>
        <v>3.4105111392612395</v>
      </c>
      <c r="Q88" s="24">
        <f ca="1">OFFSET(FTRA!T$136,$E88,0)</f>
        <v>3.4707707632611506</v>
      </c>
      <c r="R88" s="24">
        <f ca="1">OFFSET(FTRA!U$136,$E88,0)</f>
        <v>3.5310303872610618</v>
      </c>
      <c r="S88" s="24">
        <f ca="1">OFFSET(FTRA!V$136,$E88,0)</f>
        <v>3.5912900112609729</v>
      </c>
      <c r="T88" s="24">
        <f ca="1">OFFSET(FTRA!W$136,$E88,0)</f>
        <v>3.6515496352608841</v>
      </c>
      <c r="U88" s="24">
        <f ca="1">OFFSET(FTRA!X$136,$E88,0)</f>
        <v>3.7118092592607952</v>
      </c>
      <c r="V88" s="24">
        <f ca="1">OFFSET(FTRA!Y$136,$E88,0)</f>
        <v>3.7720688832607063</v>
      </c>
      <c r="W88" s="24">
        <f ca="1">OFFSET(FTRA!Z$136,$E88,0)</f>
        <v>3.8323285072606175</v>
      </c>
      <c r="X88" s="24">
        <f ca="1">OFFSET(FTRA!AA$136,$E88,0)</f>
        <v>3.8925881312605286</v>
      </c>
      <c r="Y88" s="24">
        <f ca="1">OFFSET(FTRA!AB$136,$E88,0)</f>
        <v>3.9528477552604406</v>
      </c>
      <c r="Z88" s="24">
        <f ca="1">OFFSET(FTRA!AC$136,$E88,0)</f>
        <v>4.0522544921391086</v>
      </c>
      <c r="AA88" s="24">
        <f ca="1">OFFSET(FTRA!AD$136,$E88,0)</f>
        <v>4.1516612290177761</v>
      </c>
      <c r="AB88" s="24">
        <f ca="1">OFFSET(FTRA!AE$136,$E88,0)</f>
        <v>4.2510679658964436</v>
      </c>
      <c r="AC88" s="24">
        <f ca="1">OFFSET(FTRA!AF$136,$E88,0)</f>
        <v>4.3504747027751112</v>
      </c>
      <c r="AD88" s="24">
        <f ca="1">OFFSET(FTRA!AG$136,$E88,0)</f>
        <v>4.4498814396537787</v>
      </c>
      <c r="AE88" s="24">
        <f ca="1">OFFSET(FTRA!AH$136,$E88,0)</f>
        <v>4.5492881765324462</v>
      </c>
      <c r="AF88" s="24">
        <f ca="1">OFFSET(FTRA!AI$136,$E88,0)</f>
        <v>4.6486949134111137</v>
      </c>
      <c r="AG88" s="24">
        <f ca="1">OFFSET(FTRA!AJ$136,$E88,0)</f>
        <v>4.7481016502897813</v>
      </c>
      <c r="AH88" s="24">
        <f ca="1">OFFSET(FTRA!AK$136,$E88,0)</f>
        <v>4.8475083871684488</v>
      </c>
      <c r="AI88" s="24">
        <f ca="1">OFFSET(FTRA!AL$136,$E88,0)</f>
        <v>4.9469151240471172</v>
      </c>
      <c r="AJ88" s="24">
        <f ca="1">OFFSET(FTRA!AM$136,$E88,0)</f>
        <v>5.6718848469957335</v>
      </c>
      <c r="AK88" s="24">
        <f ca="1">OFFSET(FTRA!AN$136,$E88,0)</f>
        <v>6.3968545699443533</v>
      </c>
      <c r="AL88" s="24">
        <f ca="1">OFFSET(FTRA!AO$136,$E88,0)</f>
        <v>6.3968545699443533</v>
      </c>
      <c r="AM88" s="24">
        <f ca="1">OFFSET(FTRA!AP$136,$E88,0)</f>
        <v>6.3968545699443533</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0.72065669556355161</v>
      </c>
      <c r="N89" s="24">
        <f ca="1">OFFSET(FTRA!Q$136,$E89,0)</f>
        <v>0.70530395288057823</v>
      </c>
      <c r="O89" s="24">
        <f ca="1">OFFSET(FTRA!R$136,$E89,0)</f>
        <v>0.66357438497744659</v>
      </c>
      <c r="P89" s="24">
        <f ca="1">OFFSET(FTRA!S$136,$E89,0)</f>
        <v>0.67466706017167843</v>
      </c>
      <c r="Q89" s="24">
        <f ca="1">OFFSET(FTRA!T$136,$E89,0)</f>
        <v>0.68658761451412142</v>
      </c>
      <c r="R89" s="24">
        <f ca="1">OFFSET(FTRA!U$136,$E89,0)</f>
        <v>0.69850816885656442</v>
      </c>
      <c r="S89" s="24">
        <f ca="1">OFFSET(FTRA!V$136,$E89,0)</f>
        <v>0.71042872319900741</v>
      </c>
      <c r="T89" s="24">
        <f ca="1">OFFSET(FTRA!W$136,$E89,0)</f>
        <v>0.7223492775414504</v>
      </c>
      <c r="U89" s="24">
        <f ca="1">OFFSET(FTRA!X$136,$E89,0)</f>
        <v>0.73426983188389339</v>
      </c>
      <c r="V89" s="24">
        <f ca="1">OFFSET(FTRA!Y$136,$E89,0)</f>
        <v>0.74619038622633638</v>
      </c>
      <c r="W89" s="24">
        <f ca="1">OFFSET(FTRA!Z$136,$E89,0)</f>
        <v>0.75811094056877937</v>
      </c>
      <c r="X89" s="24">
        <f ca="1">OFFSET(FTRA!AA$136,$E89,0)</f>
        <v>0.77003149491122236</v>
      </c>
      <c r="Y89" s="24">
        <f ca="1">OFFSET(FTRA!AB$136,$E89,0)</f>
        <v>0.78195204925366557</v>
      </c>
      <c r="Z89" s="24">
        <f ca="1">OFFSET(FTRA!AC$136,$E89,0)</f>
        <v>0.80161668255719953</v>
      </c>
      <c r="AA89" s="24">
        <f ca="1">OFFSET(FTRA!AD$136,$E89,0)</f>
        <v>0.8212813158607335</v>
      </c>
      <c r="AB89" s="24">
        <f ca="1">OFFSET(FTRA!AE$136,$E89,0)</f>
        <v>0.84094594916426746</v>
      </c>
      <c r="AC89" s="24">
        <f ca="1">OFFSET(FTRA!AF$136,$E89,0)</f>
        <v>0.86061058246780142</v>
      </c>
      <c r="AD89" s="24">
        <f ca="1">OFFSET(FTRA!AG$136,$E89,0)</f>
        <v>0.88027521577133538</v>
      </c>
      <c r="AE89" s="24">
        <f ca="1">OFFSET(FTRA!AH$136,$E89,0)</f>
        <v>0.89993984907486935</v>
      </c>
      <c r="AF89" s="24">
        <f ca="1">OFFSET(FTRA!AI$136,$E89,0)</f>
        <v>0.91960448237840331</v>
      </c>
      <c r="AG89" s="24">
        <f ca="1">OFFSET(FTRA!AJ$136,$E89,0)</f>
        <v>0.93926911568193727</v>
      </c>
      <c r="AH89" s="24">
        <f ca="1">OFFSET(FTRA!AK$136,$E89,0)</f>
        <v>0.95893374898547123</v>
      </c>
      <c r="AI89" s="24">
        <f ca="1">OFFSET(FTRA!AL$136,$E89,0)</f>
        <v>0.97859838228900564</v>
      </c>
      <c r="AJ89" s="24">
        <f ca="1">OFFSET(FTRA!AM$136,$E89,0)</f>
        <v>1.1220118390183011</v>
      </c>
      <c r="AK89" s="24">
        <f ca="1">OFFSET(FTRA!AN$136,$E89,0)</f>
        <v>1.2654252957475955</v>
      </c>
      <c r="AL89" s="24">
        <f ca="1">OFFSET(FTRA!AO$136,$E89,0)</f>
        <v>1.2654252957475955</v>
      </c>
      <c r="AM89" s="24">
        <f ca="1">OFFSET(FTRA!AP$136,$E89,0)</f>
        <v>1.2654252957475955</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2.9756012107337897</v>
      </c>
      <c r="N90" s="24">
        <f ca="1">OFFSET(FTRA!Q$136,$E90,0)</f>
        <v>2.9206054960484296</v>
      </c>
      <c r="O90" s="24">
        <f ca="1">OFFSET(FTRA!R$136,$E90,0)</f>
        <v>2.7478067971784568</v>
      </c>
      <c r="P90" s="24">
        <f ca="1">OFFSET(FTRA!S$136,$E90,0)</f>
        <v>2.7937406502439863</v>
      </c>
      <c r="Q90" s="24">
        <f ca="1">OFFSET(FTRA!T$136,$E90,0)</f>
        <v>2.8431026825795374</v>
      </c>
      <c r="R90" s="24">
        <f ca="1">OFFSET(FTRA!U$136,$E90,0)</f>
        <v>2.8924647149150884</v>
      </c>
      <c r="S90" s="24">
        <f ca="1">OFFSET(FTRA!V$136,$E90,0)</f>
        <v>2.9418267472506394</v>
      </c>
      <c r="T90" s="24">
        <f ca="1">OFFSET(FTRA!W$136,$E90,0)</f>
        <v>2.9911887795861904</v>
      </c>
      <c r="U90" s="24">
        <f ca="1">OFFSET(FTRA!X$136,$E90,0)</f>
        <v>3.0405508119217415</v>
      </c>
      <c r="V90" s="24">
        <f ca="1">OFFSET(FTRA!Y$136,$E90,0)</f>
        <v>3.0899128442572925</v>
      </c>
      <c r="W90" s="24">
        <f ca="1">OFFSET(FTRA!Z$136,$E90,0)</f>
        <v>3.1392748765928435</v>
      </c>
      <c r="X90" s="24">
        <f ca="1">OFFSET(FTRA!AA$136,$E90,0)</f>
        <v>3.1886369089283946</v>
      </c>
      <c r="Y90" s="24">
        <f ca="1">OFFSET(FTRA!AB$136,$E90,0)</f>
        <v>3.2379989412639452</v>
      </c>
      <c r="Z90" s="24">
        <f ca="1">OFFSET(FTRA!AC$136,$E90,0)</f>
        <v>3.319428565852768</v>
      </c>
      <c r="AA90" s="24">
        <f ca="1">OFFSET(FTRA!AD$136,$E90,0)</f>
        <v>3.4008581904415909</v>
      </c>
      <c r="AB90" s="24">
        <f ca="1">OFFSET(FTRA!AE$136,$E90,0)</f>
        <v>3.4822878150304137</v>
      </c>
      <c r="AC90" s="24">
        <f ca="1">OFFSET(FTRA!AF$136,$E90,0)</f>
        <v>3.5637174396192366</v>
      </c>
      <c r="AD90" s="24">
        <f ca="1">OFFSET(FTRA!AG$136,$E90,0)</f>
        <v>3.6451470642080595</v>
      </c>
      <c r="AE90" s="24">
        <f ca="1">OFFSET(FTRA!AH$136,$E90,0)</f>
        <v>3.7265766887968823</v>
      </c>
      <c r="AF90" s="24">
        <f ca="1">OFFSET(FTRA!AI$136,$E90,0)</f>
        <v>3.8080063133857052</v>
      </c>
      <c r="AG90" s="24">
        <f ca="1">OFFSET(FTRA!AJ$136,$E90,0)</f>
        <v>3.889435937974528</v>
      </c>
      <c r="AH90" s="24">
        <f ca="1">OFFSET(FTRA!AK$136,$E90,0)</f>
        <v>3.9708655625633509</v>
      </c>
      <c r="AI90" s="24">
        <f ca="1">OFFSET(FTRA!AL$136,$E90,0)</f>
        <v>4.0522951871521755</v>
      </c>
      <c r="AJ90" s="24">
        <f ca="1">OFFSET(FTRA!AM$136,$E90,0)</f>
        <v>4.6461584828564089</v>
      </c>
      <c r="AK90" s="24">
        <f ca="1">OFFSET(FTRA!AN$136,$E90,0)</f>
        <v>5.2400217785606396</v>
      </c>
      <c r="AL90" s="24">
        <f ca="1">OFFSET(FTRA!AO$136,$E90,0)</f>
        <v>5.2400217785606396</v>
      </c>
      <c r="AM90" s="24">
        <f ca="1">OFFSET(FTRA!AP$136,$E90,0)</f>
        <v>5.2400217785606396</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0.57902184623080521</v>
      </c>
      <c r="N91" s="24">
        <f ca="1">OFFSET(FTRA!Q$136,$E91,0)</f>
        <v>0.61423669246161028</v>
      </c>
      <c r="O91" s="24">
        <f ca="1">OFFSET(FTRA!R$136,$E91,0)</f>
        <v>0.5778951525312197</v>
      </c>
      <c r="P91" s="24">
        <f ca="1">OFFSET(FTRA!S$136,$E91,0)</f>
        <v>0.58755556644784168</v>
      </c>
      <c r="Q91" s="24">
        <f ca="1">OFFSET(FTRA!T$136,$E91,0)</f>
        <v>0.5979369656186625</v>
      </c>
      <c r="R91" s="24">
        <f ca="1">OFFSET(FTRA!U$136,$E91,0)</f>
        <v>0.60831836478948331</v>
      </c>
      <c r="S91" s="24">
        <f ca="1">OFFSET(FTRA!V$136,$E91,0)</f>
        <v>0.61869976396030413</v>
      </c>
      <c r="T91" s="24">
        <f ca="1">OFFSET(FTRA!W$136,$E91,0)</f>
        <v>0.62908116313112494</v>
      </c>
      <c r="U91" s="24">
        <f ca="1">OFFSET(FTRA!X$136,$E91,0)</f>
        <v>0.63946256230194576</v>
      </c>
      <c r="V91" s="24">
        <f ca="1">OFFSET(FTRA!Y$136,$E91,0)</f>
        <v>0.64984396147276657</v>
      </c>
      <c r="W91" s="24">
        <f ca="1">OFFSET(FTRA!Z$136,$E91,0)</f>
        <v>0.66022536064358739</v>
      </c>
      <c r="X91" s="24">
        <f ca="1">OFFSET(FTRA!AA$136,$E91,0)</f>
        <v>0.6706067598144082</v>
      </c>
      <c r="Y91" s="24">
        <f ca="1">OFFSET(FTRA!AB$136,$E91,0)</f>
        <v>0.68098815898522902</v>
      </c>
      <c r="Z91" s="24">
        <f ca="1">OFFSET(FTRA!AC$136,$E91,0)</f>
        <v>0.69811373905535568</v>
      </c>
      <c r="AA91" s="24">
        <f ca="1">OFFSET(FTRA!AD$136,$E91,0)</f>
        <v>0.71523931912548233</v>
      </c>
      <c r="AB91" s="24">
        <f ca="1">OFFSET(FTRA!AE$136,$E91,0)</f>
        <v>0.73236489919560899</v>
      </c>
      <c r="AC91" s="24">
        <f ca="1">OFFSET(FTRA!AF$136,$E91,0)</f>
        <v>0.74949047926573564</v>
      </c>
      <c r="AD91" s="24">
        <f ca="1">OFFSET(FTRA!AG$136,$E91,0)</f>
        <v>0.7666160593358623</v>
      </c>
      <c r="AE91" s="24">
        <f ca="1">OFFSET(FTRA!AH$136,$E91,0)</f>
        <v>0.78374163940598895</v>
      </c>
      <c r="AF91" s="24">
        <f ca="1">OFFSET(FTRA!AI$136,$E91,0)</f>
        <v>0.80086721947611561</v>
      </c>
      <c r="AG91" s="24">
        <f ca="1">OFFSET(FTRA!AJ$136,$E91,0)</f>
        <v>0.81799279954624227</v>
      </c>
      <c r="AH91" s="24">
        <f ca="1">OFFSET(FTRA!AK$136,$E91,0)</f>
        <v>0.83511837961636892</v>
      </c>
      <c r="AI91" s="24">
        <f ca="1">OFFSET(FTRA!AL$136,$E91,0)</f>
        <v>0.85224395968649524</v>
      </c>
      <c r="AJ91" s="24">
        <f ca="1">OFFSET(FTRA!AM$136,$E91,0)</f>
        <v>0.97714019336860491</v>
      </c>
      <c r="AK91" s="24">
        <f ca="1">OFFSET(FTRA!AN$136,$E91,0)</f>
        <v>1.1020364270507146</v>
      </c>
      <c r="AL91" s="24">
        <f ca="1">OFFSET(FTRA!AO$136,$E91,0)</f>
        <v>1.1020364270507146</v>
      </c>
      <c r="AM91" s="24">
        <f ca="1">OFFSET(FTRA!AP$136,$E91,0)</f>
        <v>1.1020364270507146</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0.29195310926665263</v>
      </c>
      <c r="N92" s="24">
        <f ca="1">OFFSET(FTRA!Q$136,$E92,0)</f>
        <v>0.29434884153330526</v>
      </c>
      <c r="O92" s="24">
        <f ca="1">OFFSET(FTRA!R$136,$E92,0)</f>
        <v>0.27693358401233692</v>
      </c>
      <c r="P92" s="24">
        <f ca="1">OFFSET(FTRA!S$136,$E92,0)</f>
        <v>0.28156295845379881</v>
      </c>
      <c r="Q92" s="24">
        <f ca="1">OFFSET(FTRA!T$136,$E92,0)</f>
        <v>0.28653783679781258</v>
      </c>
      <c r="R92" s="24">
        <f ca="1">OFFSET(FTRA!U$136,$E92,0)</f>
        <v>0.29151271514182636</v>
      </c>
      <c r="S92" s="24">
        <f ca="1">OFFSET(FTRA!V$136,$E92,0)</f>
        <v>0.29648759348584014</v>
      </c>
      <c r="T92" s="24">
        <f ca="1">OFFSET(FTRA!W$136,$E92,0)</f>
        <v>0.30146247182985392</v>
      </c>
      <c r="U92" s="24">
        <f ca="1">OFFSET(FTRA!X$136,$E92,0)</f>
        <v>0.3064373501738677</v>
      </c>
      <c r="V92" s="24">
        <f ca="1">OFFSET(FTRA!Y$136,$E92,0)</f>
        <v>0.31141222851788147</v>
      </c>
      <c r="W92" s="24">
        <f ca="1">OFFSET(FTRA!Z$136,$E92,0)</f>
        <v>0.31638710686189525</v>
      </c>
      <c r="X92" s="24">
        <f ca="1">OFFSET(FTRA!AA$136,$E92,0)</f>
        <v>0.32136198520590903</v>
      </c>
      <c r="Y92" s="24">
        <f ca="1">OFFSET(FTRA!AB$136,$E92,0)</f>
        <v>0.32633686354992292</v>
      </c>
      <c r="Z92" s="24">
        <f ca="1">OFFSET(FTRA!AC$136,$E92,0)</f>
        <v>0.33454362605058985</v>
      </c>
      <c r="AA92" s="24">
        <f ca="1">OFFSET(FTRA!AD$136,$E92,0)</f>
        <v>0.34275038855125678</v>
      </c>
      <c r="AB92" s="24">
        <f ca="1">OFFSET(FTRA!AE$136,$E92,0)</f>
        <v>0.35095715105192371</v>
      </c>
      <c r="AC92" s="24">
        <f ca="1">OFFSET(FTRA!AF$136,$E92,0)</f>
        <v>0.35916391355259064</v>
      </c>
      <c r="AD92" s="24">
        <f ca="1">OFFSET(FTRA!AG$136,$E92,0)</f>
        <v>0.36737067605325757</v>
      </c>
      <c r="AE92" s="24">
        <f ca="1">OFFSET(FTRA!AH$136,$E92,0)</f>
        <v>0.3755774385539245</v>
      </c>
      <c r="AF92" s="24">
        <f ca="1">OFFSET(FTRA!AI$136,$E92,0)</f>
        <v>0.38378420105459143</v>
      </c>
      <c r="AG92" s="24">
        <f ca="1">OFFSET(FTRA!AJ$136,$E92,0)</f>
        <v>0.39199096355525836</v>
      </c>
      <c r="AH92" s="24">
        <f ca="1">OFFSET(FTRA!AK$136,$E92,0)</f>
        <v>0.4001977260559253</v>
      </c>
      <c r="AI92" s="24">
        <f ca="1">OFFSET(FTRA!AL$136,$E92,0)</f>
        <v>0.40840448855659239</v>
      </c>
      <c r="AJ92" s="24">
        <f ca="1">OFFSET(FTRA!AM$136,$E92,0)</f>
        <v>0.4682561095153967</v>
      </c>
      <c r="AK92" s="24">
        <f ca="1">OFFSET(FTRA!AN$136,$E92,0)</f>
        <v>0.52810773047420112</v>
      </c>
      <c r="AL92" s="24">
        <f ca="1">OFFSET(FTRA!AO$136,$E92,0)</f>
        <v>0.52810773047420112</v>
      </c>
      <c r="AM92" s="24">
        <f ca="1">OFFSET(FTRA!AP$136,$E92,0)</f>
        <v>0.52810773047420112</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6.3253919226144593</v>
      </c>
      <c r="L93" s="24">
        <f ca="1">OFFSET(FTRA!O$136,$E93,0)</f>
        <v>6.6407838452289196</v>
      </c>
      <c r="M93" s="24">
        <f ca="1">OFFSET(FTRA!P$136,$E93,0)</f>
        <v>6.0327428224047797</v>
      </c>
      <c r="N93" s="24">
        <f ca="1">OFFSET(FTRA!Q$136,$E93,0)</f>
        <v>5.4247017995806397</v>
      </c>
      <c r="O93" s="24">
        <f ca="1">OFFSET(FTRA!R$136,$E93,0)</f>
        <v>5.1037473214789557</v>
      </c>
      <c r="P93" s="24">
        <f ca="1">OFFSET(FTRA!S$136,$E93,0)</f>
        <v>5.1890643749883703</v>
      </c>
      <c r="Q93" s="24">
        <f ca="1">OFFSET(FTRA!T$136,$E93,0)</f>
        <v>5.2807488924639143</v>
      </c>
      <c r="R93" s="24">
        <f ca="1">OFFSET(FTRA!U$136,$E93,0)</f>
        <v>5.3724334099394584</v>
      </c>
      <c r="S93" s="24">
        <f ca="1">OFFSET(FTRA!V$136,$E93,0)</f>
        <v>5.4641179274150025</v>
      </c>
      <c r="T93" s="24">
        <f ca="1">OFFSET(FTRA!W$136,$E93,0)</f>
        <v>5.5558024448905465</v>
      </c>
      <c r="U93" s="24">
        <f ca="1">OFFSET(FTRA!X$136,$E93,0)</f>
        <v>5.6474869623660906</v>
      </c>
      <c r="V93" s="24">
        <f ca="1">OFFSET(FTRA!Y$136,$E93,0)</f>
        <v>5.7391714798416347</v>
      </c>
      <c r="W93" s="24">
        <f ca="1">OFFSET(FTRA!Z$136,$E93,0)</f>
        <v>5.8308559973171787</v>
      </c>
      <c r="X93" s="24">
        <f ca="1">OFFSET(FTRA!AA$136,$E93,0)</f>
        <v>5.9225405147927228</v>
      </c>
      <c r="Y93" s="24">
        <f ca="1">OFFSET(FTRA!AB$136,$E93,0)</f>
        <v>6.0142250322682633</v>
      </c>
      <c r="Z93" s="24">
        <f ca="1">OFFSET(FTRA!AC$136,$E93,0)</f>
        <v>6.1654715568823635</v>
      </c>
      <c r="AA93" s="24">
        <f ca="1">OFFSET(FTRA!AD$136,$E93,0)</f>
        <v>6.3167180814964636</v>
      </c>
      <c r="AB93" s="24">
        <f ca="1">OFFSET(FTRA!AE$136,$E93,0)</f>
        <v>6.4679646061105638</v>
      </c>
      <c r="AC93" s="24">
        <f ca="1">OFFSET(FTRA!AF$136,$E93,0)</f>
        <v>6.6192111307246639</v>
      </c>
      <c r="AD93" s="24">
        <f ca="1">OFFSET(FTRA!AG$136,$E93,0)</f>
        <v>6.7704576553387641</v>
      </c>
      <c r="AE93" s="24">
        <f ca="1">OFFSET(FTRA!AH$136,$E93,0)</f>
        <v>6.9217041799528642</v>
      </c>
      <c r="AF93" s="24">
        <f ca="1">OFFSET(FTRA!AI$136,$E93,0)</f>
        <v>7.0729507045669644</v>
      </c>
      <c r="AG93" s="24">
        <f ca="1">OFFSET(FTRA!AJ$136,$E93,0)</f>
        <v>7.2241972291810646</v>
      </c>
      <c r="AH93" s="24">
        <f ca="1">OFFSET(FTRA!AK$136,$E93,0)</f>
        <v>7.3754437537951647</v>
      </c>
      <c r="AI93" s="24">
        <f ca="1">OFFSET(FTRA!AL$136,$E93,0)</f>
        <v>7.5266902784092622</v>
      </c>
      <c r="AJ93" s="24">
        <f ca="1">OFFSET(FTRA!AM$136,$E93,0)</f>
        <v>8.6297256911927978</v>
      </c>
      <c r="AK93" s="24">
        <f ca="1">OFFSET(FTRA!AN$136,$E93,0)</f>
        <v>9.7327611039763298</v>
      </c>
      <c r="AL93" s="24">
        <f ca="1">OFFSET(FTRA!AO$136,$E93,0)</f>
        <v>9.7327611039763298</v>
      </c>
      <c r="AM93" s="24">
        <f ca="1">OFFSET(FTRA!AP$136,$E93,0)</f>
        <v>9.7327611039763298</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1.7330392307096965</v>
      </c>
      <c r="N94" s="24">
        <f ca="1">OFFSET(FTRA!Q$136,$E94,0)</f>
        <v>1.6860784614193931</v>
      </c>
      <c r="O94" s="24">
        <f ca="1">OFFSET(FTRA!R$136,$E94,0)</f>
        <v>1.5863210088226096</v>
      </c>
      <c r="P94" s="24">
        <f ca="1">OFFSET(FTRA!S$136,$E94,0)</f>
        <v>1.6128388252167032</v>
      </c>
      <c r="Q94" s="24">
        <f ca="1">OFFSET(FTRA!T$136,$E94,0)</f>
        <v>1.6413357446553154</v>
      </c>
      <c r="R94" s="24">
        <f ca="1">OFFSET(FTRA!U$136,$E94,0)</f>
        <v>1.6698326640939276</v>
      </c>
      <c r="S94" s="24">
        <f ca="1">OFFSET(FTRA!V$136,$E94,0)</f>
        <v>1.6983295835325398</v>
      </c>
      <c r="T94" s="24">
        <f ca="1">OFFSET(FTRA!W$136,$E94,0)</f>
        <v>1.726826502971152</v>
      </c>
      <c r="U94" s="24">
        <f ca="1">OFFSET(FTRA!X$136,$E94,0)</f>
        <v>1.7553234224097642</v>
      </c>
      <c r="V94" s="24">
        <f ca="1">OFFSET(FTRA!Y$136,$E94,0)</f>
        <v>1.7838203418483765</v>
      </c>
      <c r="W94" s="24">
        <f ca="1">OFFSET(FTRA!Z$136,$E94,0)</f>
        <v>1.8123172612869887</v>
      </c>
      <c r="X94" s="24">
        <f ca="1">OFFSET(FTRA!AA$136,$E94,0)</f>
        <v>1.8408141807256009</v>
      </c>
      <c r="Y94" s="24">
        <f ca="1">OFFSET(FTRA!AB$136,$E94,0)</f>
        <v>1.8693111001642126</v>
      </c>
      <c r="Z94" s="24">
        <f ca="1">OFFSET(FTRA!AC$136,$E94,0)</f>
        <v>1.916320782343625</v>
      </c>
      <c r="AA94" s="24">
        <f ca="1">OFFSET(FTRA!AD$136,$E94,0)</f>
        <v>1.9633304645230374</v>
      </c>
      <c r="AB94" s="24">
        <f ca="1">OFFSET(FTRA!AE$136,$E94,0)</f>
        <v>2.0103401467024495</v>
      </c>
      <c r="AC94" s="24">
        <f ca="1">OFFSET(FTRA!AF$136,$E94,0)</f>
        <v>2.0573498288818621</v>
      </c>
      <c r="AD94" s="24">
        <f ca="1">OFFSET(FTRA!AG$136,$E94,0)</f>
        <v>2.1043595110612747</v>
      </c>
      <c r="AE94" s="24">
        <f ca="1">OFFSET(FTRA!AH$136,$E94,0)</f>
        <v>2.1513691932406873</v>
      </c>
      <c r="AF94" s="24">
        <f ca="1">OFFSET(FTRA!AI$136,$E94,0)</f>
        <v>2.1983788754200999</v>
      </c>
      <c r="AG94" s="24">
        <f ca="1">OFFSET(FTRA!AJ$136,$E94,0)</f>
        <v>2.2453885575995125</v>
      </c>
      <c r="AH94" s="24">
        <f ca="1">OFFSET(FTRA!AK$136,$E94,0)</f>
        <v>2.2923982397789251</v>
      </c>
      <c r="AI94" s="24">
        <f ca="1">OFFSET(FTRA!AL$136,$E94,0)</f>
        <v>2.3394079219583364</v>
      </c>
      <c r="AJ94" s="24">
        <f ca="1">OFFSET(FTRA!AM$136,$E94,0)</f>
        <v>2.6822478273372719</v>
      </c>
      <c r="AK94" s="24">
        <f ca="1">OFFSET(FTRA!AN$136,$E94,0)</f>
        <v>3.0250877327162065</v>
      </c>
      <c r="AL94" s="24">
        <f ca="1">OFFSET(FTRA!AO$136,$E94,0)</f>
        <v>3.0250877327162065</v>
      </c>
      <c r="AM94" s="24">
        <f ca="1">OFFSET(FTRA!AP$136,$E94,0)</f>
        <v>3.0250877327162065</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8.252242628432338E-2</v>
      </c>
      <c r="N95" s="24">
        <f ca="1">OFFSET(FTRA!Q$136,$E95,0)</f>
        <v>6.2998669117350775E-2</v>
      </c>
      <c r="O95" s="24">
        <f ca="1">OFFSET(FTRA!R$136,$E95,0)</f>
        <v>5.9271329677379511E-2</v>
      </c>
      <c r="P95" s="24">
        <f ca="1">OFFSET(FTRA!S$136,$E95,0)</f>
        <v>6.0262141895762171E-2</v>
      </c>
      <c r="Q95" s="24">
        <f ca="1">OFFSET(FTRA!T$136,$E95,0)</f>
        <v>6.1326901359604453E-2</v>
      </c>
      <c r="R95" s="24">
        <f ca="1">OFFSET(FTRA!U$136,$E95,0)</f>
        <v>6.2391660823446736E-2</v>
      </c>
      <c r="S95" s="24">
        <f ca="1">OFFSET(FTRA!V$136,$E95,0)</f>
        <v>6.3456420287289012E-2</v>
      </c>
      <c r="T95" s="24">
        <f ca="1">OFFSET(FTRA!W$136,$E95,0)</f>
        <v>6.4521179751131294E-2</v>
      </c>
      <c r="U95" s="24">
        <f ca="1">OFFSET(FTRA!X$136,$E95,0)</f>
        <v>6.5585939214973576E-2</v>
      </c>
      <c r="V95" s="24">
        <f ca="1">OFFSET(FTRA!Y$136,$E95,0)</f>
        <v>6.6650698678815859E-2</v>
      </c>
      <c r="W95" s="24">
        <f ca="1">OFFSET(FTRA!Z$136,$E95,0)</f>
        <v>6.7715458142658141E-2</v>
      </c>
      <c r="X95" s="24">
        <f ca="1">OFFSET(FTRA!AA$136,$E95,0)</f>
        <v>6.8780217606500424E-2</v>
      </c>
      <c r="Y95" s="24">
        <f ca="1">OFFSET(FTRA!AB$136,$E95,0)</f>
        <v>6.9844977070342693E-2</v>
      </c>
      <c r="Z95" s="24">
        <f ca="1">OFFSET(FTRA!AC$136,$E95,0)</f>
        <v>7.160144776888866E-2</v>
      </c>
      <c r="AA95" s="24">
        <f ca="1">OFFSET(FTRA!AD$136,$E95,0)</f>
        <v>7.3357918467434627E-2</v>
      </c>
      <c r="AB95" s="24">
        <f ca="1">OFFSET(FTRA!AE$136,$E95,0)</f>
        <v>7.5114389165980594E-2</v>
      </c>
      <c r="AC95" s="24">
        <f ca="1">OFFSET(FTRA!AF$136,$E95,0)</f>
        <v>7.6870859864526561E-2</v>
      </c>
      <c r="AD95" s="24">
        <f ca="1">OFFSET(FTRA!AG$136,$E95,0)</f>
        <v>7.8627330563072528E-2</v>
      </c>
      <c r="AE95" s="24">
        <f ca="1">OFFSET(FTRA!AH$136,$E95,0)</f>
        <v>8.0383801261618495E-2</v>
      </c>
      <c r="AF95" s="24">
        <f ca="1">OFFSET(FTRA!AI$136,$E95,0)</f>
        <v>8.2140271960164463E-2</v>
      </c>
      <c r="AG95" s="24">
        <f ca="1">OFFSET(FTRA!AJ$136,$E95,0)</f>
        <v>8.389674265871043E-2</v>
      </c>
      <c r="AH95" s="24">
        <f ca="1">OFFSET(FTRA!AK$136,$E95,0)</f>
        <v>8.5653213357256397E-2</v>
      </c>
      <c r="AI95" s="24">
        <f ca="1">OFFSET(FTRA!AL$136,$E95,0)</f>
        <v>8.7409684055802309E-2</v>
      </c>
      <c r="AJ95" s="24">
        <f ca="1">OFFSET(FTRA!AM$136,$E95,0)</f>
        <v>0.10021956108905086</v>
      </c>
      <c r="AK95" s="24">
        <f ca="1">OFFSET(FTRA!AN$136,$E95,0)</f>
        <v>0.11302943812229946</v>
      </c>
      <c r="AL95" s="24">
        <f ca="1">OFFSET(FTRA!AO$136,$E95,0)</f>
        <v>0.11302943812229946</v>
      </c>
      <c r="AM95" s="24">
        <f ca="1">OFFSET(FTRA!AP$136,$E95,0)</f>
        <v>0.11302943812229946</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3.2862109319570731E-2</v>
      </c>
      <c r="N96" s="24">
        <f ca="1">OFFSET(FTRA!Q$136,$E96,0)</f>
        <v>4.3053218639141459E-2</v>
      </c>
      <c r="O96" s="24">
        <f ca="1">OFFSET(FTRA!R$136,$E96,0)</f>
        <v>4.0505959116048124E-2</v>
      </c>
      <c r="P96" s="24">
        <f ca="1">OFFSET(FTRA!S$136,$E96,0)</f>
        <v>4.1183079056294807E-2</v>
      </c>
      <c r="Q96" s="24">
        <f ca="1">OFFSET(FTRA!T$136,$E96,0)</f>
        <v>4.1910734459768582E-2</v>
      </c>
      <c r="R96" s="24">
        <f ca="1">OFFSET(FTRA!U$136,$E96,0)</f>
        <v>4.2638389863242358E-2</v>
      </c>
      <c r="S96" s="24">
        <f ca="1">OFFSET(FTRA!V$136,$E96,0)</f>
        <v>4.3366045266716134E-2</v>
      </c>
      <c r="T96" s="24">
        <f ca="1">OFFSET(FTRA!W$136,$E96,0)</f>
        <v>4.409370067018991E-2</v>
      </c>
      <c r="U96" s="24">
        <f ca="1">OFFSET(FTRA!X$136,$E96,0)</f>
        <v>4.4821356073663686E-2</v>
      </c>
      <c r="V96" s="24">
        <f ca="1">OFFSET(FTRA!Y$136,$E96,0)</f>
        <v>4.5549011477137462E-2</v>
      </c>
      <c r="W96" s="24">
        <f ca="1">OFFSET(FTRA!Z$136,$E96,0)</f>
        <v>4.6276666880611238E-2</v>
      </c>
      <c r="X96" s="24">
        <f ca="1">OFFSET(FTRA!AA$136,$E96,0)</f>
        <v>4.7004322284085014E-2</v>
      </c>
      <c r="Y96" s="24">
        <f ca="1">OFFSET(FTRA!AB$136,$E96,0)</f>
        <v>4.773197768755879E-2</v>
      </c>
      <c r="Z96" s="24">
        <f ca="1">OFFSET(FTRA!AC$136,$E96,0)</f>
        <v>4.8932347760089694E-2</v>
      </c>
      <c r="AA96" s="24">
        <f ca="1">OFFSET(FTRA!AD$136,$E96,0)</f>
        <v>5.0132717832620598E-2</v>
      </c>
      <c r="AB96" s="24">
        <f ca="1">OFFSET(FTRA!AE$136,$E96,0)</f>
        <v>5.1333087905151502E-2</v>
      </c>
      <c r="AC96" s="24">
        <f ca="1">OFFSET(FTRA!AF$136,$E96,0)</f>
        <v>5.2533457977682406E-2</v>
      </c>
      <c r="AD96" s="24">
        <f ca="1">OFFSET(FTRA!AG$136,$E96,0)</f>
        <v>5.373382805021331E-2</v>
      </c>
      <c r="AE96" s="24">
        <f ca="1">OFFSET(FTRA!AH$136,$E96,0)</f>
        <v>5.4934198122744214E-2</v>
      </c>
      <c r="AF96" s="24">
        <f ca="1">OFFSET(FTRA!AI$136,$E96,0)</f>
        <v>5.6134568195275118E-2</v>
      </c>
      <c r="AG96" s="24">
        <f ca="1">OFFSET(FTRA!AJ$136,$E96,0)</f>
        <v>5.7334938267806022E-2</v>
      </c>
      <c r="AH96" s="24">
        <f ca="1">OFFSET(FTRA!AK$136,$E96,0)</f>
        <v>5.8535308340336926E-2</v>
      </c>
      <c r="AI96" s="24">
        <f ca="1">OFFSET(FTRA!AL$136,$E96,0)</f>
        <v>5.9735678412867824E-2</v>
      </c>
      <c r="AJ96" s="24">
        <f ca="1">OFFSET(FTRA!AM$136,$E96,0)</f>
        <v>6.8489933770638153E-2</v>
      </c>
      <c r="AK96" s="24">
        <f ca="1">OFFSET(FTRA!AN$136,$E96,0)</f>
        <v>7.7244189128408469E-2</v>
      </c>
      <c r="AL96" s="24">
        <f ca="1">OFFSET(FTRA!AO$136,$E96,0)</f>
        <v>7.7244189128408469E-2</v>
      </c>
      <c r="AM96" s="24">
        <f ca="1">OFFSET(FTRA!AP$136,$E96,0)</f>
        <v>7.7244189128408469E-2</v>
      </c>
    </row>
    <row r="97" spans="1:39">
      <c r="A97" s="35" t="s">
        <v>382</v>
      </c>
      <c r="B97">
        <v>28</v>
      </c>
      <c r="E97" s="128">
        <f>MATCH(F97,FTRA!$D$137:$D$149,0)</f>
        <v>11</v>
      </c>
      <c r="F97" s="4" t="str">
        <f t="shared" si="1"/>
        <v>TFRCO</v>
      </c>
      <c r="G97" s="24">
        <f ca="1">OFFSET(FTRA!J$136,$E97,0)</f>
        <v>22</v>
      </c>
      <c r="H97" s="24">
        <f ca="1">OFFSET(FTRA!K$136,$E97,0)</f>
        <v>22.352656325667724</v>
      </c>
      <c r="I97" s="24">
        <f ca="1">OFFSET(FTRA!L$136,$E97,0)</f>
        <v>22.705312651335447</v>
      </c>
      <c r="J97" s="24">
        <f ca="1">OFFSET(FTRA!M$136,$E97,0)</f>
        <v>23.057968977003167</v>
      </c>
      <c r="K97" s="24">
        <f ca="1">OFFSET(FTRA!N$136,$E97,0)</f>
        <v>23.24970779517799</v>
      </c>
      <c r="L97" s="24">
        <f ca="1">OFFSET(FTRA!O$136,$E97,0)</f>
        <v>23.441446613352813</v>
      </c>
      <c r="M97" s="24">
        <f ca="1">OFFSET(FTRA!P$136,$E97,0)</f>
        <v>23.56943070619603</v>
      </c>
      <c r="N97" s="24">
        <f ca="1">OFFSET(FTRA!Q$136,$E97,0)</f>
        <v>23.697414799039247</v>
      </c>
      <c r="O97" s="24">
        <f ca="1">OFFSET(FTRA!R$136,$E97,0)</f>
        <v>22.295348532507742</v>
      </c>
      <c r="P97" s="24">
        <f ca="1">OFFSET(FTRA!S$136,$E97,0)</f>
        <v>22.668049868201567</v>
      </c>
      <c r="Q97" s="24">
        <f ca="1">OFFSET(FTRA!T$136,$E97,0)</f>
        <v>23.068567006569555</v>
      </c>
      <c r="R97" s="24">
        <f ca="1">OFFSET(FTRA!U$136,$E97,0)</f>
        <v>23.469084144937543</v>
      </c>
      <c r="S97" s="24">
        <f ca="1">OFFSET(FTRA!V$136,$E97,0)</f>
        <v>23.869601283305531</v>
      </c>
      <c r="T97" s="24">
        <f ca="1">OFFSET(FTRA!W$136,$E97,0)</f>
        <v>24.270118421673519</v>
      </c>
      <c r="U97" s="24">
        <f ca="1">OFFSET(FTRA!X$136,$E97,0)</f>
        <v>24.670635560041507</v>
      </c>
      <c r="V97" s="24">
        <f ca="1">OFFSET(FTRA!Y$136,$E97,0)</f>
        <v>25.071152698409495</v>
      </c>
      <c r="W97" s="24">
        <f ca="1">OFFSET(FTRA!Z$136,$E97,0)</f>
        <v>25.471669836777483</v>
      </c>
      <c r="X97" s="24">
        <f ca="1">OFFSET(FTRA!AA$136,$E97,0)</f>
        <v>25.872186975145471</v>
      </c>
      <c r="Y97" s="24">
        <f ca="1">OFFSET(FTRA!AB$136,$E97,0)</f>
        <v>26.272704113513473</v>
      </c>
      <c r="Z97" s="24">
        <f ca="1">OFFSET(FTRA!AC$136,$E97,0)</f>
        <v>26.933413542918515</v>
      </c>
      <c r="AA97" s="24">
        <f ca="1">OFFSET(FTRA!AD$136,$E97,0)</f>
        <v>27.594122972323557</v>
      </c>
      <c r="AB97" s="24">
        <f ca="1">OFFSET(FTRA!AE$136,$E97,0)</f>
        <v>28.254832401728599</v>
      </c>
      <c r="AC97" s="24">
        <f ca="1">OFFSET(FTRA!AF$136,$E97,0)</f>
        <v>28.915541831133641</v>
      </c>
      <c r="AD97" s="24">
        <f ca="1">OFFSET(FTRA!AG$136,$E97,0)</f>
        <v>29.576251260538683</v>
      </c>
      <c r="AE97" s="24">
        <f ca="1">OFFSET(FTRA!AH$136,$E97,0)</f>
        <v>30.236960689943725</v>
      </c>
      <c r="AF97" s="24">
        <f ca="1">OFFSET(FTRA!AI$136,$E97,0)</f>
        <v>30.897670119348767</v>
      </c>
      <c r="AG97" s="24">
        <f ca="1">OFFSET(FTRA!AJ$136,$E97,0)</f>
        <v>31.558379548753809</v>
      </c>
      <c r="AH97" s="24">
        <f ca="1">OFFSET(FTRA!AK$136,$E97,0)</f>
        <v>32.219088978158851</v>
      </c>
      <c r="AI97" s="24">
        <f ca="1">OFFSET(FTRA!AL$136,$E97,0)</f>
        <v>32.879798407563889</v>
      </c>
      <c r="AJ97" s="24">
        <f ca="1">OFFSET(FTRA!AM$136,$E97,0)</f>
        <v>37.698328288189131</v>
      </c>
      <c r="AK97" s="24">
        <f ca="1">OFFSET(FTRA!AN$136,$E97,0)</f>
        <v>42.516858168814387</v>
      </c>
      <c r="AL97" s="24">
        <f ca="1">OFFSET(FTRA!AO$136,$E97,0)</f>
        <v>42.516858168814387</v>
      </c>
      <c r="AM97" s="24">
        <f ca="1">OFFSET(FTRA!AP$136,$E97,0)</f>
        <v>42.516858168814387</v>
      </c>
    </row>
    <row r="98" spans="1:39">
      <c r="A98" s="35" t="s">
        <v>384</v>
      </c>
      <c r="B98">
        <v>26</v>
      </c>
      <c r="E98" s="130">
        <f>MATCH(F98,FTRA!$D$137:$D$149,0)</f>
        <v>12</v>
      </c>
      <c r="F98" s="4" t="str">
        <f>A98</f>
        <v>TFROT</v>
      </c>
      <c r="G98" s="24">
        <f ca="1">OFFSET(FTRA!J$136,$E98,0)</f>
        <v>25.1</v>
      </c>
      <c r="H98" s="24">
        <f ca="1">OFFSET(FTRA!K$136,$E98,0)</f>
        <v>25.50234880792091</v>
      </c>
      <c r="I98" s="24">
        <f ca="1">OFFSET(FTRA!L$136,$E98,0)</f>
        <v>25.904697615841819</v>
      </c>
      <c r="J98" s="24">
        <f ca="1">OFFSET(FTRA!M$136,$E98,0)</f>
        <v>26.307046423762724</v>
      </c>
      <c r="K98" s="24">
        <f ca="1">OFFSET(FTRA!N$136,$E98,0)</f>
        <v>26.525802984498547</v>
      </c>
      <c r="L98" s="24">
        <f ca="1">OFFSET(FTRA!O$136,$E98,0)</f>
        <v>26.744559545234367</v>
      </c>
      <c r="M98" s="24">
        <f ca="1">OFFSET(FTRA!P$136,$E98,0)</f>
        <v>26.890577760250949</v>
      </c>
      <c r="N98" s="24">
        <f ca="1">OFFSET(FTRA!Q$136,$E98,0)</f>
        <v>27.036595975267527</v>
      </c>
      <c r="O98" s="24">
        <f ca="1">OFFSET(FTRA!R$136,$E98,0)</f>
        <v>25.436965825724762</v>
      </c>
      <c r="P98" s="24">
        <f ca="1">OFFSET(FTRA!S$136,$E98,0)</f>
        <v>25.862184167811812</v>
      </c>
      <c r="Q98" s="24">
        <f ca="1">OFFSET(FTRA!T$136,$E98,0)</f>
        <v>26.319137812040747</v>
      </c>
      <c r="R98" s="24">
        <f ca="1">OFFSET(FTRA!U$136,$E98,0)</f>
        <v>26.776091456269683</v>
      </c>
      <c r="S98" s="24">
        <f ca="1">OFFSET(FTRA!V$136,$E98,0)</f>
        <v>27.233045100498618</v>
      </c>
      <c r="T98" s="24">
        <f ca="1">OFFSET(FTRA!W$136,$E98,0)</f>
        <v>27.689998744727554</v>
      </c>
      <c r="U98" s="24">
        <f ca="1">OFFSET(FTRA!X$136,$E98,0)</f>
        <v>28.146952388956489</v>
      </c>
      <c r="V98" s="24">
        <f ca="1">OFFSET(FTRA!Y$136,$E98,0)</f>
        <v>28.603906033185424</v>
      </c>
      <c r="W98" s="24">
        <f ca="1">OFFSET(FTRA!Z$136,$E98,0)</f>
        <v>29.06085967741436</v>
      </c>
      <c r="X98" s="24">
        <f ca="1">OFFSET(FTRA!AA$136,$E98,0)</f>
        <v>29.517813321643295</v>
      </c>
      <c r="Y98" s="24">
        <f ca="1">OFFSET(FTRA!AB$136,$E98,0)</f>
        <v>29.974766965872217</v>
      </c>
      <c r="Z98" s="24">
        <f ca="1">OFFSET(FTRA!AC$136,$E98,0)</f>
        <v>30.728576360329786</v>
      </c>
      <c r="AA98" s="24">
        <f ca="1">OFFSET(FTRA!AD$136,$E98,0)</f>
        <v>31.482385754787355</v>
      </c>
      <c r="AB98" s="24">
        <f ca="1">OFFSET(FTRA!AE$136,$E98,0)</f>
        <v>32.236195149244928</v>
      </c>
      <c r="AC98" s="24">
        <f ca="1">OFFSET(FTRA!AF$136,$E98,0)</f>
        <v>32.990004543702497</v>
      </c>
      <c r="AD98" s="24">
        <f ca="1">OFFSET(FTRA!AG$136,$E98,0)</f>
        <v>33.743813938160066</v>
      </c>
      <c r="AE98" s="24">
        <f ca="1">OFFSET(FTRA!AH$136,$E98,0)</f>
        <v>34.497623332617636</v>
      </c>
      <c r="AF98" s="24">
        <f ca="1">OFFSET(FTRA!AI$136,$E98,0)</f>
        <v>35.251432727075205</v>
      </c>
      <c r="AG98" s="24">
        <f ca="1">OFFSET(FTRA!AJ$136,$E98,0)</f>
        <v>36.005242121532774</v>
      </c>
      <c r="AH98" s="24">
        <f ca="1">OFFSET(FTRA!AK$136,$E98,0)</f>
        <v>36.759051515990343</v>
      </c>
      <c r="AI98" s="24">
        <f ca="1">OFFSET(FTRA!AL$136,$E98,0)</f>
        <v>37.51286091044792</v>
      </c>
      <c r="AJ98" s="24">
        <f ca="1">OFFSET(FTRA!AM$136,$E98,0)</f>
        <v>43.01036545607036</v>
      </c>
      <c r="AK98" s="24">
        <f ca="1">OFFSET(FTRA!AN$136,$E98,0)</f>
        <v>48.507870001692822</v>
      </c>
      <c r="AL98" s="24">
        <f ca="1">OFFSET(FTRA!AO$136,$E98,0)</f>
        <v>48.507870001692822</v>
      </c>
      <c r="AM98" s="24">
        <f ca="1">OFFSET(FTRA!AP$136,$E98,0)</f>
        <v>48.507870001692822</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82.736379622588487</v>
      </c>
      <c r="N99" s="24">
        <f ca="1">OFFSET(FTRA!Q$136,$E99,0)</f>
        <v>83.472759245176988</v>
      </c>
      <c r="O99" s="24">
        <f ca="1">OFFSET(FTRA!R$136,$E99,0)</f>
        <v>75.296230147600639</v>
      </c>
      <c r="P99" s="24">
        <f ca="1">OFFSET(FTRA!S$136,$E99,0)</f>
        <v>79.106244706495588</v>
      </c>
      <c r="Q99" s="24">
        <f ca="1">OFFSET(FTRA!T$136,$E99,0)</f>
        <v>80.098981635801536</v>
      </c>
      <c r="R99" s="24">
        <f ca="1">OFFSET(FTRA!U$136,$E99,0)</f>
        <v>81.091718565107485</v>
      </c>
      <c r="S99" s="24">
        <f ca="1">OFFSET(FTRA!V$136,$E99,0)</f>
        <v>82.084455494413433</v>
      </c>
      <c r="T99" s="24">
        <f ca="1">OFFSET(FTRA!W$136,$E99,0)</f>
        <v>83.077192423719382</v>
      </c>
      <c r="U99" s="24">
        <f ca="1">OFFSET(FTRA!X$136,$E99,0)</f>
        <v>84.06992935302533</v>
      </c>
      <c r="V99" s="24">
        <f ca="1">OFFSET(FTRA!Y$136,$E99,0)</f>
        <v>85.062666282331278</v>
      </c>
      <c r="W99" s="24">
        <f ca="1">OFFSET(FTRA!Z$136,$E99,0)</f>
        <v>86.055403211637227</v>
      </c>
      <c r="X99" s="24">
        <f ca="1">OFFSET(FTRA!AA$136,$E99,0)</f>
        <v>87.048140140943175</v>
      </c>
      <c r="Y99" s="24">
        <f ca="1">OFFSET(FTRA!AB$136,$E99,0)</f>
        <v>88.040877070249081</v>
      </c>
      <c r="Z99" s="24">
        <f ca="1">OFFSET(FTRA!AC$136,$E99,0)</f>
        <v>89.889451104345511</v>
      </c>
      <c r="AA99" s="24">
        <f ca="1">OFFSET(FTRA!AD$136,$E99,0)</f>
        <v>91.738025138441941</v>
      </c>
      <c r="AB99" s="24">
        <f ca="1">OFFSET(FTRA!AE$136,$E99,0)</f>
        <v>93.586599172538371</v>
      </c>
      <c r="AC99" s="24">
        <f ca="1">OFFSET(FTRA!AF$136,$E99,0)</f>
        <v>95.435173206634801</v>
      </c>
      <c r="AD99" s="24">
        <f ca="1">OFFSET(FTRA!AG$136,$E99,0)</f>
        <v>97.28374724073123</v>
      </c>
      <c r="AE99" s="24">
        <f ca="1">OFFSET(FTRA!AH$136,$E99,0)</f>
        <v>99.13232127482766</v>
      </c>
      <c r="AF99" s="24">
        <f ca="1">OFFSET(FTRA!AI$136,$E99,0)</f>
        <v>100.98089530892409</v>
      </c>
      <c r="AG99" s="24">
        <f ca="1">OFFSET(FTRA!AJ$136,$E99,0)</f>
        <v>102.82946934302052</v>
      </c>
      <c r="AH99" s="24">
        <f ca="1">OFFSET(FTRA!AK$136,$E99,0)</f>
        <v>104.67804337711695</v>
      </c>
      <c r="AI99" s="24">
        <f ca="1">OFFSET(FTRA!AL$136,$E99,0)</f>
        <v>106.52661741121335</v>
      </c>
      <c r="AJ99" s="24">
        <f ca="1">OFFSET(FTRA!AM$136,$E99,0)</f>
        <v>118.056857121503</v>
      </c>
      <c r="AK99" s="24">
        <f ca="1">OFFSET(FTRA!AN$136,$E99,0)</f>
        <v>129.58709683179265</v>
      </c>
      <c r="AL99" s="24">
        <f ca="1">OFFSET(FTRA!AO$136,$E99,0)</f>
        <v>129.58709683179265</v>
      </c>
      <c r="AM99" s="24">
        <f ca="1">OFFSET(FTRA!AP$136,$E99,0)</f>
        <v>129.58709683179265</v>
      </c>
    </row>
    <row r="100" spans="1:39">
      <c r="A100" s="35" t="s">
        <v>128</v>
      </c>
      <c r="B100">
        <v>73.203613436309993</v>
      </c>
      <c r="E100" s="128">
        <f>MATCH(F100,PTRA!$D$219:$D$226,0)</f>
        <v>1</v>
      </c>
      <c r="F100" s="4" t="str">
        <f t="shared" si="1"/>
        <v>TPPRCAR</v>
      </c>
      <c r="G100" s="24">
        <f ca="1">OFFSET(PTRA!J$218,$E100,0)</f>
        <v>76.916431902036379</v>
      </c>
      <c r="H100" s="24">
        <f ca="1">OFFSET(PTRA!K$218,$E100,0)</f>
        <v>77.175163564637614</v>
      </c>
      <c r="I100" s="24">
        <f ca="1">OFFSET(PTRA!L$218,$E100,0)</f>
        <v>77.43389522723885</v>
      </c>
      <c r="J100" s="24">
        <f ca="1">OFFSET(PTRA!M$218,$E100,0)</f>
        <v>77.692626889840085</v>
      </c>
      <c r="K100" s="24">
        <f ca="1">OFFSET(PTRA!N$218,$E100,0)</f>
        <v>78.29395867968654</v>
      </c>
      <c r="L100" s="24">
        <f ca="1">OFFSET(PTRA!O$218,$E100,0)</f>
        <v>78.895290469532995</v>
      </c>
      <c r="M100" s="24">
        <f ca="1">OFFSET(PTRA!P$218,$E100,0)</f>
        <v>80.702554979140871</v>
      </c>
      <c r="N100" s="24">
        <f ca="1">OFFSET(PTRA!Q$218,$E100,0)</f>
        <v>82.509819488748732</v>
      </c>
      <c r="O100" s="24">
        <f ca="1">OFFSET(PTRA!R$218,$E100,0)</f>
        <v>78.945392960070208</v>
      </c>
      <c r="P100" s="24">
        <f ca="1">OFFSET(PTRA!S$218,$E100,0)</f>
        <v>79.146408160322196</v>
      </c>
      <c r="Q100" s="24">
        <f ca="1">OFFSET(PTRA!T$218,$E100,0)</f>
        <v>81.545400529425592</v>
      </c>
      <c r="R100" s="24">
        <f ca="1">OFFSET(PTRA!U$218,$E100,0)</f>
        <v>83.944392898528989</v>
      </c>
      <c r="S100" s="24">
        <f ca="1">OFFSET(PTRA!V$218,$E100,0)</f>
        <v>86.343385267632385</v>
      </c>
      <c r="T100" s="24">
        <f ca="1">OFFSET(PTRA!W$218,$E100,0)</f>
        <v>88.742377636735782</v>
      </c>
      <c r="U100" s="24">
        <f ca="1">OFFSET(PTRA!X$218,$E100,0)</f>
        <v>91.141370005839178</v>
      </c>
      <c r="V100" s="24">
        <f ca="1">OFFSET(PTRA!Y$218,$E100,0)</f>
        <v>93.540362374942575</v>
      </c>
      <c r="W100" s="24">
        <f ca="1">OFFSET(PTRA!Z$218,$E100,0)</f>
        <v>95.939354744045971</v>
      </c>
      <c r="X100" s="24">
        <f ca="1">OFFSET(PTRA!AA$218,$E100,0)</f>
        <v>98.338347113149368</v>
      </c>
      <c r="Y100" s="24">
        <f ca="1">OFFSET(PTRA!AB$218,$E100,0)</f>
        <v>100.73733948225272</v>
      </c>
      <c r="Z100" s="24">
        <f ca="1">OFFSET(PTRA!AC$218,$E100,0)</f>
        <v>103.92962761607545</v>
      </c>
      <c r="AA100" s="24">
        <f ca="1">OFFSET(PTRA!AD$218,$E100,0)</f>
        <v>107.12191574989818</v>
      </c>
      <c r="AB100" s="24">
        <f ca="1">OFFSET(PTRA!AE$218,$E100,0)</f>
        <v>110.31420388372091</v>
      </c>
      <c r="AC100" s="24">
        <f ca="1">OFFSET(PTRA!AF$218,$E100,0)</f>
        <v>113.50649201754364</v>
      </c>
      <c r="AD100" s="24">
        <f ca="1">OFFSET(PTRA!AG$218,$E100,0)</f>
        <v>116.69878015136636</v>
      </c>
      <c r="AE100" s="24">
        <f ca="1">OFFSET(PTRA!AH$218,$E100,0)</f>
        <v>119.89106828518909</v>
      </c>
      <c r="AF100" s="24">
        <f ca="1">OFFSET(PTRA!AI$218,$E100,0)</f>
        <v>123.08335641901182</v>
      </c>
      <c r="AG100" s="24">
        <f ca="1">OFFSET(PTRA!AJ$218,$E100,0)</f>
        <v>126.27564455283455</v>
      </c>
      <c r="AH100" s="24">
        <f ca="1">OFFSET(PTRA!AK$218,$E100,0)</f>
        <v>129.46793268665726</v>
      </c>
      <c r="AI100" s="24">
        <f ca="1">OFFSET(PTRA!AL$218,$E100,0)</f>
        <v>132.66022082047996</v>
      </c>
      <c r="AJ100" s="24">
        <f ca="1">OFFSET(PTRA!AM$218,$E100,0)</f>
        <v>149.88312551055716</v>
      </c>
      <c r="AK100" s="24">
        <f ca="1">OFFSET(PTRA!AN$218,$E100,0)</f>
        <v>167.10603020063436</v>
      </c>
      <c r="AL100" s="24">
        <f ca="1">OFFSET(PTRA!AO$218,$E100,0)</f>
        <v>167.10603020063436</v>
      </c>
      <c r="AM100" s="24">
        <f ca="1">OFFSET(PTRA!AP$218,$E100,0)</f>
        <v>167.10603020063436</v>
      </c>
    </row>
    <row r="101" spans="1:39">
      <c r="A101" s="35" t="s">
        <v>183</v>
      </c>
      <c r="B101">
        <v>2.2210937076119999</v>
      </c>
      <c r="E101" s="129">
        <f>MATCH(F101,PTRA!$D$219:$D$226,0)</f>
        <v>3</v>
      </c>
      <c r="F101" s="4" t="str">
        <f t="shared" si="1"/>
        <v>TPPRMOT</v>
      </c>
      <c r="G101" s="24">
        <f ca="1">OFFSET(PTRA!J$218,$E101,0)</f>
        <v>3.3624693609771357</v>
      </c>
      <c r="H101" s="24">
        <f ca="1">OFFSET(PTRA!K$218,$E101,0)</f>
        <v>3.1521714199707915</v>
      </c>
      <c r="I101" s="24">
        <f ca="1">OFFSET(PTRA!L$218,$E101,0)</f>
        <v>2.9418734789644474</v>
      </c>
      <c r="J101" s="24">
        <f ca="1">OFFSET(PTRA!M$218,$E101,0)</f>
        <v>2.7315755379581028</v>
      </c>
      <c r="K101" s="24">
        <f ca="1">OFFSET(PTRA!N$218,$E101,0)</f>
        <v>2.7409501684725033</v>
      </c>
      <c r="L101" s="24">
        <f ca="1">OFFSET(PTRA!O$218,$E101,0)</f>
        <v>2.7503247989869042</v>
      </c>
      <c r="M101" s="24">
        <f ca="1">OFFSET(PTRA!P$218,$E101,0)</f>
        <v>2.8133268409278349</v>
      </c>
      <c r="N101" s="24">
        <f ca="1">OFFSET(PTRA!Q$218,$E101,0)</f>
        <v>2.8763288828687656</v>
      </c>
      <c r="O101" s="24">
        <f ca="1">OFFSET(PTRA!R$218,$E101,0)</f>
        <v>2.7520713940167898</v>
      </c>
      <c r="P101" s="24">
        <f ca="1">OFFSET(PTRA!S$218,$E101,0)</f>
        <v>2.7590788730049032</v>
      </c>
      <c r="Q101" s="24">
        <f ca="1">OFFSET(PTRA!T$218,$E101,0)</f>
        <v>2.8427088104328333</v>
      </c>
      <c r="R101" s="24">
        <f ca="1">OFFSET(PTRA!U$218,$E101,0)</f>
        <v>2.9263387478607634</v>
      </c>
      <c r="S101" s="24">
        <f ca="1">OFFSET(PTRA!V$218,$E101,0)</f>
        <v>3.0099686852886935</v>
      </c>
      <c r="T101" s="24">
        <f ca="1">OFFSET(PTRA!W$218,$E101,0)</f>
        <v>3.0935986227166237</v>
      </c>
      <c r="U101" s="24">
        <f ca="1">OFFSET(PTRA!X$218,$E101,0)</f>
        <v>3.1772285601445538</v>
      </c>
      <c r="V101" s="24">
        <f ca="1">OFFSET(PTRA!Y$218,$E101,0)</f>
        <v>3.2608584975724839</v>
      </c>
      <c r="W101" s="24">
        <f ca="1">OFFSET(PTRA!Z$218,$E101,0)</f>
        <v>3.344488435000414</v>
      </c>
      <c r="X101" s="24">
        <f ca="1">OFFSET(PTRA!AA$218,$E101,0)</f>
        <v>3.4281183724283442</v>
      </c>
      <c r="Y101" s="24">
        <f ca="1">OFFSET(PTRA!AB$218,$E101,0)</f>
        <v>3.5117483098562734</v>
      </c>
      <c r="Z101" s="24">
        <f ca="1">OFFSET(PTRA!AC$218,$E101,0)</f>
        <v>3.6230328892996404</v>
      </c>
      <c r="AA101" s="24">
        <f ca="1">OFFSET(PTRA!AD$218,$E101,0)</f>
        <v>3.7343174687430074</v>
      </c>
      <c r="AB101" s="24">
        <f ca="1">OFFSET(PTRA!AE$218,$E101,0)</f>
        <v>3.8456020481863744</v>
      </c>
      <c r="AC101" s="24">
        <f ca="1">OFFSET(PTRA!AF$218,$E101,0)</f>
        <v>3.9568866276297414</v>
      </c>
      <c r="AD101" s="24">
        <f ca="1">OFFSET(PTRA!AG$218,$E101,0)</f>
        <v>4.0681712070731084</v>
      </c>
      <c r="AE101" s="24">
        <f ca="1">OFFSET(PTRA!AH$218,$E101,0)</f>
        <v>4.1794557865164759</v>
      </c>
      <c r="AF101" s="24">
        <f ca="1">OFFSET(PTRA!AI$218,$E101,0)</f>
        <v>4.2907403659598433</v>
      </c>
      <c r="AG101" s="24">
        <f ca="1">OFFSET(PTRA!AJ$218,$E101,0)</f>
        <v>4.4020249454032108</v>
      </c>
      <c r="AH101" s="24">
        <f ca="1">OFFSET(PTRA!AK$218,$E101,0)</f>
        <v>4.5133095248465782</v>
      </c>
      <c r="AI101" s="24">
        <f ca="1">OFFSET(PTRA!AL$218,$E101,0)</f>
        <v>4.6245941042899439</v>
      </c>
      <c r="AJ101" s="24">
        <f ca="1">OFFSET(PTRA!AM$218,$E101,0)</f>
        <v>5.2249921964675687</v>
      </c>
      <c r="AK101" s="24">
        <f ca="1">OFFSET(PTRA!AN$218,$E101,0)</f>
        <v>5.8253902886451936</v>
      </c>
      <c r="AL101" s="24">
        <f ca="1">OFFSET(PTRA!AO$218,$E101,0)</f>
        <v>5.8253902886451936</v>
      </c>
      <c r="AM101" s="24">
        <f ca="1">OFFSET(PTRA!AP$218,$E101,0)</f>
        <v>5.8253902886451936</v>
      </c>
    </row>
    <row r="102" spans="1:39">
      <c r="A102" s="35" t="s">
        <v>127</v>
      </c>
      <c r="B102">
        <v>9.7306216335790001</v>
      </c>
      <c r="E102" s="129">
        <f>MATCH(F102,PTRA!$D$219:$D$226,0)</f>
        <v>2</v>
      </c>
      <c r="F102" s="4" t="str">
        <f t="shared" si="1"/>
        <v>TPPRSUV</v>
      </c>
      <c r="G102" s="24">
        <f ca="1">OFFSET(PTRA!J$218,$E102,0)</f>
        <v>9.8639485205430191</v>
      </c>
      <c r="H102" s="24">
        <f ca="1">OFFSET(PTRA!K$218,$E102,0)</f>
        <v>9.8971288922454352</v>
      </c>
      <c r="I102" s="24">
        <f ca="1">OFFSET(PTRA!L$218,$E102,0)</f>
        <v>9.9303092639478514</v>
      </c>
      <c r="J102" s="24">
        <f ca="1">OFFSET(PTRA!M$218,$E102,0)</f>
        <v>9.9634896356502658</v>
      </c>
      <c r="K102" s="24">
        <f ca="1">OFFSET(PTRA!N$218,$E102,0)</f>
        <v>9.9976838333469189</v>
      </c>
      <c r="L102" s="24">
        <f ca="1">OFFSET(PTRA!O$218,$E102,0)</f>
        <v>10.031878031043572</v>
      </c>
      <c r="M102" s="24">
        <f ca="1">OFFSET(PTRA!P$218,$E102,0)</f>
        <v>10.261679544192463</v>
      </c>
      <c r="N102" s="24">
        <f ca="1">OFFSET(PTRA!Q$218,$E102,0)</f>
        <v>10.491481057341353</v>
      </c>
      <c r="O102" s="24">
        <f ca="1">OFFSET(PTRA!R$218,$E102,0)</f>
        <v>10.038248779806008</v>
      </c>
      <c r="P102" s="24">
        <f ca="1">OFFSET(PTRA!S$218,$E102,0)</f>
        <v>10.063808733503022</v>
      </c>
      <c r="Q102" s="24">
        <f ca="1">OFFSET(PTRA!T$218,$E102,0)</f>
        <v>10.368851007902698</v>
      </c>
      <c r="R102" s="24">
        <f ca="1">OFFSET(PTRA!U$218,$E102,0)</f>
        <v>10.673893282302375</v>
      </c>
      <c r="S102" s="24">
        <f ca="1">OFFSET(PTRA!V$218,$E102,0)</f>
        <v>10.978935556702051</v>
      </c>
      <c r="T102" s="24">
        <f ca="1">OFFSET(PTRA!W$218,$E102,0)</f>
        <v>11.283977831101728</v>
      </c>
      <c r="U102" s="24">
        <f ca="1">OFFSET(PTRA!X$218,$E102,0)</f>
        <v>11.589020105501405</v>
      </c>
      <c r="V102" s="24">
        <f ca="1">OFFSET(PTRA!Y$218,$E102,0)</f>
        <v>11.894062379901081</v>
      </c>
      <c r="W102" s="24">
        <f ca="1">OFFSET(PTRA!Z$218,$E102,0)</f>
        <v>12.199104654300758</v>
      </c>
      <c r="X102" s="24">
        <f ca="1">OFFSET(PTRA!AA$218,$E102,0)</f>
        <v>12.504146928700434</v>
      </c>
      <c r="Y102" s="24">
        <f ca="1">OFFSET(PTRA!AB$218,$E102,0)</f>
        <v>12.809189203100114</v>
      </c>
      <c r="Z102" s="24">
        <f ca="1">OFFSET(PTRA!AC$218,$E102,0)</f>
        <v>13.215102471279591</v>
      </c>
      <c r="AA102" s="24">
        <f ca="1">OFFSET(PTRA!AD$218,$E102,0)</f>
        <v>13.621015739459068</v>
      </c>
      <c r="AB102" s="24">
        <f ca="1">OFFSET(PTRA!AE$218,$E102,0)</f>
        <v>14.026929007638545</v>
      </c>
      <c r="AC102" s="24">
        <f ca="1">OFFSET(PTRA!AF$218,$E102,0)</f>
        <v>14.432842275818022</v>
      </c>
      <c r="AD102" s="24">
        <f ca="1">OFFSET(PTRA!AG$218,$E102,0)</f>
        <v>14.838755543997499</v>
      </c>
      <c r="AE102" s="24">
        <f ca="1">OFFSET(PTRA!AH$218,$E102,0)</f>
        <v>15.244668812176975</v>
      </c>
      <c r="AF102" s="24">
        <f ca="1">OFFSET(PTRA!AI$218,$E102,0)</f>
        <v>15.650582080356452</v>
      </c>
      <c r="AG102" s="24">
        <f ca="1">OFFSET(PTRA!AJ$218,$E102,0)</f>
        <v>16.056495348535929</v>
      </c>
      <c r="AH102" s="24">
        <f ca="1">OFFSET(PTRA!AK$218,$E102,0)</f>
        <v>16.462408616715408</v>
      </c>
      <c r="AI102" s="24">
        <f ca="1">OFFSET(PTRA!AL$218,$E102,0)</f>
        <v>16.868321884894883</v>
      </c>
      <c r="AJ102" s="24">
        <f ca="1">OFFSET(PTRA!AM$218,$E102,0)</f>
        <v>19.058288841894232</v>
      </c>
      <c r="AK102" s="24">
        <f ca="1">OFFSET(PTRA!AN$218,$E102,0)</f>
        <v>21.248255798893577</v>
      </c>
      <c r="AL102" s="24">
        <f ca="1">OFFSET(PTRA!AO$218,$E102,0)</f>
        <v>21.248255798893577</v>
      </c>
      <c r="AM102" s="24">
        <f ca="1">OFFSET(PTRA!AP$218,$E102,0)</f>
        <v>21.248255798893577</v>
      </c>
    </row>
    <row r="103" spans="1:39">
      <c r="A103" s="35" t="s">
        <v>131</v>
      </c>
      <c r="B103" t="s">
        <v>386</v>
      </c>
      <c r="E103" s="129">
        <f>MATCH(F103,PTRA!$D$219:$D$226,0)</f>
        <v>6</v>
      </c>
      <c r="F103" s="4" t="str">
        <f t="shared" si="1"/>
        <v>TPPUBRT</v>
      </c>
      <c r="G103" s="24">
        <f ca="1">OFFSET(PTRA!J$218,$E103,0)</f>
        <v>0</v>
      </c>
      <c r="H103" s="24">
        <f ca="1">OFFSET(PTRA!K$218,$E103,0)</f>
        <v>2.4481733742476152E-2</v>
      </c>
      <c r="I103" s="24">
        <f ca="1">OFFSET(PTRA!L$218,$E103,0)</f>
        <v>2.7875724634785166E-2</v>
      </c>
      <c r="J103" s="24">
        <f ca="1">OFFSET(PTRA!M$218,$E103,0)</f>
        <v>3.1269715527094177E-2</v>
      </c>
      <c r="K103" s="24">
        <f ca="1">OFFSET(PTRA!N$218,$E103,0)</f>
        <v>4.7094773068544926E-2</v>
      </c>
      <c r="L103" s="24">
        <f ca="1">OFFSET(PTRA!O$218,$E103,0)</f>
        <v>6.2919830609995675E-2</v>
      </c>
      <c r="M103" s="24">
        <f ca="1">OFFSET(PTRA!P$218,$E103,0)</f>
        <v>8.2239758862255277E-2</v>
      </c>
      <c r="N103" s="24">
        <f ca="1">OFFSET(PTRA!Q$218,$E103,0)</f>
        <v>0.10155968711451488</v>
      </c>
      <c r="O103" s="24">
        <f ca="1">OFFSET(PTRA!R$218,$E103,0)</f>
        <v>0.10425069329756113</v>
      </c>
      <c r="P103" s="24">
        <f ca="1">OFFSET(PTRA!S$218,$E103,0)</f>
        <v>0.29374525410217339</v>
      </c>
      <c r="Q103" s="24">
        <f ca="1">OFFSET(PTRA!T$218,$E103,0)</f>
        <v>0.32419393261645385</v>
      </c>
      <c r="R103" s="24">
        <f ca="1">OFFSET(PTRA!U$218,$E103,0)</f>
        <v>0.35464261113073431</v>
      </c>
      <c r="S103" s="24">
        <f ca="1">OFFSET(PTRA!V$218,$E103,0)</f>
        <v>0.38509128964501477</v>
      </c>
      <c r="T103" s="24">
        <f ca="1">OFFSET(PTRA!W$218,$E103,0)</f>
        <v>0.41553996815929523</v>
      </c>
      <c r="U103" s="24">
        <f ca="1">OFFSET(PTRA!X$218,$E103,0)</f>
        <v>0.44598864667357568</v>
      </c>
      <c r="V103" s="24">
        <f ca="1">OFFSET(PTRA!Y$218,$E103,0)</f>
        <v>0.47643732518785614</v>
      </c>
      <c r="W103" s="24">
        <f ca="1">OFFSET(PTRA!Z$218,$E103,0)</f>
        <v>0.50688600370213666</v>
      </c>
      <c r="X103" s="24">
        <f ca="1">OFFSET(PTRA!AA$218,$E103,0)</f>
        <v>0.53733468221641711</v>
      </c>
      <c r="Y103" s="24">
        <f ca="1">OFFSET(PTRA!AB$218,$E103,0)</f>
        <v>0.56778336073069768</v>
      </c>
      <c r="Z103" s="24">
        <f ca="1">OFFSET(PTRA!AC$218,$E103,0)</f>
        <v>0.61894654287448447</v>
      </c>
      <c r="AA103" s="24">
        <f ca="1">OFFSET(PTRA!AD$218,$E103,0)</f>
        <v>0.67010972501827126</v>
      </c>
      <c r="AB103" s="24">
        <f ca="1">OFFSET(PTRA!AE$218,$E103,0)</f>
        <v>0.72127290716205805</v>
      </c>
      <c r="AC103" s="24">
        <f ca="1">OFFSET(PTRA!AF$218,$E103,0)</f>
        <v>0.77243608930584484</v>
      </c>
      <c r="AD103" s="24">
        <f ca="1">OFFSET(PTRA!AG$218,$E103,0)</f>
        <v>0.82359927144963163</v>
      </c>
      <c r="AE103" s="24">
        <f ca="1">OFFSET(PTRA!AH$218,$E103,0)</f>
        <v>0.87476245359341842</v>
      </c>
      <c r="AF103" s="24">
        <f ca="1">OFFSET(PTRA!AI$218,$E103,0)</f>
        <v>0.92592563573720521</v>
      </c>
      <c r="AG103" s="24">
        <f ca="1">OFFSET(PTRA!AJ$218,$E103,0)</f>
        <v>0.977088817880992</v>
      </c>
      <c r="AH103" s="24">
        <f ca="1">OFFSET(PTRA!AK$218,$E103,0)</f>
        <v>1.0282520000247788</v>
      </c>
      <c r="AI103" s="24">
        <f ca="1">OFFSET(PTRA!AL$218,$E103,0)</f>
        <v>1.0794151821685656</v>
      </c>
      <c r="AJ103" s="24">
        <f ca="1">OFFSET(PTRA!AM$218,$E103,0)</f>
        <v>1.3169948504595808</v>
      </c>
      <c r="AK103" s="24">
        <f ca="1">OFFSET(PTRA!AN$218,$E103,0)</f>
        <v>1.5545745187505957</v>
      </c>
      <c r="AL103" s="24">
        <f ca="1">OFFSET(PTRA!AO$218,$E103,0)</f>
        <v>1.5545745187505957</v>
      </c>
      <c r="AM103" s="24">
        <f ca="1">OFFSET(PTRA!AP$218,$E103,0)</f>
        <v>1.5545745187505957</v>
      </c>
    </row>
    <row r="104" spans="1:39">
      <c r="A104" s="35" t="s">
        <v>129</v>
      </c>
      <c r="B104">
        <v>0.62801975359410001</v>
      </c>
      <c r="E104" s="129">
        <f>MATCH(F104,PTRA!$D$219:$D$226,0)</f>
        <v>4</v>
      </c>
      <c r="F104" s="4" t="str">
        <f t="shared" si="1"/>
        <v>TPPUBUS</v>
      </c>
      <c r="G104" s="24">
        <f ca="1">OFFSET(PTRA!J$218,$E104,0)</f>
        <v>1.4990333520535337</v>
      </c>
      <c r="H104" s="24">
        <f ca="1">OFFSET(PTRA!K$218,$E104,0)</f>
        <v>0.78295509075156378</v>
      </c>
      <c r="I104" s="24">
        <f ca="1">OFFSET(PTRA!L$218,$E104,0)</f>
        <v>0.94791869178553856</v>
      </c>
      <c r="J104" s="24">
        <f ca="1">OFFSET(PTRA!M$218,$E104,0)</f>
        <v>1.1128822928195132</v>
      </c>
      <c r="K104" s="24">
        <f ca="1">OFFSET(PTRA!N$218,$E104,0)</f>
        <v>0.93463634872715096</v>
      </c>
      <c r="L104" s="24">
        <f ca="1">OFFSET(PTRA!O$218,$E104,0)</f>
        <v>0.75639040463478868</v>
      </c>
      <c r="M104" s="24">
        <f ca="1">OFFSET(PTRA!P$218,$E104,0)</f>
        <v>0.76563791507936463</v>
      </c>
      <c r="N104" s="24">
        <f ca="1">OFFSET(PTRA!Q$218,$E104,0)</f>
        <v>0.77488542552394046</v>
      </c>
      <c r="O104" s="24">
        <f ca="1">OFFSET(PTRA!R$218,$E104,0)</f>
        <v>0.79875317584825023</v>
      </c>
      <c r="P104" s="24">
        <f ca="1">OFFSET(PTRA!S$218,$E104,0)</f>
        <v>0.79327657633931625</v>
      </c>
      <c r="Q104" s="24">
        <f ca="1">OFFSET(PTRA!T$218,$E104,0)</f>
        <v>0.79588966869759492</v>
      </c>
      <c r="R104" s="24">
        <f ca="1">OFFSET(PTRA!U$218,$E104,0)</f>
        <v>0.79850276105587359</v>
      </c>
      <c r="S104" s="24">
        <f ca="1">OFFSET(PTRA!V$218,$E104,0)</f>
        <v>0.80111585341415226</v>
      </c>
      <c r="T104" s="24">
        <f ca="1">OFFSET(PTRA!W$218,$E104,0)</f>
        <v>0.80372894577243092</v>
      </c>
      <c r="U104" s="24">
        <f ca="1">OFFSET(PTRA!X$218,$E104,0)</f>
        <v>0.80634203813070959</v>
      </c>
      <c r="V104" s="24">
        <f ca="1">OFFSET(PTRA!Y$218,$E104,0)</f>
        <v>0.80895513048898826</v>
      </c>
      <c r="W104" s="24">
        <f ca="1">OFFSET(PTRA!Z$218,$E104,0)</f>
        <v>0.81156822284726693</v>
      </c>
      <c r="X104" s="24">
        <f ca="1">OFFSET(PTRA!AA$218,$E104,0)</f>
        <v>0.8141813152055456</v>
      </c>
      <c r="Y104" s="24">
        <f ca="1">OFFSET(PTRA!AB$218,$E104,0)</f>
        <v>0.81679440756382404</v>
      </c>
      <c r="Z104" s="24">
        <f ca="1">OFFSET(PTRA!AC$218,$E104,0)</f>
        <v>0.81371008957340152</v>
      </c>
      <c r="AA104" s="24">
        <f ca="1">OFFSET(PTRA!AD$218,$E104,0)</f>
        <v>0.81062577158297899</v>
      </c>
      <c r="AB104" s="24">
        <f ca="1">OFFSET(PTRA!AE$218,$E104,0)</f>
        <v>0.80754145359255647</v>
      </c>
      <c r="AC104" s="24">
        <f ca="1">OFFSET(PTRA!AF$218,$E104,0)</f>
        <v>0.80445713560213394</v>
      </c>
      <c r="AD104" s="24">
        <f ca="1">OFFSET(PTRA!AG$218,$E104,0)</f>
        <v>0.80137281761171142</v>
      </c>
      <c r="AE104" s="24">
        <f ca="1">OFFSET(PTRA!AH$218,$E104,0)</f>
        <v>0.79828849962128889</v>
      </c>
      <c r="AF104" s="24">
        <f ca="1">OFFSET(PTRA!AI$218,$E104,0)</f>
        <v>0.79520418163086637</v>
      </c>
      <c r="AG104" s="24">
        <f ca="1">OFFSET(PTRA!AJ$218,$E104,0)</f>
        <v>0.79211986364044384</v>
      </c>
      <c r="AH104" s="24">
        <f ca="1">OFFSET(PTRA!AK$218,$E104,0)</f>
        <v>0.78903554565002132</v>
      </c>
      <c r="AI104" s="24">
        <f ca="1">OFFSET(PTRA!AL$218,$E104,0)</f>
        <v>0.78595122765959913</v>
      </c>
      <c r="AJ104" s="24">
        <f ca="1">OFFSET(PTRA!AM$218,$E104,0)</f>
        <v>0.75878985669771737</v>
      </c>
      <c r="AK104" s="24">
        <f ca="1">OFFSET(PTRA!AN$218,$E104,0)</f>
        <v>0.7316284857358355</v>
      </c>
      <c r="AL104" s="24">
        <f ca="1">OFFSET(PTRA!AO$218,$E104,0)</f>
        <v>0.7316284857358355</v>
      </c>
      <c r="AM104" s="24">
        <f ca="1">OFFSET(PTRA!AP$218,$E104,0)</f>
        <v>0.7316284857358355</v>
      </c>
    </row>
    <row r="105" spans="1:39">
      <c r="A105" s="35" t="s">
        <v>133</v>
      </c>
      <c r="B105" t="s">
        <v>386</v>
      </c>
      <c r="E105" s="129">
        <f>MATCH(F105,PTRA!$D$219:$D$226,0)</f>
        <v>8</v>
      </c>
      <c r="F105" s="4" t="str">
        <f t="shared" si="1"/>
        <v>TPPUGAT</v>
      </c>
      <c r="G105" s="24">
        <f ca="1">OFFSET(PTRA!J$218,$E105,0)</f>
        <v>0</v>
      </c>
      <c r="H105" s="24">
        <f ca="1">OFFSET(PTRA!K$218,$E105,0)</f>
        <v>0.55253411012385778</v>
      </c>
      <c r="I105" s="24">
        <f ca="1">OFFSET(PTRA!L$218,$E105,0)</f>
        <v>0.57046973757818198</v>
      </c>
      <c r="J105" s="24">
        <f ca="1">OFFSET(PTRA!M$218,$E105,0)</f>
        <v>0.58840536503250629</v>
      </c>
      <c r="K105" s="24">
        <f ca="1">OFFSET(PTRA!N$218,$E105,0)</f>
        <v>0.60651580293507878</v>
      </c>
      <c r="L105" s="24">
        <f ca="1">OFFSET(PTRA!O$218,$E105,0)</f>
        <v>0.62462624083765128</v>
      </c>
      <c r="M105" s="24">
        <f ca="1">OFFSET(PTRA!P$218,$E105,0)</f>
        <v>0.64844460531963566</v>
      </c>
      <c r="N105" s="24">
        <f ca="1">OFFSET(PTRA!Q$218,$E105,0)</f>
        <v>0.67226296980162004</v>
      </c>
      <c r="O105" s="24">
        <f ca="1">OFFSET(PTRA!R$218,$E105,0)</f>
        <v>0.64616666359533781</v>
      </c>
      <c r="P105" s="24">
        <f ca="1">OFFSET(PTRA!S$218,$E105,0)</f>
        <v>0.64672402075743496</v>
      </c>
      <c r="Q105" s="24">
        <f ca="1">OFFSET(PTRA!T$218,$E105,0)</f>
        <v>0.66645524691108848</v>
      </c>
      <c r="R105" s="24">
        <f ca="1">OFFSET(PTRA!U$218,$E105,0)</f>
        <v>0.68618647306474201</v>
      </c>
      <c r="S105" s="24">
        <f ca="1">OFFSET(PTRA!V$218,$E105,0)</f>
        <v>0.70591769921839553</v>
      </c>
      <c r="T105" s="24">
        <f ca="1">OFFSET(PTRA!W$218,$E105,0)</f>
        <v>0.72564892537204906</v>
      </c>
      <c r="U105" s="24">
        <f ca="1">OFFSET(PTRA!X$218,$E105,0)</f>
        <v>0.74538015152570258</v>
      </c>
      <c r="V105" s="24">
        <f ca="1">OFFSET(PTRA!Y$218,$E105,0)</f>
        <v>0.76511137767935611</v>
      </c>
      <c r="W105" s="24">
        <f ca="1">OFFSET(PTRA!Z$218,$E105,0)</f>
        <v>0.78484260383300963</v>
      </c>
      <c r="X105" s="24">
        <f ca="1">OFFSET(PTRA!AA$218,$E105,0)</f>
        <v>0.80457382998666316</v>
      </c>
      <c r="Y105" s="24">
        <f ca="1">OFFSET(PTRA!AB$218,$E105,0)</f>
        <v>0.82430505614031691</v>
      </c>
      <c r="Z105" s="24">
        <f ca="1">OFFSET(PTRA!AC$218,$E105,0)</f>
        <v>0.84744076044105265</v>
      </c>
      <c r="AA105" s="24">
        <f ca="1">OFFSET(PTRA!AD$218,$E105,0)</f>
        <v>0.8705764647417884</v>
      </c>
      <c r="AB105" s="24">
        <f ca="1">OFFSET(PTRA!AE$218,$E105,0)</f>
        <v>0.89371216904252415</v>
      </c>
      <c r="AC105" s="24">
        <f ca="1">OFFSET(PTRA!AF$218,$E105,0)</f>
        <v>0.9168478733432599</v>
      </c>
      <c r="AD105" s="24">
        <f ca="1">OFFSET(PTRA!AG$218,$E105,0)</f>
        <v>0.93998357764399565</v>
      </c>
      <c r="AE105" s="24">
        <f ca="1">OFFSET(PTRA!AH$218,$E105,0)</f>
        <v>0.9631192819447314</v>
      </c>
      <c r="AF105" s="24">
        <f ca="1">OFFSET(PTRA!AI$218,$E105,0)</f>
        <v>0.98625498624546715</v>
      </c>
      <c r="AG105" s="24">
        <f ca="1">OFFSET(PTRA!AJ$218,$E105,0)</f>
        <v>1.0093906905462029</v>
      </c>
      <c r="AH105" s="24">
        <f ca="1">OFFSET(PTRA!AK$218,$E105,0)</f>
        <v>1.0325263948469388</v>
      </c>
      <c r="AI105" s="24">
        <f ca="1">OFFSET(PTRA!AL$218,$E105,0)</f>
        <v>1.0556620991476746</v>
      </c>
      <c r="AJ105" s="24">
        <f ca="1">OFFSET(PTRA!AM$218,$E105,0)</f>
        <v>1.1651513669786351</v>
      </c>
      <c r="AK105" s="24">
        <f ca="1">OFFSET(PTRA!AN$218,$E105,0)</f>
        <v>1.2746406348095956</v>
      </c>
      <c r="AL105" s="24">
        <f ca="1">OFFSET(PTRA!AO$218,$E105,0)</f>
        <v>1.2746406348095956</v>
      </c>
      <c r="AM105" s="24">
        <f ca="1">OFFSET(PTRA!AP$218,$E105,0)</f>
        <v>1.2746406348095956</v>
      </c>
    </row>
    <row r="106" spans="1:39">
      <c r="A106" s="35" t="s">
        <v>130</v>
      </c>
      <c r="B106">
        <v>8.3842691666009994</v>
      </c>
      <c r="E106" s="129">
        <f>MATCH(F106,PTRA!$D$219:$D$226,0)</f>
        <v>5</v>
      </c>
      <c r="F106" s="4" t="str">
        <f t="shared" si="1"/>
        <v>TPPUMBT</v>
      </c>
      <c r="G106" s="24">
        <f ca="1">OFFSET(PTRA!J$218,$E106,0)</f>
        <v>6.4978638621089795</v>
      </c>
      <c r="H106" s="24">
        <f ca="1">OFFSET(PTRA!K$218,$E106,0)</f>
        <v>6.2855433779274188</v>
      </c>
      <c r="I106" s="24">
        <f ca="1">OFFSET(PTRA!L$218,$E106,0)</f>
        <v>6.5872494928018277</v>
      </c>
      <c r="J106" s="24">
        <f ca="1">OFFSET(PTRA!M$218,$E106,0)</f>
        <v>6.8889556076762375</v>
      </c>
      <c r="K106" s="24">
        <f ca="1">OFFSET(PTRA!N$218,$E106,0)</f>
        <v>7.0174368218704526</v>
      </c>
      <c r="L106" s="24">
        <f ca="1">OFFSET(PTRA!O$218,$E106,0)</f>
        <v>7.1459180360646668</v>
      </c>
      <c r="M106" s="24">
        <f ca="1">OFFSET(PTRA!P$218,$E106,0)</f>
        <v>7.233282909111276</v>
      </c>
      <c r="N106" s="24">
        <f ca="1">OFFSET(PTRA!Q$218,$E106,0)</f>
        <v>7.3206477821578844</v>
      </c>
      <c r="O106" s="24">
        <f ca="1">OFFSET(PTRA!R$218,$E106,0)</f>
        <v>7.5461358191262065</v>
      </c>
      <c r="P106" s="24">
        <f ca="1">OFFSET(PTRA!S$218,$E106,0)</f>
        <v>7.4943962267577779</v>
      </c>
      <c r="Q106" s="24">
        <f ca="1">OFFSET(PTRA!T$218,$E106,0)</f>
        <v>7.519083139360724</v>
      </c>
      <c r="R106" s="24">
        <f ca="1">OFFSET(PTRA!U$218,$E106,0)</f>
        <v>7.5437700519636701</v>
      </c>
      <c r="S106" s="24">
        <f ca="1">OFFSET(PTRA!V$218,$E106,0)</f>
        <v>7.5684569645666162</v>
      </c>
      <c r="T106" s="24">
        <f ca="1">OFFSET(PTRA!W$218,$E106,0)</f>
        <v>7.5931438771695623</v>
      </c>
      <c r="U106" s="24">
        <f ca="1">OFFSET(PTRA!X$218,$E106,0)</f>
        <v>7.6178307897725084</v>
      </c>
      <c r="V106" s="24">
        <f ca="1">OFFSET(PTRA!Y$218,$E106,0)</f>
        <v>7.6425177023754545</v>
      </c>
      <c r="W106" s="24">
        <f ca="1">OFFSET(PTRA!Z$218,$E106,0)</f>
        <v>7.6672046149784006</v>
      </c>
      <c r="X106" s="24">
        <f ca="1">OFFSET(PTRA!AA$218,$E106,0)</f>
        <v>7.6918915275813466</v>
      </c>
      <c r="Y106" s="24">
        <f ca="1">OFFSET(PTRA!AB$218,$E106,0)</f>
        <v>7.7165784401842927</v>
      </c>
      <c r="Z106" s="24">
        <f ca="1">OFFSET(PTRA!AC$218,$E106,0)</f>
        <v>7.6874396734552768</v>
      </c>
      <c r="AA106" s="24">
        <f ca="1">OFFSET(PTRA!AD$218,$E106,0)</f>
        <v>7.6583009067262608</v>
      </c>
      <c r="AB106" s="24">
        <f ca="1">OFFSET(PTRA!AE$218,$E106,0)</f>
        <v>7.6291621399972449</v>
      </c>
      <c r="AC106" s="24">
        <f ca="1">OFFSET(PTRA!AF$218,$E106,0)</f>
        <v>7.600023373268229</v>
      </c>
      <c r="AD106" s="24">
        <f ca="1">OFFSET(PTRA!AG$218,$E106,0)</f>
        <v>7.570884606539213</v>
      </c>
      <c r="AE106" s="24">
        <f ca="1">OFFSET(PTRA!AH$218,$E106,0)</f>
        <v>7.5417458398101971</v>
      </c>
      <c r="AF106" s="24">
        <f ca="1">OFFSET(PTRA!AI$218,$E106,0)</f>
        <v>7.5126070730811811</v>
      </c>
      <c r="AG106" s="24">
        <f ca="1">OFFSET(PTRA!AJ$218,$E106,0)</f>
        <v>7.4834683063521652</v>
      </c>
      <c r="AH106" s="24">
        <f ca="1">OFFSET(PTRA!AK$218,$E106,0)</f>
        <v>7.4543295396231493</v>
      </c>
      <c r="AI106" s="24">
        <f ca="1">OFFSET(PTRA!AL$218,$E106,0)</f>
        <v>7.4251907728941378</v>
      </c>
      <c r="AJ106" s="24">
        <f ca="1">OFFSET(PTRA!AM$218,$E106,0)</f>
        <v>7.1685866046611082</v>
      </c>
      <c r="AK106" s="24">
        <f ca="1">OFFSET(PTRA!AN$218,$E106,0)</f>
        <v>6.9119824364280777</v>
      </c>
      <c r="AL106" s="24">
        <f ca="1">OFFSET(PTRA!AO$218,$E106,0)</f>
        <v>6.9119824364280777</v>
      </c>
      <c r="AM106" s="24">
        <f ca="1">OFFSET(PTRA!AP$218,$E106,0)</f>
        <v>6.9119824364280777</v>
      </c>
    </row>
    <row r="107" spans="1:39">
      <c r="A107" s="35" t="s">
        <v>132</v>
      </c>
      <c r="B107">
        <v>13.9</v>
      </c>
      <c r="E107" s="130">
        <f>MATCH(F107,PTRA!$D$219:$D$226,0)</f>
        <v>7</v>
      </c>
      <c r="F107" s="4" t="str">
        <f t="shared" si="1"/>
        <v>TPPUMER</v>
      </c>
      <c r="G107" s="24">
        <f ca="1">OFFSET(PTRA!J$218,$E107,0)</f>
        <v>15.8</v>
      </c>
      <c r="H107" s="24">
        <f ca="1">OFFSET(PTRA!K$218,$E107,0)</f>
        <v>13.760194321010333</v>
      </c>
      <c r="I107" s="24">
        <f ca="1">OFFSET(PTRA!L$218,$E107,0)</f>
        <v>12.970279442664243</v>
      </c>
      <c r="J107" s="24">
        <f ca="1">OFFSET(PTRA!M$218,$E107,0)</f>
        <v>12.180364564318152</v>
      </c>
      <c r="K107" s="24">
        <f ca="1">OFFSET(PTRA!N$218,$E107,0)</f>
        <v>10.498200687547623</v>
      </c>
      <c r="L107" s="24">
        <f ca="1">OFFSET(PTRA!O$218,$E107,0)</f>
        <v>8.8160368107770921</v>
      </c>
      <c r="M107" s="24">
        <f ca="1">OFFSET(PTRA!P$218,$E107,0)</f>
        <v>8.923820293999345</v>
      </c>
      <c r="N107" s="24">
        <f ca="1">OFFSET(PTRA!Q$218,$E107,0)</f>
        <v>9.0316037772215978</v>
      </c>
      <c r="O107" s="24">
        <f ca="1">OFFSET(PTRA!R$218,$E107,0)</f>
        <v>9.3097920833664229</v>
      </c>
      <c r="P107" s="24">
        <f ca="1">OFFSET(PTRA!S$218,$E107,0)</f>
        <v>9.2459600958467529</v>
      </c>
      <c r="Q107" s="24">
        <f ca="1">OFFSET(PTRA!T$218,$E107,0)</f>
        <v>9.2764167466442569</v>
      </c>
      <c r="R107" s="24">
        <f ca="1">OFFSET(PTRA!U$218,$E107,0)</f>
        <v>9.3068733974417608</v>
      </c>
      <c r="S107" s="24">
        <f ca="1">OFFSET(PTRA!V$218,$E107,0)</f>
        <v>9.3373300482392647</v>
      </c>
      <c r="T107" s="24">
        <f ca="1">OFFSET(PTRA!W$218,$E107,0)</f>
        <v>9.3677866990367686</v>
      </c>
      <c r="U107" s="24">
        <f ca="1">OFFSET(PTRA!X$218,$E107,0)</f>
        <v>9.3982433498342726</v>
      </c>
      <c r="V107" s="24">
        <f ca="1">OFFSET(PTRA!Y$218,$E107,0)</f>
        <v>9.4287000006317765</v>
      </c>
      <c r="W107" s="24">
        <f ca="1">OFFSET(PTRA!Z$218,$E107,0)</f>
        <v>9.4591566514292804</v>
      </c>
      <c r="X107" s="24">
        <f ca="1">OFFSET(PTRA!AA$218,$E107,0)</f>
        <v>9.4896133022267843</v>
      </c>
      <c r="Y107" s="24">
        <f ca="1">OFFSET(PTRA!AB$218,$E107,0)</f>
        <v>9.5200699530242918</v>
      </c>
      <c r="Z107" s="24">
        <f ca="1">OFFSET(PTRA!AC$218,$E107,0)</f>
        <v>9.4841209764467322</v>
      </c>
      <c r="AA107" s="24">
        <f ca="1">OFFSET(PTRA!AD$218,$E107,0)</f>
        <v>9.4481719998691727</v>
      </c>
      <c r="AB107" s="24">
        <f ca="1">OFFSET(PTRA!AE$218,$E107,0)</f>
        <v>9.4122230232916131</v>
      </c>
      <c r="AC107" s="24">
        <f ca="1">OFFSET(PTRA!AF$218,$E107,0)</f>
        <v>9.3762740467140535</v>
      </c>
      <c r="AD107" s="24">
        <f ca="1">OFFSET(PTRA!AG$218,$E107,0)</f>
        <v>9.3403250701364939</v>
      </c>
      <c r="AE107" s="24">
        <f ca="1">OFFSET(PTRA!AH$218,$E107,0)</f>
        <v>9.3043760935589344</v>
      </c>
      <c r="AF107" s="24">
        <f ca="1">OFFSET(PTRA!AI$218,$E107,0)</f>
        <v>9.2684271169813748</v>
      </c>
      <c r="AG107" s="24">
        <f ca="1">OFFSET(PTRA!AJ$218,$E107,0)</f>
        <v>9.2324781404038152</v>
      </c>
      <c r="AH107" s="24">
        <f ca="1">OFFSET(PTRA!AK$218,$E107,0)</f>
        <v>9.1965291638262556</v>
      </c>
      <c r="AI107" s="24">
        <f ca="1">OFFSET(PTRA!AL$218,$E107,0)</f>
        <v>9.1605801872486978</v>
      </c>
      <c r="AJ107" s="24">
        <f ca="1">OFFSET(PTRA!AM$218,$E107,0)</f>
        <v>8.8440033973213588</v>
      </c>
      <c r="AK107" s="24">
        <f ca="1">OFFSET(PTRA!AN$218,$E107,0)</f>
        <v>8.5274266073940197</v>
      </c>
      <c r="AL107" s="24">
        <f ca="1">OFFSET(PTRA!AO$218,$E107,0)</f>
        <v>8.5274266073940197</v>
      </c>
      <c r="AM107" s="24">
        <f ca="1">OFFSET(PTRA!AP$218,$E107,0)</f>
        <v>8.5274266073940197</v>
      </c>
    </row>
    <row r="108" spans="1:39">
      <c r="A108" s="35" t="s">
        <v>158</v>
      </c>
      <c r="B108">
        <v>0.1024485696</v>
      </c>
      <c r="E108" s="131">
        <f>MATCH(F108,OtherTRA!$D$47:$D$51,0)</f>
        <v>5</v>
      </c>
      <c r="F108" s="4" t="str">
        <f t="shared" si="1"/>
        <v>TSHFO</v>
      </c>
      <c r="G108" s="24">
        <f ca="1">OFFSET(OtherTRA!J$46,$E108,0)</f>
        <v>4.5090000000000003</v>
      </c>
      <c r="H108" s="24">
        <f ca="1">OFFSET(OtherTRA!K$46,$E108,0)</f>
        <v>4.5021770082791788</v>
      </c>
      <c r="I108" s="24">
        <f ca="1">OFFSET(OtherTRA!L$46,$E108,0)</f>
        <v>4.4953540165583572</v>
      </c>
      <c r="J108" s="24">
        <f ca="1">OFFSET(OtherTRA!M$46,$E108,0)</f>
        <v>4.4885310248375356</v>
      </c>
      <c r="K108" s="24">
        <f ca="1">OFFSET(OtherTRA!N$46,$E108,0)</f>
        <v>4.4985725174187685</v>
      </c>
      <c r="L108" s="24">
        <f ca="1">OFFSET(OtherTRA!O$46,$E108,0)</f>
        <v>4.5086140100000014</v>
      </c>
      <c r="M108" s="24">
        <f ca="1">OFFSET(OtherTRA!P$46,$E108,0)</f>
        <v>4.4191294904304943</v>
      </c>
      <c r="N108" s="24">
        <f ca="1">OFFSET(OtherTRA!Q$46,$E108,0)</f>
        <v>4.3296449708609863</v>
      </c>
      <c r="O108" s="24">
        <f ca="1">OFFSET(OtherTRA!R$46,$E108,0)</f>
        <v>3.9324298359196108</v>
      </c>
      <c r="P108" s="24">
        <f ca="1">OFFSET(OtherTRA!S$46,$E108,0)</f>
        <v>3.8813285825217405</v>
      </c>
      <c r="Q108" s="24">
        <f ca="1">OFFSET(OtherTRA!T$46,$E108,0)</f>
        <v>3.9620360250548745</v>
      </c>
      <c r="R108" s="24">
        <f ca="1">OFFSET(OtherTRA!U$46,$E108,0)</f>
        <v>4.042743467588009</v>
      </c>
      <c r="S108" s="24">
        <f ca="1">OFFSET(OtherTRA!V$46,$E108,0)</f>
        <v>4.123450910121143</v>
      </c>
      <c r="T108" s="24">
        <f ca="1">OFFSET(OtherTRA!W$46,$E108,0)</f>
        <v>4.204158352654277</v>
      </c>
      <c r="U108" s="24">
        <f ca="1">OFFSET(OtherTRA!X$46,$E108,0)</f>
        <v>4.284865795187411</v>
      </c>
      <c r="V108" s="24">
        <f ca="1">OFFSET(OtherTRA!Y$46,$E108,0)</f>
        <v>4.365573237720545</v>
      </c>
      <c r="W108" s="24">
        <f ca="1">OFFSET(OtherTRA!Z$46,$E108,0)</f>
        <v>4.446280680253679</v>
      </c>
      <c r="X108" s="24">
        <f ca="1">OFFSET(OtherTRA!AA$46,$E108,0)</f>
        <v>4.526988122786813</v>
      </c>
      <c r="Y108" s="24">
        <f ca="1">OFFSET(OtherTRA!AB$46,$E108,0)</f>
        <v>4.6076955653199478</v>
      </c>
      <c r="Z108" s="24">
        <f ca="1">OFFSET(OtherTRA!AC$46,$E108,0)</f>
        <v>4.8023309814412212</v>
      </c>
      <c r="AA108" s="24">
        <f ca="1">OFFSET(OtherTRA!AD$46,$E108,0)</f>
        <v>4.9969663975624945</v>
      </c>
      <c r="AB108" s="24">
        <f ca="1">OFFSET(OtherTRA!AE$46,$E108,0)</f>
        <v>5.1916018136837678</v>
      </c>
      <c r="AC108" s="24">
        <f ca="1">OFFSET(OtherTRA!AF$46,$E108,0)</f>
        <v>5.3862372298050412</v>
      </c>
      <c r="AD108" s="24">
        <f ca="1">OFFSET(OtherTRA!AG$46,$E108,0)</f>
        <v>5.5808726459263145</v>
      </c>
      <c r="AE108" s="24">
        <f ca="1">OFFSET(OtherTRA!AH$46,$E108,0)</f>
        <v>5.7755080620475878</v>
      </c>
      <c r="AF108" s="24">
        <f ca="1">OFFSET(OtherTRA!AI$46,$E108,0)</f>
        <v>5.9701434781688612</v>
      </c>
      <c r="AG108" s="24">
        <f ca="1">OFFSET(OtherTRA!AJ$46,$E108,0)</f>
        <v>6.1647788942901345</v>
      </c>
      <c r="AH108" s="24">
        <f ca="1">OFFSET(OtherTRA!AK$46,$E108,0)</f>
        <v>6.3594143104114078</v>
      </c>
      <c r="AI108" s="24">
        <f ca="1">OFFSET(OtherTRA!AL$46,$E108,0)</f>
        <v>6.5540497265326847</v>
      </c>
      <c r="AJ108" s="24">
        <f ca="1">OFFSET(OtherTRA!AM$46,$E108,0)</f>
        <v>8.5599861579866285</v>
      </c>
      <c r="AK108" s="24">
        <f ca="1">OFFSET(OtherTRA!AN$46,$E108,0)</f>
        <v>10.565922589440571</v>
      </c>
      <c r="AL108" s="24">
        <f ca="1">OFFSET(OtherTRA!AO$46,$E108,0)</f>
        <v>10.565922589440571</v>
      </c>
      <c r="AM108" s="24">
        <f ca="1">OFFSET(OtherTRA!AP$46,$E108,0)</f>
        <v>10.565922589440571</v>
      </c>
    </row>
    <row r="109" spans="1:39">
      <c r="A109" s="35" t="s">
        <v>239</v>
      </c>
      <c r="B109">
        <v>82.184767358499997</v>
      </c>
      <c r="E109" s="128">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194">
        <f ca="1">OFFSET(COM!R$247,$E109,0)</f>
        <v>117.73360400439491</v>
      </c>
      <c r="P109" s="24">
        <f ca="1">OFFSET(COM!S$247,$E109,0)</f>
        <v>117.02298462364368</v>
      </c>
      <c r="Q109" s="24">
        <f ca="1">OFFSET(COM!T$247,$E109,0)</f>
        <v>116.30611312355676</v>
      </c>
      <c r="R109" s="24">
        <f ca="1">OFFSET(COM!U$247,$E109,0)</f>
        <v>115.58535851918907</v>
      </c>
      <c r="S109" s="24">
        <f ca="1">OFFSET(COM!V$247,$E109,0)</f>
        <v>114.85720900554546</v>
      </c>
      <c r="T109" s="194">
        <f ca="1">OFFSET(COM!W$247,$E109,0)</f>
        <v>114.1355148680247</v>
      </c>
      <c r="U109" s="24">
        <f ca="1">OFFSET(COM!X$247,$E109,0)</f>
        <v>113.45256348408415</v>
      </c>
      <c r="V109" s="24">
        <f ca="1">OFFSET(COM!Y$247,$E109,0)</f>
        <v>112.76341231870671</v>
      </c>
      <c r="W109" s="24">
        <f ca="1">OFFSET(COM!Z$247,$E109,0)</f>
        <v>112.0835053892587</v>
      </c>
      <c r="X109" s="24">
        <f ca="1">OFFSET(COM!AA$247,$E109,0)</f>
        <v>111.40940806705792</v>
      </c>
      <c r="Y109" s="206">
        <f ca="1">OFFSET(COM!AB$247,$E109,0)</f>
        <v>110.74032568037288</v>
      </c>
      <c r="Z109" s="24">
        <f ca="1">OFFSET(COM!AC$247,$E109,0)</f>
        <v>110.11486141193454</v>
      </c>
      <c r="AA109" s="24">
        <f ca="1">OFFSET(COM!AD$247,$E109,0)</f>
        <v>109.47927534687243</v>
      </c>
      <c r="AB109" s="24">
        <f ca="1">OFFSET(COM!AE$247,$E109,0)</f>
        <v>108.86920300329494</v>
      </c>
      <c r="AC109" s="24">
        <f ca="1">OFFSET(COM!AF$247,$E109,0)</f>
        <v>108.27886890812601</v>
      </c>
      <c r="AD109" s="24">
        <f ca="1">OFFSET(COM!AG$247,$E109,0)</f>
        <v>107.70615072281723</v>
      </c>
      <c r="AE109" s="24">
        <f ca="1">OFFSET(COM!AH$247,$E109,0)</f>
        <v>107.14501876070941</v>
      </c>
      <c r="AF109" s="24">
        <f ca="1">OFFSET(COM!AI$247,$E109,0)</f>
        <v>106.59342486520313</v>
      </c>
      <c r="AG109" s="24">
        <f ca="1">OFFSET(COM!AJ$247,$E109,0)</f>
        <v>106.04220847784939</v>
      </c>
      <c r="AH109" s="24">
        <f ca="1">OFFSET(COM!AK$247,$E109,0)</f>
        <v>105.50101105723209</v>
      </c>
      <c r="AI109" s="24">
        <f ca="1">OFFSET(COM!AL$247,$E109,0)</f>
        <v>104.97830667320031</v>
      </c>
      <c r="AJ109" s="24">
        <f ca="1">OFFSET(COM!AM$247,$E109,0)</f>
        <v>102.53051204356318</v>
      </c>
      <c r="AK109" s="24">
        <f ca="1">OFFSET(COM!AN$247,$E109,0)</f>
        <v>100.44957249876138</v>
      </c>
      <c r="AL109" s="24">
        <f ca="1">OFFSET(COM!AO$247,$E109,0)</f>
        <v>100.44957249876138</v>
      </c>
      <c r="AM109" s="24">
        <f ca="1">OFFSET(COM!AP$247,$E109,0)</f>
        <v>100.44957249876138</v>
      </c>
    </row>
    <row r="110" spans="1:39">
      <c r="A110" s="35" t="s">
        <v>245</v>
      </c>
      <c r="B110">
        <v>9.1664843454099998</v>
      </c>
      <c r="E110" s="128">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194">
        <f ca="1">OFFSET(COM!R$247,$E110,0)</f>
        <v>8.995453942310931</v>
      </c>
      <c r="P110" s="24">
        <f ca="1">OFFSET(COM!S$247,$E110,0)</f>
        <v>9.0882516364607788</v>
      </c>
      <c r="Q110" s="24">
        <f ca="1">OFFSET(COM!T$247,$E110,0)</f>
        <v>9.1787437936092946</v>
      </c>
      <c r="R110" s="24">
        <f ca="1">OFFSET(COM!U$247,$E110,0)</f>
        <v>9.2678040138227225</v>
      </c>
      <c r="S110" s="24">
        <f ca="1">OFFSET(COM!V$247,$E110,0)</f>
        <v>9.3541372808156904</v>
      </c>
      <c r="T110" s="194">
        <f ca="1">OFFSET(COM!W$247,$E110,0)</f>
        <v>9.4428510379608159</v>
      </c>
      <c r="U110" s="24">
        <f ca="1">OFFSET(COM!X$247,$E110,0)</f>
        <v>9.5458516068439963</v>
      </c>
      <c r="V110" s="24">
        <f ca="1">OFFSET(COM!Y$247,$E110,0)</f>
        <v>9.6465659388952307</v>
      </c>
      <c r="W110" s="24">
        <f ca="1">OFFSET(COM!Z$247,$E110,0)</f>
        <v>9.750689183483173</v>
      </c>
      <c r="X110" s="24">
        <f ca="1">OFFSET(COM!AA$247,$E110,0)</f>
        <v>9.8569547839271863</v>
      </c>
      <c r="Y110" s="206">
        <f ca="1">OFFSET(COM!AB$247,$E110,0)</f>
        <v>9.9650696963836705</v>
      </c>
      <c r="Z110" s="24">
        <f ca="1">OFFSET(COM!AC$247,$E110,0)</f>
        <v>10.089269264322065</v>
      </c>
      <c r="AA110" s="24">
        <f ca="1">OFFSET(COM!AD$247,$E110,0)</f>
        <v>10.209736309673625</v>
      </c>
      <c r="AB110" s="24">
        <f ca="1">OFFSET(COM!AE$247,$E110,0)</f>
        <v>10.339611817302737</v>
      </c>
      <c r="AC110" s="24">
        <f ca="1">OFFSET(COM!AF$247,$E110,0)</f>
        <v>10.47676601870017</v>
      </c>
      <c r="AD110" s="24">
        <f ca="1">OFFSET(COM!AG$247,$E110,0)</f>
        <v>10.620416278444232</v>
      </c>
      <c r="AE110" s="24">
        <f ca="1">OFFSET(COM!AH$247,$E110,0)</f>
        <v>10.768339084002173</v>
      </c>
      <c r="AF110" s="24">
        <f ca="1">OFFSET(COM!AI$247,$E110,0)</f>
        <v>10.919779155352776</v>
      </c>
      <c r="AG110" s="24">
        <f ca="1">OFFSET(COM!AJ$247,$E110,0)</f>
        <v>11.071358436940297</v>
      </c>
      <c r="AH110" s="24">
        <f ca="1">OFFSET(COM!AK$247,$E110,0)</f>
        <v>11.226632321475375</v>
      </c>
      <c r="AI110" s="24">
        <f ca="1">OFFSET(COM!AL$247,$E110,0)</f>
        <v>11.38872571437644</v>
      </c>
      <c r="AJ110" s="24">
        <f ca="1">OFFSET(COM!AM$247,$E110,0)</f>
        <v>12.260306419665319</v>
      </c>
      <c r="AK110" s="24">
        <f ca="1">OFFSET(COM!AN$247,$E110,0)</f>
        <v>13.267168927300476</v>
      </c>
      <c r="AL110" s="24">
        <f ca="1">OFFSET(COM!AO$247,$E110,0)</f>
        <v>13.267168927300476</v>
      </c>
      <c r="AM110" s="24">
        <f ca="1">OFFSET(COM!AP$247,$E110,0)</f>
        <v>13.267168927300476</v>
      </c>
    </row>
    <row r="111" spans="1:39">
      <c r="A111" s="35" t="s">
        <v>240</v>
      </c>
      <c r="B111">
        <v>29.897246584059999</v>
      </c>
      <c r="E111" s="128">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194">
        <f ca="1">OFFSET(COM!R$247,$E111,0)</f>
        <v>11.227822695230378</v>
      </c>
      <c r="P111" s="24">
        <f ca="1">OFFSET(COM!S$247,$E111,0)</f>
        <v>11.160053527044788</v>
      </c>
      <c r="Q111" s="24">
        <f ca="1">OFFSET(COM!T$247,$E111,0)</f>
        <v>11.091688117132261</v>
      </c>
      <c r="R111" s="24">
        <f ca="1">OFFSET(COM!U$247,$E111,0)</f>
        <v>11.022952389783685</v>
      </c>
      <c r="S111" s="24">
        <f ca="1">OFFSET(COM!V$247,$E111,0)</f>
        <v>10.953511437016253</v>
      </c>
      <c r="T111" s="194">
        <f ca="1">OFFSET(COM!W$247,$E111,0)</f>
        <v>10.884686109831264</v>
      </c>
      <c r="U111" s="24">
        <f ca="1">OFFSET(COM!X$247,$E111,0)</f>
        <v>10.819555537186426</v>
      </c>
      <c r="V111" s="24">
        <f ca="1">OFFSET(COM!Y$247,$E111,0)</f>
        <v>10.753833714088405</v>
      </c>
      <c r="W111" s="24">
        <f ca="1">OFFSET(COM!Z$247,$E111,0)</f>
        <v>10.688993479920295</v>
      </c>
      <c r="X111" s="24">
        <f ca="1">OFFSET(COM!AA$247,$E111,0)</f>
        <v>10.624707286721645</v>
      </c>
      <c r="Y111" s="206">
        <f ca="1">OFFSET(COM!AB$247,$E111,0)</f>
        <v>10.560899349559364</v>
      </c>
      <c r="Z111" s="24">
        <f ca="1">OFFSET(COM!AC$247,$E111,0)</f>
        <v>10.501251112612795</v>
      </c>
      <c r="AA111" s="24">
        <f ca="1">OFFSET(COM!AD$247,$E111,0)</f>
        <v>10.440637596986363</v>
      </c>
      <c r="AB111" s="24">
        <f ca="1">OFFSET(COM!AE$247,$E111,0)</f>
        <v>10.382457231551394</v>
      </c>
      <c r="AC111" s="24">
        <f ca="1">OFFSET(COM!AF$247,$E111,0)</f>
        <v>10.326159230589337</v>
      </c>
      <c r="AD111" s="24">
        <f ca="1">OFFSET(COM!AG$247,$E111,0)</f>
        <v>10.271541194444438</v>
      </c>
      <c r="AE111" s="24">
        <f ca="1">OFFSET(COM!AH$247,$E111,0)</f>
        <v>10.21802809397961</v>
      </c>
      <c r="AF111" s="24">
        <f ca="1">OFFSET(COM!AI$247,$E111,0)</f>
        <v>10.165424603999938</v>
      </c>
      <c r="AG111" s="24">
        <f ca="1">OFFSET(COM!AJ$247,$E111,0)</f>
        <v>10.112857115590407</v>
      </c>
      <c r="AH111" s="24">
        <f ca="1">OFFSET(COM!AK$247,$E111,0)</f>
        <v>10.061245099350931</v>
      </c>
      <c r="AI111" s="24">
        <f ca="1">OFFSET(COM!AL$247,$E111,0)</f>
        <v>10.011396696292536</v>
      </c>
      <c r="AJ111" s="24">
        <f ca="1">OFFSET(COM!AM$247,$E111,0)</f>
        <v>9.7779594858349625</v>
      </c>
      <c r="AK111" s="24">
        <f ca="1">OFFSET(COM!AN$247,$E111,0)</f>
        <v>9.5795079014627049</v>
      </c>
      <c r="AL111" s="24">
        <f ca="1">OFFSET(COM!AO$247,$E111,0)</f>
        <v>9.5795079014627049</v>
      </c>
      <c r="AM111" s="24">
        <f ca="1">OFFSET(COM!AP$247,$E111,0)</f>
        <v>9.5795079014627049</v>
      </c>
    </row>
    <row r="112" spans="1:39">
      <c r="A112" s="35" t="s">
        <v>241</v>
      </c>
      <c r="B112">
        <v>0.29916376652240001</v>
      </c>
      <c r="E112" s="128">
        <f>MATCH(F112,COM!$D$248:$D$266,0)</f>
        <v>3</v>
      </c>
      <c r="F112" s="4" t="str">
        <f t="shared" si="1"/>
        <v>CEK</v>
      </c>
      <c r="G112" s="24">
        <f ca="1">OFFSET(COM!J$247,$E112,0)</f>
        <v>9.8944997565297612</v>
      </c>
      <c r="H112" s="24">
        <f ca="1">OFFSET(COM!K$247,$E112,0)</f>
        <v>9.5769041431369502</v>
      </c>
      <c r="I112" s="24">
        <f ca="1">OFFSET(COM!L$247,$E112,0)</f>
        <v>9.2793524076466785</v>
      </c>
      <c r="J112" s="24">
        <f ca="1">OFFSET(COM!M$247,$E112,0)</f>
        <v>8.9593574160084088</v>
      </c>
      <c r="K112" s="24">
        <f ca="1">OFFSET(COM!N$247,$E112,0)</f>
        <v>8.6270726701938862</v>
      </c>
      <c r="L112" s="24">
        <f ca="1">OFFSET(COM!O$247,$E112,0)</f>
        <v>8.2528207241540805</v>
      </c>
      <c r="M112" s="24">
        <f ca="1">OFFSET(COM!P$247,$E112,0)</f>
        <v>8.1974386769564873</v>
      </c>
      <c r="N112" s="24">
        <f ca="1">OFFSET(COM!Q$247,$E112,0)</f>
        <v>8.1439020496819001</v>
      </c>
      <c r="O112" s="194">
        <f ca="1">OFFSET(COM!R$247,$E112,0)</f>
        <v>8.0778794838886689</v>
      </c>
      <c r="P112" s="24">
        <f ca="1">OFFSET(COM!S$247,$E112,0)</f>
        <v>8.0291228203586034</v>
      </c>
      <c r="Q112" s="24">
        <f ca="1">OFFSET(COM!T$247,$E112,0)</f>
        <v>7.9799371895261313</v>
      </c>
      <c r="R112" s="24">
        <f ca="1">OFFSET(COM!U$247,$E112,0)</f>
        <v>7.9304851330739856</v>
      </c>
      <c r="S112" s="24">
        <f ca="1">OFFSET(COM!V$247,$E112,0)</f>
        <v>7.8805257007844105</v>
      </c>
      <c r="T112" s="194">
        <f ca="1">OFFSET(COM!W$247,$E112,0)</f>
        <v>7.8310091815508356</v>
      </c>
      <c r="U112" s="24">
        <f ca="1">OFFSET(COM!X$247,$E112,0)</f>
        <v>7.7841508608574435</v>
      </c>
      <c r="V112" s="24">
        <f ca="1">OFFSET(COM!Y$247,$E112,0)</f>
        <v>7.7368671638435256</v>
      </c>
      <c r="W112" s="24">
        <f ca="1">OFFSET(COM!Z$247,$E112,0)</f>
        <v>7.690217727747636</v>
      </c>
      <c r="X112" s="24">
        <f ca="1">OFFSET(COM!AA$247,$E112,0)</f>
        <v>7.6439668975348214</v>
      </c>
      <c r="Y112" s="206">
        <f ca="1">OFFSET(COM!AB$247,$E112,0)</f>
        <v>7.5980601495834676</v>
      </c>
      <c r="Z112" s="24">
        <f ca="1">OFFSET(COM!AC$247,$E112,0)</f>
        <v>7.5551461062680607</v>
      </c>
      <c r="AA112" s="24">
        <f ca="1">OFFSET(COM!AD$247,$E112,0)</f>
        <v>7.5115375912767153</v>
      </c>
      <c r="AB112" s="24">
        <f ca="1">OFFSET(COM!AE$247,$E112,0)</f>
        <v>7.4696796110547856</v>
      </c>
      <c r="AC112" s="24">
        <f ca="1">OFFSET(COM!AF$247,$E112,0)</f>
        <v>7.429175901715972</v>
      </c>
      <c r="AD112" s="24">
        <f ca="1">OFFSET(COM!AG$247,$E112,0)</f>
        <v>7.3898808464233205</v>
      </c>
      <c r="AE112" s="24">
        <f ca="1">OFFSET(COM!AH$247,$E112,0)</f>
        <v>7.3513807393145996</v>
      </c>
      <c r="AF112" s="24">
        <f ca="1">OFFSET(COM!AI$247,$E112,0)</f>
        <v>7.313535053287846</v>
      </c>
      <c r="AG112" s="24">
        <f ca="1">OFFSET(COM!AJ$247,$E112,0)</f>
        <v>7.2757152686627027</v>
      </c>
      <c r="AH112" s="24">
        <f ca="1">OFFSET(COM!AK$247,$E112,0)</f>
        <v>7.2385829004004139</v>
      </c>
      <c r="AI112" s="24">
        <f ca="1">OFFSET(COM!AL$247,$E112,0)</f>
        <v>7.2027193671669334</v>
      </c>
      <c r="AJ112" s="24">
        <f ca="1">OFFSET(COM!AM$247,$E112,0)</f>
        <v>7.0347724994333971</v>
      </c>
      <c r="AK112" s="24">
        <f ca="1">OFFSET(COM!AN$247,$E112,0)</f>
        <v>6.8919961103275345</v>
      </c>
      <c r="AL112" s="24">
        <f ca="1">OFFSET(COM!AO$247,$E112,0)</f>
        <v>6.8919961103275345</v>
      </c>
      <c r="AM112" s="24">
        <f ca="1">OFFSET(COM!AP$247,$E112,0)</f>
        <v>6.8919961103275345</v>
      </c>
    </row>
    <row r="113" spans="1:39">
      <c r="A113" s="35" t="s">
        <v>242</v>
      </c>
      <c r="B113">
        <v>177.48088542799999</v>
      </c>
      <c r="E113" s="128">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194">
        <f ca="1">OFFSET(COM!R$247,$E113,0)</f>
        <v>102.45542043359663</v>
      </c>
      <c r="P113" s="24">
        <f ca="1">OFFSET(COM!S$247,$E113,0)</f>
        <v>101.83701748875505</v>
      </c>
      <c r="Q113" s="24">
        <f ca="1">OFFSET(COM!T$247,$E113,0)</f>
        <v>101.21317375646325</v>
      </c>
      <c r="R113" s="24">
        <f ca="1">OFFSET(COM!U$247,$E113,0)</f>
        <v>100.58595082682979</v>
      </c>
      <c r="S113" s="24">
        <f ca="1">OFFSET(COM!V$247,$E113,0)</f>
        <v>99.95229261862535</v>
      </c>
      <c r="T113" s="194">
        <f ca="1">OFFSET(COM!W$247,$E113,0)</f>
        <v>99.324252078208431</v>
      </c>
      <c r="U113" s="24">
        <f ca="1">OFFSET(COM!X$247,$E113,0)</f>
        <v>98.729926679193866</v>
      </c>
      <c r="V113" s="24">
        <f ca="1">OFFSET(COM!Y$247,$E113,0)</f>
        <v>98.130206038785943</v>
      </c>
      <c r="W113" s="24">
        <f ca="1">OFFSET(COM!Z$247,$E113,0)</f>
        <v>97.538530018151164</v>
      </c>
      <c r="X113" s="24">
        <f ca="1">OFFSET(COM!AA$247,$E113,0)</f>
        <v>96.951909697272654</v>
      </c>
      <c r="Y113" s="206">
        <f ca="1">OFFSET(COM!AB$247,$E113,0)</f>
        <v>96.369653528252542</v>
      </c>
      <c r="Z113" s="24">
        <f ca="1">OFFSET(COM!AC$247,$E113,0)</f>
        <v>95.825355193627104</v>
      </c>
      <c r="AA113" s="24">
        <f ca="1">OFFSET(COM!AD$247,$E113,0)</f>
        <v>95.272248558793734</v>
      </c>
      <c r="AB113" s="24">
        <f ca="1">OFFSET(COM!AE$247,$E113,0)</f>
        <v>94.741344752826762</v>
      </c>
      <c r="AC113" s="24">
        <f ca="1">OFFSET(COM!AF$247,$E113,0)</f>
        <v>94.227617780580516</v>
      </c>
      <c r="AD113" s="24">
        <f ca="1">OFFSET(COM!AG$247,$E113,0)</f>
        <v>93.72922071746514</v>
      </c>
      <c r="AE113" s="24">
        <f ca="1">OFFSET(COM!AH$247,$E113,0)</f>
        <v>93.240906343819177</v>
      </c>
      <c r="AF113" s="24">
        <f ca="1">OFFSET(COM!AI$247,$E113,0)</f>
        <v>92.760892290477273</v>
      </c>
      <c r="AG113" s="24">
        <f ca="1">OFFSET(COM!AJ$247,$E113,0)</f>
        <v>92.281206756395534</v>
      </c>
      <c r="AH113" s="24">
        <f ca="1">OFFSET(COM!AK$247,$E113,0)</f>
        <v>91.810240036776122</v>
      </c>
      <c r="AI113" s="24">
        <f ca="1">OFFSET(COM!AL$247,$E113,0)</f>
        <v>91.355366529069158</v>
      </c>
      <c r="AJ113" s="24">
        <f ca="1">OFFSET(COM!AM$247,$E113,0)</f>
        <v>89.22522000008658</v>
      </c>
      <c r="AK113" s="24">
        <f ca="1">OFFSET(COM!AN$247,$E113,0)</f>
        <v>87.414322102561869</v>
      </c>
      <c r="AL113" s="24">
        <f ca="1">OFFSET(COM!AO$247,$E113,0)</f>
        <v>87.414322102561869</v>
      </c>
      <c r="AM113" s="24">
        <f ca="1">OFFSET(COM!AP$247,$E113,0)</f>
        <v>87.414322102561869</v>
      </c>
    </row>
    <row r="114" spans="1:39">
      <c r="A114" s="35" t="s">
        <v>247</v>
      </c>
      <c r="B114">
        <v>30.831061307799999</v>
      </c>
      <c r="E114" s="128">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194">
        <f ca="1">OFFSET(COM!R$247,$E114,0)</f>
        <v>16.638896048973443</v>
      </c>
      <c r="P114" s="24">
        <f ca="1">OFFSET(COM!S$247,$E114,0)</f>
        <v>16.538466591243903</v>
      </c>
      <c r="Q114" s="24">
        <f ca="1">OFFSET(COM!T$247,$E114,0)</f>
        <v>16.437153542422493</v>
      </c>
      <c r="R114" s="24">
        <f ca="1">OFFSET(COM!U$247,$E114,0)</f>
        <v>16.335291707474802</v>
      </c>
      <c r="S114" s="24">
        <f ca="1">OFFSET(COM!V$247,$E114,0)</f>
        <v>16.23238477475936</v>
      </c>
      <c r="T114" s="194">
        <f ca="1">OFFSET(COM!W$247,$E114,0)</f>
        <v>16.130390158736962</v>
      </c>
      <c r="U114" s="24">
        <f ca="1">OFFSET(COM!X$247,$E114,0)</f>
        <v>16.033870926356499</v>
      </c>
      <c r="V114" s="24">
        <f ca="1">OFFSET(COM!Y$247,$E114,0)</f>
        <v>15.93647549962416</v>
      </c>
      <c r="W114" s="24">
        <f ca="1">OFFSET(COM!Z$247,$E114,0)</f>
        <v>15.840386529803448</v>
      </c>
      <c r="X114" s="24">
        <f ca="1">OFFSET(COM!AA$247,$E114,0)</f>
        <v>15.745118612322797</v>
      </c>
      <c r="Y114" s="206">
        <f ca="1">OFFSET(COM!AB$247,$E114,0)</f>
        <v>15.650559438887184</v>
      </c>
      <c r="Z114" s="24">
        <f ca="1">OFFSET(COM!AC$247,$E114,0)</f>
        <v>15.56216466805774</v>
      </c>
      <c r="AA114" s="24">
        <f ca="1">OFFSET(COM!AD$247,$E114,0)</f>
        <v>15.472339417602061</v>
      </c>
      <c r="AB114" s="24">
        <f ca="1">OFFSET(COM!AE$247,$E114,0)</f>
        <v>15.386119935976746</v>
      </c>
      <c r="AC114" s="24">
        <f ca="1">OFFSET(COM!AF$247,$E114,0)</f>
        <v>15.302689994909844</v>
      </c>
      <c r="AD114" s="24">
        <f ca="1">OFFSET(COM!AG$247,$E114,0)</f>
        <v>15.221749651400494</v>
      </c>
      <c r="AE114" s="24">
        <f ca="1">OFFSET(COM!AH$247,$E114,0)</f>
        <v>15.142446750022225</v>
      </c>
      <c r="AF114" s="24">
        <f ca="1">OFFSET(COM!AI$247,$E114,0)</f>
        <v>15.064491831660645</v>
      </c>
      <c r="AG114" s="24">
        <f ca="1">OFFSET(COM!AJ$247,$E114,0)</f>
        <v>14.986590265262256</v>
      </c>
      <c r="AH114" s="24">
        <f ca="1">OFFSET(COM!AK$247,$E114,0)</f>
        <v>14.910104645886436</v>
      </c>
      <c r="AI114" s="24">
        <f ca="1">OFFSET(COM!AL$247,$E114,0)</f>
        <v>14.836232585451398</v>
      </c>
      <c r="AJ114" s="24">
        <f ca="1">OFFSET(COM!AM$247,$E114,0)</f>
        <v>14.490293966344428</v>
      </c>
      <c r="AK114" s="24">
        <f ca="1">OFFSET(COM!AN$247,$E114,0)</f>
        <v>14.196201748044011</v>
      </c>
      <c r="AL114" s="24">
        <f ca="1">OFFSET(COM!AO$247,$E114,0)</f>
        <v>14.196201748044011</v>
      </c>
      <c r="AM114" s="24">
        <f ca="1">OFFSET(COM!AP$247,$E114,0)</f>
        <v>14.196201748044011</v>
      </c>
    </row>
    <row r="115" spans="1:39">
      <c r="A115" s="35" t="s">
        <v>243</v>
      </c>
      <c r="B115">
        <v>7.3604096683640003</v>
      </c>
      <c r="E115" s="128">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194">
        <f ca="1">OFFSET(COM!R$247,$E115,0)</f>
        <v>24.923730290785286</v>
      </c>
      <c r="P115" s="24">
        <f ca="1">OFFSET(COM!S$247,$E115,0)</f>
        <v>24.773295026911196</v>
      </c>
      <c r="Q115" s="24">
        <f ca="1">OFFSET(COM!T$247,$E115,0)</f>
        <v>24.621536214527861</v>
      </c>
      <c r="R115" s="24">
        <f ca="1">OFFSET(COM!U$247,$E115,0)</f>
        <v>24.46895536459116</v>
      </c>
      <c r="S115" s="24">
        <f ca="1">OFFSET(COM!V$247,$E115,0)</f>
        <v>24.314809042112639</v>
      </c>
      <c r="T115" s="194">
        <f ca="1">OFFSET(COM!W$247,$E115,0)</f>
        <v>24.162029296787445</v>
      </c>
      <c r="U115" s="24">
        <f ca="1">OFFSET(COM!X$247,$E115,0)</f>
        <v>24.017451236521683</v>
      </c>
      <c r="V115" s="24">
        <f ca="1">OFFSET(COM!Y$247,$E115,0)</f>
        <v>23.871560707469278</v>
      </c>
      <c r="W115" s="24">
        <f ca="1">OFFSET(COM!Z$247,$E115,0)</f>
        <v>23.727627145970857</v>
      </c>
      <c r="X115" s="24">
        <f ca="1">OFFSET(COM!AA$247,$E115,0)</f>
        <v>23.5849234549529</v>
      </c>
      <c r="Y115" s="206">
        <f ca="1">OFFSET(COM!AB$247,$E115,0)</f>
        <v>23.443281405607074</v>
      </c>
      <c r="Z115" s="24">
        <f ca="1">OFFSET(COM!AC$247,$E115,0)</f>
        <v>23.310873136405537</v>
      </c>
      <c r="AA115" s="24">
        <f ca="1">OFFSET(COM!AD$247,$E115,0)</f>
        <v>23.17632212358172</v>
      </c>
      <c r="AB115" s="24">
        <f ca="1">OFFSET(COM!AE$247,$E115,0)</f>
        <v>23.04717226294699</v>
      </c>
      <c r="AC115" s="24">
        <f ca="1">OFFSET(COM!AF$247,$E115,0)</f>
        <v>22.922200910087561</v>
      </c>
      <c r="AD115" s="24">
        <f ca="1">OFFSET(COM!AG$247,$E115,0)</f>
        <v>22.800958774471539</v>
      </c>
      <c r="AE115" s="24">
        <f ca="1">OFFSET(COM!AH$247,$E115,0)</f>
        <v>22.682169395692373</v>
      </c>
      <c r="AF115" s="24">
        <f ca="1">OFFSET(COM!AI$247,$E115,0)</f>
        <v>22.565399187238299</v>
      </c>
      <c r="AG115" s="24">
        <f ca="1">OFFSET(COM!AJ$247,$E115,0)</f>
        <v>22.448708895741291</v>
      </c>
      <c r="AH115" s="24">
        <f ca="1">OFFSET(COM!AK$247,$E115,0)</f>
        <v>22.334139579193149</v>
      </c>
      <c r="AI115" s="24">
        <f ca="1">OFFSET(COM!AL$247,$E115,0)</f>
        <v>22.223485164087222</v>
      </c>
      <c r="AJ115" s="24">
        <f ca="1">OFFSET(COM!AM$247,$E115,0)</f>
        <v>21.70529688919137</v>
      </c>
      <c r="AK115" s="24">
        <f ca="1">OFFSET(COM!AN$247,$E115,0)</f>
        <v>21.264770359789164</v>
      </c>
      <c r="AL115" s="24">
        <f ca="1">OFFSET(COM!AO$247,$E115,0)</f>
        <v>21.264770359789164</v>
      </c>
      <c r="AM115" s="24">
        <f ca="1">OFFSET(COM!AP$247,$E115,0)</f>
        <v>21.264770359789164</v>
      </c>
    </row>
    <row r="116" spans="1:39">
      <c r="A116" s="35" t="s">
        <v>246</v>
      </c>
      <c r="B116">
        <v>3.1678360284579998</v>
      </c>
      <c r="E116" s="128">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194">
        <f ca="1">OFFSET(COM!R$247,$E116,0)</f>
        <v>3.1083749207455065</v>
      </c>
      <c r="P116" s="24">
        <f ca="1">OFFSET(COM!S$247,$E116,0)</f>
        <v>3.14044112074478</v>
      </c>
      <c r="Q116" s="24">
        <f ca="1">OFFSET(COM!T$247,$E116,0)</f>
        <v>3.1717106435068905</v>
      </c>
      <c r="R116" s="24">
        <f ca="1">OFFSET(COM!U$247,$E116,0)</f>
        <v>3.2024853611279087</v>
      </c>
      <c r="S116" s="24">
        <f ca="1">OFFSET(COM!V$247,$E116,0)</f>
        <v>3.2323177813334891</v>
      </c>
      <c r="T116" s="194">
        <f ca="1">OFFSET(COM!W$247,$E116,0)</f>
        <v>3.2629727788025966</v>
      </c>
      <c r="U116" s="24">
        <f ca="1">OFFSET(COM!X$247,$E116,0)</f>
        <v>3.2985645774146795</v>
      </c>
      <c r="V116" s="24">
        <f ca="1">OFFSET(COM!Y$247,$E116,0)</f>
        <v>3.3333663679541425</v>
      </c>
      <c r="W116" s="24">
        <f ca="1">OFFSET(COM!Z$247,$E116,0)</f>
        <v>3.3693461066331967</v>
      </c>
      <c r="X116" s="24">
        <f ca="1">OFFSET(COM!AA$247,$E116,0)</f>
        <v>3.4060661353806592</v>
      </c>
      <c r="Y116" s="206">
        <f ca="1">OFFSET(COM!AB$247,$E116,0)</f>
        <v>3.4434251930328399</v>
      </c>
      <c r="Z116" s="24">
        <f ca="1">OFFSET(COM!AC$247,$E116,0)</f>
        <v>3.4863422958964625</v>
      </c>
      <c r="AA116" s="24">
        <f ca="1">OFFSET(COM!AD$247,$E116,0)</f>
        <v>3.5279696273183716</v>
      </c>
      <c r="AB116" s="24">
        <f ca="1">OFFSET(COM!AE$247,$E116,0)</f>
        <v>3.5728480484989391</v>
      </c>
      <c r="AC116" s="24">
        <f ca="1">OFFSET(COM!AF$247,$E116,0)</f>
        <v>3.6202416189215931</v>
      </c>
      <c r="AD116" s="24">
        <f ca="1">OFFSET(COM!AG$247,$E116,0)</f>
        <v>3.6698798992808292</v>
      </c>
      <c r="AE116" s="24">
        <f ca="1">OFFSET(COM!AH$247,$E116,0)</f>
        <v>3.7209945558564028</v>
      </c>
      <c r="AF116" s="24">
        <f ca="1">OFFSET(COM!AI$247,$E116,0)</f>
        <v>3.7733246019887052</v>
      </c>
      <c r="AG116" s="24">
        <f ca="1">OFFSET(COM!AJ$247,$E116,0)</f>
        <v>3.8257027521535454</v>
      </c>
      <c r="AH116" s="24">
        <f ca="1">OFFSET(COM!AK$247,$E116,0)</f>
        <v>3.8793575706464041</v>
      </c>
      <c r="AI116" s="24">
        <f ca="1">OFFSET(COM!AL$247,$E116,0)</f>
        <v>3.9353688670794096</v>
      </c>
      <c r="AJ116" s="24">
        <f ca="1">OFFSET(COM!AM$247,$E116,0)</f>
        <v>4.2365431739126276</v>
      </c>
      <c r="AK116" s="24">
        <f ca="1">OFFSET(COM!AN$247,$E116,0)</f>
        <v>4.5844640445483158</v>
      </c>
      <c r="AL116" s="24">
        <f ca="1">OFFSET(COM!AO$247,$E116,0)</f>
        <v>4.5844640445483158</v>
      </c>
      <c r="AM116" s="24">
        <f ca="1">OFFSET(COM!AP$247,$E116,0)</f>
        <v>4.5844640445483158</v>
      </c>
    </row>
    <row r="117" spans="1:39">
      <c r="A117" s="35" t="s">
        <v>244</v>
      </c>
      <c r="B117">
        <v>31.577350492680001</v>
      </c>
      <c r="E117" s="128">
        <f>MATCH(F117,COM!$D$248:$D$266,0)</f>
        <v>6</v>
      </c>
      <c r="F117" s="4" t="str">
        <f t="shared" si="1"/>
        <v>CEW</v>
      </c>
      <c r="G117" s="24">
        <f ca="1">OFFSET(COM!J$247,$E117,0)</f>
        <v>9.6831090230750316</v>
      </c>
      <c r="H117" s="24">
        <f ca="1">OFFSET(COM!K$247,$E117,0)</f>
        <v>9.6754192097719827</v>
      </c>
      <c r="I117" s="24">
        <f ca="1">OFFSET(COM!L$247,$E117,0)</f>
        <v>9.6945424977395049</v>
      </c>
      <c r="J117" s="24">
        <f ca="1">OFFSET(COM!M$247,$E117,0)</f>
        <v>9.6975720748388152</v>
      </c>
      <c r="K117" s="24">
        <f ca="1">OFFSET(COM!N$247,$E117,0)</f>
        <v>9.6943319433444088</v>
      </c>
      <c r="L117" s="24">
        <f ca="1">OFFSET(COM!O$247,$E117,0)</f>
        <v>9.649599120081449</v>
      </c>
      <c r="M117" s="24">
        <f ca="1">OFFSET(COM!P$247,$E117,0)</f>
        <v>9.5848437386465797</v>
      </c>
      <c r="N117" s="24">
        <f ca="1">OFFSET(COM!Q$247,$E117,0)</f>
        <v>9.5222461118825557</v>
      </c>
      <c r="O117" s="194">
        <f ca="1">OFFSET(COM!R$247,$E117,0)</f>
        <v>9.4450493189219031</v>
      </c>
      <c r="P117" s="24">
        <f ca="1">OFFSET(COM!S$247,$E117,0)</f>
        <v>9.3880406580987241</v>
      </c>
      <c r="Q117" s="24">
        <f ca="1">OFFSET(COM!T$247,$E117,0)</f>
        <v>9.3305304278555585</v>
      </c>
      <c r="R117" s="24">
        <f ca="1">OFFSET(COM!U$247,$E117,0)</f>
        <v>9.2727086798282183</v>
      </c>
      <c r="S117" s="24">
        <f ca="1">OFFSET(COM!V$247,$E117,0)</f>
        <v>9.2142936833106894</v>
      </c>
      <c r="T117" s="194">
        <f ca="1">OFFSET(COM!W$247,$E117,0)</f>
        <v>9.1563965622660799</v>
      </c>
      <c r="U117" s="24">
        <f ca="1">OFFSET(COM!X$247,$E117,0)</f>
        <v>9.101607536156731</v>
      </c>
      <c r="V117" s="24">
        <f ca="1">OFFSET(COM!Y$247,$E117,0)</f>
        <v>9.0463211393779552</v>
      </c>
      <c r="W117" s="24">
        <f ca="1">OFFSET(COM!Z$247,$E117,0)</f>
        <v>8.9917763512928683</v>
      </c>
      <c r="X117" s="24">
        <f ca="1">OFFSET(COM!AA$247,$E117,0)</f>
        <v>8.9376976325805622</v>
      </c>
      <c r="Y117" s="206">
        <f ca="1">OFFSET(COM!AB$247,$E117,0)</f>
        <v>8.88402123157252</v>
      </c>
      <c r="Z117" s="24">
        <f ca="1">OFFSET(COM!AC$247,$E117,0)</f>
        <v>8.8338440462856145</v>
      </c>
      <c r="AA117" s="24">
        <f ca="1">OFFSET(COM!AD$247,$E117,0)</f>
        <v>8.7828548509603195</v>
      </c>
      <c r="AB117" s="24">
        <f ca="1">OFFSET(COM!AE$247,$E117,0)</f>
        <v>8.7339124659723879</v>
      </c>
      <c r="AC117" s="24">
        <f ca="1">OFFSET(COM!AF$247,$E117,0)</f>
        <v>8.6865535603255069</v>
      </c>
      <c r="AD117" s="24">
        <f ca="1">OFFSET(COM!AG$247,$E117,0)</f>
        <v>8.6406078717361794</v>
      </c>
      <c r="AE117" s="24">
        <f ca="1">OFFSET(COM!AH$247,$E117,0)</f>
        <v>8.595591675202062</v>
      </c>
      <c r="AF117" s="24">
        <f ca="1">OFFSET(COM!AI$247,$E117,0)</f>
        <v>8.5513406596052022</v>
      </c>
      <c r="AG117" s="24">
        <f ca="1">OFFSET(COM!AJ$247,$E117,0)</f>
        <v>8.5071199291860431</v>
      </c>
      <c r="AH117" s="24">
        <f ca="1">OFFSET(COM!AK$247,$E117,0)</f>
        <v>8.4637029593902948</v>
      </c>
      <c r="AI117" s="24">
        <f ca="1">OFFSET(COM!AL$247,$E117,0)</f>
        <v>8.4217695731821181</v>
      </c>
      <c r="AJ117" s="24">
        <f ca="1">OFFSET(COM!AM$247,$E117,0)</f>
        <v>8.2253979323492104</v>
      </c>
      <c r="AK117" s="24">
        <f ca="1">OFFSET(COM!AN$247,$E117,0)</f>
        <v>8.0584568385420923</v>
      </c>
      <c r="AL117" s="24">
        <f ca="1">OFFSET(COM!AO$247,$E117,0)</f>
        <v>8.0584568385420923</v>
      </c>
      <c r="AM117" s="24">
        <f ca="1">OFFSET(COM!AP$247,$E117,0)</f>
        <v>8.0584568385420923</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194">
        <f ca="1">OFFSET(COM!R$247,$E118,0)</f>
        <v>4.2350555604682834</v>
      </c>
      <c r="P118" s="24">
        <f ca="1">OFFSET(COM!S$247,$E118,0)</f>
        <v>6.2039116504232403</v>
      </c>
      <c r="Q118" s="24">
        <f ca="1">OFFSET(COM!T$247,$E118,0)</f>
        <v>8.1477592630354909</v>
      </c>
      <c r="R118" s="24">
        <f ca="1">OFFSET(COM!U$247,$E118,0)</f>
        <v>10.076074458524694</v>
      </c>
      <c r="S118" s="24">
        <f ca="1">OFFSET(COM!V$247,$E118,0)</f>
        <v>11.974810016910205</v>
      </c>
      <c r="T118" s="194">
        <f ca="1">OFFSET(COM!W$247,$E118,0)</f>
        <v>13.899367079787028</v>
      </c>
      <c r="U118" s="24">
        <f ca="1">OFFSET(COM!X$247,$E118,0)</f>
        <v>15.97889515698475</v>
      </c>
      <c r="V118" s="24">
        <f ca="1">OFFSET(COM!Y$247,$E118,0)</f>
        <v>18.03362410843485</v>
      </c>
      <c r="W118" s="24">
        <f ca="1">OFFSET(COM!Z$247,$E118,0)</f>
        <v>20.125330003602787</v>
      </c>
      <c r="X118" s="24">
        <f ca="1">OFFSET(COM!AA$247,$E118,0)</f>
        <v>22.240274327759533</v>
      </c>
      <c r="Y118" s="206">
        <f ca="1">OFFSET(COM!AB$247,$E118,0)</f>
        <v>24.375278393979318</v>
      </c>
      <c r="Z118" s="24">
        <f ca="1">OFFSET(COM!AC$247,$E118,0)</f>
        <v>26.661660167793737</v>
      </c>
      <c r="AA118" s="24">
        <f ca="1">OFFSET(COM!AD$247,$E118,0)</f>
        <v>28.907959626978101</v>
      </c>
      <c r="AB118" s="24">
        <f ca="1">OFFSET(COM!AE$247,$E118,0)</f>
        <v>31.255293423241625</v>
      </c>
      <c r="AC118" s="24">
        <f ca="1">OFFSET(COM!AF$247,$E118,0)</f>
        <v>33.680790683203</v>
      </c>
      <c r="AD118" s="24">
        <f ca="1">OFFSET(COM!AG$247,$E118,0)</f>
        <v>36.176046946210533</v>
      </c>
      <c r="AE118" s="24">
        <f ca="1">OFFSET(COM!AH$247,$E118,0)</f>
        <v>38.717184653093838</v>
      </c>
      <c r="AF118" s="24">
        <f ca="1">OFFSET(COM!AI$247,$E118,0)</f>
        <v>41.296093103719301</v>
      </c>
      <c r="AG118" s="24">
        <f ca="1">OFFSET(COM!AJ$247,$E118,0)</f>
        <v>43.876496486628767</v>
      </c>
      <c r="AH118" s="24">
        <f ca="1">OFFSET(COM!AK$247,$E118,0)</f>
        <v>46.496574977814674</v>
      </c>
      <c r="AI118" s="24">
        <f ca="1">OFFSET(COM!AL$247,$E118,0)</f>
        <v>49.189885893879108</v>
      </c>
      <c r="AJ118" s="24">
        <f ca="1">OFFSET(COM!AM$247,$E118,0)</f>
        <v>63.030263851651917</v>
      </c>
      <c r="AK118" s="24">
        <f ca="1">OFFSET(COM!AN$247,$E118,0)</f>
        <v>78.294333022653632</v>
      </c>
      <c r="AL118" s="24">
        <f ca="1">OFFSET(COM!AO$247,$E118,0)</f>
        <v>78.294333022653632</v>
      </c>
      <c r="AM118" s="24">
        <f ca="1">OFFSET(COM!AP$247,$E118,0)</f>
        <v>78.294333022653632</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194">
        <f ca="1">OFFSET(COM!R$247,$E120,0)</f>
        <v>0.40388174081218448</v>
      </c>
      <c r="P120" s="24">
        <f ca="1">OFFSET(COM!S$247,$E120,0)</f>
        <v>0.59164433652456594</v>
      </c>
      <c r="Q120" s="24">
        <f ca="1">OFFSET(COM!T$247,$E120,0)</f>
        <v>0.77702196532918899</v>
      </c>
      <c r="R120" s="24">
        <f ca="1">OFFSET(COM!U$247,$E120,0)</f>
        <v>0.96091832438962399</v>
      </c>
      <c r="S120" s="24">
        <f ca="1">OFFSET(COM!V$247,$E120,0)</f>
        <v>1.1419937817746368</v>
      </c>
      <c r="T120" s="194">
        <f ca="1">OFFSET(COM!W$247,$E120,0)</f>
        <v>1.3255317414894152</v>
      </c>
      <c r="U120" s="24">
        <f ca="1">OFFSET(COM!X$247,$E120,0)</f>
        <v>1.5238487193648038</v>
      </c>
      <c r="V120" s="24">
        <f ca="1">OFFSET(COM!Y$247,$E120,0)</f>
        <v>1.719800695427451</v>
      </c>
      <c r="W120" s="24">
        <f ca="1">OFFSET(COM!Z$247,$E120,0)</f>
        <v>1.9192790272097433</v>
      </c>
      <c r="X120" s="24">
        <f ca="1">OFFSET(COM!AA$247,$E120,0)</f>
        <v>2.1209735228698725</v>
      </c>
      <c r="Y120" s="206">
        <f ca="1">OFFSET(COM!AB$247,$E120,0)</f>
        <v>2.3245810426754905</v>
      </c>
      <c r="Z120" s="24">
        <f ca="1">OFFSET(COM!AC$247,$E120,0)</f>
        <v>2.5426249001372594</v>
      </c>
      <c r="AA120" s="24">
        <f ca="1">OFFSET(COM!AD$247,$E120,0)</f>
        <v>2.7568462540267777</v>
      </c>
      <c r="AB120" s="24">
        <f ca="1">OFFSET(COM!AE$247,$E120,0)</f>
        <v>2.9807028826744921</v>
      </c>
      <c r="AC120" s="24">
        <f ca="1">OFFSET(COM!AF$247,$E120,0)</f>
        <v>3.2120136746349321</v>
      </c>
      <c r="AD120" s="24">
        <f ca="1">OFFSET(COM!AG$247,$E120,0)</f>
        <v>3.4499771272713255</v>
      </c>
      <c r="AE120" s="24">
        <f ca="1">OFFSET(COM!AH$247,$E120,0)</f>
        <v>3.6923161252007954</v>
      </c>
      <c r="AF120" s="24">
        <f ca="1">OFFSET(COM!AI$247,$E120,0)</f>
        <v>3.9382571806514806</v>
      </c>
      <c r="AG120" s="24">
        <f ca="1">OFFSET(COM!AJ$247,$E120,0)</f>
        <v>4.1843408023199267</v>
      </c>
      <c r="AH120" s="24">
        <f ca="1">OFFSET(COM!AK$247,$E120,0)</f>
        <v>4.4342080937817929</v>
      </c>
      <c r="AI120" s="24">
        <f ca="1">OFFSET(COM!AL$247,$E120,0)</f>
        <v>4.6910592934407376</v>
      </c>
      <c r="AJ120" s="24">
        <f ca="1">OFFSET(COM!AM$247,$E120,0)</f>
        <v>6.0109654583709045</v>
      </c>
      <c r="AK120" s="24">
        <f ca="1">OFFSET(COM!AN$247,$E120,0)</f>
        <v>7.4666438410129734</v>
      </c>
      <c r="AL120" s="24">
        <f ca="1">OFFSET(COM!AO$247,$E120,0)</f>
        <v>7.4666438410129734</v>
      </c>
      <c r="AM120" s="24">
        <f ca="1">OFFSET(COM!AP$247,$E120,0)</f>
        <v>7.4666438410129734</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0.10858464017579429</v>
      </c>
      <c r="N121" s="24">
        <f ca="1">OFFSET(COM!Q$247,$E121,0)</f>
        <v>0.22455096004360772</v>
      </c>
      <c r="O121" s="194">
        <f ca="1">OFFSET(COM!R$247,$E121,0)</f>
        <v>0.29057352583684032</v>
      </c>
      <c r="P121" s="24">
        <f ca="1">OFFSET(COM!S$247,$E121,0)</f>
        <v>0.42565970068274678</v>
      </c>
      <c r="Q121" s="24">
        <f ca="1">OFFSET(COM!T$247,$E121,0)</f>
        <v>0.55903000631902311</v>
      </c>
      <c r="R121" s="24">
        <f ca="1">OFFSET(COM!U$247,$E121,0)</f>
        <v>0.69133460947660186</v>
      </c>
      <c r="S121" s="24">
        <f ca="1">OFFSET(COM!V$247,$E121,0)</f>
        <v>0.82160970928446708</v>
      </c>
      <c r="T121" s="194">
        <f ca="1">OFFSET(COM!W$247,$E121,0)</f>
        <v>0.95365646131632853</v>
      </c>
      <c r="U121" s="24">
        <f ca="1">OFFSET(COM!X$247,$E121,0)</f>
        <v>1.0963360075089252</v>
      </c>
      <c r="V121" s="24">
        <f ca="1">OFFSET(COM!Y$247,$E121,0)</f>
        <v>1.2373140484194136</v>
      </c>
      <c r="W121" s="24">
        <f ca="1">OFFSET(COM!Z$247,$E121,0)</f>
        <v>1.3808291330020219</v>
      </c>
      <c r="X121" s="24">
        <f ca="1">OFFSET(COM!AA$247,$E121,0)</f>
        <v>1.5259386411169253</v>
      </c>
      <c r="Y121" s="206">
        <f ca="1">OFFSET(COM!AB$247,$E121,0)</f>
        <v>1.6724244782776727</v>
      </c>
      <c r="Z121" s="24">
        <f ca="1">OFFSET(COM!AC$247,$E121,0)</f>
        <v>1.8292965674251607</v>
      </c>
      <c r="AA121" s="24">
        <f ca="1">OFFSET(COM!AD$247,$E121,0)</f>
        <v>1.9834185487359361</v>
      </c>
      <c r="AB121" s="24">
        <f ca="1">OFFSET(COM!AE$247,$E121,0)</f>
        <v>2.1444726477336005</v>
      </c>
      <c r="AC121" s="24">
        <f ca="1">OFFSET(COM!AF$247,$E121,0)</f>
        <v>2.3108896594283985</v>
      </c>
      <c r="AD121" s="24">
        <f ca="1">OFFSET(COM!AG$247,$E121,0)</f>
        <v>2.4820929411460027</v>
      </c>
      <c r="AE121" s="24">
        <f ca="1">OFFSET(COM!AH$247,$E121,0)</f>
        <v>2.6564442176719667</v>
      </c>
      <c r="AF121" s="24">
        <f ca="1">OFFSET(COM!AI$247,$E121,0)</f>
        <v>2.8333870016825271</v>
      </c>
      <c r="AG121" s="24">
        <f ca="1">OFFSET(COM!AJ$247,$E121,0)</f>
        <v>3.0104323552434624</v>
      </c>
      <c r="AH121" s="24">
        <f ca="1">OFFSET(COM!AK$247,$E121,0)</f>
        <v>3.1901998776012981</v>
      </c>
      <c r="AI121" s="24">
        <f ca="1">OFFSET(COM!AL$247,$E121,0)</f>
        <v>3.3749919866732179</v>
      </c>
      <c r="AJ121" s="24">
        <f ca="1">OFFSET(COM!AM$247,$E121,0)</f>
        <v>4.3246011156877726</v>
      </c>
      <c r="AK121" s="24">
        <f ca="1">OFFSET(COM!AN$247,$E121,0)</f>
        <v>5.3718918381605985</v>
      </c>
      <c r="AL121" s="24">
        <f ca="1">OFFSET(COM!AO$247,$E121,0)</f>
        <v>5.3718918381605985</v>
      </c>
      <c r="AM121" s="24">
        <f ca="1">OFFSET(COM!AP$247,$E121,0)</f>
        <v>5.3718918381605985</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194">
        <f ca="1">OFFSET(COM!R$247,$E122,0)</f>
        <v>3.6854762213107977</v>
      </c>
      <c r="P122" s="24">
        <f ca="1">OFFSET(COM!S$247,$E122,0)</f>
        <v>5.3988356328009299</v>
      </c>
      <c r="Q122" s="24">
        <f ca="1">OFFSET(COM!T$247,$E122,0)</f>
        <v>7.0904318944901314</v>
      </c>
      <c r="R122" s="24">
        <f ca="1">OFFSET(COM!U$247,$E122,0)</f>
        <v>8.7685113668127848</v>
      </c>
      <c r="S122" s="24">
        <f ca="1">OFFSET(COM!V$247,$E122,0)</f>
        <v>10.420849724851546</v>
      </c>
      <c r="T122" s="194">
        <f ca="1">OFFSET(COM!W$247,$E122,0)</f>
        <v>12.09565875404029</v>
      </c>
      <c r="U122" s="24">
        <f ca="1">OFFSET(COM!X$247,$E122,0)</f>
        <v>13.905328348838461</v>
      </c>
      <c r="V122" s="24">
        <f ca="1">OFFSET(COM!Y$247,$E122,0)</f>
        <v>15.693416978063171</v>
      </c>
      <c r="W122" s="24">
        <f ca="1">OFFSET(COM!Z$247,$E122,0)</f>
        <v>17.51368408638055</v>
      </c>
      <c r="X122" s="24">
        <f ca="1">OFFSET(COM!AA$247,$E122,0)</f>
        <v>19.354173993722885</v>
      </c>
      <c r="Y122" s="206">
        <f ca="1">OFFSET(COM!AB$247,$E122,0)</f>
        <v>21.212120508498916</v>
      </c>
      <c r="Z122" s="24">
        <f ca="1">OFFSET(COM!AC$247,$E122,0)</f>
        <v>23.201800582330041</v>
      </c>
      <c r="AA122" s="24">
        <f ca="1">OFFSET(COM!AD$247,$E122,0)</f>
        <v>25.156599787337846</v>
      </c>
      <c r="AB122" s="24">
        <f ca="1">OFFSET(COM!AE$247,$E122,0)</f>
        <v>27.199322194656595</v>
      </c>
      <c r="AC122" s="24">
        <f ca="1">OFFSET(COM!AF$247,$E122,0)</f>
        <v>29.310064863509258</v>
      </c>
      <c r="AD122" s="24">
        <f ca="1">OFFSET(COM!AG$247,$E122,0)</f>
        <v>31.481513972520297</v>
      </c>
      <c r="AE122" s="24">
        <f ca="1">OFFSET(COM!AH$247,$E122,0)</f>
        <v>33.692890531830216</v>
      </c>
      <c r="AF122" s="24">
        <f ca="1">OFFSET(COM!AI$247,$E122,0)</f>
        <v>35.937136359544141</v>
      </c>
      <c r="AG122" s="24">
        <f ca="1">OFFSET(COM!AJ$247,$E122,0)</f>
        <v>38.182683123528321</v>
      </c>
      <c r="AH122" s="24">
        <f ca="1">OFFSET(COM!AK$247,$E122,0)</f>
        <v>40.462756392783334</v>
      </c>
      <c r="AI122" s="24">
        <f ca="1">OFFSET(COM!AL$247,$E122,0)</f>
        <v>42.806558781211677</v>
      </c>
      <c r="AJ122" s="24">
        <f ca="1">OFFSET(COM!AM$247,$E122,0)</f>
        <v>54.85088337838075</v>
      </c>
      <c r="AK122" s="24">
        <f ca="1">OFFSET(COM!AN$247,$E122,0)</f>
        <v>68.134148064511507</v>
      </c>
      <c r="AL122" s="24">
        <f ca="1">OFFSET(COM!AO$247,$E122,0)</f>
        <v>68.134148064511507</v>
      </c>
      <c r="AM122" s="24">
        <f ca="1">OFFSET(COM!AP$247,$E122,0)</f>
        <v>68.134148064511507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194">
        <f ca="1">OFFSET(COM!R$247,$E123,0)</f>
        <v>0.59852622221288887</v>
      </c>
      <c r="P123" s="24">
        <f ca="1">OFFSET(COM!S$247,$E123,0)</f>
        <v>0.87677806112649204</v>
      </c>
      <c r="Q123" s="24">
        <f ca="1">OFFSET(COM!T$247,$E123,0)</f>
        <v>1.1514955356726129</v>
      </c>
      <c r="R123" s="24">
        <f ca="1">OFFSET(COM!U$247,$E123,0)</f>
        <v>1.4240178657136013</v>
      </c>
      <c r="S123" s="24">
        <f ca="1">OFFSET(COM!V$247,$E123,0)</f>
        <v>1.6923598046836066</v>
      </c>
      <c r="T123" s="194">
        <f ca="1">OFFSET(COM!W$247,$E123,0)</f>
        <v>1.9643510104257644</v>
      </c>
      <c r="U123" s="24">
        <f ca="1">OFFSET(COM!X$247,$E123,0)</f>
        <v>2.2582437507356836</v>
      </c>
      <c r="V123" s="24">
        <f ca="1">OFFSET(COM!Y$247,$E123,0)</f>
        <v>2.5486317136380867</v>
      </c>
      <c r="W123" s="24">
        <f ca="1">OFFSET(COM!Z$247,$E123,0)</f>
        <v>2.8442455041870032</v>
      </c>
      <c r="X123" s="24">
        <f ca="1">OFFSET(COM!AA$247,$E123,0)</f>
        <v>3.1431435040961606</v>
      </c>
      <c r="Y123" s="206">
        <f ca="1">OFFSET(COM!AB$247,$E123,0)</f>
        <v>3.444876480185473</v>
      </c>
      <c r="Z123" s="24">
        <f ca="1">OFFSET(COM!AC$247,$E123,0)</f>
        <v>3.7680031608343176</v>
      </c>
      <c r="AA123" s="24">
        <f ca="1">OFFSET(COM!AD$247,$E123,0)</f>
        <v>4.0854651421632733</v>
      </c>
      <c r="AB123" s="24">
        <f ca="1">OFFSET(COM!AE$247,$E123,0)</f>
        <v>4.4172059680604656</v>
      </c>
      <c r="AC123" s="24">
        <f ca="1">OFFSET(COM!AF$247,$E123,0)</f>
        <v>4.7599933745689826</v>
      </c>
      <c r="AD123" s="24">
        <f ca="1">OFFSET(COM!AG$247,$E123,0)</f>
        <v>5.1126395874053987</v>
      </c>
      <c r="AE123" s="24">
        <f ca="1">OFFSET(COM!AH$247,$E123,0)</f>
        <v>5.4717700710808987</v>
      </c>
      <c r="AF123" s="24">
        <f ca="1">OFFSET(COM!AI$247,$E123,0)</f>
        <v>5.8362385675024857</v>
      </c>
      <c r="AG123" s="24">
        <f ca="1">OFFSET(COM!AJ$247,$E123,0)</f>
        <v>6.2009183376983179</v>
      </c>
      <c r="AH123" s="24">
        <f ca="1">OFFSET(COM!AK$247,$E123,0)</f>
        <v>6.5712052581035252</v>
      </c>
      <c r="AI123" s="24">
        <f ca="1">OFFSET(COM!AL$247,$E123,0)</f>
        <v>6.9518418719142163</v>
      </c>
      <c r="AJ123" s="24">
        <f ca="1">OFFSET(COM!AM$247,$E123,0)</f>
        <v>8.9078561472377569</v>
      </c>
      <c r="AK123" s="24">
        <f ca="1">OFFSET(COM!AN$247,$E123,0)</f>
        <v>11.065075934811379</v>
      </c>
      <c r="AL123" s="24">
        <f ca="1">OFFSET(COM!AO$247,$E123,0)</f>
        <v>11.065075934811379</v>
      </c>
      <c r="AM123" s="24">
        <f ca="1">OFFSET(COM!AP$247,$E123,0)</f>
        <v>11.065075934811379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194">
        <f ca="1">OFFSET(COM!R$247,$E124,0)</f>
        <v>0.89654422327597971</v>
      </c>
      <c r="P124" s="24">
        <f ca="1">OFFSET(COM!S$247,$E124,0)</f>
        <v>1.3133431362318395</v>
      </c>
      <c r="Q124" s="24">
        <f ca="1">OFFSET(COM!T$247,$E124,0)</f>
        <v>1.724847855150714</v>
      </c>
      <c r="R124" s="24">
        <f ca="1">OFFSET(COM!U$247,$E124,0)</f>
        <v>2.1330644238561254</v>
      </c>
      <c r="S124" s="24">
        <f ca="1">OFFSET(COM!V$247,$E124,0)</f>
        <v>2.5350191023942732</v>
      </c>
      <c r="T124" s="194">
        <f ca="1">OFFSET(COM!W$247,$E124,0)</f>
        <v>2.9424400895457175</v>
      </c>
      <c r="U124" s="24">
        <f ca="1">OFFSET(COM!X$247,$E124,0)</f>
        <v>3.3826678169348883</v>
      </c>
      <c r="V124" s="24">
        <f ca="1">OFFSET(COM!Y$247,$E124,0)</f>
        <v>3.8176456691774705</v>
      </c>
      <c r="W124" s="24">
        <f ca="1">OFFSET(COM!Z$247,$E124,0)</f>
        <v>4.2604513916359892</v>
      </c>
      <c r="X124" s="24">
        <f ca="1">OFFSET(COM!AA$247,$E124,0)</f>
        <v>4.7081765960163988</v>
      </c>
      <c r="Y124" s="206">
        <f ca="1">OFFSET(COM!AB$247,$E124,0)</f>
        <v>5.1601483670853066</v>
      </c>
      <c r="Z124" s="24">
        <f ca="1">OFFSET(COM!AC$247,$E124,0)</f>
        <v>5.6441661898149205</v>
      </c>
      <c r="AA124" s="24">
        <f ca="1">OFFSET(COM!AD$247,$E124,0)</f>
        <v>6.1196987478003031</v>
      </c>
      <c r="AB124" s="24">
        <f ca="1">OFFSET(COM!AE$247,$E124,0)</f>
        <v>6.6166198684544648</v>
      </c>
      <c r="AC124" s="24">
        <f ca="1">OFFSET(COM!AF$247,$E124,0)</f>
        <v>7.1300878798988387</v>
      </c>
      <c r="AD124" s="24">
        <f ca="1">OFFSET(COM!AG$247,$E124,0)</f>
        <v>7.6583235916270809</v>
      </c>
      <c r="AE124" s="24">
        <f ca="1">OFFSET(COM!AH$247,$E124,0)</f>
        <v>8.19627222042927</v>
      </c>
      <c r="AF124" s="24">
        <f ca="1">OFFSET(COM!AI$247,$E124,0)</f>
        <v>8.7422167637188526</v>
      </c>
      <c r="AG124" s="24">
        <f ca="1">OFFSET(COM!AJ$247,$E124,0)</f>
        <v>9.2884777781584056</v>
      </c>
      <c r="AH124" s="24">
        <f ca="1">OFFSET(COM!AK$247,$E124,0)</f>
        <v>9.8431378533954437</v>
      </c>
      <c r="AI124" s="24">
        <f ca="1">OFFSET(COM!AL$247,$E124,0)</f>
        <v>10.413300938343664</v>
      </c>
      <c r="AJ124" s="24">
        <f ca="1">OFFSET(COM!AM$247,$E124,0)</f>
        <v>13.343253268089573</v>
      </c>
      <c r="AK124" s="24">
        <f ca="1">OFFSET(COM!AN$247,$E124,0)</f>
        <v>16.574595299747212</v>
      </c>
      <c r="AL124" s="24">
        <f ca="1">OFFSET(COM!AO$247,$E124,0)</f>
        <v>16.574595299747212</v>
      </c>
      <c r="AM124" s="24">
        <f ca="1">OFFSET(COM!AP$247,$E124,0)</f>
        <v>16.574595299747212</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0.12696243906377905</v>
      </c>
      <c r="N126" s="24">
        <f ca="1">OFFSET(COM!Q$247,$E126,0)</f>
        <v>0.26255589681094677</v>
      </c>
      <c r="O126" s="194">
        <f ca="1">OFFSET(COM!R$247,$E126,0)</f>
        <v>0.33975268977159823</v>
      </c>
      <c r="P126" s="24">
        <f ca="1">OFFSET(COM!S$247,$E126,0)</f>
        <v>0.49770201128213432</v>
      </c>
      <c r="Q126" s="24">
        <f ca="1">OFFSET(COM!T$247,$E126,0)</f>
        <v>0.65364505511272963</v>
      </c>
      <c r="R126" s="24">
        <f ca="1">OFFSET(COM!U$247,$E126,0)</f>
        <v>0.80834202780662745</v>
      </c>
      <c r="S126" s="24">
        <f ca="1">OFFSET(COM!V$247,$E126,0)</f>
        <v>0.96066600653977174</v>
      </c>
      <c r="T126" s="194">
        <f ca="1">OFFSET(COM!W$247,$E126,0)</f>
        <v>1.1150614871645941</v>
      </c>
      <c r="U126" s="24">
        <f ca="1">OFFSET(COM!X$247,$E126,0)</f>
        <v>1.2818893475304598</v>
      </c>
      <c r="V126" s="24">
        <f ca="1">OFFSET(COM!Y$247,$E126,0)</f>
        <v>1.4467277252186046</v>
      </c>
      <c r="W126" s="24">
        <f ca="1">OFFSET(COM!Z$247,$E126,0)</f>
        <v>1.6145325376815216</v>
      </c>
      <c r="X126" s="24">
        <f ca="1">OFFSET(COM!AA$247,$E126,0)</f>
        <v>1.7842016276355563</v>
      </c>
      <c r="Y126" s="206">
        <f ca="1">OFFSET(COM!AB$247,$E126,0)</f>
        <v>1.9554799884066407</v>
      </c>
      <c r="Z126" s="24">
        <f ca="1">OFFSET(COM!AC$247,$E126,0)</f>
        <v>2.13890245982572</v>
      </c>
      <c r="AA126" s="24">
        <f ca="1">OFFSET(COM!AD$247,$E126,0)</f>
        <v>2.3191093714927744</v>
      </c>
      <c r="AB126" s="24">
        <f ca="1">OFFSET(COM!AE$247,$E126,0)</f>
        <v>2.5074216520958004</v>
      </c>
      <c r="AC126" s="24">
        <f ca="1">OFFSET(COM!AF$247,$E126,0)</f>
        <v>2.7020045108893691</v>
      </c>
      <c r="AD126" s="24">
        <f ca="1">OFFSET(COM!AG$247,$E126,0)</f>
        <v>2.9021837092308651</v>
      </c>
      <c r="AE126" s="24">
        <f ca="1">OFFSET(COM!AH$247,$E126,0)</f>
        <v>3.1060436961109832</v>
      </c>
      <c r="AF126" s="24">
        <f ca="1">OFFSET(COM!AI$247,$E126,0)</f>
        <v>3.3129337995026424</v>
      </c>
      <c r="AG126" s="24">
        <f ca="1">OFFSET(COM!AJ$247,$E126,0)</f>
        <v>3.5199438321980061</v>
      </c>
      <c r="AH126" s="24">
        <f ca="1">OFFSET(COM!AK$247,$E126,0)</f>
        <v>3.7301367569620663</v>
      </c>
      <c r="AI126" s="24">
        <f ca="1">OFFSET(COM!AL$247,$E126,0)</f>
        <v>3.9462046727329092</v>
      </c>
      <c r="AJ126" s="24">
        <f ca="1">OFFSET(COM!AM$247,$E126,0)</f>
        <v>5.0565338222491683</v>
      </c>
      <c r="AK126" s="24">
        <f ca="1">OFFSET(COM!AN$247,$E126,0)</f>
        <v>6.2810770386631063</v>
      </c>
      <c r="AL126" s="24">
        <f ca="1">OFFSET(COM!AO$247,$E126,0)</f>
        <v>6.2810770386631063</v>
      </c>
      <c r="AM126" s="24">
        <f ca="1">OFFSET(COM!AP$247,$E126,0)</f>
        <v>6.2810770386631063</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04">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07">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04">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04">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07">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04">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04">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07">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04">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04">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07">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04">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04">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07">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5" t="s">
        <v>385</v>
      </c>
      <c r="B132">
        <v>7.8658203618</v>
      </c>
      <c r="E132" s="129">
        <f ca="1">MATCH(F132,IND!$D$26:$D$255,0)</f>
        <v>228</v>
      </c>
      <c r="F132" s="4" t="str">
        <f>A132</f>
        <v>IOTR</v>
      </c>
      <c r="G132" s="10">
        <f ca="1">OFFSET(IND!J$25,$E132,0)</f>
        <v>9.4685659246785185</v>
      </c>
      <c r="H132" s="10">
        <f ca="1">OFFSET(IND!K$25,$E132,0)</f>
        <v>9.7151116468409171</v>
      </c>
      <c r="I132" s="10">
        <f ca="1">OFFSET(IND!L$25,$E132,0)</f>
        <v>9.8767420272584996</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04">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04">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07">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04">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04">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07">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04">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04">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07">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04">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04">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07">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40" t="s">
        <v>197</v>
      </c>
      <c r="C2" s="340"/>
    </row>
    <row r="3" spans="1:48">
      <c r="A3" s="4" t="s">
        <v>16</v>
      </c>
    </row>
    <row r="4" spans="1:48" ht="15.75" thickBot="1">
      <c r="A4" s="4" t="s">
        <v>16</v>
      </c>
      <c r="B4" s="340" t="s">
        <v>11</v>
      </c>
      <c r="C4" s="340"/>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72.77</v>
      </c>
      <c r="M6" s="126" cm="1">
        <f t="array" ref="M6">INDEX(Drivers!$C$7:$AG$22,$D$6,MATCH(M$4,Drivers!$C$5:$AG$5,0))</f>
        <v>75.510000000000005</v>
      </c>
      <c r="N6" s="126" cm="1">
        <f t="array" ref="N6">INDEX(Drivers!$C$7:$AG$22,$D$6,MATCH(N$4,Drivers!$C$5:$AG$5,0))</f>
        <v>74.36</v>
      </c>
      <c r="O6" s="126" cm="1">
        <f t="array" ref="O6">INDEX(Drivers!$C$7:$AG$22,$D$6,MATCH(O$4,Drivers!$C$5:$AG$5,0))</f>
        <v>73.55</v>
      </c>
      <c r="P6" s="126" cm="1">
        <f t="array" ref="P6">INDEX(Drivers!$C$7:$AG$22,$D$6,MATCH(P$4,Drivers!$C$5:$AG$5,0))</f>
        <v>76</v>
      </c>
      <c r="Q6" s="126" cm="1">
        <f t="array" ref="Q6">INDEX(Drivers!$C$7:$AG$22,$D$6,MATCH(Q$4,Drivers!$C$5:$AG$5,0))</f>
        <v>74.78</v>
      </c>
      <c r="R6" s="126" cm="1">
        <f t="array" ref="R6">INDEX(Drivers!$C$7:$AG$22,$D$6,MATCH(R$4,Drivers!$C$5:$AG$5,0))</f>
        <v>73.53</v>
      </c>
      <c r="S6" s="126" cm="1">
        <f t="array" ref="S6">INDEX(Drivers!$C$7:$AG$22,$D$6,MATCH(S$4,Drivers!$C$5:$AG$5,0))</f>
        <v>70.959999999999994</v>
      </c>
      <c r="T6" s="126" cm="1">
        <f t="array" ref="T6">INDEX(Drivers!$C$7:$AG$22,$D$6,MATCH(T$4,Drivers!$C$5:$AG$5,0))</f>
        <v>72.959999999999994</v>
      </c>
      <c r="U6" s="126" cm="1">
        <f t="array" ref="U6">INDEX(Drivers!$C$7:$AG$22,$D$6,MATCH(U$4,Drivers!$C$5:$AG$5,0))</f>
        <v>75</v>
      </c>
      <c r="V6" s="126" cm="1">
        <f t="array" ref="V6">INDEX(Drivers!$C$7:$AG$22,$D$6,MATCH(V$4,Drivers!$C$5:$AG$5,0))</f>
        <v>76.52</v>
      </c>
      <c r="W6" s="126" cm="1">
        <f t="array" ref="W6">INDEX(Drivers!$C$7:$AG$22,$D$6,MATCH(W$4,Drivers!$C$5:$AG$5,0))</f>
        <v>77.900000000000006</v>
      </c>
      <c r="X6" s="126" cm="1">
        <f t="array" ref="X6">INDEX(Drivers!$C$7:$AG$22,$D$6,MATCH(X$4,Drivers!$C$5:$AG$5,0))</f>
        <v>79.13</v>
      </c>
      <c r="Y6" s="126" cm="1">
        <f t="array" ref="Y6">INDEX(Drivers!$C$7:$AG$22,$D$6,MATCH(Y$4,Drivers!$C$5:$AG$5,0))</f>
        <v>81.150000000000006</v>
      </c>
      <c r="Z6" s="126" cm="1">
        <f t="array" ref="Z6">INDEX(Drivers!$C$7:$AG$22,$D$6,MATCH(Z$4,Drivers!$C$5:$AG$5,0))</f>
        <v>83.06</v>
      </c>
      <c r="AA6" s="126" cm="1">
        <f t="array" ref="AA6">INDEX(Drivers!$C$7:$AG$22,$D$6,MATCH(AA$4,Drivers!$C$5:$AG$5,0))</f>
        <v>85</v>
      </c>
      <c r="AB6" s="126" cm="1">
        <f t="array" ref="AB6">INDEX(Drivers!$C$7:$AG$22,$D$6,MATCH(AB$4,Drivers!$C$5:$AG$5,0))</f>
        <v>86.79</v>
      </c>
      <c r="AC6" s="126" cm="1">
        <f t="array" ref="AC6">INDEX(Drivers!$C$7:$AG$22,$D$6,MATCH(AC$4,Drivers!$C$5:$AG$5,0))</f>
        <v>88.61</v>
      </c>
      <c r="AD6" s="126" cm="1">
        <f t="array" ref="AD6">INDEX(Drivers!$C$7:$AG$22,$D$6,MATCH(AD$4,Drivers!$C$5:$AG$5,0))</f>
        <v>90.52</v>
      </c>
      <c r="AE6" s="126" cm="1">
        <f t="array" ref="AE6">INDEX(Drivers!$C$7:$AG$22,$D$6,MATCH(AE$4,Drivers!$C$5:$AG$5,0))</f>
        <v>92.22</v>
      </c>
      <c r="AF6" s="126" cm="1">
        <f t="array" ref="AF6">INDEX(Drivers!$C$7:$AG$22,$D$6,MATCH(AF$4,Drivers!$C$5:$AG$5,0))</f>
        <v>94</v>
      </c>
      <c r="AG6" s="126" cm="1">
        <f t="array" ref="AG6">INDEX(Drivers!$C$7:$AG$22,$D$6,MATCH(AG$4,Drivers!$C$5:$AG$5,0))</f>
        <v>95.83</v>
      </c>
      <c r="AH6" s="126" cm="1">
        <f t="array" ref="AH6">INDEX(Drivers!$C$7:$AG$22,$D$6,MATCH(AH$4,Drivers!$C$5:$AG$5,0))</f>
        <v>97.69</v>
      </c>
      <c r="AI6" s="126" cm="1">
        <f t="array" ref="AI6">INDEX(Drivers!$C$7:$AG$22,$D$6,MATCH(AI$4,Drivers!$C$5:$AG$5,0))</f>
        <v>99.72</v>
      </c>
      <c r="AJ6" s="126" cm="1">
        <f t="array" ref="AJ6">INDEX(Drivers!$C$7:$AG$22,$D$6,MATCH(AJ$4,Drivers!$C$5:$AG$5,0))</f>
        <v>101.85</v>
      </c>
      <c r="AK6" s="126" cm="1">
        <f t="array" ref="AK6">INDEX(Drivers!$C$7:$AG$22,$D$6,MATCH(AK$4,Drivers!$C$5:$AG$5,0))</f>
        <v>104.02</v>
      </c>
      <c r="AL6" s="126" cm="1">
        <f t="array" ref="AL6">INDEX(Drivers!$C$7:$AG$22,$D$6,MATCH(AL$4,Drivers!$C$5:$AG$5,0))</f>
        <v>106.26</v>
      </c>
      <c r="AM6" s="126" cm="1">
        <f t="array" ref="AM6">INDEX(Drivers!$C$7:$AG$22,$D$6,MATCH(AM$4,Drivers!$C$5:$AG$5,0))</f>
        <v>108.6</v>
      </c>
      <c r="AN6" s="126" cm="1">
        <f t="array" ref="AN6">INDEX(Drivers!$C$7:$AG$22,$D$6,MATCH(AN$4,Drivers!$C$5:$AG$5,0))</f>
        <v>120.7</v>
      </c>
      <c r="AO6" s="126" cm="1">
        <f t="array" ref="AO6">INDEX(Drivers!$C$7:$AG$22,$D$6,MATCH(AO$4,Drivers!$C$5:$AG$5,0))</f>
        <v>136.25</v>
      </c>
      <c r="AP6" s="126">
        <f>AO6</f>
        <v>136.25</v>
      </c>
      <c r="AQ6" s="126"/>
      <c r="AR6" s="126"/>
      <c r="AS6" s="24"/>
      <c r="AT6" s="24"/>
      <c r="AU6" s="24"/>
      <c r="AV6" s="24"/>
    </row>
    <row r="7" spans="1:48">
      <c r="A7" s="4" t="s">
        <v>16</v>
      </c>
      <c r="B7" s="25"/>
    </row>
    <row r="8" spans="1:48" ht="15.75" thickBot="1">
      <c r="A8" s="4" t="s">
        <v>16</v>
      </c>
      <c r="B8" s="340" t="s">
        <v>285</v>
      </c>
      <c r="C8" s="340"/>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40" t="s">
        <v>12</v>
      </c>
      <c r="C16" s="340"/>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2.6103194787965474</v>
      </c>
      <c r="L22" s="6">
        <f t="shared" ref="L22:AP22" si="2">L$6/K$6*K22*L$17</f>
        <v>2.7207218887889457</v>
      </c>
      <c r="M22" s="6">
        <f t="shared" si="2"/>
        <v>2.8231649006795836</v>
      </c>
      <c r="N22" s="6">
        <f t="shared" si="2"/>
        <v>2.7801687460539508</v>
      </c>
      <c r="O22" s="6">
        <f t="shared" si="2"/>
        <v>2.7498844980132877</v>
      </c>
      <c r="P22" s="6">
        <f t="shared" si="2"/>
        <v>2.8414850013461574</v>
      </c>
      <c r="Q22" s="6">
        <f t="shared" si="2"/>
        <v>2.7958716894824431</v>
      </c>
      <c r="R22" s="6">
        <f t="shared" si="2"/>
        <v>2.7491367388024077</v>
      </c>
      <c r="S22" s="6">
        <f t="shared" si="2"/>
        <v>2.6530496802042545</v>
      </c>
      <c r="T22" s="6">
        <f t="shared" si="2"/>
        <v>2.7278256012923108</v>
      </c>
      <c r="U22" s="6">
        <f t="shared" si="2"/>
        <v>2.8040970408021288</v>
      </c>
      <c r="V22" s="6">
        <f t="shared" si="2"/>
        <v>2.860926740829052</v>
      </c>
      <c r="W22" s="6">
        <f t="shared" si="2"/>
        <v>2.9125221263798116</v>
      </c>
      <c r="X22" s="6">
        <f t="shared" si="2"/>
        <v>2.9585093178489661</v>
      </c>
      <c r="Y22" s="6">
        <f t="shared" si="2"/>
        <v>3.0340329981479037</v>
      </c>
      <c r="Z22" s="6">
        <f t="shared" si="2"/>
        <v>3.1054440027869976</v>
      </c>
      <c r="AA22" s="6">
        <f t="shared" si="2"/>
        <v>3.1779766462424126</v>
      </c>
      <c r="AB22" s="6">
        <f t="shared" si="2"/>
        <v>3.2449010956162234</v>
      </c>
      <c r="AC22" s="6">
        <f t="shared" si="2"/>
        <v>3.3129471838063544</v>
      </c>
      <c r="AD22" s="6">
        <f t="shared" si="2"/>
        <v>3.3843581884454488</v>
      </c>
      <c r="AE22" s="6">
        <f t="shared" si="2"/>
        <v>3.4479177213702976</v>
      </c>
      <c r="AF22" s="6">
        <f t="shared" si="2"/>
        <v>3.5144682911386678</v>
      </c>
      <c r="AG22" s="6">
        <f t="shared" si="2"/>
        <v>3.5828882589342395</v>
      </c>
      <c r="AH22" s="6">
        <f t="shared" si="2"/>
        <v>3.6524298655461322</v>
      </c>
      <c r="AI22" s="6">
        <f t="shared" si="2"/>
        <v>3.7283274254505101</v>
      </c>
      <c r="AJ22" s="6">
        <f t="shared" si="2"/>
        <v>3.8079637814092906</v>
      </c>
      <c r="AK22" s="6">
        <f t="shared" si="2"/>
        <v>3.889095655789832</v>
      </c>
      <c r="AL22" s="6">
        <f t="shared" si="2"/>
        <v>3.9728446874084562</v>
      </c>
      <c r="AM22" s="6">
        <f t="shared" si="2"/>
        <v>4.0603325150814822</v>
      </c>
      <c r="AN22" s="6">
        <f t="shared" si="2"/>
        <v>4.5127268376642258</v>
      </c>
      <c r="AO22" s="6">
        <f t="shared" si="2"/>
        <v>5.0941096241238668</v>
      </c>
      <c r="AP22" s="6">
        <f t="shared" si="2"/>
        <v>5.0941096241238668</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3.9971667591527797</v>
      </c>
      <c r="L23" s="6">
        <f t="shared" ref="L23:AP23" si="3">L$6/K$6*K23*L$17</f>
        <v>4.1662253157534552</v>
      </c>
      <c r="M23" s="6">
        <f t="shared" si="3"/>
        <v>4.3230956931777298</v>
      </c>
      <c r="N23" s="6">
        <f t="shared" si="3"/>
        <v>4.2572559362295852</v>
      </c>
      <c r="O23" s="6">
        <f t="shared" si="3"/>
        <v>4.2108818465530655</v>
      </c>
      <c r="P23" s="6">
        <f t="shared" si="3"/>
        <v>4.3511491548338954</v>
      </c>
      <c r="Q23" s="6">
        <f t="shared" si="3"/>
        <v>4.2813017605062988</v>
      </c>
      <c r="R23" s="6">
        <f t="shared" si="3"/>
        <v>4.2097368073017938</v>
      </c>
      <c r="S23" s="6">
        <f t="shared" si="3"/>
        <v>4.0625992635133308</v>
      </c>
      <c r="T23" s="6">
        <f t="shared" si="3"/>
        <v>4.1771031886405385</v>
      </c>
      <c r="U23" s="6">
        <f t="shared" si="3"/>
        <v>4.2938971922702907</v>
      </c>
      <c r="V23" s="6">
        <f t="shared" si="3"/>
        <v>4.3809201753669686</v>
      </c>
      <c r="W23" s="6">
        <f t="shared" si="3"/>
        <v>4.4599278837047427</v>
      </c>
      <c r="X23" s="6">
        <f t="shared" si="3"/>
        <v>4.5303477976579751</v>
      </c>
      <c r="Y23" s="6">
        <f t="shared" si="3"/>
        <v>4.6459967620364555</v>
      </c>
      <c r="Z23" s="6">
        <f t="shared" si="3"/>
        <v>4.7553480105329387</v>
      </c>
      <c r="AA23" s="6">
        <f t="shared" si="3"/>
        <v>4.8664168179063294</v>
      </c>
      <c r="AB23" s="6">
        <f t="shared" si="3"/>
        <v>4.9688978308951803</v>
      </c>
      <c r="AC23" s="6">
        <f t="shared" si="3"/>
        <v>5.0730964027609389</v>
      </c>
      <c r="AD23" s="6">
        <f t="shared" si="3"/>
        <v>5.182447651257422</v>
      </c>
      <c r="AE23" s="6">
        <f t="shared" si="3"/>
        <v>5.2797759876155492</v>
      </c>
      <c r="AF23" s="6">
        <f t="shared" si="3"/>
        <v>5.3816844809787634</v>
      </c>
      <c r="AG23" s="6">
        <f t="shared" si="3"/>
        <v>5.4864555724701578</v>
      </c>
      <c r="AH23" s="6">
        <f t="shared" si="3"/>
        <v>5.5929442228384607</v>
      </c>
      <c r="AI23" s="6">
        <f t="shared" si="3"/>
        <v>5.709165706842577</v>
      </c>
      <c r="AJ23" s="6">
        <f t="shared" si="3"/>
        <v>5.8311123871030528</v>
      </c>
      <c r="AK23" s="6">
        <f t="shared" si="3"/>
        <v>5.955349145866073</v>
      </c>
      <c r="AL23" s="6">
        <f t="shared" si="3"/>
        <v>6.0835935420085461</v>
      </c>
      <c r="AM23" s="6">
        <f t="shared" si="3"/>
        <v>6.2175631344073778</v>
      </c>
      <c r="AN23" s="6">
        <f t="shared" si="3"/>
        <v>6.9103118814269839</v>
      </c>
      <c r="AO23" s="6">
        <f t="shared" si="3"/>
        <v>7.8005798992910229</v>
      </c>
      <c r="AP23" s="6">
        <f t="shared" si="3"/>
        <v>7.8005798992910229</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15.186639136729754</v>
      </c>
      <c r="L24" s="6">
        <f t="shared" ref="L24:AP24" si="4">L$6/K$6*K24*L$17</f>
        <v>15.828951916448517</v>
      </c>
      <c r="M24" s="6">
        <f t="shared" si="4"/>
        <v>16.42495752660475</v>
      </c>
      <c r="N24" s="6">
        <f t="shared" si="4"/>
        <v>16.174809186575672</v>
      </c>
      <c r="O24" s="6">
        <f t="shared" si="4"/>
        <v>15.998617747076931</v>
      </c>
      <c r="P24" s="6">
        <f t="shared" si="4"/>
        <v>16.531542471486702</v>
      </c>
      <c r="Q24" s="6">
        <f t="shared" si="4"/>
        <v>16.266167710760207</v>
      </c>
      <c r="R24" s="6">
        <f t="shared" si="4"/>
        <v>15.994267341163386</v>
      </c>
      <c r="S24" s="6">
        <f t="shared" si="4"/>
        <v>15.43524018127232</v>
      </c>
      <c r="T24" s="6">
        <f t="shared" si="4"/>
        <v>15.870280772627233</v>
      </c>
      <c r="U24" s="6">
        <f t="shared" si="4"/>
        <v>16.314022175809246</v>
      </c>
      <c r="V24" s="6">
        <f t="shared" si="4"/>
        <v>16.644653025238981</v>
      </c>
      <c r="W24" s="6">
        <f t="shared" si="4"/>
        <v>16.944831033273875</v>
      </c>
      <c r="X24" s="6">
        <f t="shared" si="4"/>
        <v>17.212380996957144</v>
      </c>
      <c r="Y24" s="6">
        <f t="shared" si="4"/>
        <v>17.651771994225609</v>
      </c>
      <c r="Z24" s="6">
        <f t="shared" si="4"/>
        <v>18.067235758969549</v>
      </c>
      <c r="AA24" s="6">
        <f t="shared" si="4"/>
        <v>18.489225132583812</v>
      </c>
      <c r="AB24" s="6">
        <f t="shared" si="4"/>
        <v>18.87858646184646</v>
      </c>
      <c r="AC24" s="6">
        <f t="shared" si="4"/>
        <v>19.274473399979428</v>
      </c>
      <c r="AD24" s="6">
        <f t="shared" si="4"/>
        <v>19.689937164723371</v>
      </c>
      <c r="AE24" s="6">
        <f t="shared" si="4"/>
        <v>20.059721667375051</v>
      </c>
      <c r="AF24" s="6">
        <f t="shared" si="4"/>
        <v>20.446907793680921</v>
      </c>
      <c r="AG24" s="6">
        <f t="shared" si="4"/>
        <v>20.844969934770663</v>
      </c>
      <c r="AH24" s="6">
        <f t="shared" si="4"/>
        <v>21.249557684730732</v>
      </c>
      <c r="AI24" s="6">
        <f t="shared" si="4"/>
        <v>21.691123884955971</v>
      </c>
      <c r="AJ24" s="6">
        <f t="shared" si="4"/>
        <v>22.154442114748953</v>
      </c>
      <c r="AK24" s="6">
        <f t="shared" si="4"/>
        <v>22.626461156369032</v>
      </c>
      <c r="AL24" s="6">
        <f t="shared" si="4"/>
        <v>23.113706618686539</v>
      </c>
      <c r="AM24" s="6">
        <f t="shared" si="4"/>
        <v>23.622704110571782</v>
      </c>
      <c r="AN24" s="6">
        <f t="shared" si="4"/>
        <v>26.254699688269007</v>
      </c>
      <c r="AO24" s="6">
        <f t="shared" si="4"/>
        <v>29.637140286053452</v>
      </c>
      <c r="AP24" s="6">
        <f t="shared" si="4"/>
        <v>29.637140286053452</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5.2326399982967677</v>
      </c>
      <c r="L25" s="6">
        <f t="shared" ref="L25:AP25" si="5">L$6/K$6*K25*L$17</f>
        <v>5.4539523974598474</v>
      </c>
      <c r="M25" s="6">
        <f t="shared" si="5"/>
        <v>5.6593094067911656</v>
      </c>
      <c r="N25" s="6">
        <f t="shared" si="5"/>
        <v>5.5731194211229118</v>
      </c>
      <c r="O25" s="6">
        <f t="shared" si="5"/>
        <v>5.512411692087011</v>
      </c>
      <c r="P25" s="6">
        <f t="shared" si="5"/>
        <v>5.6960338354672047</v>
      </c>
      <c r="Q25" s="6">
        <f t="shared" si="5"/>
        <v>5.6045975028452313</v>
      </c>
      <c r="R25" s="6">
        <f t="shared" si="5"/>
        <v>5.5109127358145207</v>
      </c>
      <c r="S25" s="6">
        <f t="shared" si="5"/>
        <v>5.318296854799379</v>
      </c>
      <c r="T25" s="6">
        <f t="shared" si="5"/>
        <v>5.468192482048515</v>
      </c>
      <c r="U25" s="6">
        <f t="shared" si="5"/>
        <v>5.6210860218426353</v>
      </c>
      <c r="V25" s="6">
        <f t="shared" si="5"/>
        <v>5.7350066985519792</v>
      </c>
      <c r="W25" s="6">
        <f t="shared" si="5"/>
        <v>5.8384346813538848</v>
      </c>
      <c r="X25" s="6">
        <f t="shared" si="5"/>
        <v>5.9306204921121033</v>
      </c>
      <c r="Y25" s="6">
        <f t="shared" si="5"/>
        <v>6.0820150756337323</v>
      </c>
      <c r="Z25" s="6">
        <f t="shared" si="5"/>
        <v>6.2251653996566576</v>
      </c>
      <c r="AA25" s="6">
        <f t="shared" si="5"/>
        <v>6.3705641580883201</v>
      </c>
      <c r="AB25" s="6">
        <f t="shared" si="5"/>
        <v>6.5047207444762982</v>
      </c>
      <c r="AC25" s="6">
        <f t="shared" si="5"/>
        <v>6.6411257652730118</v>
      </c>
      <c r="AD25" s="6">
        <f t="shared" si="5"/>
        <v>6.784276089295938</v>
      </c>
      <c r="AE25" s="6">
        <f t="shared" si="5"/>
        <v>6.9116873724577053</v>
      </c>
      <c r="AF25" s="6">
        <f t="shared" si="5"/>
        <v>7.0450944807094364</v>
      </c>
      <c r="AG25" s="6">
        <f t="shared" si="5"/>
        <v>7.1822489796423961</v>
      </c>
      <c r="AH25" s="6">
        <f t="shared" si="5"/>
        <v>7.3216519129840938</v>
      </c>
      <c r="AI25" s="6">
        <f t="shared" si="5"/>
        <v>7.473795974641968</v>
      </c>
      <c r="AJ25" s="6">
        <f t="shared" si="5"/>
        <v>7.633434817662299</v>
      </c>
      <c r="AK25" s="6">
        <f t="shared" si="5"/>
        <v>7.7960715732276125</v>
      </c>
      <c r="AL25" s="6">
        <f t="shared" si="5"/>
        <v>7.9639546757466473</v>
      </c>
      <c r="AM25" s="6">
        <f t="shared" si="5"/>
        <v>8.1393325596281354</v>
      </c>
      <c r="AN25" s="6">
        <f t="shared" si="5"/>
        <v>9.046201104485414</v>
      </c>
      <c r="AO25" s="6">
        <f t="shared" si="5"/>
        <v>10.211639606347452</v>
      </c>
      <c r="AP25" s="6">
        <f t="shared" si="5"/>
        <v>10.211639606347452</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8.7876468162889321</v>
      </c>
      <c r="L26" s="6">
        <f t="shared" ref="L26:AP26" si="6">L$6/K$6*K26*L$17</f>
        <v>9.1593167956002812</v>
      </c>
      <c r="M26" s="6">
        <f t="shared" si="6"/>
        <v>9.5041914420197511</v>
      </c>
      <c r="N26" s="6">
        <f t="shared" si="6"/>
        <v>9.3594447838509947</v>
      </c>
      <c r="O26" s="6">
        <f t="shared" si="6"/>
        <v>9.2574927898364798</v>
      </c>
      <c r="P26" s="6">
        <f t="shared" si="6"/>
        <v>9.5658661050655684</v>
      </c>
      <c r="Q26" s="6">
        <f t="shared" si="6"/>
        <v>9.4123087807474111</v>
      </c>
      <c r="R26" s="6">
        <f t="shared" si="6"/>
        <v>9.2549754566509375</v>
      </c>
      <c r="S26" s="6">
        <f t="shared" si="6"/>
        <v>8.9314981423085875</v>
      </c>
      <c r="T26" s="6">
        <f t="shared" si="6"/>
        <v>9.1832314608629435</v>
      </c>
      <c r="U26" s="6">
        <f t="shared" si="6"/>
        <v>9.4399994457883896</v>
      </c>
      <c r="V26" s="6">
        <f t="shared" si="6"/>
        <v>9.6313167678897003</v>
      </c>
      <c r="W26" s="6">
        <f t="shared" si="6"/>
        <v>9.805012757692209</v>
      </c>
      <c r="X26" s="6">
        <f t="shared" si="6"/>
        <v>9.9598287486031367</v>
      </c>
      <c r="Y26" s="6">
        <f t="shared" si="6"/>
        <v>10.214079400343039</v>
      </c>
      <c r="Z26" s="6">
        <f t="shared" si="6"/>
        <v>10.45448471956245</v>
      </c>
      <c r="AA26" s="6">
        <f t="shared" si="6"/>
        <v>10.698666038560175</v>
      </c>
      <c r="AB26" s="6">
        <f t="shared" si="6"/>
        <v>10.923967358666324</v>
      </c>
      <c r="AC26" s="6">
        <f t="shared" si="6"/>
        <v>11.153044678550787</v>
      </c>
      <c r="AD26" s="6">
        <f t="shared" si="6"/>
        <v>11.393449997770198</v>
      </c>
      <c r="AE26" s="6">
        <f t="shared" si="6"/>
        <v>11.607423318541402</v>
      </c>
      <c r="AF26" s="6">
        <f t="shared" si="6"/>
        <v>11.831465972054779</v>
      </c>
      <c r="AG26" s="6">
        <f t="shared" si="6"/>
        <v>12.061801958532016</v>
      </c>
      <c r="AH26" s="6">
        <f t="shared" si="6"/>
        <v>12.295913944787568</v>
      </c>
      <c r="AI26" s="6">
        <f t="shared" si="6"/>
        <v>12.55142326312024</v>
      </c>
      <c r="AJ26" s="6">
        <f t="shared" si="6"/>
        <v>12.819519247380631</v>
      </c>
      <c r="AK26" s="6">
        <f t="shared" si="6"/>
        <v>13.092649898012107</v>
      </c>
      <c r="AL26" s="6">
        <f t="shared" si="6"/>
        <v>13.374591214792989</v>
      </c>
      <c r="AM26" s="6">
        <f t="shared" si="6"/>
        <v>13.669119197501585</v>
      </c>
      <c r="AN26" s="6">
        <f t="shared" si="6"/>
        <v>15.192105774755445</v>
      </c>
      <c r="AO26" s="6">
        <f t="shared" si="6"/>
        <v>17.149332326515569</v>
      </c>
      <c r="AP26" s="6">
        <f t="shared" si="6"/>
        <v>17.149332326515569</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R14" sqref="R14"/>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40" t="s">
        <v>197</v>
      </c>
      <c r="C2" s="340"/>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210.29</v>
      </c>
      <c r="L10" s="185" cm="1">
        <f t="array" ref="L10">INDEX(Drivers!$C$7:$AG$22,$G10,L$9)</f>
        <v>210.09</v>
      </c>
      <c r="M10" s="185" cm="1">
        <f t="array" ref="M10">INDEX(Drivers!$C$7:$AG$22,$G10,M$9)</f>
        <v>214.84</v>
      </c>
      <c r="N10" s="185" cm="1">
        <f t="array" ref="N10">INDEX(Drivers!$C$7:$AG$22,$G10,N$9)</f>
        <v>210.99</v>
      </c>
      <c r="O10" s="185" cm="1">
        <f t="array" ref="O10">INDEX(Drivers!$C$7:$AG$22,$G10,O$9)</f>
        <v>215.85</v>
      </c>
      <c r="P10" s="185" cm="1">
        <f t="array" ref="P10">INDEX(Drivers!$C$7:$AG$22,$G10,P$9)</f>
        <v>213.65</v>
      </c>
      <c r="Q10" s="185" cm="1">
        <f t="array" ref="Q10">INDEX(Drivers!$C$7:$AG$22,$G10,Q$9)</f>
        <v>210.07</v>
      </c>
      <c r="R10" s="185" cm="1">
        <f t="array" ref="R10">INDEX(Drivers!$C$7:$AG$22,$G10,R$9)</f>
        <v>193.07</v>
      </c>
      <c r="S10" s="185" cm="1">
        <f t="array" ref="S10">INDEX(Drivers!$C$7:$AG$22,$G10,S$9)</f>
        <v>196.38</v>
      </c>
      <c r="T10" s="185" cm="1">
        <f t="array" ref="T10">INDEX(Drivers!$C$7:$AG$22,$G10,T$9)</f>
        <v>199.05</v>
      </c>
      <c r="U10" s="185" cm="1">
        <f t="array" ref="U10">INDEX(Drivers!$C$7:$AG$22,$G10,U$9)</f>
        <v>201.54</v>
      </c>
      <c r="V10" s="185" cm="1">
        <f t="array" ref="V10">INDEX(Drivers!$C$7:$AG$22,$G10,V$9)</f>
        <v>203.91</v>
      </c>
      <c r="W10" s="185" cm="1">
        <f t="array" ref="W10">INDEX(Drivers!$C$7:$AG$22,$G10,W$9)</f>
        <v>207.14</v>
      </c>
      <c r="X10" s="185" cm="1">
        <f t="array" ref="X10">INDEX(Drivers!$C$7:$AG$22,$G10,X$9)</f>
        <v>212.19</v>
      </c>
      <c r="Y10" s="185" cm="1">
        <f t="array" ref="Y10">INDEX(Drivers!$C$7:$AG$22,$G10,Y$9)</f>
        <v>217.65</v>
      </c>
      <c r="Z10" s="185" cm="1">
        <f t="array" ref="Z10">INDEX(Drivers!$C$7:$AG$22,$G10,Z$9)</f>
        <v>223.52</v>
      </c>
      <c r="AA10" s="185" cm="1">
        <f t="array" ref="AA10">INDEX(Drivers!$C$7:$AG$22,$G10,AA$9)</f>
        <v>228.69</v>
      </c>
      <c r="AB10" s="185" cm="1">
        <f t="array" ref="AB10">INDEX(Drivers!$C$7:$AG$22,$G10,AB$9)</f>
        <v>234.66</v>
      </c>
      <c r="AC10" s="185" cm="1">
        <f t="array" ref="AC10">INDEX(Drivers!$C$7:$AG$22,$G10,AC$9)</f>
        <v>240.3</v>
      </c>
      <c r="AD10" s="185" cm="1">
        <f t="array" ref="AD10">INDEX(Drivers!$C$7:$AG$22,$G10,AD$9)</f>
        <v>245.53</v>
      </c>
      <c r="AE10" s="185" cm="1">
        <f t="array" ref="AE10">INDEX(Drivers!$C$7:$AG$22,$G10,AE$9)</f>
        <v>251.1</v>
      </c>
      <c r="AF10" s="185" cm="1">
        <f t="array" ref="AF10">INDEX(Drivers!$C$7:$AG$22,$G10,AF$9)</f>
        <v>256.91000000000003</v>
      </c>
      <c r="AG10" s="185" cm="1">
        <f t="array" ref="AG10">INDEX(Drivers!$C$7:$AG$22,$G10,AG$9)</f>
        <v>262.83</v>
      </c>
      <c r="AH10" s="185" cm="1">
        <f t="array" ref="AH10">INDEX(Drivers!$C$7:$AG$22,$G10,AH$9)</f>
        <v>269.37</v>
      </c>
      <c r="AI10" s="185" cm="1">
        <f t="array" ref="AI10">INDEX(Drivers!$C$7:$AG$22,$G10,AI$9)</f>
        <v>276.17</v>
      </c>
      <c r="AJ10" s="185" cm="1">
        <f t="array" ref="AJ10">INDEX(Drivers!$C$7:$AG$22,$G10,AJ$9)</f>
        <v>282.98</v>
      </c>
      <c r="AK10" s="185" cm="1">
        <f t="array" ref="AK10">INDEX(Drivers!$C$7:$AG$22,$G10,AK$9)</f>
        <v>290.05</v>
      </c>
      <c r="AL10" s="185" cm="1">
        <f t="array" ref="AL10">INDEX(Drivers!$C$7:$AG$22,$G10,AL$9)</f>
        <v>297.62</v>
      </c>
      <c r="AM10" s="185" cm="1">
        <f t="array" ref="AM10">INDEX(Drivers!$C$7:$AG$22,$G10,AM$9)</f>
        <v>334.31</v>
      </c>
      <c r="AN10" s="185" cm="1">
        <f t="array" ref="AN10">INDEX(Drivers!$C$7:$AG$22,$G10,AN$9)</f>
        <v>380</v>
      </c>
      <c r="AO10" s="185">
        <f>FORECAST(AO$3,$AL10:$AN10,$AL$3:$AN$3)</f>
        <v>460.88000000000102</v>
      </c>
      <c r="AP10" s="185">
        <f>FORECAST(AP$3,$AL10:$AN10,$AL$3:$AN$3)</f>
        <v>543.26000000000204</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210.29</v>
      </c>
      <c r="L11" s="185" cm="1">
        <f t="array" ref="L11">INDEX(Drivers!$C$7:$AG$22,$G11,L$9)</f>
        <v>210.09</v>
      </c>
      <c r="M11" s="185" cm="1">
        <f t="array" ref="M11">INDEX(Drivers!$C$7:$AG$22,$G11,M$9)</f>
        <v>214.84</v>
      </c>
      <c r="N11" s="185" cm="1">
        <f t="array" ref="N11">INDEX(Drivers!$C$7:$AG$22,$G11,N$9)</f>
        <v>210.99</v>
      </c>
      <c r="O11" s="185" cm="1">
        <f t="array" ref="O11">INDEX(Drivers!$C$7:$AG$22,$G11,O$9)</f>
        <v>215.85</v>
      </c>
      <c r="P11" s="185" cm="1">
        <f t="array" ref="P11">INDEX(Drivers!$C$7:$AG$22,$G11,P$9)</f>
        <v>213.65</v>
      </c>
      <c r="Q11" s="185" cm="1">
        <f t="array" ref="Q11">INDEX(Drivers!$C$7:$AG$22,$G11,Q$9)</f>
        <v>210.07</v>
      </c>
      <c r="R11" s="185" cm="1">
        <f t="array" ref="R11">INDEX(Drivers!$C$7:$AG$22,$G11,R$9)</f>
        <v>193.07</v>
      </c>
      <c r="S11" s="185" cm="1">
        <f t="array" ref="S11">INDEX(Drivers!$C$7:$AG$22,$G11,S$9)</f>
        <v>196.38</v>
      </c>
      <c r="T11" s="185" cm="1">
        <f t="array" ref="T11">INDEX(Drivers!$C$7:$AG$22,$G11,T$9)</f>
        <v>199.05</v>
      </c>
      <c r="U11" s="185" cm="1">
        <f t="array" ref="U11">INDEX(Drivers!$C$7:$AG$22,$G11,U$9)</f>
        <v>201.54</v>
      </c>
      <c r="V11" s="185" cm="1">
        <f t="array" ref="V11">INDEX(Drivers!$C$7:$AG$22,$G11,V$9)</f>
        <v>203.91</v>
      </c>
      <c r="W11" s="185" cm="1">
        <f t="array" ref="W11">INDEX(Drivers!$C$7:$AG$22,$G11,W$9)</f>
        <v>207.14</v>
      </c>
      <c r="X11" s="185" cm="1">
        <f t="array" ref="X11">INDEX(Drivers!$C$7:$AG$22,$G11,X$9)</f>
        <v>212.19</v>
      </c>
      <c r="Y11" s="185" cm="1">
        <f t="array" ref="Y11">INDEX(Drivers!$C$7:$AG$22,$G11,Y$9)</f>
        <v>217.65</v>
      </c>
      <c r="Z11" s="185" cm="1">
        <f t="array" ref="Z11">INDEX(Drivers!$C$7:$AG$22,$G11,Z$9)</f>
        <v>223.52</v>
      </c>
      <c r="AA11" s="185" cm="1">
        <f t="array" ref="AA11">INDEX(Drivers!$C$7:$AG$22,$G11,AA$9)</f>
        <v>228.69</v>
      </c>
      <c r="AB11" s="185" cm="1">
        <f t="array" ref="AB11">INDEX(Drivers!$C$7:$AG$22,$G11,AB$9)</f>
        <v>234.66</v>
      </c>
      <c r="AC11" s="185" cm="1">
        <f t="array" ref="AC11">INDEX(Drivers!$C$7:$AG$22,$G11,AC$9)</f>
        <v>240.3</v>
      </c>
      <c r="AD11" s="185" cm="1">
        <f t="array" ref="AD11">INDEX(Drivers!$C$7:$AG$22,$G11,AD$9)</f>
        <v>245.53</v>
      </c>
      <c r="AE11" s="185" cm="1">
        <f t="array" ref="AE11">INDEX(Drivers!$C$7:$AG$22,$G11,AE$9)</f>
        <v>251.1</v>
      </c>
      <c r="AF11" s="185" cm="1">
        <f t="array" ref="AF11">INDEX(Drivers!$C$7:$AG$22,$G11,AF$9)</f>
        <v>256.91000000000003</v>
      </c>
      <c r="AG11" s="185" cm="1">
        <f t="array" ref="AG11">INDEX(Drivers!$C$7:$AG$22,$G11,AG$9)</f>
        <v>262.83</v>
      </c>
      <c r="AH11" s="185" cm="1">
        <f t="array" ref="AH11">INDEX(Drivers!$C$7:$AG$22,$G11,AH$9)</f>
        <v>269.37</v>
      </c>
      <c r="AI11" s="185" cm="1">
        <f t="array" ref="AI11">INDEX(Drivers!$C$7:$AG$22,$G11,AI$9)</f>
        <v>276.17</v>
      </c>
      <c r="AJ11" s="185" cm="1">
        <f t="array" ref="AJ11">INDEX(Drivers!$C$7:$AG$22,$G11,AJ$9)</f>
        <v>282.98</v>
      </c>
      <c r="AK11" s="185" cm="1">
        <f t="array" ref="AK11">INDEX(Drivers!$C$7:$AG$22,$G11,AK$9)</f>
        <v>290.05</v>
      </c>
      <c r="AL11" s="185" cm="1">
        <f t="array" ref="AL11">INDEX(Drivers!$C$7:$AG$22,$G11,AL$9)</f>
        <v>297.62</v>
      </c>
      <c r="AM11" s="185" cm="1">
        <f t="array" ref="AM11">INDEX(Drivers!$C$7:$AG$22,$G11,AM$9)</f>
        <v>334.31</v>
      </c>
      <c r="AN11" s="185" cm="1">
        <f t="array" ref="AN11">INDEX(Drivers!$C$7:$AG$22,$G11,AN$9)</f>
        <v>380</v>
      </c>
      <c r="AO11" s="185">
        <f t="shared" ref="AO11:AP22" si="4">FORECAST(AO$3,$AL11:$AN11,$AL$3:$AN$3)</f>
        <v>460.88000000000102</v>
      </c>
      <c r="AP11" s="185">
        <f t="shared" si="4"/>
        <v>543.26000000000204</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13.74</v>
      </c>
      <c r="L12" s="185" cm="1">
        <f t="array" ref="L12">INDEX(Drivers!$C$7:$AG$22,$G12,L$9)</f>
        <v>13.91</v>
      </c>
      <c r="M12" s="185" cm="1">
        <f t="array" ref="M12">INDEX(Drivers!$C$7:$AG$22,$G12,M$9)</f>
        <v>14.13</v>
      </c>
      <c r="N12" s="185" cm="1">
        <f t="array" ref="N12">INDEX(Drivers!$C$7:$AG$22,$G12,N$9)</f>
        <v>14.15</v>
      </c>
      <c r="O12" s="185" cm="1">
        <f t="array" ref="O12">INDEX(Drivers!$C$7:$AG$22,$G12,O$9)</f>
        <v>14.18</v>
      </c>
      <c r="P12" s="185" cm="1">
        <f t="array" ref="P12">INDEX(Drivers!$C$7:$AG$22,$G12,P$9)</f>
        <v>14.21</v>
      </c>
      <c r="Q12" s="185" cm="1">
        <f t="array" ref="Q12">INDEX(Drivers!$C$7:$AG$22,$G12,Q$9)</f>
        <v>14.08</v>
      </c>
      <c r="R12" s="185" cm="1">
        <f t="array" ref="R12">INDEX(Drivers!$C$7:$AG$22,$G12,R$9)</f>
        <v>12.26</v>
      </c>
      <c r="S12" s="185" cm="1">
        <f t="array" ref="S12">INDEX(Drivers!$C$7:$AG$22,$G12,S$9)</f>
        <v>12.65</v>
      </c>
      <c r="T12" s="185" cm="1">
        <f t="array" ref="T12">INDEX(Drivers!$C$7:$AG$22,$G12,T$9)</f>
        <v>12.9</v>
      </c>
      <c r="U12" s="185" cm="1">
        <f t="array" ref="U12">INDEX(Drivers!$C$7:$AG$22,$G12,U$9)</f>
        <v>13.13</v>
      </c>
      <c r="V12" s="185" cm="1">
        <f t="array" ref="V12">INDEX(Drivers!$C$7:$AG$22,$G12,V$9)</f>
        <v>13.34</v>
      </c>
      <c r="W12" s="185" cm="1">
        <f t="array" ref="W12">INDEX(Drivers!$C$7:$AG$22,$G12,W$9)</f>
        <v>13.63</v>
      </c>
      <c r="X12" s="185" cm="1">
        <f t="array" ref="X12">INDEX(Drivers!$C$7:$AG$22,$G12,X$9)</f>
        <v>14.12</v>
      </c>
      <c r="Y12" s="185" cm="1">
        <f t="array" ref="Y12">INDEX(Drivers!$C$7:$AG$22,$G12,Y$9)</f>
        <v>14.6</v>
      </c>
      <c r="Z12" s="185" cm="1">
        <f t="array" ref="Z12">INDEX(Drivers!$C$7:$AG$22,$G12,Z$9)</f>
        <v>15.08</v>
      </c>
      <c r="AA12" s="185" cm="1">
        <f t="array" ref="AA12">INDEX(Drivers!$C$7:$AG$22,$G12,AA$9)</f>
        <v>15.43</v>
      </c>
      <c r="AB12" s="185" cm="1">
        <f t="array" ref="AB12">INDEX(Drivers!$C$7:$AG$22,$G12,AB$9)</f>
        <v>15.88</v>
      </c>
      <c r="AC12" s="185" cm="1">
        <f t="array" ref="AC12">INDEX(Drivers!$C$7:$AG$22,$G12,AC$9)</f>
        <v>16.239999999999998</v>
      </c>
      <c r="AD12" s="185" cm="1">
        <f t="array" ref="AD12">INDEX(Drivers!$C$7:$AG$22,$G12,AD$9)</f>
        <v>16.559999999999999</v>
      </c>
      <c r="AE12" s="185" cm="1">
        <f t="array" ref="AE12">INDEX(Drivers!$C$7:$AG$22,$G12,AE$9)</f>
        <v>16.93</v>
      </c>
      <c r="AF12" s="185" cm="1">
        <f t="array" ref="AF12">INDEX(Drivers!$C$7:$AG$22,$G12,AF$9)</f>
        <v>17.34</v>
      </c>
      <c r="AG12" s="185" cm="1">
        <f t="array" ref="AG12">INDEX(Drivers!$C$7:$AG$22,$G12,AG$9)</f>
        <v>17.73</v>
      </c>
      <c r="AH12" s="185" cm="1">
        <f t="array" ref="AH12">INDEX(Drivers!$C$7:$AG$22,$G12,AH$9)</f>
        <v>18.190000000000001</v>
      </c>
      <c r="AI12" s="185" cm="1">
        <f t="array" ref="AI12">INDEX(Drivers!$C$7:$AG$22,$G12,AI$9)</f>
        <v>18.670000000000002</v>
      </c>
      <c r="AJ12" s="185" cm="1">
        <f t="array" ref="AJ12">INDEX(Drivers!$C$7:$AG$22,$G12,AJ$9)</f>
        <v>19.14</v>
      </c>
      <c r="AK12" s="185" cm="1">
        <f t="array" ref="AK12">INDEX(Drivers!$C$7:$AG$22,$G12,AK$9)</f>
        <v>19.63</v>
      </c>
      <c r="AL12" s="185" cm="1">
        <f t="array" ref="AL12">INDEX(Drivers!$C$7:$AG$22,$G12,AL$9)</f>
        <v>20.14</v>
      </c>
      <c r="AM12" s="185" cm="1">
        <f t="array" ref="AM12">INDEX(Drivers!$C$7:$AG$22,$G12,AM$9)</f>
        <v>22.59</v>
      </c>
      <c r="AN12" s="185" cm="1">
        <f t="array" ref="AN12">INDEX(Drivers!$C$7:$AG$22,$G12,AN$9)</f>
        <v>25.89</v>
      </c>
      <c r="AO12" s="185">
        <f t="shared" si="4"/>
        <v>31.498333333333449</v>
      </c>
      <c r="AP12" s="185">
        <f t="shared" si="4"/>
        <v>37.248333333333449</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54.31</v>
      </c>
      <c r="L13" s="185" cm="1">
        <f t="array" ref="L13">INDEX(Drivers!$C$7:$AG$22,$G13,L$9)</f>
        <v>55.26</v>
      </c>
      <c r="M13" s="185" cm="1">
        <f t="array" ref="M13">INDEX(Drivers!$C$7:$AG$22,$G13,M$9)</f>
        <v>55.73</v>
      </c>
      <c r="N13" s="185" cm="1">
        <f t="array" ref="N13">INDEX(Drivers!$C$7:$AG$22,$G13,N$9)</f>
        <v>56.3</v>
      </c>
      <c r="O13" s="185" cm="1">
        <f t="array" ref="O13">INDEX(Drivers!$C$7:$AG$22,$G13,O$9)</f>
        <v>56.6</v>
      </c>
      <c r="P13" s="185" cm="1">
        <f t="array" ref="P13">INDEX(Drivers!$C$7:$AG$22,$G13,P$9)</f>
        <v>57.09</v>
      </c>
      <c r="Q13" s="185" cm="1">
        <f t="array" ref="Q13">INDEX(Drivers!$C$7:$AG$22,$G13,Q$9)</f>
        <v>56.96</v>
      </c>
      <c r="R13" s="185" cm="1">
        <f t="array" ref="R13">INDEX(Drivers!$C$7:$AG$22,$G13,R$9)</f>
        <v>52.37</v>
      </c>
      <c r="S13" s="185" cm="1">
        <f t="array" ref="S13">INDEX(Drivers!$C$7:$AG$22,$G13,S$9)</f>
        <v>53.76</v>
      </c>
      <c r="T13" s="185" cm="1">
        <f t="array" ref="T13">INDEX(Drivers!$C$7:$AG$22,$G13,T$9)</f>
        <v>55.02</v>
      </c>
      <c r="U13" s="185" cm="1">
        <f t="array" ref="U13">INDEX(Drivers!$C$7:$AG$22,$G13,U$9)</f>
        <v>56.21</v>
      </c>
      <c r="V13" s="185" cm="1">
        <f t="array" ref="V13">INDEX(Drivers!$C$7:$AG$22,$G13,V$9)</f>
        <v>57.35</v>
      </c>
      <c r="W13" s="185" cm="1">
        <f t="array" ref="W13">INDEX(Drivers!$C$7:$AG$22,$G13,W$9)</f>
        <v>58.59</v>
      </c>
      <c r="X13" s="185" cm="1">
        <f t="array" ref="X13">INDEX(Drivers!$C$7:$AG$22,$G13,X$9)</f>
        <v>60.17</v>
      </c>
      <c r="Y13" s="185" cm="1">
        <f t="array" ref="Y13">INDEX(Drivers!$C$7:$AG$22,$G13,Y$9)</f>
        <v>61.72</v>
      </c>
      <c r="Z13" s="185" cm="1">
        <f t="array" ref="Z13">INDEX(Drivers!$C$7:$AG$22,$G13,Z$9)</f>
        <v>63.31</v>
      </c>
      <c r="AA13" s="185" cm="1">
        <f t="array" ref="AA13">INDEX(Drivers!$C$7:$AG$22,$G13,AA$9)</f>
        <v>65.09</v>
      </c>
      <c r="AB13" s="185" cm="1">
        <f t="array" ref="AB13">INDEX(Drivers!$C$7:$AG$22,$G13,AB$9)</f>
        <v>66.930000000000007</v>
      </c>
      <c r="AC13" s="185" cm="1">
        <f t="array" ref="AC13">INDEX(Drivers!$C$7:$AG$22,$G13,AC$9)</f>
        <v>68.83</v>
      </c>
      <c r="AD13" s="185" cm="1">
        <f t="array" ref="AD13">INDEX(Drivers!$C$7:$AG$22,$G13,AD$9)</f>
        <v>70.67</v>
      </c>
      <c r="AE13" s="185" cm="1">
        <f t="array" ref="AE13">INDEX(Drivers!$C$7:$AG$22,$G13,AE$9)</f>
        <v>72.69</v>
      </c>
      <c r="AF13" s="185" cm="1">
        <f t="array" ref="AF13">INDEX(Drivers!$C$7:$AG$22,$G13,AF$9)</f>
        <v>74.849999999999994</v>
      </c>
      <c r="AG13" s="185" cm="1">
        <f t="array" ref="AG13">INDEX(Drivers!$C$7:$AG$22,$G13,AG$9)</f>
        <v>77.23</v>
      </c>
      <c r="AH13" s="185" cm="1">
        <f t="array" ref="AH13">INDEX(Drivers!$C$7:$AG$22,$G13,AH$9)</f>
        <v>79.680000000000007</v>
      </c>
      <c r="AI13" s="185" cm="1">
        <f t="array" ref="AI13">INDEX(Drivers!$C$7:$AG$22,$G13,AI$9)</f>
        <v>82.2</v>
      </c>
      <c r="AJ13" s="185" cm="1">
        <f t="array" ref="AJ13">INDEX(Drivers!$C$7:$AG$22,$G13,AJ$9)</f>
        <v>84.75</v>
      </c>
      <c r="AK13" s="185" cm="1">
        <f t="array" ref="AK13">INDEX(Drivers!$C$7:$AG$22,$G13,AK$9)</f>
        <v>87.38</v>
      </c>
      <c r="AL13" s="185" cm="1">
        <f t="array" ref="AL13">INDEX(Drivers!$C$7:$AG$22,$G13,AL$9)</f>
        <v>90.15</v>
      </c>
      <c r="AM13" s="185" cm="1">
        <f t="array" ref="AM13">INDEX(Drivers!$C$7:$AG$22,$G13,AM$9)</f>
        <v>105</v>
      </c>
      <c r="AN13" s="185" cm="1">
        <f t="array" ref="AN13">INDEX(Drivers!$C$7:$AG$22,$G13,AN$9)</f>
        <v>123.19</v>
      </c>
      <c r="AO13" s="185">
        <f t="shared" si="4"/>
        <v>155.67333333333409</v>
      </c>
      <c r="AP13" s="185">
        <f t="shared" si="4"/>
        <v>188.71333333333405</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8.43</v>
      </c>
      <c r="L14" s="185" cm="1">
        <f t="array" ref="L14">INDEX(Drivers!$C$7:$AG$22,$G14,L$9)</f>
        <v>7.26</v>
      </c>
      <c r="M14" s="185" cm="1">
        <f t="array" ref="M14">INDEX(Drivers!$C$7:$AG$22,$G14,M$9)</f>
        <v>6.85</v>
      </c>
      <c r="N14" s="185" cm="1">
        <f t="array" ref="N14">INDEX(Drivers!$C$7:$AG$22,$G14,N$9)</f>
        <v>6.43</v>
      </c>
      <c r="O14" s="185" cm="1">
        <f t="array" ref="O14">INDEX(Drivers!$C$7:$AG$22,$G14,O$9)</f>
        <v>5.96</v>
      </c>
      <c r="P14" s="185" cm="1">
        <f t="array" ref="P14">INDEX(Drivers!$C$7:$AG$22,$G14,P$9)</f>
        <v>5.84</v>
      </c>
      <c r="Q14" s="185" cm="1">
        <f t="array" ref="Q14">INDEX(Drivers!$C$7:$AG$22,$G14,Q$9)</f>
        <v>5.52</v>
      </c>
      <c r="R14" s="185" cm="1">
        <f t="array" ref="R14">INDEX(Drivers!$C$7:$AG$22,$G14,R$9)</f>
        <v>4.53</v>
      </c>
      <c r="S14" s="185" cm="1">
        <f t="array" ref="S14">INDEX(Drivers!$C$7:$AG$22,$G14,S$9)</f>
        <v>4.6900000000000004</v>
      </c>
      <c r="T14" s="185" cm="1">
        <f t="array" ref="T14">INDEX(Drivers!$C$7:$AG$22,$G14,T$9)</f>
        <v>4.71</v>
      </c>
      <c r="U14" s="185" cm="1">
        <f t="array" ref="U14">INDEX(Drivers!$C$7:$AG$22,$G14,U$9)</f>
        <v>4.74</v>
      </c>
      <c r="V14" s="185" cm="1">
        <f t="array" ref="V14">INDEX(Drivers!$C$7:$AG$22,$G14,V$9)</f>
        <v>4.7699999999999996</v>
      </c>
      <c r="W14" s="185" cm="1">
        <f t="array" ref="W14">INDEX(Drivers!$C$7:$AG$22,$G14,W$9)</f>
        <v>4.84</v>
      </c>
      <c r="X14" s="185" cm="1">
        <f t="array" ref="X14">INDEX(Drivers!$C$7:$AG$22,$G14,X$9)</f>
        <v>5.01</v>
      </c>
      <c r="Y14" s="185" cm="1">
        <f t="array" ref="Y14">INDEX(Drivers!$C$7:$AG$22,$G14,Y$9)</f>
        <v>5.21</v>
      </c>
      <c r="Z14" s="185" cm="1">
        <f t="array" ref="Z14">INDEX(Drivers!$C$7:$AG$22,$G14,Z$9)</f>
        <v>5.45</v>
      </c>
      <c r="AA14" s="185" cm="1">
        <f t="array" ref="AA14">INDEX(Drivers!$C$7:$AG$22,$G14,AA$9)</f>
        <v>5.64</v>
      </c>
      <c r="AB14" s="185" cm="1">
        <f t="array" ref="AB14">INDEX(Drivers!$C$7:$AG$22,$G14,AB$9)</f>
        <v>5.88</v>
      </c>
      <c r="AC14" s="185" cm="1">
        <f t="array" ref="AC14">INDEX(Drivers!$C$7:$AG$22,$G14,AC$9)</f>
        <v>6.08</v>
      </c>
      <c r="AD14" s="185" cm="1">
        <f t="array" ref="AD14">INDEX(Drivers!$C$7:$AG$22,$G14,AD$9)</f>
        <v>6.21</v>
      </c>
      <c r="AE14" s="185" cm="1">
        <f t="array" ref="AE14">INDEX(Drivers!$C$7:$AG$22,$G14,AE$9)</f>
        <v>6.36</v>
      </c>
      <c r="AF14" s="185" cm="1">
        <f t="array" ref="AF14">INDEX(Drivers!$C$7:$AG$22,$G14,AF$9)</f>
        <v>6.52</v>
      </c>
      <c r="AG14" s="185" cm="1">
        <f t="array" ref="AG14">INDEX(Drivers!$C$7:$AG$22,$G14,AG$9)</f>
        <v>6.66</v>
      </c>
      <c r="AH14" s="185" cm="1">
        <f t="array" ref="AH14">INDEX(Drivers!$C$7:$AG$22,$G14,AH$9)</f>
        <v>6.83</v>
      </c>
      <c r="AI14" s="185" cm="1">
        <f t="array" ref="AI14">INDEX(Drivers!$C$7:$AG$22,$G14,AI$9)</f>
        <v>7</v>
      </c>
      <c r="AJ14" s="185" cm="1">
        <f t="array" ref="AJ14">INDEX(Drivers!$C$7:$AG$22,$G14,AJ$9)</f>
        <v>7.17</v>
      </c>
      <c r="AK14" s="185" cm="1">
        <f t="array" ref="AK14">INDEX(Drivers!$C$7:$AG$22,$G14,AK$9)</f>
        <v>7.34</v>
      </c>
      <c r="AL14" s="185" cm="1">
        <f t="array" ref="AL14">INDEX(Drivers!$C$7:$AG$22,$G14,AL$9)</f>
        <v>7.52</v>
      </c>
      <c r="AM14" s="185" cm="1">
        <f t="array" ref="AM14">INDEX(Drivers!$C$7:$AG$22,$G14,AM$9)</f>
        <v>8.08</v>
      </c>
      <c r="AN14" s="185" cm="1">
        <f t="array" ref="AN14">INDEX(Drivers!$C$7:$AG$22,$G14,AN$9)</f>
        <v>8.82</v>
      </c>
      <c r="AO14" s="185">
        <f t="shared" si="4"/>
        <v>10.089999999999975</v>
      </c>
      <c r="AP14" s="185">
        <f t="shared" si="4"/>
        <v>11.389999999999986</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14.52</v>
      </c>
      <c r="L15" s="185" cm="1">
        <f t="array" ref="L15">INDEX(Drivers!$C$7:$AG$22,$G15,L$9)</f>
        <v>14.79</v>
      </c>
      <c r="M15" s="185" cm="1">
        <f t="array" ref="M15">INDEX(Drivers!$C$7:$AG$22,$G15,M$9)</f>
        <v>15.03</v>
      </c>
      <c r="N15" s="185" cm="1">
        <f t="array" ref="N15">INDEX(Drivers!$C$7:$AG$22,$G15,N$9)</f>
        <v>15.21</v>
      </c>
      <c r="O15" s="185" cm="1">
        <f t="array" ref="O15">INDEX(Drivers!$C$7:$AG$22,$G15,O$9)</f>
        <v>15.35</v>
      </c>
      <c r="P15" s="185" cm="1">
        <f t="array" ref="P15">INDEX(Drivers!$C$7:$AG$22,$G15,P$9)</f>
        <v>15.51</v>
      </c>
      <c r="Q15" s="185" cm="1">
        <f t="array" ref="Q15">INDEX(Drivers!$C$7:$AG$22,$G15,Q$9)</f>
        <v>15.54</v>
      </c>
      <c r="R15" s="185" cm="1">
        <f t="array" ref="R15">INDEX(Drivers!$C$7:$AG$22,$G15,R$9)</f>
        <v>14.21</v>
      </c>
      <c r="S15" s="185" cm="1">
        <f t="array" ref="S15">INDEX(Drivers!$C$7:$AG$22,$G15,S$9)</f>
        <v>14.6</v>
      </c>
      <c r="T15" s="185" cm="1">
        <f t="array" ref="T15">INDEX(Drivers!$C$7:$AG$22,$G15,T$9)</f>
        <v>14.95</v>
      </c>
      <c r="U15" s="185" cm="1">
        <f t="array" ref="U15">INDEX(Drivers!$C$7:$AG$22,$G15,U$9)</f>
        <v>15.3</v>
      </c>
      <c r="V15" s="185" cm="1">
        <f t="array" ref="V15">INDEX(Drivers!$C$7:$AG$22,$G15,V$9)</f>
        <v>15.64</v>
      </c>
      <c r="W15" s="185" cm="1">
        <f t="array" ref="W15">INDEX(Drivers!$C$7:$AG$22,$G15,W$9)</f>
        <v>16</v>
      </c>
      <c r="X15" s="185" cm="1">
        <f t="array" ref="X15">INDEX(Drivers!$C$7:$AG$22,$G15,X$9)</f>
        <v>16.440000000000001</v>
      </c>
      <c r="Y15" s="185" cm="1">
        <f t="array" ref="Y15">INDEX(Drivers!$C$7:$AG$22,$G15,Y$9)</f>
        <v>16.88</v>
      </c>
      <c r="Z15" s="185" cm="1">
        <f t="array" ref="Z15">INDEX(Drivers!$C$7:$AG$22,$G15,Z$9)</f>
        <v>17.34</v>
      </c>
      <c r="AA15" s="185" cm="1">
        <f t="array" ref="AA15">INDEX(Drivers!$C$7:$AG$22,$G15,AA$9)</f>
        <v>17.8</v>
      </c>
      <c r="AB15" s="185" cm="1">
        <f t="array" ref="AB15">INDEX(Drivers!$C$7:$AG$22,$G15,AB$9)</f>
        <v>18.27</v>
      </c>
      <c r="AC15" s="185" cm="1">
        <f t="array" ref="AC15">INDEX(Drivers!$C$7:$AG$22,$G15,AC$9)</f>
        <v>18.809999999999999</v>
      </c>
      <c r="AD15" s="185" cm="1">
        <f t="array" ref="AD15">INDEX(Drivers!$C$7:$AG$22,$G15,AD$9)</f>
        <v>19.32</v>
      </c>
      <c r="AE15" s="185" cm="1">
        <f t="array" ref="AE15">INDEX(Drivers!$C$7:$AG$22,$G15,AE$9)</f>
        <v>19.88</v>
      </c>
      <c r="AF15" s="185" cm="1">
        <f t="array" ref="AF15">INDEX(Drivers!$C$7:$AG$22,$G15,AF$9)</f>
        <v>20.49</v>
      </c>
      <c r="AG15" s="185" cm="1">
        <f t="array" ref="AG15">INDEX(Drivers!$C$7:$AG$22,$G15,AG$9)</f>
        <v>21.14</v>
      </c>
      <c r="AH15" s="185" cm="1">
        <f t="array" ref="AH15">INDEX(Drivers!$C$7:$AG$22,$G15,AH$9)</f>
        <v>21.81</v>
      </c>
      <c r="AI15" s="185" cm="1">
        <f t="array" ref="AI15">INDEX(Drivers!$C$7:$AG$22,$G15,AI$9)</f>
        <v>22.5</v>
      </c>
      <c r="AJ15" s="185" cm="1">
        <f t="array" ref="AJ15">INDEX(Drivers!$C$7:$AG$22,$G15,AJ$9)</f>
        <v>23.19</v>
      </c>
      <c r="AK15" s="185" cm="1">
        <f t="array" ref="AK15">INDEX(Drivers!$C$7:$AG$22,$G15,AK$9)</f>
        <v>23.92</v>
      </c>
      <c r="AL15" s="185" cm="1">
        <f t="array" ref="AL15">INDEX(Drivers!$C$7:$AG$22,$G15,AL$9)</f>
        <v>24.68</v>
      </c>
      <c r="AM15" s="185" cm="1">
        <f t="array" ref="AM15">INDEX(Drivers!$C$7:$AG$22,$G15,AM$9)</f>
        <v>28.99</v>
      </c>
      <c r="AN15" s="185" cm="1">
        <f t="array" ref="AN15">INDEX(Drivers!$C$7:$AG$22,$G15,AN$9)</f>
        <v>34.44</v>
      </c>
      <c r="AO15" s="185">
        <f t="shared" si="4"/>
        <v>44.009999999999991</v>
      </c>
      <c r="AP15" s="185">
        <f t="shared" si="4"/>
        <v>53.769999999999982</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14.52</v>
      </c>
      <c r="L16" s="185" cm="1">
        <f t="array" ref="L16">INDEX(Drivers!$C$7:$AG$22,$G16,L$9)</f>
        <v>14.79</v>
      </c>
      <c r="M16" s="185" cm="1">
        <f t="array" ref="M16">INDEX(Drivers!$C$7:$AG$22,$G16,M$9)</f>
        <v>15.03</v>
      </c>
      <c r="N16" s="185" cm="1">
        <f t="array" ref="N16">INDEX(Drivers!$C$7:$AG$22,$G16,N$9)</f>
        <v>15.21</v>
      </c>
      <c r="O16" s="185" cm="1">
        <f t="array" ref="O16">INDEX(Drivers!$C$7:$AG$22,$G16,O$9)</f>
        <v>15.35</v>
      </c>
      <c r="P16" s="185" cm="1">
        <f t="array" ref="P16">INDEX(Drivers!$C$7:$AG$22,$G16,P$9)</f>
        <v>15.51</v>
      </c>
      <c r="Q16" s="185" cm="1">
        <f t="array" ref="Q16">INDEX(Drivers!$C$7:$AG$22,$G16,Q$9)</f>
        <v>15.54</v>
      </c>
      <c r="R16" s="185" cm="1">
        <f t="array" ref="R16">INDEX(Drivers!$C$7:$AG$22,$G16,R$9)</f>
        <v>14.21</v>
      </c>
      <c r="S16" s="185" cm="1">
        <f t="array" ref="S16">INDEX(Drivers!$C$7:$AG$22,$G16,S$9)</f>
        <v>14.6</v>
      </c>
      <c r="T16" s="185" cm="1">
        <f t="array" ref="T16">INDEX(Drivers!$C$7:$AG$22,$G16,T$9)</f>
        <v>14.95</v>
      </c>
      <c r="U16" s="185" cm="1">
        <f t="array" ref="U16">INDEX(Drivers!$C$7:$AG$22,$G16,U$9)</f>
        <v>15.3</v>
      </c>
      <c r="V16" s="185" cm="1">
        <f t="array" ref="V16">INDEX(Drivers!$C$7:$AG$22,$G16,V$9)</f>
        <v>15.64</v>
      </c>
      <c r="W16" s="185" cm="1">
        <f t="array" ref="W16">INDEX(Drivers!$C$7:$AG$22,$G16,W$9)</f>
        <v>16</v>
      </c>
      <c r="X16" s="185" cm="1">
        <f t="array" ref="X16">INDEX(Drivers!$C$7:$AG$22,$G16,X$9)</f>
        <v>16.440000000000001</v>
      </c>
      <c r="Y16" s="185" cm="1">
        <f t="array" ref="Y16">INDEX(Drivers!$C$7:$AG$22,$G16,Y$9)</f>
        <v>16.88</v>
      </c>
      <c r="Z16" s="185" cm="1">
        <f t="array" ref="Z16">INDEX(Drivers!$C$7:$AG$22,$G16,Z$9)</f>
        <v>17.34</v>
      </c>
      <c r="AA16" s="185" cm="1">
        <f t="array" ref="AA16">INDEX(Drivers!$C$7:$AG$22,$G16,AA$9)</f>
        <v>17.8</v>
      </c>
      <c r="AB16" s="185" cm="1">
        <f t="array" ref="AB16">INDEX(Drivers!$C$7:$AG$22,$G16,AB$9)</f>
        <v>18.27</v>
      </c>
      <c r="AC16" s="185" cm="1">
        <f t="array" ref="AC16">INDEX(Drivers!$C$7:$AG$22,$G16,AC$9)</f>
        <v>18.809999999999999</v>
      </c>
      <c r="AD16" s="185" cm="1">
        <f t="array" ref="AD16">INDEX(Drivers!$C$7:$AG$22,$G16,AD$9)</f>
        <v>19.32</v>
      </c>
      <c r="AE16" s="185" cm="1">
        <f t="array" ref="AE16">INDEX(Drivers!$C$7:$AG$22,$G16,AE$9)</f>
        <v>19.88</v>
      </c>
      <c r="AF16" s="185" cm="1">
        <f t="array" ref="AF16">INDEX(Drivers!$C$7:$AG$22,$G16,AF$9)</f>
        <v>20.49</v>
      </c>
      <c r="AG16" s="185" cm="1">
        <f t="array" ref="AG16">INDEX(Drivers!$C$7:$AG$22,$G16,AG$9)</f>
        <v>21.14</v>
      </c>
      <c r="AH16" s="185" cm="1">
        <f t="array" ref="AH16">INDEX(Drivers!$C$7:$AG$22,$G16,AH$9)</f>
        <v>21.81</v>
      </c>
      <c r="AI16" s="185" cm="1">
        <f t="array" ref="AI16">INDEX(Drivers!$C$7:$AG$22,$G16,AI$9)</f>
        <v>22.5</v>
      </c>
      <c r="AJ16" s="185" cm="1">
        <f t="array" ref="AJ16">INDEX(Drivers!$C$7:$AG$22,$G16,AJ$9)</f>
        <v>23.19</v>
      </c>
      <c r="AK16" s="185" cm="1">
        <f t="array" ref="AK16">INDEX(Drivers!$C$7:$AG$22,$G16,AK$9)</f>
        <v>23.92</v>
      </c>
      <c r="AL16" s="185" cm="1">
        <f t="array" ref="AL16">INDEX(Drivers!$C$7:$AG$22,$G16,AL$9)</f>
        <v>24.68</v>
      </c>
      <c r="AM16" s="185" cm="1">
        <f t="array" ref="AM16">INDEX(Drivers!$C$7:$AG$22,$G16,AM$9)</f>
        <v>28.99</v>
      </c>
      <c r="AN16" s="185" cm="1">
        <f t="array" ref="AN16">INDEX(Drivers!$C$7:$AG$22,$G16,AN$9)</f>
        <v>34.44</v>
      </c>
      <c r="AO16" s="185">
        <f t="shared" si="4"/>
        <v>44.009999999999991</v>
      </c>
      <c r="AP16" s="185">
        <f t="shared" si="4"/>
        <v>53.769999999999982</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14.52</v>
      </c>
      <c r="L17" s="185" cm="1">
        <f t="array" ref="L17">INDEX(Drivers!$C$7:$AG$22,$G17,L$9)</f>
        <v>14.79</v>
      </c>
      <c r="M17" s="185" cm="1">
        <f t="array" ref="M17">INDEX(Drivers!$C$7:$AG$22,$G17,M$9)</f>
        <v>15.03</v>
      </c>
      <c r="N17" s="185" cm="1">
        <f t="array" ref="N17">INDEX(Drivers!$C$7:$AG$22,$G17,N$9)</f>
        <v>15.21</v>
      </c>
      <c r="O17" s="185" cm="1">
        <f t="array" ref="O17">INDEX(Drivers!$C$7:$AG$22,$G17,O$9)</f>
        <v>15.35</v>
      </c>
      <c r="P17" s="185" cm="1">
        <f t="array" ref="P17">INDEX(Drivers!$C$7:$AG$22,$G17,P$9)</f>
        <v>15.51</v>
      </c>
      <c r="Q17" s="185" cm="1">
        <f t="array" ref="Q17">INDEX(Drivers!$C$7:$AG$22,$G17,Q$9)</f>
        <v>15.54</v>
      </c>
      <c r="R17" s="185" cm="1">
        <f t="array" ref="R17">INDEX(Drivers!$C$7:$AG$22,$G17,R$9)</f>
        <v>14.21</v>
      </c>
      <c r="S17" s="185" cm="1">
        <f t="array" ref="S17">INDEX(Drivers!$C$7:$AG$22,$G17,S$9)</f>
        <v>14.6</v>
      </c>
      <c r="T17" s="185" cm="1">
        <f t="array" ref="T17">INDEX(Drivers!$C$7:$AG$22,$G17,T$9)</f>
        <v>14.95</v>
      </c>
      <c r="U17" s="185" cm="1">
        <f t="array" ref="U17">INDEX(Drivers!$C$7:$AG$22,$G17,U$9)</f>
        <v>15.3</v>
      </c>
      <c r="V17" s="185" cm="1">
        <f t="array" ref="V17">INDEX(Drivers!$C$7:$AG$22,$G17,V$9)</f>
        <v>15.64</v>
      </c>
      <c r="W17" s="185" cm="1">
        <f t="array" ref="W17">INDEX(Drivers!$C$7:$AG$22,$G17,W$9)</f>
        <v>16</v>
      </c>
      <c r="X17" s="185" cm="1">
        <f t="array" ref="X17">INDEX(Drivers!$C$7:$AG$22,$G17,X$9)</f>
        <v>16.440000000000001</v>
      </c>
      <c r="Y17" s="185" cm="1">
        <f t="array" ref="Y17">INDEX(Drivers!$C$7:$AG$22,$G17,Y$9)</f>
        <v>16.88</v>
      </c>
      <c r="Z17" s="185" cm="1">
        <f t="array" ref="Z17">INDEX(Drivers!$C$7:$AG$22,$G17,Z$9)</f>
        <v>17.34</v>
      </c>
      <c r="AA17" s="185" cm="1">
        <f t="array" ref="AA17">INDEX(Drivers!$C$7:$AG$22,$G17,AA$9)</f>
        <v>17.8</v>
      </c>
      <c r="AB17" s="185" cm="1">
        <f t="array" ref="AB17">INDEX(Drivers!$C$7:$AG$22,$G17,AB$9)</f>
        <v>18.27</v>
      </c>
      <c r="AC17" s="185" cm="1">
        <f t="array" ref="AC17">INDEX(Drivers!$C$7:$AG$22,$G17,AC$9)</f>
        <v>18.809999999999999</v>
      </c>
      <c r="AD17" s="185" cm="1">
        <f t="array" ref="AD17">INDEX(Drivers!$C$7:$AG$22,$G17,AD$9)</f>
        <v>19.32</v>
      </c>
      <c r="AE17" s="185" cm="1">
        <f t="array" ref="AE17">INDEX(Drivers!$C$7:$AG$22,$G17,AE$9)</f>
        <v>19.88</v>
      </c>
      <c r="AF17" s="185" cm="1">
        <f t="array" ref="AF17">INDEX(Drivers!$C$7:$AG$22,$G17,AF$9)</f>
        <v>20.49</v>
      </c>
      <c r="AG17" s="185" cm="1">
        <f t="array" ref="AG17">INDEX(Drivers!$C$7:$AG$22,$G17,AG$9)</f>
        <v>21.14</v>
      </c>
      <c r="AH17" s="185" cm="1">
        <f t="array" ref="AH17">INDEX(Drivers!$C$7:$AG$22,$G17,AH$9)</f>
        <v>21.81</v>
      </c>
      <c r="AI17" s="185" cm="1">
        <f t="array" ref="AI17">INDEX(Drivers!$C$7:$AG$22,$G17,AI$9)</f>
        <v>22.5</v>
      </c>
      <c r="AJ17" s="185" cm="1">
        <f t="array" ref="AJ17">INDEX(Drivers!$C$7:$AG$22,$G17,AJ$9)</f>
        <v>23.19</v>
      </c>
      <c r="AK17" s="185" cm="1">
        <f t="array" ref="AK17">INDEX(Drivers!$C$7:$AG$22,$G17,AK$9)</f>
        <v>23.92</v>
      </c>
      <c r="AL17" s="185" cm="1">
        <f t="array" ref="AL17">INDEX(Drivers!$C$7:$AG$22,$G17,AL$9)</f>
        <v>24.68</v>
      </c>
      <c r="AM17" s="185" cm="1">
        <f t="array" ref="AM17">INDEX(Drivers!$C$7:$AG$22,$G17,AM$9)</f>
        <v>28.99</v>
      </c>
      <c r="AN17" s="185" cm="1">
        <f t="array" ref="AN17">INDEX(Drivers!$C$7:$AG$22,$G17,AN$9)</f>
        <v>34.44</v>
      </c>
      <c r="AO17" s="185">
        <f t="shared" si="4"/>
        <v>44.009999999999991</v>
      </c>
      <c r="AP17" s="185">
        <f t="shared" si="4"/>
        <v>53.769999999999982</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14.52</v>
      </c>
      <c r="L18" s="185" cm="1">
        <f t="array" ref="L18">INDEX(Drivers!$C$7:$AG$22,$G18,L$9)</f>
        <v>14.79</v>
      </c>
      <c r="M18" s="185" cm="1">
        <f t="array" ref="M18">INDEX(Drivers!$C$7:$AG$22,$G18,M$9)</f>
        <v>15.03</v>
      </c>
      <c r="N18" s="185" cm="1">
        <f t="array" ref="N18">INDEX(Drivers!$C$7:$AG$22,$G18,N$9)</f>
        <v>15.21</v>
      </c>
      <c r="O18" s="185" cm="1">
        <f t="array" ref="O18">INDEX(Drivers!$C$7:$AG$22,$G18,O$9)</f>
        <v>15.35</v>
      </c>
      <c r="P18" s="185" cm="1">
        <f t="array" ref="P18">INDEX(Drivers!$C$7:$AG$22,$G18,P$9)</f>
        <v>15.51</v>
      </c>
      <c r="Q18" s="185" cm="1">
        <f t="array" ref="Q18">INDEX(Drivers!$C$7:$AG$22,$G18,Q$9)</f>
        <v>15.54</v>
      </c>
      <c r="R18" s="185" cm="1">
        <f t="array" ref="R18">INDEX(Drivers!$C$7:$AG$22,$G18,R$9)</f>
        <v>14.21</v>
      </c>
      <c r="S18" s="185" cm="1">
        <f t="array" ref="S18">INDEX(Drivers!$C$7:$AG$22,$G18,S$9)</f>
        <v>14.6</v>
      </c>
      <c r="T18" s="185" cm="1">
        <f t="array" ref="T18">INDEX(Drivers!$C$7:$AG$22,$G18,T$9)</f>
        <v>14.95</v>
      </c>
      <c r="U18" s="185" cm="1">
        <f t="array" ref="U18">INDEX(Drivers!$C$7:$AG$22,$G18,U$9)</f>
        <v>15.3</v>
      </c>
      <c r="V18" s="185" cm="1">
        <f t="array" ref="V18">INDEX(Drivers!$C$7:$AG$22,$G18,V$9)</f>
        <v>15.64</v>
      </c>
      <c r="W18" s="185" cm="1">
        <f t="array" ref="W18">INDEX(Drivers!$C$7:$AG$22,$G18,W$9)</f>
        <v>16</v>
      </c>
      <c r="X18" s="185" cm="1">
        <f t="array" ref="X18">INDEX(Drivers!$C$7:$AG$22,$G18,X$9)</f>
        <v>16.440000000000001</v>
      </c>
      <c r="Y18" s="185" cm="1">
        <f t="array" ref="Y18">INDEX(Drivers!$C$7:$AG$22,$G18,Y$9)</f>
        <v>16.88</v>
      </c>
      <c r="Z18" s="185" cm="1">
        <f t="array" ref="Z18">INDEX(Drivers!$C$7:$AG$22,$G18,Z$9)</f>
        <v>17.34</v>
      </c>
      <c r="AA18" s="185" cm="1">
        <f t="array" ref="AA18">INDEX(Drivers!$C$7:$AG$22,$G18,AA$9)</f>
        <v>17.8</v>
      </c>
      <c r="AB18" s="185" cm="1">
        <f t="array" ref="AB18">INDEX(Drivers!$C$7:$AG$22,$G18,AB$9)</f>
        <v>18.27</v>
      </c>
      <c r="AC18" s="185" cm="1">
        <f t="array" ref="AC18">INDEX(Drivers!$C$7:$AG$22,$G18,AC$9)</f>
        <v>18.809999999999999</v>
      </c>
      <c r="AD18" s="185" cm="1">
        <f t="array" ref="AD18">INDEX(Drivers!$C$7:$AG$22,$G18,AD$9)</f>
        <v>19.32</v>
      </c>
      <c r="AE18" s="185" cm="1">
        <f t="array" ref="AE18">INDEX(Drivers!$C$7:$AG$22,$G18,AE$9)</f>
        <v>19.88</v>
      </c>
      <c r="AF18" s="185" cm="1">
        <f t="array" ref="AF18">INDEX(Drivers!$C$7:$AG$22,$G18,AF$9)</f>
        <v>20.49</v>
      </c>
      <c r="AG18" s="185" cm="1">
        <f t="array" ref="AG18">INDEX(Drivers!$C$7:$AG$22,$G18,AG$9)</f>
        <v>21.14</v>
      </c>
      <c r="AH18" s="185" cm="1">
        <f t="array" ref="AH18">INDEX(Drivers!$C$7:$AG$22,$G18,AH$9)</f>
        <v>21.81</v>
      </c>
      <c r="AI18" s="185" cm="1">
        <f t="array" ref="AI18">INDEX(Drivers!$C$7:$AG$22,$G18,AI$9)</f>
        <v>22.5</v>
      </c>
      <c r="AJ18" s="185" cm="1">
        <f t="array" ref="AJ18">INDEX(Drivers!$C$7:$AG$22,$G18,AJ$9)</f>
        <v>23.19</v>
      </c>
      <c r="AK18" s="185" cm="1">
        <f t="array" ref="AK18">INDEX(Drivers!$C$7:$AG$22,$G18,AK$9)</f>
        <v>23.92</v>
      </c>
      <c r="AL18" s="185" cm="1">
        <f t="array" ref="AL18">INDEX(Drivers!$C$7:$AG$22,$G18,AL$9)</f>
        <v>24.68</v>
      </c>
      <c r="AM18" s="185" cm="1">
        <f t="array" ref="AM18">INDEX(Drivers!$C$7:$AG$22,$G18,AM$9)</f>
        <v>28.99</v>
      </c>
      <c r="AN18" s="185" cm="1">
        <f t="array" ref="AN18">INDEX(Drivers!$C$7:$AG$22,$G18,AN$9)</f>
        <v>34.44</v>
      </c>
      <c r="AO18" s="185">
        <f t="shared" si="4"/>
        <v>44.009999999999991</v>
      </c>
      <c r="AP18" s="185">
        <f t="shared" si="4"/>
        <v>53.769999999999982</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94.81</v>
      </c>
      <c r="L19" s="185" cm="1">
        <f t="array" ref="L19">INDEX(Drivers!$C$7:$AG$22,$G19,L$9)</f>
        <v>96.04</v>
      </c>
      <c r="M19" s="185" cm="1">
        <f t="array" ref="M19">INDEX(Drivers!$C$7:$AG$22,$G19,M$9)</f>
        <v>96.13</v>
      </c>
      <c r="N19" s="185" cm="1">
        <f t="array" ref="N19">INDEX(Drivers!$C$7:$AG$22,$G19,N$9)</f>
        <v>97.44</v>
      </c>
      <c r="O19" s="185" cm="1">
        <f t="array" ref="O19">INDEX(Drivers!$C$7:$AG$22,$G19,O$9)</f>
        <v>97.81</v>
      </c>
      <c r="P19" s="185" cm="1">
        <f t="array" ref="P19">INDEX(Drivers!$C$7:$AG$22,$G19,P$9)</f>
        <v>98.48</v>
      </c>
      <c r="Q19" s="185" cm="1">
        <f t="array" ref="Q19">INDEX(Drivers!$C$7:$AG$22,$G19,Q$9)</f>
        <v>97.71</v>
      </c>
      <c r="R19" s="185" cm="1">
        <f t="array" ref="R19">INDEX(Drivers!$C$7:$AG$22,$G19,R$9)</f>
        <v>92.79</v>
      </c>
      <c r="S19" s="185" cm="1">
        <f t="array" ref="S19">INDEX(Drivers!$C$7:$AG$22,$G19,S$9)</f>
        <v>95.58</v>
      </c>
      <c r="T19" s="185" cm="1">
        <f t="array" ref="T19">INDEX(Drivers!$C$7:$AG$22,$G19,T$9)</f>
        <v>98.13</v>
      </c>
      <c r="U19" s="185" cm="1">
        <f t="array" ref="U19">INDEX(Drivers!$C$7:$AG$22,$G19,U$9)</f>
        <v>100.22</v>
      </c>
      <c r="V19" s="185" cm="1">
        <f t="array" ref="V19">INDEX(Drivers!$C$7:$AG$22,$G19,V$9)</f>
        <v>102.18</v>
      </c>
      <c r="W19" s="185" cm="1">
        <f t="array" ref="W19">INDEX(Drivers!$C$7:$AG$22,$G19,W$9)</f>
        <v>104.28</v>
      </c>
      <c r="X19" s="185" cm="1">
        <f t="array" ref="X19">INDEX(Drivers!$C$7:$AG$22,$G19,X$9)</f>
        <v>107.16</v>
      </c>
      <c r="Y19" s="185" cm="1">
        <f t="array" ref="Y19">INDEX(Drivers!$C$7:$AG$22,$G19,Y$9)</f>
        <v>109.9</v>
      </c>
      <c r="Z19" s="185" cm="1">
        <f t="array" ref="Z19">INDEX(Drivers!$C$7:$AG$22,$G19,Z$9)</f>
        <v>112.65</v>
      </c>
      <c r="AA19" s="185" cm="1">
        <f t="array" ref="AA19">INDEX(Drivers!$C$7:$AG$22,$G19,AA$9)</f>
        <v>115.22</v>
      </c>
      <c r="AB19" s="185" cm="1">
        <f t="array" ref="AB19">INDEX(Drivers!$C$7:$AG$22,$G19,AB$9)</f>
        <v>117.84</v>
      </c>
      <c r="AC19" s="185" cm="1">
        <f t="array" ref="AC19">INDEX(Drivers!$C$7:$AG$22,$G19,AC$9)</f>
        <v>120.44</v>
      </c>
      <c r="AD19" s="185" cm="1">
        <f t="array" ref="AD19">INDEX(Drivers!$C$7:$AG$22,$G19,AD$9)</f>
        <v>122.85</v>
      </c>
      <c r="AE19" s="185" cm="1">
        <f t="array" ref="AE19">INDEX(Drivers!$C$7:$AG$22,$G19,AE$9)</f>
        <v>125.47</v>
      </c>
      <c r="AF19" s="185" cm="1">
        <f t="array" ref="AF19">INDEX(Drivers!$C$7:$AG$22,$G19,AF$9)</f>
        <v>128.21</v>
      </c>
      <c r="AG19" s="185" cm="1">
        <f t="array" ref="AG19">INDEX(Drivers!$C$7:$AG$22,$G19,AG$9)</f>
        <v>131.01</v>
      </c>
      <c r="AH19" s="185" cm="1">
        <f t="array" ref="AH19">INDEX(Drivers!$C$7:$AG$22,$G19,AH$9)</f>
        <v>134.12</v>
      </c>
      <c r="AI19" s="185" cm="1">
        <f t="array" ref="AI19">INDEX(Drivers!$C$7:$AG$22,$G19,AI$9)</f>
        <v>137.33000000000001</v>
      </c>
      <c r="AJ19" s="185" cm="1">
        <f t="array" ref="AJ19">INDEX(Drivers!$C$7:$AG$22,$G19,AJ$9)</f>
        <v>140.49</v>
      </c>
      <c r="AK19" s="185" cm="1">
        <f t="array" ref="AK19">INDEX(Drivers!$C$7:$AG$22,$G19,AK$9)</f>
        <v>143.72</v>
      </c>
      <c r="AL19" s="185" cm="1">
        <f t="array" ref="AL19">INDEX(Drivers!$C$7:$AG$22,$G19,AL$9)</f>
        <v>147.09</v>
      </c>
      <c r="AM19" s="185" cm="1">
        <f t="array" ref="AM19">INDEX(Drivers!$C$7:$AG$22,$G19,AM$9)</f>
        <v>164.01</v>
      </c>
      <c r="AN19" s="185" cm="1">
        <f t="array" ref="AN19">INDEX(Drivers!$C$7:$AG$22,$G19,AN$9)</f>
        <v>184.39</v>
      </c>
      <c r="AO19" s="185">
        <f t="shared" si="4"/>
        <v>221.11333333333278</v>
      </c>
      <c r="AP19" s="185">
        <f t="shared" si="4"/>
        <v>258.41333333333296</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18.190000000000001</v>
      </c>
      <c r="L20" s="185" cm="1">
        <f t="array" ref="L20">INDEX(Drivers!$C$7:$AG$22,$G20,L$9)</f>
        <v>18.54</v>
      </c>
      <c r="M20" s="185" cm="1">
        <f t="array" ref="M20">INDEX(Drivers!$C$7:$AG$22,$G20,M$9)</f>
        <v>18.73</v>
      </c>
      <c r="N20" s="185" cm="1">
        <f t="array" ref="N20">INDEX(Drivers!$C$7:$AG$22,$G20,N$9)</f>
        <v>19.13</v>
      </c>
      <c r="O20" s="185" cm="1">
        <f t="array" ref="O20">INDEX(Drivers!$C$7:$AG$22,$G20,O$9)</f>
        <v>19.23</v>
      </c>
      <c r="P20" s="185" cm="1">
        <f t="array" ref="P20">INDEX(Drivers!$C$7:$AG$22,$G20,P$9)</f>
        <v>19.5</v>
      </c>
      <c r="Q20" s="185" cm="1">
        <f t="array" ref="Q20">INDEX(Drivers!$C$7:$AG$22,$G20,Q$9)</f>
        <v>19.52</v>
      </c>
      <c r="R20" s="185" cm="1">
        <f t="array" ref="R20">INDEX(Drivers!$C$7:$AG$22,$G20,R$9)</f>
        <v>18.16</v>
      </c>
      <c r="S20" s="185" cm="1">
        <f t="array" ref="S20">INDEX(Drivers!$C$7:$AG$22,$G20,S$9)</f>
        <v>18.68</v>
      </c>
      <c r="T20" s="185" cm="1">
        <f t="array" ref="T20">INDEX(Drivers!$C$7:$AG$22,$G20,T$9)</f>
        <v>19.149999999999999</v>
      </c>
      <c r="U20" s="185" cm="1">
        <f t="array" ref="U20">INDEX(Drivers!$C$7:$AG$22,$G20,U$9)</f>
        <v>19.61</v>
      </c>
      <c r="V20" s="185" cm="1">
        <f t="array" ref="V20">INDEX(Drivers!$C$7:$AG$22,$G20,V$9)</f>
        <v>20.04</v>
      </c>
      <c r="W20" s="185" cm="1">
        <f t="array" ref="W20">INDEX(Drivers!$C$7:$AG$22,$G20,W$9)</f>
        <v>20.51</v>
      </c>
      <c r="X20" s="185" cm="1">
        <f t="array" ref="X20">INDEX(Drivers!$C$7:$AG$22,$G20,X$9)</f>
        <v>21.11</v>
      </c>
      <c r="Y20" s="185" cm="1">
        <f t="array" ref="Y20">INDEX(Drivers!$C$7:$AG$22,$G20,Y$9)</f>
        <v>21.69</v>
      </c>
      <c r="Z20" s="185" cm="1">
        <f t="array" ref="Z20">INDEX(Drivers!$C$7:$AG$22,$G20,Z$9)</f>
        <v>22.28</v>
      </c>
      <c r="AA20" s="185" cm="1">
        <f t="array" ref="AA20">INDEX(Drivers!$C$7:$AG$22,$G20,AA$9)</f>
        <v>22.83</v>
      </c>
      <c r="AB20" s="185" cm="1">
        <f t="array" ref="AB20">INDEX(Drivers!$C$7:$AG$22,$G20,AB$9)</f>
        <v>23.42</v>
      </c>
      <c r="AC20" s="185" cm="1">
        <f t="array" ref="AC20">INDEX(Drivers!$C$7:$AG$22,$G20,AC$9)</f>
        <v>24.02</v>
      </c>
      <c r="AD20" s="185" cm="1">
        <f t="array" ref="AD20">INDEX(Drivers!$C$7:$AG$22,$G20,AD$9)</f>
        <v>24.61</v>
      </c>
      <c r="AE20" s="185" cm="1">
        <f t="array" ref="AE20">INDEX(Drivers!$C$7:$AG$22,$G20,AE$9)</f>
        <v>25.26</v>
      </c>
      <c r="AF20" s="185" cm="1">
        <f t="array" ref="AF20">INDEX(Drivers!$C$7:$AG$22,$G20,AF$9)</f>
        <v>25.94</v>
      </c>
      <c r="AG20" s="185" cm="1">
        <f t="array" ref="AG20">INDEX(Drivers!$C$7:$AG$22,$G20,AG$9)</f>
        <v>26.65</v>
      </c>
      <c r="AH20" s="185" cm="1">
        <f t="array" ref="AH20">INDEX(Drivers!$C$7:$AG$22,$G20,AH$9)</f>
        <v>27.42</v>
      </c>
      <c r="AI20" s="185" cm="1">
        <f t="array" ref="AI20">INDEX(Drivers!$C$7:$AG$22,$G20,AI$9)</f>
        <v>28.22</v>
      </c>
      <c r="AJ20" s="185" cm="1">
        <f t="array" ref="AJ20">INDEX(Drivers!$C$7:$AG$22,$G20,AJ$9)</f>
        <v>29.03</v>
      </c>
      <c r="AK20" s="185" cm="1">
        <f t="array" ref="AK20">INDEX(Drivers!$C$7:$AG$22,$G20,AK$9)</f>
        <v>29.88</v>
      </c>
      <c r="AL20" s="185" cm="1">
        <f t="array" ref="AL20">INDEX(Drivers!$C$7:$AG$22,$G20,AL$9)</f>
        <v>30.78</v>
      </c>
      <c r="AM20" s="185" cm="1">
        <f t="array" ref="AM20">INDEX(Drivers!$C$7:$AG$22,$G20,AM$9)</f>
        <v>35.619999999999997</v>
      </c>
      <c r="AN20" s="185" cm="1">
        <f t="array" ref="AN20">INDEX(Drivers!$C$7:$AG$22,$G20,AN$9)</f>
        <v>41.7</v>
      </c>
      <c r="AO20" s="185">
        <f t="shared" si="4"/>
        <v>52.413333333332957</v>
      </c>
      <c r="AP20" s="185">
        <f t="shared" si="4"/>
        <v>63.33333333333303</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18.190000000000001</v>
      </c>
      <c r="L21" s="185" cm="1">
        <f t="array" ref="L21">INDEX(Drivers!$C$7:$AG$22,$G21,L$9)</f>
        <v>18.54</v>
      </c>
      <c r="M21" s="185" cm="1">
        <f t="array" ref="M21">INDEX(Drivers!$C$7:$AG$22,$G21,M$9)</f>
        <v>18.73</v>
      </c>
      <c r="N21" s="185" cm="1">
        <f t="array" ref="N21">INDEX(Drivers!$C$7:$AG$22,$G21,N$9)</f>
        <v>19.13</v>
      </c>
      <c r="O21" s="185" cm="1">
        <f t="array" ref="O21">INDEX(Drivers!$C$7:$AG$22,$G21,O$9)</f>
        <v>19.23</v>
      </c>
      <c r="P21" s="185" cm="1">
        <f t="array" ref="P21">INDEX(Drivers!$C$7:$AG$22,$G21,P$9)</f>
        <v>19.5</v>
      </c>
      <c r="Q21" s="185" cm="1">
        <f t="array" ref="Q21">INDEX(Drivers!$C$7:$AG$22,$G21,Q$9)</f>
        <v>19.52</v>
      </c>
      <c r="R21" s="185" cm="1">
        <f t="array" ref="R21">INDEX(Drivers!$C$7:$AG$22,$G21,R$9)</f>
        <v>18.16</v>
      </c>
      <c r="S21" s="185" cm="1">
        <f t="array" ref="S21">INDEX(Drivers!$C$7:$AG$22,$G21,S$9)</f>
        <v>18.68</v>
      </c>
      <c r="T21" s="185" cm="1">
        <f t="array" ref="T21">INDEX(Drivers!$C$7:$AG$22,$G21,T$9)</f>
        <v>19.149999999999999</v>
      </c>
      <c r="U21" s="185" cm="1">
        <f t="array" ref="U21">INDEX(Drivers!$C$7:$AG$22,$G21,U$9)</f>
        <v>19.61</v>
      </c>
      <c r="V21" s="185" cm="1">
        <f t="array" ref="V21">INDEX(Drivers!$C$7:$AG$22,$G21,V$9)</f>
        <v>20.04</v>
      </c>
      <c r="W21" s="185" cm="1">
        <f t="array" ref="W21">INDEX(Drivers!$C$7:$AG$22,$G21,W$9)</f>
        <v>20.51</v>
      </c>
      <c r="X21" s="185" cm="1">
        <f t="array" ref="X21">INDEX(Drivers!$C$7:$AG$22,$G21,X$9)</f>
        <v>21.11</v>
      </c>
      <c r="Y21" s="185" cm="1">
        <f t="array" ref="Y21">INDEX(Drivers!$C$7:$AG$22,$G21,Y$9)</f>
        <v>21.69</v>
      </c>
      <c r="Z21" s="185" cm="1">
        <f t="array" ref="Z21">INDEX(Drivers!$C$7:$AG$22,$G21,Z$9)</f>
        <v>22.28</v>
      </c>
      <c r="AA21" s="185" cm="1">
        <f t="array" ref="AA21">INDEX(Drivers!$C$7:$AG$22,$G21,AA$9)</f>
        <v>22.83</v>
      </c>
      <c r="AB21" s="185" cm="1">
        <f t="array" ref="AB21">INDEX(Drivers!$C$7:$AG$22,$G21,AB$9)</f>
        <v>23.42</v>
      </c>
      <c r="AC21" s="185" cm="1">
        <f t="array" ref="AC21">INDEX(Drivers!$C$7:$AG$22,$G21,AC$9)</f>
        <v>24.02</v>
      </c>
      <c r="AD21" s="185" cm="1">
        <f t="array" ref="AD21">INDEX(Drivers!$C$7:$AG$22,$G21,AD$9)</f>
        <v>24.61</v>
      </c>
      <c r="AE21" s="185" cm="1">
        <f t="array" ref="AE21">INDEX(Drivers!$C$7:$AG$22,$G21,AE$9)</f>
        <v>25.26</v>
      </c>
      <c r="AF21" s="185" cm="1">
        <f t="array" ref="AF21">INDEX(Drivers!$C$7:$AG$22,$G21,AF$9)</f>
        <v>25.94</v>
      </c>
      <c r="AG21" s="185" cm="1">
        <f t="array" ref="AG21">INDEX(Drivers!$C$7:$AG$22,$G21,AG$9)</f>
        <v>26.65</v>
      </c>
      <c r="AH21" s="185" cm="1">
        <f t="array" ref="AH21">INDEX(Drivers!$C$7:$AG$22,$G21,AH$9)</f>
        <v>27.42</v>
      </c>
      <c r="AI21" s="185" cm="1">
        <f t="array" ref="AI21">INDEX(Drivers!$C$7:$AG$22,$G21,AI$9)</f>
        <v>28.22</v>
      </c>
      <c r="AJ21" s="185" cm="1">
        <f t="array" ref="AJ21">INDEX(Drivers!$C$7:$AG$22,$G21,AJ$9)</f>
        <v>29.03</v>
      </c>
      <c r="AK21" s="185" cm="1">
        <f t="array" ref="AK21">INDEX(Drivers!$C$7:$AG$22,$G21,AK$9)</f>
        <v>29.88</v>
      </c>
      <c r="AL21" s="185" cm="1">
        <f t="array" ref="AL21">INDEX(Drivers!$C$7:$AG$22,$G21,AL$9)</f>
        <v>30.78</v>
      </c>
      <c r="AM21" s="185" cm="1">
        <f t="array" ref="AM21">INDEX(Drivers!$C$7:$AG$22,$G21,AM$9)</f>
        <v>35.619999999999997</v>
      </c>
      <c r="AN21" s="185" cm="1">
        <f t="array" ref="AN21">INDEX(Drivers!$C$7:$AG$22,$G21,AN$9)</f>
        <v>41.7</v>
      </c>
      <c r="AO21" s="185">
        <f t="shared" si="4"/>
        <v>52.413333333332957</v>
      </c>
      <c r="AP21" s="185">
        <f t="shared" si="4"/>
        <v>63.33333333333303</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241.63</v>
      </c>
      <c r="L22" s="185" cm="1">
        <f t="array" ref="L22">INDEX(Drivers!$C$7:$AG$22,$G22,L$9)</f>
        <v>245.65</v>
      </c>
      <c r="M22" s="185" cm="1">
        <f t="array" ref="M22">INDEX(Drivers!$C$7:$AG$22,$G22,M$9)</f>
        <v>248.47</v>
      </c>
      <c r="N22" s="185" cm="1">
        <f t="array" ref="N22">INDEX(Drivers!$C$7:$AG$22,$G22,N$9)</f>
        <v>251.07</v>
      </c>
      <c r="O22" s="185" cm="1">
        <f t="array" ref="O22">INDEX(Drivers!$C$7:$AG$22,$G22,O$9)</f>
        <v>252.54</v>
      </c>
      <c r="P22" s="185" cm="1">
        <f t="array" ref="P22">INDEX(Drivers!$C$7:$AG$22,$G22,P$9)</f>
        <v>254.74</v>
      </c>
      <c r="Q22" s="185" cm="1">
        <f t="array" ref="Q22">INDEX(Drivers!$C$7:$AG$22,$G22,Q$9)</f>
        <v>254.67</v>
      </c>
      <c r="R22" s="185" cm="1">
        <f t="array" ref="R22">INDEX(Drivers!$C$7:$AG$22,$G22,R$9)</f>
        <v>230.24</v>
      </c>
      <c r="S22" s="185" cm="1">
        <f t="array" ref="S22">INDEX(Drivers!$C$7:$AG$22,$G22,S$9)</f>
        <v>236.69</v>
      </c>
      <c r="T22" s="185" cm="1">
        <f t="array" ref="T22">INDEX(Drivers!$C$7:$AG$22,$G22,T$9)</f>
        <v>242.59</v>
      </c>
      <c r="U22" s="185" cm="1">
        <f t="array" ref="U22">INDEX(Drivers!$C$7:$AG$22,$G22,U$9)</f>
        <v>248.33</v>
      </c>
      <c r="V22" s="185" cm="1">
        <f t="array" ref="V22">INDEX(Drivers!$C$7:$AG$22,$G22,V$9)</f>
        <v>253.83</v>
      </c>
      <c r="W22" s="185" cm="1">
        <f t="array" ref="W22">INDEX(Drivers!$C$7:$AG$22,$G22,W$9)</f>
        <v>259.61</v>
      </c>
      <c r="X22" s="185" cm="1">
        <f t="array" ref="X22">INDEX(Drivers!$C$7:$AG$22,$G22,X$9)</f>
        <v>266.92</v>
      </c>
      <c r="Y22" s="185" cm="1">
        <f t="array" ref="Y22">INDEX(Drivers!$C$7:$AG$22,$G22,Y$9)</f>
        <v>274.13</v>
      </c>
      <c r="Z22" s="185" cm="1">
        <f t="array" ref="Z22">INDEX(Drivers!$C$7:$AG$22,$G22,Z$9)</f>
        <v>281.63</v>
      </c>
      <c r="AA22" s="185" cm="1">
        <f t="array" ref="AA22">INDEX(Drivers!$C$7:$AG$22,$G22,AA$9)</f>
        <v>289.23</v>
      </c>
      <c r="AB22" s="185" cm="1">
        <f t="array" ref="AB22">INDEX(Drivers!$C$7:$AG$22,$G22,AB$9)</f>
        <v>297.02</v>
      </c>
      <c r="AC22" s="185" cm="1">
        <f t="array" ref="AC22">INDEX(Drivers!$C$7:$AG$22,$G22,AC$9)</f>
        <v>305.64</v>
      </c>
      <c r="AD22" s="185" cm="1">
        <f t="array" ref="AD22">INDEX(Drivers!$C$7:$AG$22,$G22,AD$9)</f>
        <v>313.91000000000003</v>
      </c>
      <c r="AE22" s="185" cm="1">
        <f t="array" ref="AE22">INDEX(Drivers!$C$7:$AG$22,$G22,AE$9)</f>
        <v>323.06</v>
      </c>
      <c r="AF22" s="185" cm="1">
        <f t="array" ref="AF22">INDEX(Drivers!$C$7:$AG$22,$G22,AF$9)</f>
        <v>332.87</v>
      </c>
      <c r="AG22" s="185" cm="1">
        <f t="array" ref="AG22">INDEX(Drivers!$C$7:$AG$22,$G22,AG$9)</f>
        <v>343.27</v>
      </c>
      <c r="AH22" s="185" cm="1">
        <f t="array" ref="AH22">INDEX(Drivers!$C$7:$AG$22,$G22,AH$9)</f>
        <v>354.09</v>
      </c>
      <c r="AI22" s="185" cm="1">
        <f t="array" ref="AI22">INDEX(Drivers!$C$7:$AG$22,$G22,AI$9)</f>
        <v>365.3</v>
      </c>
      <c r="AJ22" s="185" cm="1">
        <f t="array" ref="AJ22">INDEX(Drivers!$C$7:$AG$22,$G22,AJ$9)</f>
        <v>376.62</v>
      </c>
      <c r="AK22" s="185" cm="1">
        <f t="array" ref="AK22">INDEX(Drivers!$C$7:$AG$22,$G22,AK$9)</f>
        <v>388.36</v>
      </c>
      <c r="AL22" s="185" cm="1">
        <f t="array" ref="AL22">INDEX(Drivers!$C$7:$AG$22,$G22,AL$9)</f>
        <v>400.79</v>
      </c>
      <c r="AM22" s="185" cm="1">
        <f t="array" ref="AM22">INDEX(Drivers!$C$7:$AG$22,$G22,AM$9)</f>
        <v>469.74</v>
      </c>
      <c r="AN22" s="185" cm="1">
        <f t="array" ref="AN22">INDEX(Drivers!$C$7:$AG$22,$G22,AN$9)</f>
        <v>556.72</v>
      </c>
      <c r="AO22" s="185">
        <f t="shared" si="4"/>
        <v>709.64500000000044</v>
      </c>
      <c r="AP22" s="185">
        <f t="shared" si="4"/>
        <v>865.57499999999709</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4.3281858435822027</v>
      </c>
      <c r="Q27" s="185">
        <f t="shared" si="7"/>
        <v>4.255661128768141</v>
      </c>
      <c r="R27" s="185">
        <f t="shared" si="7"/>
        <v>3.911270024902485</v>
      </c>
      <c r="S27" s="185">
        <f t="shared" si="7"/>
        <v>3.9783249986551508</v>
      </c>
      <c r="T27" s="185">
        <f t="shared" si="7"/>
        <v>4.0324146602622868</v>
      </c>
      <c r="U27" s="185">
        <f t="shared" si="7"/>
        <v>4.0828578278284908</v>
      </c>
      <c r="V27" s="185">
        <f t="shared" si="7"/>
        <v>4.130869999367409</v>
      </c>
      <c r="W27" s="185">
        <f t="shared" si="7"/>
        <v>4.1963043091018832</v>
      </c>
      <c r="X27" s="185">
        <f t="shared" si="7"/>
        <v>4.2986087252502108</v>
      </c>
      <c r="Y27" s="185">
        <f t="shared" si="7"/>
        <v>4.4092190444917687</v>
      </c>
      <c r="Z27" s="185">
        <f t="shared" si="7"/>
        <v>4.5281352668265571</v>
      </c>
      <c r="AA27" s="185">
        <f t="shared" si="7"/>
        <v>4.6328706790021705</v>
      </c>
      <c r="AB27" s="185">
        <f t="shared" si="7"/>
        <v>4.7538127313596972</v>
      </c>
      <c r="AC27" s="185">
        <f t="shared" si="7"/>
        <v>4.8680695446421858</v>
      </c>
      <c r="AD27" s="185">
        <f t="shared" si="7"/>
        <v>4.9740204548314431</v>
      </c>
      <c r="AE27" s="185">
        <f t="shared" si="7"/>
        <v>5.086859187098014</v>
      </c>
      <c r="AF27" s="185">
        <f t="shared" si="7"/>
        <v>5.2045599114191594</v>
      </c>
      <c r="AG27" s="185">
        <f t="shared" si="7"/>
        <v>5.3244890487653169</v>
      </c>
      <c r="AH27" s="185">
        <f t="shared" si="7"/>
        <v>5.4569783322524579</v>
      </c>
      <c r="AI27" s="185">
        <f t="shared" si="7"/>
        <v>5.594734773798721</v>
      </c>
      <c r="AJ27" s="185">
        <f t="shared" si="7"/>
        <v>5.732693798347257</v>
      </c>
      <c r="AK27" s="185">
        <f t="shared" si="7"/>
        <v>5.8759199809549152</v>
      </c>
      <c r="AL27" s="185">
        <f t="shared" si="7"/>
        <v>6.0292753136762691</v>
      </c>
      <c r="AM27" s="185">
        <f t="shared" si="7"/>
        <v>6.7725523490192643</v>
      </c>
      <c r="AN27" s="185">
        <f t="shared" si="7"/>
        <v>7.698154086408783</v>
      </c>
      <c r="AO27" s="185">
        <f t="shared" si="7"/>
        <v>9.3366454088002317</v>
      </c>
      <c r="AP27" s="185">
        <f t="shared" si="7"/>
        <v>11.005524181532767</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5.1621732440786108</v>
      </c>
      <c r="T28" s="185">
        <f t="shared" si="7"/>
        <v>5.2641924781513101</v>
      </c>
      <c r="U28" s="185">
        <f t="shared" si="7"/>
        <v>5.358050173498194</v>
      </c>
      <c r="V28" s="185">
        <f t="shared" si="7"/>
        <v>5.4437463301192617</v>
      </c>
      <c r="W28" s="185">
        <f t="shared" si="7"/>
        <v>5.5620886416435935</v>
      </c>
      <c r="X28" s="185">
        <f t="shared" si="7"/>
        <v>5.7620463404260844</v>
      </c>
      <c r="Y28" s="185">
        <f t="shared" si="7"/>
        <v>5.9579232698456677</v>
      </c>
      <c r="Z28" s="185">
        <f t="shared" si="7"/>
        <v>6.1538001992652518</v>
      </c>
      <c r="AA28" s="185">
        <f t="shared" si="7"/>
        <v>6.2966271269670315</v>
      </c>
      <c r="AB28" s="185">
        <f t="shared" si="7"/>
        <v>6.4802617482978908</v>
      </c>
      <c r="AC28" s="185">
        <f t="shared" si="7"/>
        <v>6.6271694453625782</v>
      </c>
      <c r="AD28" s="185">
        <f t="shared" si="7"/>
        <v>6.757754064975634</v>
      </c>
      <c r="AE28" s="185">
        <f t="shared" si="7"/>
        <v>6.90874253140323</v>
      </c>
      <c r="AF28" s="185">
        <f t="shared" si="7"/>
        <v>7.0760540752824577</v>
      </c>
      <c r="AG28" s="185">
        <f t="shared" si="7"/>
        <v>7.2352040804358699</v>
      </c>
      <c r="AH28" s="185">
        <f t="shared" si="7"/>
        <v>7.4229194711296387</v>
      </c>
      <c r="AI28" s="185">
        <f t="shared" si="7"/>
        <v>7.6187964005492228</v>
      </c>
      <c r="AJ28" s="185">
        <f t="shared" si="7"/>
        <v>7.8105925606058983</v>
      </c>
      <c r="AK28" s="185">
        <f t="shared" si="7"/>
        <v>8.0105502593883902</v>
      </c>
      <c r="AL28" s="185">
        <f t="shared" si="7"/>
        <v>8.2186694968966982</v>
      </c>
      <c r="AM28" s="185">
        <f t="shared" si="7"/>
        <v>9.2184579908091564</v>
      </c>
      <c r="AN28" s="185">
        <f t="shared" si="7"/>
        <v>10.565111880568795</v>
      </c>
      <c r="AO28" s="185">
        <f t="shared" si="7"/>
        <v>12.853743364933074</v>
      </c>
      <c r="AP28" s="185">
        <f t="shared" si="7"/>
        <v>15.20018574860517</v>
      </c>
    </row>
    <row r="29" spans="1:42">
      <c r="A29" s="57" t="str">
        <f t="shared" ref="A29:A38" si="8">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8"/>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8"/>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14.913810635404458</v>
      </c>
      <c r="Q31" s="185">
        <f t="shared" si="7"/>
        <v>14.942657464486476</v>
      </c>
      <c r="R31" s="185">
        <f t="shared" si="7"/>
        <v>13.663781375183582</v>
      </c>
      <c r="S31" s="185">
        <f t="shared" si="7"/>
        <v>14.038790153249844</v>
      </c>
      <c r="T31" s="185">
        <f t="shared" si="7"/>
        <v>14.375336492540081</v>
      </c>
      <c r="U31" s="185">
        <f t="shared" si="7"/>
        <v>14.711882831830319</v>
      </c>
      <c r="V31" s="185">
        <f t="shared" si="7"/>
        <v>15.038813561426549</v>
      </c>
      <c r="W31" s="185">
        <f t="shared" si="7"/>
        <v>15.384975510410792</v>
      </c>
      <c r="X31" s="185">
        <f t="shared" si="7"/>
        <v>15.80806233694709</v>
      </c>
      <c r="Y31" s="185">
        <f t="shared" si="7"/>
        <v>16.231149163483384</v>
      </c>
      <c r="Z31" s="185">
        <f t="shared" si="7"/>
        <v>16.673467209407693</v>
      </c>
      <c r="AA31" s="185">
        <f t="shared" si="7"/>
        <v>17.115785255332003</v>
      </c>
      <c r="AB31" s="185">
        <f t="shared" si="7"/>
        <v>17.567718910950319</v>
      </c>
      <c r="AC31" s="185">
        <f t="shared" si="7"/>
        <v>18.086961834426681</v>
      </c>
      <c r="AD31" s="185">
        <f t="shared" si="7"/>
        <v>18.577357928821026</v>
      </c>
      <c r="AE31" s="185">
        <f t="shared" si="7"/>
        <v>19.115832071685404</v>
      </c>
      <c r="AF31" s="185">
        <f t="shared" si="7"/>
        <v>19.702384263019812</v>
      </c>
      <c r="AG31" s="185">
        <f t="shared" si="7"/>
        <v>20.327398893130255</v>
      </c>
      <c r="AH31" s="185">
        <f t="shared" si="7"/>
        <v>20.971644742628705</v>
      </c>
      <c r="AI31" s="185">
        <f t="shared" si="7"/>
        <v>21.635121811515173</v>
      </c>
      <c r="AJ31" s="185">
        <f t="shared" si="7"/>
        <v>22.298598880401638</v>
      </c>
      <c r="AK31" s="185">
        <f t="shared" si="7"/>
        <v>23.000538388064129</v>
      </c>
      <c r="AL31" s="185">
        <f t="shared" si="7"/>
        <v>23.731324724808641</v>
      </c>
      <c r="AM31" s="185">
        <f t="shared" si="7"/>
        <v>27.875652502925547</v>
      </c>
      <c r="AN31" s="185">
        <f t="shared" si="7"/>
        <v>33.116159786159223</v>
      </c>
      <c r="AO31" s="185">
        <f t="shared" si="7"/>
        <v>42.318298263323669</v>
      </c>
      <c r="AP31" s="185">
        <f t="shared" si="7"/>
        <v>51.703133324674248</v>
      </c>
    </row>
    <row r="32" spans="1:42">
      <c r="A32" s="57" t="str">
        <f t="shared" si="8"/>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1.373338908672898</v>
      </c>
      <c r="Q32" s="185">
        <f t="shared" si="7"/>
        <v>1.3759952701983773</v>
      </c>
      <c r="R32" s="185">
        <f t="shared" si="7"/>
        <v>1.2582299092354532</v>
      </c>
      <c r="S32" s="185">
        <f t="shared" si="7"/>
        <v>1.2927626090666866</v>
      </c>
      <c r="T32" s="185">
        <f t="shared" si="7"/>
        <v>1.3237534935306141</v>
      </c>
      <c r="U32" s="185">
        <f t="shared" si="7"/>
        <v>1.3547443779945416</v>
      </c>
      <c r="V32" s="185">
        <f t="shared" si="7"/>
        <v>1.3848498086166425</v>
      </c>
      <c r="W32" s="185">
        <f t="shared" si="7"/>
        <v>1.4167261469223964</v>
      </c>
      <c r="X32" s="185">
        <f t="shared" si="7"/>
        <v>1.4556861159627623</v>
      </c>
      <c r="Y32" s="185">
        <f t="shared" si="7"/>
        <v>1.494646085003128</v>
      </c>
      <c r="Z32" s="185">
        <f t="shared" si="7"/>
        <v>1.5353769617271469</v>
      </c>
      <c r="AA32" s="185">
        <f t="shared" si="7"/>
        <v>1.576107838451166</v>
      </c>
      <c r="AB32" s="185">
        <f t="shared" si="7"/>
        <v>1.6177241690170112</v>
      </c>
      <c r="AC32" s="185">
        <f t="shared" si="7"/>
        <v>1.6655386764756421</v>
      </c>
      <c r="AD32" s="185">
        <f t="shared" si="7"/>
        <v>1.7106968224087935</v>
      </c>
      <c r="AE32" s="185">
        <f t="shared" si="7"/>
        <v>1.7602822375510772</v>
      </c>
      <c r="AF32" s="185">
        <f t="shared" si="7"/>
        <v>1.8142949219024935</v>
      </c>
      <c r="AG32" s="185">
        <f t="shared" si="7"/>
        <v>1.871849421621216</v>
      </c>
      <c r="AH32" s="185">
        <f t="shared" si="7"/>
        <v>1.9311748290235913</v>
      </c>
      <c r="AI32" s="185">
        <f t="shared" si="7"/>
        <v>1.9922711441096197</v>
      </c>
      <c r="AJ32" s="185">
        <f t="shared" si="7"/>
        <v>2.0533674591956483</v>
      </c>
      <c r="AK32" s="185">
        <f t="shared" si="7"/>
        <v>2.1180055896489827</v>
      </c>
      <c r="AL32" s="185">
        <f t="shared" si="7"/>
        <v>2.1853000816277963</v>
      </c>
      <c r="AM32" s="185">
        <f t="shared" si="7"/>
        <v>2.5669306874550166</v>
      </c>
      <c r="AN32" s="185">
        <f t="shared" si="7"/>
        <v>3.0495030312504579</v>
      </c>
      <c r="AO32" s="185">
        <f t="shared" si="7"/>
        <v>3.896882357878416</v>
      </c>
      <c r="AP32" s="185">
        <f t="shared" si="7"/>
        <v>4.7610853075010766</v>
      </c>
    </row>
    <row r="33" spans="1:42">
      <c r="A33" s="57" t="str">
        <f t="shared" si="8"/>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1.17455219257329</v>
      </c>
      <c r="Q33" s="185">
        <f t="shared" si="7"/>
        <v>1.1768240536807819</v>
      </c>
      <c r="R33" s="185">
        <f t="shared" si="7"/>
        <v>1.0761048779153095</v>
      </c>
      <c r="S33" s="185">
        <f t="shared" si="7"/>
        <v>1.1056390723127036</v>
      </c>
      <c r="T33" s="185">
        <f t="shared" si="7"/>
        <v>1.1321441185667753</v>
      </c>
      <c r="U33" s="185">
        <f t="shared" si="7"/>
        <v>1.1586491648208472</v>
      </c>
      <c r="V33" s="185">
        <f t="shared" si="7"/>
        <v>1.1843969240390881</v>
      </c>
      <c r="W33" s="185">
        <f t="shared" si="7"/>
        <v>1.2116592573289904</v>
      </c>
      <c r="X33" s="185">
        <f t="shared" si="7"/>
        <v>1.2449798869055377</v>
      </c>
      <c r="Y33" s="185">
        <f t="shared" si="7"/>
        <v>1.2783005164820846</v>
      </c>
      <c r="Z33" s="185">
        <f t="shared" si="7"/>
        <v>1.3131357201302931</v>
      </c>
      <c r="AA33" s="185">
        <f t="shared" si="7"/>
        <v>1.3479709237785016</v>
      </c>
      <c r="AB33" s="185">
        <f t="shared" si="7"/>
        <v>1.3835634144625406</v>
      </c>
      <c r="AC33" s="185">
        <f t="shared" si="7"/>
        <v>1.424456914397394</v>
      </c>
      <c r="AD33" s="185">
        <f t="shared" si="7"/>
        <v>1.4630785532247557</v>
      </c>
      <c r="AE33" s="185">
        <f t="shared" si="7"/>
        <v>1.5054866272312701</v>
      </c>
      <c r="AF33" s="185">
        <f t="shared" si="7"/>
        <v>1.5516811364169378</v>
      </c>
      <c r="AG33" s="185">
        <f t="shared" si="7"/>
        <v>1.6009047937459284</v>
      </c>
      <c r="AH33" s="185">
        <f t="shared" si="7"/>
        <v>1.6516430251465799</v>
      </c>
      <c r="AI33" s="185">
        <f t="shared" si="7"/>
        <v>1.7038958306188927</v>
      </c>
      <c r="AJ33" s="185">
        <f t="shared" si="7"/>
        <v>1.7561486360912055</v>
      </c>
      <c r="AK33" s="185">
        <f t="shared" si="7"/>
        <v>1.8114305897068408</v>
      </c>
      <c r="AL33" s="185">
        <f t="shared" si="7"/>
        <v>1.8689844044299675</v>
      </c>
      <c r="AM33" s="185">
        <f t="shared" si="7"/>
        <v>2.1953751168729645</v>
      </c>
      <c r="AN33" s="185">
        <f t="shared" si="7"/>
        <v>2.6080965514006516</v>
      </c>
      <c r="AO33" s="185">
        <f t="shared" si="7"/>
        <v>3.3328202446905535</v>
      </c>
      <c r="AP33" s="185">
        <f t="shared" si="7"/>
        <v>4.0719323916612371</v>
      </c>
    </row>
    <row r="34" spans="1:42">
      <c r="A34" s="57" t="str">
        <f t="shared" si="8"/>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9.7113601014899036</v>
      </c>
      <c r="Q34" s="185">
        <f t="shared" si="7"/>
        <v>9.7301441635817607</v>
      </c>
      <c r="R34" s="185">
        <f t="shared" si="7"/>
        <v>8.8973840775094484</v>
      </c>
      <c r="S34" s="185">
        <f t="shared" si="7"/>
        <v>9.1415768847035856</v>
      </c>
      <c r="T34" s="185">
        <f t="shared" si="7"/>
        <v>9.3607242757752456</v>
      </c>
      <c r="U34" s="185">
        <f t="shared" si="7"/>
        <v>9.5798716668469073</v>
      </c>
      <c r="V34" s="185">
        <f t="shared" si="7"/>
        <v>9.7927577038879505</v>
      </c>
      <c r="W34" s="185">
        <f t="shared" si="7"/>
        <v>10.018166448990231</v>
      </c>
      <c r="X34" s="185">
        <f t="shared" si="7"/>
        <v>10.293666026337462</v>
      </c>
      <c r="Y34" s="185">
        <f t="shared" si="7"/>
        <v>10.569165603684693</v>
      </c>
      <c r="Z34" s="185">
        <f t="shared" si="7"/>
        <v>10.857187889093163</v>
      </c>
      <c r="AA34" s="185">
        <f t="shared" si="7"/>
        <v>11.145210174501633</v>
      </c>
      <c r="AB34" s="185">
        <f t="shared" si="7"/>
        <v>11.439493813940722</v>
      </c>
      <c r="AC34" s="185">
        <f t="shared" si="7"/>
        <v>11.777606931594143</v>
      </c>
      <c r="AD34" s="185">
        <f t="shared" si="7"/>
        <v>12.096935987155709</v>
      </c>
      <c r="AE34" s="185">
        <f t="shared" si="7"/>
        <v>12.447571812870367</v>
      </c>
      <c r="AF34" s="185">
        <f t="shared" si="7"/>
        <v>12.829514408738119</v>
      </c>
      <c r="AG34" s="185">
        <f t="shared" si="7"/>
        <v>13.236502420728348</v>
      </c>
      <c r="AH34" s="185">
        <f t="shared" si="7"/>
        <v>13.656013140779812</v>
      </c>
      <c r="AI34" s="185">
        <f t="shared" si="7"/>
        <v>14.088046568892517</v>
      </c>
      <c r="AJ34" s="185">
        <f t="shared" si="7"/>
        <v>14.520079997005222</v>
      </c>
      <c r="AK34" s="185">
        <f t="shared" si="7"/>
        <v>14.977158841240401</v>
      </c>
      <c r="AL34" s="185">
        <f t="shared" si="7"/>
        <v>15.453021747567437</v>
      </c>
      <c r="AM34" s="185">
        <f t="shared" si="7"/>
        <v>18.151665334764182</v>
      </c>
      <c r="AN34" s="185">
        <f t="shared" si="7"/>
        <v>21.56410328145148</v>
      </c>
      <c r="AO34" s="185">
        <f t="shared" si="7"/>
        <v>27.55621908875376</v>
      </c>
      <c r="AP34" s="185">
        <f t="shared" ref="AP34" si="9">AO34*AP18/AO18</f>
        <v>33.667300622637796</v>
      </c>
    </row>
    <row r="35" spans="1:42">
      <c r="A35" s="57" t="str">
        <f t="shared" si="8"/>
        <v>*</v>
      </c>
      <c r="B35" s="22" t="s">
        <v>288</v>
      </c>
      <c r="C35" s="23" t="s">
        <v>137</v>
      </c>
      <c r="D35" s="57">
        <f t="shared" si="6"/>
        <v>0</v>
      </c>
      <c r="E35" s="23" t="s">
        <v>137</v>
      </c>
      <c r="F35" s="23" t="s">
        <v>137</v>
      </c>
      <c r="G35" s="23" t="s">
        <v>137</v>
      </c>
      <c r="H35" s="23" t="s">
        <v>137</v>
      </c>
      <c r="I35" s="22">
        <v>0</v>
      </c>
      <c r="J35" s="110">
        <v>0</v>
      </c>
      <c r="K35" s="185">
        <f t="shared" ref="K35:AP37" si="10">J35*K19/J19</f>
        <v>0</v>
      </c>
      <c r="L35" s="185">
        <f t="shared" si="10"/>
        <v>0</v>
      </c>
      <c r="M35" s="185">
        <f t="shared" si="10"/>
        <v>0</v>
      </c>
      <c r="N35" s="185">
        <f t="shared" si="10"/>
        <v>0</v>
      </c>
      <c r="O35" s="185">
        <f t="shared" si="10"/>
        <v>0</v>
      </c>
      <c r="P35" s="185">
        <f t="shared" si="10"/>
        <v>0</v>
      </c>
      <c r="Q35" s="185">
        <f t="shared" si="10"/>
        <v>0</v>
      </c>
      <c r="R35" s="185">
        <f t="shared" si="10"/>
        <v>0</v>
      </c>
      <c r="S35" s="185">
        <f t="shared" si="10"/>
        <v>0</v>
      </c>
      <c r="T35" s="185">
        <f t="shared" si="10"/>
        <v>0</v>
      </c>
      <c r="U35" s="185">
        <f t="shared" si="10"/>
        <v>0</v>
      </c>
      <c r="V35" s="185">
        <f t="shared" si="10"/>
        <v>0</v>
      </c>
      <c r="W35" s="185">
        <f t="shared" si="10"/>
        <v>0</v>
      </c>
      <c r="X35" s="185">
        <f t="shared" si="10"/>
        <v>0</v>
      </c>
      <c r="Y35" s="185">
        <f t="shared" si="10"/>
        <v>0</v>
      </c>
      <c r="Z35" s="185">
        <f t="shared" si="10"/>
        <v>0</v>
      </c>
      <c r="AA35" s="185">
        <f t="shared" si="10"/>
        <v>0</v>
      </c>
      <c r="AB35" s="185">
        <f t="shared" si="10"/>
        <v>0</v>
      </c>
      <c r="AC35" s="185">
        <f t="shared" si="10"/>
        <v>0</v>
      </c>
      <c r="AD35" s="185">
        <f t="shared" si="10"/>
        <v>0</v>
      </c>
      <c r="AE35" s="185">
        <f t="shared" si="10"/>
        <v>0</v>
      </c>
      <c r="AF35" s="185">
        <f t="shared" si="10"/>
        <v>0</v>
      </c>
      <c r="AG35" s="185">
        <f t="shared" si="10"/>
        <v>0</v>
      </c>
      <c r="AH35" s="185">
        <f t="shared" si="10"/>
        <v>0</v>
      </c>
      <c r="AI35" s="185">
        <f t="shared" si="10"/>
        <v>0</v>
      </c>
      <c r="AJ35" s="185">
        <f t="shared" si="10"/>
        <v>0</v>
      </c>
      <c r="AK35" s="185">
        <f t="shared" si="10"/>
        <v>0</v>
      </c>
      <c r="AL35" s="185">
        <f t="shared" si="10"/>
        <v>0</v>
      </c>
      <c r="AM35" s="185">
        <f t="shared" si="10"/>
        <v>0</v>
      </c>
      <c r="AN35" s="185">
        <f t="shared" si="10"/>
        <v>0</v>
      </c>
      <c r="AO35" s="185">
        <f t="shared" si="10"/>
        <v>0</v>
      </c>
      <c r="AP35" s="185">
        <f t="shared" si="10"/>
        <v>0</v>
      </c>
    </row>
    <row r="36" spans="1:42">
      <c r="A36" s="57" t="str">
        <f t="shared" si="8"/>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0"/>
        <v>2.2106692667706707</v>
      </c>
      <c r="Q36" s="185">
        <f t="shared" si="10"/>
        <v>2.2129366198647946</v>
      </c>
      <c r="R36" s="185">
        <f t="shared" si="10"/>
        <v>2.0587566094643788</v>
      </c>
      <c r="S36" s="185">
        <f t="shared" si="10"/>
        <v>2.1177077899115964</v>
      </c>
      <c r="T36" s="185">
        <f t="shared" si="10"/>
        <v>2.1709905876235047</v>
      </c>
      <c r="U36" s="185">
        <f t="shared" si="10"/>
        <v>2.2231397087883518</v>
      </c>
      <c r="V36" s="185">
        <f t="shared" si="10"/>
        <v>2.2718878003120127</v>
      </c>
      <c r="W36" s="185">
        <f t="shared" si="10"/>
        <v>2.3251705980239215</v>
      </c>
      <c r="X36" s="185">
        <f t="shared" si="10"/>
        <v>2.393191190847634</v>
      </c>
      <c r="Y36" s="185">
        <f t="shared" si="10"/>
        <v>2.4589444305772235</v>
      </c>
      <c r="Z36" s="185">
        <f t="shared" si="10"/>
        <v>2.5258313468538747</v>
      </c>
      <c r="AA36" s="185">
        <f t="shared" si="10"/>
        <v>2.588183556942278</v>
      </c>
      <c r="AB36" s="185">
        <f t="shared" si="10"/>
        <v>2.6550704732189296</v>
      </c>
      <c r="AC36" s="185">
        <f t="shared" si="10"/>
        <v>2.7230910660426426</v>
      </c>
      <c r="AD36" s="185">
        <f t="shared" si="10"/>
        <v>2.7899779823192938</v>
      </c>
      <c r="AE36" s="185">
        <f t="shared" si="10"/>
        <v>2.8636669578783165</v>
      </c>
      <c r="AF36" s="185">
        <f t="shared" si="10"/>
        <v>2.9407569630785244</v>
      </c>
      <c r="AG36" s="185">
        <f t="shared" si="10"/>
        <v>3.021247997919918</v>
      </c>
      <c r="AH36" s="185">
        <f t="shared" si="10"/>
        <v>3.1085410920436836</v>
      </c>
      <c r="AI36" s="185">
        <f t="shared" si="10"/>
        <v>3.1992352158086339</v>
      </c>
      <c r="AJ36" s="185">
        <f t="shared" si="10"/>
        <v>3.2910630161206464</v>
      </c>
      <c r="AK36" s="185">
        <f t="shared" si="10"/>
        <v>3.3874255226209065</v>
      </c>
      <c r="AL36" s="185">
        <f t="shared" si="10"/>
        <v>3.4894564118564761</v>
      </c>
      <c r="AM36" s="185">
        <f t="shared" si="10"/>
        <v>4.0381558606344274</v>
      </c>
      <c r="AN36" s="185">
        <f t="shared" si="10"/>
        <v>4.727431201248053</v>
      </c>
      <c r="AO36" s="185">
        <f t="shared" si="10"/>
        <v>5.9419766753336409</v>
      </c>
      <c r="AP36" s="185">
        <f t="shared" si="10"/>
        <v>7.1799514647252263</v>
      </c>
    </row>
    <row r="37" spans="1:42">
      <c r="A37" s="57" t="str">
        <f t="shared" si="8"/>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0"/>
        <v>0.66836143329690412</v>
      </c>
      <c r="Q37" s="185">
        <f t="shared" si="10"/>
        <v>0.66904693220284961</v>
      </c>
      <c r="R37" s="185">
        <f t="shared" si="10"/>
        <v>0.62243300659855272</v>
      </c>
      <c r="S37" s="185">
        <f t="shared" si="10"/>
        <v>0.64025597815313684</v>
      </c>
      <c r="T37" s="185">
        <f t="shared" si="10"/>
        <v>0.65636520244285701</v>
      </c>
      <c r="U37" s="185">
        <f t="shared" si="10"/>
        <v>0.67213167727960454</v>
      </c>
      <c r="V37" s="185">
        <f t="shared" si="10"/>
        <v>0.68686990375743373</v>
      </c>
      <c r="W37" s="185">
        <f t="shared" si="10"/>
        <v>0.70297912804715412</v>
      </c>
      <c r="X37" s="185">
        <f t="shared" si="10"/>
        <v>0.72354409522552032</v>
      </c>
      <c r="Y37" s="185">
        <f t="shared" si="10"/>
        <v>0.74342356349794114</v>
      </c>
      <c r="Z37" s="185">
        <f t="shared" si="10"/>
        <v>0.76364578122333471</v>
      </c>
      <c r="AA37" s="185">
        <f t="shared" si="10"/>
        <v>0.78249700113683707</v>
      </c>
      <c r="AB37" s="185">
        <f t="shared" si="10"/>
        <v>0.80271921886223074</v>
      </c>
      <c r="AC37" s="185">
        <f t="shared" si="10"/>
        <v>0.82328418604059694</v>
      </c>
      <c r="AD37" s="185">
        <f t="shared" si="10"/>
        <v>0.84350640376599051</v>
      </c>
      <c r="AE37" s="185">
        <f t="shared" si="10"/>
        <v>0.86578511820922066</v>
      </c>
      <c r="AF37" s="185">
        <f t="shared" si="10"/>
        <v>0.88909208101136905</v>
      </c>
      <c r="AG37" s="185">
        <f t="shared" si="10"/>
        <v>0.91342729217243568</v>
      </c>
      <c r="AH37" s="185">
        <f t="shared" si="10"/>
        <v>0.93981900005133923</v>
      </c>
      <c r="AI37" s="185">
        <f t="shared" si="10"/>
        <v>0.96723895628916079</v>
      </c>
      <c r="AJ37" s="185">
        <f t="shared" si="10"/>
        <v>0.99500166197995532</v>
      </c>
      <c r="AK37" s="185">
        <f t="shared" si="10"/>
        <v>1.0241353654826408</v>
      </c>
      <c r="AL37" s="185">
        <f t="shared" si="10"/>
        <v>1.0549828162501904</v>
      </c>
      <c r="AM37" s="185">
        <f t="shared" si="10"/>
        <v>1.2208735514890117</v>
      </c>
      <c r="AN37" s="185">
        <f t="shared" si="10"/>
        <v>1.429265218896457</v>
      </c>
      <c r="AO37" s="185">
        <f t="shared" si="10"/>
        <v>1.7964641328479398</v>
      </c>
      <c r="AP37" s="185">
        <f t="shared" si="10"/>
        <v>2.1707465354942088</v>
      </c>
    </row>
    <row r="38" spans="1:42">
      <c r="A38" s="57" t="str">
        <f t="shared" si="8"/>
        <v>*</v>
      </c>
      <c r="B38" s="22" t="s">
        <v>288</v>
      </c>
      <c r="C38" s="23" t="s">
        <v>137</v>
      </c>
      <c r="D38" s="57">
        <f t="shared" si="6"/>
        <v>0</v>
      </c>
      <c r="E38" s="23" t="s">
        <v>137</v>
      </c>
      <c r="F38" s="23" t="s">
        <v>137</v>
      </c>
      <c r="G38" s="23" t="s">
        <v>137</v>
      </c>
      <c r="H38" s="23" t="s">
        <v>137</v>
      </c>
      <c r="I38" s="22">
        <v>0</v>
      </c>
      <c r="J38" s="110">
        <v>0</v>
      </c>
      <c r="K38" s="185">
        <f t="shared" ref="K38:AP38" si="11">J38*K22/J22</f>
        <v>0</v>
      </c>
      <c r="L38" s="185">
        <f t="shared" si="11"/>
        <v>0</v>
      </c>
      <c r="M38" s="185">
        <f t="shared" si="11"/>
        <v>0</v>
      </c>
      <c r="N38" s="185">
        <f t="shared" si="11"/>
        <v>0</v>
      </c>
      <c r="O38" s="185">
        <f t="shared" si="11"/>
        <v>0</v>
      </c>
      <c r="P38" s="185">
        <f t="shared" si="11"/>
        <v>0</v>
      </c>
      <c r="Q38" s="185">
        <f t="shared" si="11"/>
        <v>0</v>
      </c>
      <c r="R38" s="185">
        <f t="shared" si="11"/>
        <v>0</v>
      </c>
      <c r="S38" s="185">
        <f t="shared" si="11"/>
        <v>0</v>
      </c>
      <c r="T38" s="185">
        <f t="shared" si="11"/>
        <v>0</v>
      </c>
      <c r="U38" s="185">
        <f t="shared" si="11"/>
        <v>0</v>
      </c>
      <c r="V38" s="185">
        <f t="shared" si="11"/>
        <v>0</v>
      </c>
      <c r="W38" s="185">
        <f t="shared" si="11"/>
        <v>0</v>
      </c>
      <c r="X38" s="185">
        <f t="shared" si="11"/>
        <v>0</v>
      </c>
      <c r="Y38" s="185">
        <f t="shared" si="11"/>
        <v>0</v>
      </c>
      <c r="Z38" s="185">
        <f t="shared" si="11"/>
        <v>0</v>
      </c>
      <c r="AA38" s="185">
        <f t="shared" si="11"/>
        <v>0</v>
      </c>
      <c r="AB38" s="185">
        <f t="shared" si="11"/>
        <v>0</v>
      </c>
      <c r="AC38" s="185">
        <f t="shared" si="11"/>
        <v>0</v>
      </c>
      <c r="AD38" s="185">
        <f t="shared" si="11"/>
        <v>0</v>
      </c>
      <c r="AE38" s="185">
        <f t="shared" si="11"/>
        <v>0</v>
      </c>
      <c r="AF38" s="185">
        <f t="shared" si="11"/>
        <v>0</v>
      </c>
      <c r="AG38" s="185">
        <f t="shared" si="11"/>
        <v>0</v>
      </c>
      <c r="AH38" s="185">
        <f t="shared" si="11"/>
        <v>0</v>
      </c>
      <c r="AI38" s="185">
        <f t="shared" si="11"/>
        <v>0</v>
      </c>
      <c r="AJ38" s="185">
        <f t="shared" si="11"/>
        <v>0</v>
      </c>
      <c r="AK38" s="185">
        <f t="shared" si="11"/>
        <v>0</v>
      </c>
      <c r="AL38" s="185">
        <f t="shared" si="11"/>
        <v>0</v>
      </c>
      <c r="AM38" s="185">
        <f t="shared" si="11"/>
        <v>0</v>
      </c>
      <c r="AN38" s="185">
        <f t="shared" si="11"/>
        <v>0</v>
      </c>
      <c r="AO38" s="185">
        <f t="shared" si="11"/>
        <v>0</v>
      </c>
      <c r="AP38" s="185">
        <f t="shared" si="11"/>
        <v>0</v>
      </c>
    </row>
    <row r="39" spans="1:42">
      <c r="A39" s="185" t="s">
        <v>16</v>
      </c>
      <c r="B39" s="186"/>
    </row>
    <row r="40" spans="1:42" ht="15.75" thickBot="1">
      <c r="A40" s="185" t="s">
        <v>16</v>
      </c>
      <c r="B40" s="14" t="s">
        <v>290</v>
      </c>
      <c r="C40" s="14"/>
      <c r="D40" s="185">
        <v>2010</v>
      </c>
      <c r="E40" s="185">
        <v>2020</v>
      </c>
      <c r="F40" s="185">
        <v>2030</v>
      </c>
      <c r="G40" s="185">
        <v>2050</v>
      </c>
    </row>
    <row r="41" spans="1:42">
      <c r="A41" s="185" t="s">
        <v>16</v>
      </c>
      <c r="B41" s="186" t="str">
        <f t="shared" ref="B41:C52" si="12">B10</f>
        <v>MI</v>
      </c>
      <c r="C41" s="186" t="str">
        <f t="shared" si="12"/>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185" cm="1">
        <f t="array" ref="S41">IF(S$7=-1,T41,IF(S$7=99,R41,IF(S$7=0,INDEX($D41:$G41,0,S$5),(INDEX($D41:$G41,0,S$7+1)-INDEX($D41:$G41,0,S$7))/(INDEX($D$4:$G$4,0,S$7+1)-INDEX($D$4:$G$4,0,S$7))+R41)))</f>
        <v>1.0266996937517661</v>
      </c>
      <c r="T41" s="185" cm="1">
        <f t="array" ref="T41">IF(T$7=-1,U41,IF(T$7=99,S41,IF(T$7=0,INDEX($D41:$G41,0,T$5),(INDEX($D41:$G41,0,T$7+1)-INDEX($D41:$G41,0,T$7))/(INDEX($D$4:$G$4,0,T$7+1)-INDEX($D$4:$G$4,0,T$7))+S41)))</f>
        <v>1.0313389455204669</v>
      </c>
      <c r="U41" s="185" cm="1">
        <f t="array" ref="U41">IF(U$7=-1,V41,IF(U$7=99,T41,IF(U$7=0,INDEX($D41:$G41,0,U$5),(INDEX($D41:$G41,0,U$7+1)-INDEX($D41:$G41,0,U$7))/(INDEX($D$4:$G$4,0,U$7+1)-INDEX($D$4:$G$4,0,U$7))+T41)))</f>
        <v>1.0359781972891677</v>
      </c>
      <c r="V41" s="185" cm="1">
        <f t="array" ref="V41">IF(V$7=-1,W41,IF(V$7=99,U41,IF(V$7=0,INDEX($D41:$G41,0,V$5),(INDEX($D41:$G41,0,V$7+1)-INDEX($D41:$G41,0,V$7))/(INDEX($D$4:$G$4,0,V$7+1)-INDEX($D$4:$G$4,0,V$7))+U41)))</f>
        <v>1.0406174490578686</v>
      </c>
      <c r="W41" s="185" cm="1">
        <f t="array" ref="W41">IF(W$7=-1,X41,IF(W$7=99,V41,IF(W$7=0,INDEX($D41:$G41,0,W$5),(INDEX($D41:$G41,0,W$7+1)-INDEX($D41:$G41,0,W$7))/(INDEX($D$4:$G$4,0,W$7+1)-INDEX($D$4:$G$4,0,W$7))+V41)))</f>
        <v>1.0452567008265694</v>
      </c>
      <c r="X41" s="185" cm="1">
        <f t="array" ref="X41">IF(X$7=-1,Y41,IF(X$7=99,W41,IF(X$7=0,INDEX($D41:$G41,0,X$5),(INDEX($D41:$G41,0,X$7+1)-INDEX($D41:$G41,0,X$7))/(INDEX($D$4:$G$4,0,X$7+1)-INDEX($D$4:$G$4,0,X$7))+W41)))</f>
        <v>1.0498959525952702</v>
      </c>
      <c r="Y41" s="185" cm="1">
        <f t="array" ref="Y41">IF(Y$7=-1,Z41,IF(Y$7=99,X41,IF(Y$7=0,INDEX($D41:$G41,0,Y$5),(INDEX($D41:$G41,0,Y$7+1)-INDEX($D41:$G41,0,Y$7))/(INDEX($D$4:$G$4,0,Y$7+1)-INDEX($D$4:$G$4,0,Y$7))+X41)))</f>
        <v>1.0545352043639711</v>
      </c>
      <c r="Z41" s="185" cm="1">
        <f t="array" ref="Z41">IF(Z$7=-1,AA41,IF(Z$7=99,Y41,IF(Z$7=0,INDEX($D41:$G41,0,Z$5),(INDEX($D41:$G41,0,Z$7+1)-INDEX($D41:$G41,0,Z$7))/(INDEX($D$4:$G$4,0,Z$7+1)-INDEX($D$4:$G$4,0,Z$7))+Y41)))</f>
        <v>1.0591744561326719</v>
      </c>
      <c r="AA41" s="185" cm="1">
        <f t="array" ref="AA41">IF(AA$7=-1,AB41,IF(AA$7=99,Z41,IF(AA$7=0,INDEX($D41:$G41,0,AA$5),(INDEX($D41:$G41,0,AA$7+1)-INDEX($D41:$G41,0,AA$7))/(INDEX($D$4:$G$4,0,AA$7+1)-INDEX($D$4:$G$4,0,AA$7))+Z41)))</f>
        <v>1.0638137079013728</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2"/>
        <v>FA</v>
      </c>
      <c r="C42" s="186" t="str">
        <f t="shared" si="12"/>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185" cm="1">
        <f t="array" ref="S42">IF(S$7=-1,T42,IF(S$7=99,R42,IF(S$7=0,INDEX($D42:$G42,0,S$5),(INDEX($D42:$G42,0,S$7+1)-INDEX($D42:$G42,0,S$7))/(INDEX($D$4:$G$4,0,S$7+1)-INDEX($D$4:$G$4,0,S$7))+R42)))</f>
        <v>1</v>
      </c>
      <c r="T42" s="185" cm="1">
        <f t="array" ref="T42">IF(T$7=-1,U42,IF(T$7=99,S42,IF(T$7=0,INDEX($D42:$G42,0,T$5),(INDEX($D42:$G42,0,T$7+1)-INDEX($D42:$G42,0,T$7))/(INDEX($D$4:$G$4,0,T$7+1)-INDEX($D$4:$G$4,0,T$7))+S42)))</f>
        <v>1</v>
      </c>
      <c r="U42" s="185" cm="1">
        <f t="array" ref="U42">IF(U$7=-1,V42,IF(U$7=99,T42,IF(U$7=0,INDEX($D42:$G42,0,U$5),(INDEX($D42:$G42,0,U$7+1)-INDEX($D42:$G42,0,U$7))/(INDEX($D$4:$G$4,0,U$7+1)-INDEX($D$4:$G$4,0,U$7))+T42)))</f>
        <v>1</v>
      </c>
      <c r="V42" s="185" cm="1">
        <f t="array" ref="V42">IF(V$7=-1,W42,IF(V$7=99,U42,IF(V$7=0,INDEX($D42:$G42,0,V$5),(INDEX($D42:$G42,0,V$7+1)-INDEX($D42:$G42,0,V$7))/(INDEX($D$4:$G$4,0,V$7+1)-INDEX($D$4:$G$4,0,V$7))+U42)))</f>
        <v>1</v>
      </c>
      <c r="W42" s="185" cm="1">
        <f t="array" ref="W42">IF(W$7=-1,X42,IF(W$7=99,V42,IF(W$7=0,INDEX($D42:$G42,0,W$5),(INDEX($D42:$G42,0,W$7+1)-INDEX($D42:$G42,0,W$7))/(INDEX($D$4:$G$4,0,W$7+1)-INDEX($D$4:$G$4,0,W$7))+V42)))</f>
        <v>1</v>
      </c>
      <c r="X42" s="185" cm="1">
        <f t="array" ref="X42">IF(X$7=-1,Y42,IF(X$7=99,W42,IF(X$7=0,INDEX($D42:$G42,0,X$5),(INDEX($D42:$G42,0,X$7+1)-INDEX($D42:$G42,0,X$7))/(INDEX($D$4:$G$4,0,X$7+1)-INDEX($D$4:$G$4,0,X$7))+W42)))</f>
        <v>1</v>
      </c>
      <c r="Y42" s="185" cm="1">
        <f t="array" ref="Y42">IF(Y$7=-1,Z42,IF(Y$7=99,X42,IF(Y$7=0,INDEX($D42:$G42,0,Y$5),(INDEX($D42:$G42,0,Y$7+1)-INDEX($D42:$G42,0,Y$7))/(INDEX($D$4:$G$4,0,Y$7+1)-INDEX($D$4:$G$4,0,Y$7))+X42)))</f>
        <v>1</v>
      </c>
      <c r="Z42" s="185" cm="1">
        <f t="array" ref="Z42">IF(Z$7=-1,AA42,IF(Z$7=99,Y42,IF(Z$7=0,INDEX($D42:$G42,0,Z$5),(INDEX($D42:$G42,0,Z$7+1)-INDEX($D42:$G42,0,Z$7))/(INDEX($D$4:$G$4,0,Z$7+1)-INDEX($D$4:$G$4,0,Z$7))+Y42)))</f>
        <v>1</v>
      </c>
      <c r="AA42" s="185" cm="1">
        <f t="array" ref="AA42">IF(AA$7=-1,AB42,IF(AA$7=99,Z42,IF(AA$7=0,INDEX($D42:$G42,0,AA$5),(INDEX($D42:$G42,0,AA$7+1)-INDEX($D42:$G42,0,AA$7))/(INDEX($D$4:$G$4,0,AA$7+1)-INDEX($D$4:$G$4,0,AA$7))+Z42)))</f>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2"/>
        <v>IS</v>
      </c>
      <c r="C43" s="186" t="str">
        <f t="shared" si="12"/>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185" cm="1">
        <f t="array" ref="T43">IF(T$7=-1,U43,IF(T$7=99,S43,IF(T$7=0,INDEX($D43:$G43,0,T$5),(INDEX($D43:$G43,0,T$7+1)-INDEX($D43:$G43,0,T$7))/(INDEX($D$4:$G$4,0,T$7+1)-INDEX($D$4:$G$4,0,T$7))+S43)))</f>
        <v>1</v>
      </c>
      <c r="U43" s="185" cm="1">
        <f t="array" ref="U43">IF(U$7=-1,V43,IF(U$7=99,T43,IF(U$7=0,INDEX($D43:$G43,0,U$5),(INDEX($D43:$G43,0,U$7+1)-INDEX($D43:$G43,0,U$7))/(INDEX($D$4:$G$4,0,U$7+1)-INDEX($D$4:$G$4,0,U$7))+T43)))</f>
        <v>1</v>
      </c>
      <c r="V43" s="185" cm="1">
        <f t="array" ref="V43">IF(V$7=-1,W43,IF(V$7=99,U43,IF(V$7=0,INDEX($D43:$G43,0,V$5),(INDEX($D43:$G43,0,V$7+1)-INDEX($D43:$G43,0,V$7))/(INDEX($D$4:$G$4,0,V$7+1)-INDEX($D$4:$G$4,0,V$7))+U43)))</f>
        <v>1</v>
      </c>
      <c r="W43" s="185" cm="1">
        <f t="array" ref="W43">IF(W$7=-1,X43,IF(W$7=99,V43,IF(W$7=0,INDEX($D43:$G43,0,W$5),(INDEX($D43:$G43,0,W$7+1)-INDEX($D43:$G43,0,W$7))/(INDEX($D$4:$G$4,0,W$7+1)-INDEX($D$4:$G$4,0,W$7))+V43)))</f>
        <v>1</v>
      </c>
      <c r="X43" s="185" cm="1">
        <f t="array" ref="X43">IF(X$7=-1,Y43,IF(X$7=99,W43,IF(X$7=0,INDEX($D43:$G43,0,X$5),(INDEX($D43:$G43,0,X$7+1)-INDEX($D43:$G43,0,X$7))/(INDEX($D$4:$G$4,0,X$7+1)-INDEX($D$4:$G$4,0,X$7))+W43)))</f>
        <v>1</v>
      </c>
      <c r="Y43" s="185" cm="1">
        <f t="array" ref="Y43">IF(Y$7=-1,Z43,IF(Y$7=99,X43,IF(Y$7=0,INDEX($D43:$G43,0,Y$5),(INDEX($D43:$G43,0,Y$7+1)-INDEX($D43:$G43,0,Y$7))/(INDEX($D$4:$G$4,0,Y$7+1)-INDEX($D$4:$G$4,0,Y$7))+X43)))</f>
        <v>1</v>
      </c>
      <c r="Z43" s="185" cm="1">
        <f t="array" ref="Z43">IF(Z$7=-1,AA43,IF(Z$7=99,Y43,IF(Z$7=0,INDEX($D43:$G43,0,Z$5),(INDEX($D43:$G43,0,Z$7+1)-INDEX($D43:$G43,0,Z$7))/(INDEX($D$4:$G$4,0,Z$7+1)-INDEX($D$4:$G$4,0,Z$7))+Y43)))</f>
        <v>1</v>
      </c>
      <c r="AA43" s="185" cm="1">
        <f t="array" ref="AA43">IF(AA$7=-1,AB43,IF(AA$7=99,Z43,IF(AA$7=0,INDEX($D43:$G43,0,AA$5),(INDEX($D43:$G43,0,AA$7+1)-INDEX($D43:$G43,0,AA$7))/(INDEX($D$4:$G$4,0,AA$7+1)-INDEX($D$4:$G$4,0,AA$7))+Z43)))</f>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2"/>
        <v>CP</v>
      </c>
      <c r="C44" s="186" t="str">
        <f t="shared" si="12"/>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185" cm="1">
        <f t="array" ref="S44">IF(S$7=-1,T44,IF(S$7=99,R44,IF(S$7=0,INDEX($D44:$G44,0,S$5),(INDEX($D44:$G44,0,S$7+1)-INDEX($D44:$G44,0,S$7))/(INDEX($D$4:$G$4,0,S$7+1)-INDEX($D$4:$G$4,0,S$7))+R44)))</f>
        <v>1</v>
      </c>
      <c r="T44" s="185" cm="1">
        <f t="array" ref="T44">IF(T$7=-1,U44,IF(T$7=99,S44,IF(T$7=0,INDEX($D44:$G44,0,T$5),(INDEX($D44:$G44,0,T$7+1)-INDEX($D44:$G44,0,T$7))/(INDEX($D$4:$G$4,0,T$7+1)-INDEX($D$4:$G$4,0,T$7))+S44)))</f>
        <v>1</v>
      </c>
      <c r="U44" s="185" cm="1">
        <f t="array" ref="U44">IF(U$7=-1,V44,IF(U$7=99,T44,IF(U$7=0,INDEX($D44:$G44,0,U$5),(INDEX($D44:$G44,0,U$7+1)-INDEX($D44:$G44,0,U$7))/(INDEX($D$4:$G$4,0,U$7+1)-INDEX($D$4:$G$4,0,U$7))+T44)))</f>
        <v>1</v>
      </c>
      <c r="V44" s="185" cm="1">
        <f t="array" ref="V44">IF(V$7=-1,W44,IF(V$7=99,U44,IF(V$7=0,INDEX($D44:$G44,0,V$5),(INDEX($D44:$G44,0,V$7+1)-INDEX($D44:$G44,0,V$7))/(INDEX($D$4:$G$4,0,V$7+1)-INDEX($D$4:$G$4,0,V$7))+U44)))</f>
        <v>1</v>
      </c>
      <c r="W44" s="185" cm="1">
        <f t="array" ref="W44">IF(W$7=-1,X44,IF(W$7=99,V44,IF(W$7=0,INDEX($D44:$G44,0,W$5),(INDEX($D44:$G44,0,W$7+1)-INDEX($D44:$G44,0,W$7))/(INDEX($D$4:$G$4,0,W$7+1)-INDEX($D$4:$G$4,0,W$7))+V44)))</f>
        <v>1</v>
      </c>
      <c r="X44" s="185" cm="1">
        <f t="array" ref="X44">IF(X$7=-1,Y44,IF(X$7=99,W44,IF(X$7=0,INDEX($D44:$G44,0,X$5),(INDEX($D44:$G44,0,X$7+1)-INDEX($D44:$G44,0,X$7))/(INDEX($D$4:$G$4,0,X$7+1)-INDEX($D$4:$G$4,0,X$7))+W44)))</f>
        <v>1</v>
      </c>
      <c r="Y44" s="185" cm="1">
        <f t="array" ref="Y44">IF(Y$7=-1,Z44,IF(Y$7=99,X44,IF(Y$7=0,INDEX($D44:$G44,0,Y$5),(INDEX($D44:$G44,0,Y$7+1)-INDEX($D44:$G44,0,Y$7))/(INDEX($D$4:$G$4,0,Y$7+1)-INDEX($D$4:$G$4,0,Y$7))+X44)))</f>
        <v>1</v>
      </c>
      <c r="Z44" s="185" cm="1">
        <f t="array" ref="Z44">IF(Z$7=-1,AA44,IF(Z$7=99,Y44,IF(Z$7=0,INDEX($D44:$G44,0,Z$5),(INDEX($D44:$G44,0,Z$7+1)-INDEX($D44:$G44,0,Z$7))/(INDEX($D$4:$G$4,0,Z$7+1)-INDEX($D$4:$G$4,0,Z$7))+Y44)))</f>
        <v>1</v>
      </c>
      <c r="AA44" s="185" cm="1">
        <f t="array" ref="AA44">IF(AA$7=-1,AB44,IF(AA$7=99,Z44,IF(AA$7=0,INDEX($D44:$G44,0,AA$5),(INDEX($D44:$G44,0,AA$7+1)-INDEX($D44:$G44,0,AA$7))/(INDEX($D$4:$G$4,0,AA$7+1)-INDEX($D$4:$G$4,0,AA$7))+Z44)))</f>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2"/>
        <v>NF</v>
      </c>
      <c r="C45" s="186" t="str">
        <f t="shared" si="12"/>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185" cm="1">
        <f t="array" ref="S45">IF(S$7=-1,T45,IF(S$7=99,R45,IF(S$7=0,INDEX($D45:$G45,0,S$5),(INDEX($D45:$G45,0,S$7+1)-INDEX($D45:$G45,0,S$7))/(INDEX($D$4:$G$4,0,S$7+1)-INDEX($D$4:$G$4,0,S$7))+R45)))</f>
        <v>1</v>
      </c>
      <c r="T45" s="185" cm="1">
        <f t="array" ref="T45">IF(T$7=-1,U45,IF(T$7=99,S45,IF(T$7=0,INDEX($D45:$G45,0,T$5),(INDEX($D45:$G45,0,T$7+1)-INDEX($D45:$G45,0,T$7))/(INDEX($D$4:$G$4,0,T$7+1)-INDEX($D$4:$G$4,0,T$7))+S45)))</f>
        <v>1</v>
      </c>
      <c r="U45" s="185" cm="1">
        <f t="array" ref="U45">IF(U$7=-1,V45,IF(U$7=99,T45,IF(U$7=0,INDEX($D45:$G45,0,U$5),(INDEX($D45:$G45,0,U$7+1)-INDEX($D45:$G45,0,U$7))/(INDEX($D$4:$G$4,0,U$7+1)-INDEX($D$4:$G$4,0,U$7))+T45)))</f>
        <v>1</v>
      </c>
      <c r="V45" s="185" cm="1">
        <f t="array" ref="V45">IF(V$7=-1,W45,IF(V$7=99,U45,IF(V$7=0,INDEX($D45:$G45,0,V$5),(INDEX($D45:$G45,0,V$7+1)-INDEX($D45:$G45,0,V$7))/(INDEX($D$4:$G$4,0,V$7+1)-INDEX($D$4:$G$4,0,V$7))+U45)))</f>
        <v>1</v>
      </c>
      <c r="W45" s="185" cm="1">
        <f t="array" ref="W45">IF(W$7=-1,X45,IF(W$7=99,V45,IF(W$7=0,INDEX($D45:$G45,0,W$5),(INDEX($D45:$G45,0,W$7+1)-INDEX($D45:$G45,0,W$7))/(INDEX($D$4:$G$4,0,W$7+1)-INDEX($D$4:$G$4,0,W$7))+V45)))</f>
        <v>1</v>
      </c>
      <c r="X45" s="185" cm="1">
        <f t="array" ref="X45">IF(X$7=-1,Y45,IF(X$7=99,W45,IF(X$7=0,INDEX($D45:$G45,0,X$5),(INDEX($D45:$G45,0,X$7+1)-INDEX($D45:$G45,0,X$7))/(INDEX($D$4:$G$4,0,X$7+1)-INDEX($D$4:$G$4,0,X$7))+W45)))</f>
        <v>1</v>
      </c>
      <c r="Y45" s="185" cm="1">
        <f t="array" ref="Y45">IF(Y$7=-1,Z45,IF(Y$7=99,X45,IF(Y$7=0,INDEX($D45:$G45,0,Y$5),(INDEX($D45:$G45,0,Y$7+1)-INDEX($D45:$G45,0,Y$7))/(INDEX($D$4:$G$4,0,Y$7+1)-INDEX($D$4:$G$4,0,Y$7))+X45)))</f>
        <v>1</v>
      </c>
      <c r="Z45" s="185" cm="1">
        <f t="array" ref="Z45">IF(Z$7=-1,AA45,IF(Z$7=99,Y45,IF(Z$7=0,INDEX($D45:$G45,0,Z$5),(INDEX($D45:$G45,0,Z$7+1)-INDEX($D45:$G45,0,Z$7))/(INDEX($D$4:$G$4,0,Z$7+1)-INDEX($D$4:$G$4,0,Z$7))+Y45)))</f>
        <v>1</v>
      </c>
      <c r="AA45" s="185" cm="1">
        <f t="array" ref="AA45">IF(AA$7=-1,AB45,IF(AA$7=99,Z45,IF(AA$7=0,INDEX($D45:$G45,0,AA$5),(INDEX($D45:$G45,0,AA$7+1)-INDEX($D45:$G45,0,AA$7))/(INDEX($D$4:$G$4,0,AA$7+1)-INDEX($D$4:$G$4,0,AA$7))+Z45)))</f>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2"/>
        <v>NM</v>
      </c>
      <c r="C46" s="186" t="str">
        <f t="shared" si="12"/>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185" cm="1">
        <f t="array" ref="T46">IF(T$7=-1,U46,IF(T$7=99,S46,IF(T$7=0,INDEX($D46:$G46,0,T$5),(INDEX($D46:$G46,0,T$7+1)-INDEX($D46:$G46,0,T$7))/(INDEX($D$4:$G$4,0,T$7+1)-INDEX($D$4:$G$4,0,T$7))+S46)))</f>
        <v>1</v>
      </c>
      <c r="U46" s="185" cm="1">
        <f t="array" ref="U46">IF(U$7=-1,V46,IF(U$7=99,T46,IF(U$7=0,INDEX($D46:$G46,0,U$5),(INDEX($D46:$G46,0,U$7+1)-INDEX($D46:$G46,0,U$7))/(INDEX($D$4:$G$4,0,U$7+1)-INDEX($D$4:$G$4,0,U$7))+T46)))</f>
        <v>1</v>
      </c>
      <c r="V46" s="185" cm="1">
        <f t="array" ref="V46">IF(V$7=-1,W46,IF(V$7=99,U46,IF(V$7=0,INDEX($D46:$G46,0,V$5),(INDEX($D46:$G46,0,V$7+1)-INDEX($D46:$G46,0,V$7))/(INDEX($D$4:$G$4,0,V$7+1)-INDEX($D$4:$G$4,0,V$7))+U46)))</f>
        <v>1</v>
      </c>
      <c r="W46" s="185" cm="1">
        <f t="array" ref="W46">IF(W$7=-1,X46,IF(W$7=99,V46,IF(W$7=0,INDEX($D46:$G46,0,W$5),(INDEX($D46:$G46,0,W$7+1)-INDEX($D46:$G46,0,W$7))/(INDEX($D$4:$G$4,0,W$7+1)-INDEX($D$4:$G$4,0,W$7))+V46)))</f>
        <v>1</v>
      </c>
      <c r="X46" s="185" cm="1">
        <f t="array" ref="X46">IF(X$7=-1,Y46,IF(X$7=99,W46,IF(X$7=0,INDEX($D46:$G46,0,X$5),(INDEX($D46:$G46,0,X$7+1)-INDEX($D46:$G46,0,X$7))/(INDEX($D$4:$G$4,0,X$7+1)-INDEX($D$4:$G$4,0,X$7))+W46)))</f>
        <v>1</v>
      </c>
      <c r="Y46" s="185" cm="1">
        <f t="array" ref="Y46">IF(Y$7=-1,Z46,IF(Y$7=99,X46,IF(Y$7=0,INDEX($D46:$G46,0,Y$5),(INDEX($D46:$G46,0,Y$7+1)-INDEX($D46:$G46,0,Y$7))/(INDEX($D$4:$G$4,0,Y$7+1)-INDEX($D$4:$G$4,0,Y$7))+X46)))</f>
        <v>1</v>
      </c>
      <c r="Z46" s="185" cm="1">
        <f t="array" ref="Z46">IF(Z$7=-1,AA46,IF(Z$7=99,Y46,IF(Z$7=0,INDEX($D46:$G46,0,Z$5),(INDEX($D46:$G46,0,Z$7+1)-INDEX($D46:$G46,0,Z$7))/(INDEX($D$4:$G$4,0,Z$7+1)-INDEX($D$4:$G$4,0,Z$7))+Y46)))</f>
        <v>1</v>
      </c>
      <c r="AA46" s="185" cm="1">
        <f t="array" ref="AA46">IF(AA$7=-1,AB46,IF(AA$7=99,Z46,IF(AA$7=0,INDEX($D46:$G46,0,AA$5),(INDEX($D46:$G46,0,AA$7+1)-INDEX($D46:$G46,0,AA$7))/(INDEX($D$4:$G$4,0,AA$7+1)-INDEX($D$4:$G$4,0,AA$7))+Z46)))</f>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2"/>
        <v>NM</v>
      </c>
      <c r="C47" s="186" t="str">
        <f t="shared" si="12"/>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185" cm="1">
        <f t="array" ref="T47">IF(T$7=-1,U47,IF(T$7=99,S47,IF(T$7=0,INDEX($D47:$G47,0,T$5),(INDEX($D47:$G47,0,T$7+1)-INDEX($D47:$G47,0,T$7))/(INDEX($D$4:$G$4,0,T$7+1)-INDEX($D$4:$G$4,0,T$7))+S47)))</f>
        <v>1</v>
      </c>
      <c r="U47" s="185" cm="1">
        <f t="array" ref="U47">IF(U$7=-1,V47,IF(U$7=99,T47,IF(U$7=0,INDEX($D47:$G47,0,U$5),(INDEX($D47:$G47,0,U$7+1)-INDEX($D47:$G47,0,U$7))/(INDEX($D$4:$G$4,0,U$7+1)-INDEX($D$4:$G$4,0,U$7))+T47)))</f>
        <v>1</v>
      </c>
      <c r="V47" s="185" cm="1">
        <f t="array" ref="V47">IF(V$7=-1,W47,IF(V$7=99,U47,IF(V$7=0,INDEX($D47:$G47,0,V$5),(INDEX($D47:$G47,0,V$7+1)-INDEX($D47:$G47,0,V$7))/(INDEX($D$4:$G$4,0,V$7+1)-INDEX($D$4:$G$4,0,V$7))+U47)))</f>
        <v>1</v>
      </c>
      <c r="W47" s="185" cm="1">
        <f t="array" ref="W47">IF(W$7=-1,X47,IF(W$7=99,V47,IF(W$7=0,INDEX($D47:$G47,0,W$5),(INDEX($D47:$G47,0,W$7+1)-INDEX($D47:$G47,0,W$7))/(INDEX($D$4:$G$4,0,W$7+1)-INDEX($D$4:$G$4,0,W$7))+V47)))</f>
        <v>1</v>
      </c>
      <c r="X47" s="185" cm="1">
        <f t="array" ref="X47">IF(X$7=-1,Y47,IF(X$7=99,W47,IF(X$7=0,INDEX($D47:$G47,0,X$5),(INDEX($D47:$G47,0,X$7+1)-INDEX($D47:$G47,0,X$7))/(INDEX($D$4:$G$4,0,X$7+1)-INDEX($D$4:$G$4,0,X$7))+W47)))</f>
        <v>1</v>
      </c>
      <c r="Y47" s="185" cm="1">
        <f t="array" ref="Y47">IF(Y$7=-1,Z47,IF(Y$7=99,X47,IF(Y$7=0,INDEX($D47:$G47,0,Y$5),(INDEX($D47:$G47,0,Y$7+1)-INDEX($D47:$G47,0,Y$7))/(INDEX($D$4:$G$4,0,Y$7+1)-INDEX($D$4:$G$4,0,Y$7))+X47)))</f>
        <v>1</v>
      </c>
      <c r="Z47" s="185" cm="1">
        <f t="array" ref="Z47">IF(Z$7=-1,AA47,IF(Z$7=99,Y47,IF(Z$7=0,INDEX($D47:$G47,0,Z$5),(INDEX($D47:$G47,0,Z$7+1)-INDEX($D47:$G47,0,Z$7))/(INDEX($D$4:$G$4,0,Z$7+1)-INDEX($D$4:$G$4,0,Z$7))+Y47)))</f>
        <v>1</v>
      </c>
      <c r="AA47" s="185" cm="1">
        <f t="array" ref="AA47">IF(AA$7=-1,AB47,IF(AA$7=99,Z47,IF(AA$7=0,INDEX($D47:$G47,0,AA$5),(INDEX($D47:$G47,0,AA$7+1)-INDEX($D47:$G47,0,AA$7))/(INDEX($D$4:$G$4,0,AA$7+1)-INDEX($D$4:$G$4,0,AA$7))+Z47)))</f>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2"/>
        <v>NM</v>
      </c>
      <c r="C48" s="186" t="str">
        <f t="shared" si="12"/>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185" cm="1">
        <f t="array" ref="T48">IF(T$7=-1,U48,IF(T$7=99,S48,IF(T$7=0,INDEX($D48:$G48,0,T$5),(INDEX($D48:$G48,0,T$7+1)-INDEX($D48:$G48,0,T$7))/(INDEX($D$4:$G$4,0,T$7+1)-INDEX($D$4:$G$4,0,T$7))+S48)))</f>
        <v>1</v>
      </c>
      <c r="U48" s="185" cm="1">
        <f t="array" ref="U48">IF(U$7=-1,V48,IF(U$7=99,T48,IF(U$7=0,INDEX($D48:$G48,0,U$5),(INDEX($D48:$G48,0,U$7+1)-INDEX($D48:$G48,0,U$7))/(INDEX($D$4:$G$4,0,U$7+1)-INDEX($D$4:$G$4,0,U$7))+T48)))</f>
        <v>1</v>
      </c>
      <c r="V48" s="185" cm="1">
        <f t="array" ref="V48">IF(V$7=-1,W48,IF(V$7=99,U48,IF(V$7=0,INDEX($D48:$G48,0,V$5),(INDEX($D48:$G48,0,V$7+1)-INDEX($D48:$G48,0,V$7))/(INDEX($D$4:$G$4,0,V$7+1)-INDEX($D$4:$G$4,0,V$7))+U48)))</f>
        <v>1</v>
      </c>
      <c r="W48" s="185" cm="1">
        <f t="array" ref="W48">IF(W$7=-1,X48,IF(W$7=99,V48,IF(W$7=0,INDEX($D48:$G48,0,W$5),(INDEX($D48:$G48,0,W$7+1)-INDEX($D48:$G48,0,W$7))/(INDEX($D$4:$G$4,0,W$7+1)-INDEX($D$4:$G$4,0,W$7))+V48)))</f>
        <v>1</v>
      </c>
      <c r="X48" s="185" cm="1">
        <f t="array" ref="X48">IF(X$7=-1,Y48,IF(X$7=99,W48,IF(X$7=0,INDEX($D48:$G48,0,X$5),(INDEX($D48:$G48,0,X$7+1)-INDEX($D48:$G48,0,X$7))/(INDEX($D$4:$G$4,0,X$7+1)-INDEX($D$4:$G$4,0,X$7))+W48)))</f>
        <v>1</v>
      </c>
      <c r="Y48" s="185" cm="1">
        <f t="array" ref="Y48">IF(Y$7=-1,Z48,IF(Y$7=99,X48,IF(Y$7=0,INDEX($D48:$G48,0,Y$5),(INDEX($D48:$G48,0,Y$7+1)-INDEX($D48:$G48,0,Y$7))/(INDEX($D$4:$G$4,0,Y$7+1)-INDEX($D$4:$G$4,0,Y$7))+X48)))</f>
        <v>1</v>
      </c>
      <c r="Z48" s="185" cm="1">
        <f t="array" ref="Z48">IF(Z$7=-1,AA48,IF(Z$7=99,Y48,IF(Z$7=0,INDEX($D48:$G48,0,Z$5),(INDEX($D48:$G48,0,Z$7+1)-INDEX($D48:$G48,0,Z$7))/(INDEX($D$4:$G$4,0,Z$7+1)-INDEX($D$4:$G$4,0,Z$7))+Y48)))</f>
        <v>1</v>
      </c>
      <c r="AA48" s="185" cm="1">
        <f t="array" ref="AA48">IF(AA$7=-1,AB48,IF(AA$7=99,Z48,IF(AA$7=0,INDEX($D48:$G48,0,AA$5),(INDEX($D48:$G48,0,AA$7+1)-INDEX($D48:$G48,0,AA$7))/(INDEX($D$4:$G$4,0,AA$7+1)-INDEX($D$4:$G$4,0,AA$7))+Z48)))</f>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2"/>
        <v>NM</v>
      </c>
      <c r="C49" s="186" t="str">
        <f t="shared" si="12"/>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185" cm="1">
        <f t="array" ref="T49">IF(T$7=-1,U49,IF(T$7=99,S49,IF(T$7=0,INDEX($D49:$G49,0,T$5),(INDEX($D49:$G49,0,T$7+1)-INDEX($D49:$G49,0,T$7))/(INDEX($D$4:$G$4,0,T$7+1)-INDEX($D$4:$G$4,0,T$7))+S49)))</f>
        <v>1</v>
      </c>
      <c r="U49" s="185" cm="1">
        <f t="array" ref="U49">IF(U$7=-1,V49,IF(U$7=99,T49,IF(U$7=0,INDEX($D49:$G49,0,U$5),(INDEX($D49:$G49,0,U$7+1)-INDEX($D49:$G49,0,U$7))/(INDEX($D$4:$G$4,0,U$7+1)-INDEX($D$4:$G$4,0,U$7))+T49)))</f>
        <v>1</v>
      </c>
      <c r="V49" s="185" cm="1">
        <f t="array" ref="V49">IF(V$7=-1,W49,IF(V$7=99,U49,IF(V$7=0,INDEX($D49:$G49,0,V$5),(INDEX($D49:$G49,0,V$7+1)-INDEX($D49:$G49,0,V$7))/(INDEX($D$4:$G$4,0,V$7+1)-INDEX($D$4:$G$4,0,V$7))+U49)))</f>
        <v>1</v>
      </c>
      <c r="W49" s="185" cm="1">
        <f t="array" ref="W49">IF(W$7=-1,X49,IF(W$7=99,V49,IF(W$7=0,INDEX($D49:$G49,0,W$5),(INDEX($D49:$G49,0,W$7+1)-INDEX($D49:$G49,0,W$7))/(INDEX($D$4:$G$4,0,W$7+1)-INDEX($D$4:$G$4,0,W$7))+V49)))</f>
        <v>1</v>
      </c>
      <c r="X49" s="185" cm="1">
        <f t="array" ref="X49">IF(X$7=-1,Y49,IF(X$7=99,W49,IF(X$7=0,INDEX($D49:$G49,0,X$5),(INDEX($D49:$G49,0,X$7+1)-INDEX($D49:$G49,0,X$7))/(INDEX($D$4:$G$4,0,X$7+1)-INDEX($D$4:$G$4,0,X$7))+W49)))</f>
        <v>1</v>
      </c>
      <c r="Y49" s="185" cm="1">
        <f t="array" ref="Y49">IF(Y$7=-1,Z49,IF(Y$7=99,X49,IF(Y$7=0,INDEX($D49:$G49,0,Y$5),(INDEX($D49:$G49,0,Y$7+1)-INDEX($D49:$G49,0,Y$7))/(INDEX($D$4:$G$4,0,Y$7+1)-INDEX($D$4:$G$4,0,Y$7))+X49)))</f>
        <v>1</v>
      </c>
      <c r="Z49" s="185" cm="1">
        <f t="array" ref="Z49">IF(Z$7=-1,AA49,IF(Z$7=99,Y49,IF(Z$7=0,INDEX($D49:$G49,0,Z$5),(INDEX($D49:$G49,0,Z$7+1)-INDEX($D49:$G49,0,Z$7))/(INDEX($D$4:$G$4,0,Z$7+1)-INDEX($D$4:$G$4,0,Z$7))+Y49)))</f>
        <v>1</v>
      </c>
      <c r="AA49" s="185" cm="1">
        <f t="array" ref="AA49">IF(AA$7=-1,AB49,IF(AA$7=99,Z49,IF(AA$7=0,INDEX($D49:$G49,0,AA$5),(INDEX($D49:$G49,0,AA$7+1)-INDEX($D49:$G49,0,AA$7))/(INDEX($D$4:$G$4,0,AA$7+1)-INDEX($D$4:$G$4,0,AA$7))+Z49)))</f>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2"/>
        <v>FB</v>
      </c>
      <c r="C50" s="186" t="str">
        <f t="shared" si="12"/>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185" cm="1">
        <f t="array" ref="S50">IF(S$7=-1,T50,IF(S$7=99,R50,IF(S$7=0,INDEX($D50:$G50,0,S$5),(INDEX($D50:$G50,0,S$7+1)-INDEX($D50:$G50,0,S$7))/(INDEX($D$4:$G$4,0,S$7+1)-INDEX($D$4:$G$4,0,S$7))+R50)))</f>
        <v>1</v>
      </c>
      <c r="T50" s="185" cm="1">
        <f t="array" ref="T50">IF(T$7=-1,U50,IF(T$7=99,S50,IF(T$7=0,INDEX($D50:$G50,0,T$5),(INDEX($D50:$G50,0,T$7+1)-INDEX($D50:$G50,0,T$7))/(INDEX($D$4:$G$4,0,T$7+1)-INDEX($D$4:$G$4,0,T$7))+S50)))</f>
        <v>1</v>
      </c>
      <c r="U50" s="185" cm="1">
        <f t="array" ref="U50">IF(U$7=-1,V50,IF(U$7=99,T50,IF(U$7=0,INDEX($D50:$G50,0,U$5),(INDEX($D50:$G50,0,U$7+1)-INDEX($D50:$G50,0,U$7))/(INDEX($D$4:$G$4,0,U$7+1)-INDEX($D$4:$G$4,0,U$7))+T50)))</f>
        <v>1</v>
      </c>
      <c r="V50" s="185" cm="1">
        <f t="array" ref="V50">IF(V$7=-1,W50,IF(V$7=99,U50,IF(V$7=0,INDEX($D50:$G50,0,V$5),(INDEX($D50:$G50,0,V$7+1)-INDEX($D50:$G50,0,V$7))/(INDEX($D$4:$G$4,0,V$7+1)-INDEX($D$4:$G$4,0,V$7))+U50)))</f>
        <v>1</v>
      </c>
      <c r="W50" s="185" cm="1">
        <f t="array" ref="W50">IF(W$7=-1,X50,IF(W$7=99,V50,IF(W$7=0,INDEX($D50:$G50,0,W$5),(INDEX($D50:$G50,0,W$7+1)-INDEX($D50:$G50,0,W$7))/(INDEX($D$4:$G$4,0,W$7+1)-INDEX($D$4:$G$4,0,W$7))+V50)))</f>
        <v>1</v>
      </c>
      <c r="X50" s="185" cm="1">
        <f t="array" ref="X50">IF(X$7=-1,Y50,IF(X$7=99,W50,IF(X$7=0,INDEX($D50:$G50,0,X$5),(INDEX($D50:$G50,0,X$7+1)-INDEX($D50:$G50,0,X$7))/(INDEX($D$4:$G$4,0,X$7+1)-INDEX($D$4:$G$4,0,X$7))+W50)))</f>
        <v>1</v>
      </c>
      <c r="Y50" s="185" cm="1">
        <f t="array" ref="Y50">IF(Y$7=-1,Z50,IF(Y$7=99,X50,IF(Y$7=0,INDEX($D50:$G50,0,Y$5),(INDEX($D50:$G50,0,Y$7+1)-INDEX($D50:$G50,0,Y$7))/(INDEX($D$4:$G$4,0,Y$7+1)-INDEX($D$4:$G$4,0,Y$7))+X50)))</f>
        <v>1</v>
      </c>
      <c r="Z50" s="185" cm="1">
        <f t="array" ref="Z50">IF(Z$7=-1,AA50,IF(Z$7=99,Y50,IF(Z$7=0,INDEX($D50:$G50,0,Z$5),(INDEX($D50:$G50,0,Z$7+1)-INDEX($D50:$G50,0,Z$7))/(INDEX($D$4:$G$4,0,Z$7+1)-INDEX($D$4:$G$4,0,Z$7))+Y50)))</f>
        <v>1</v>
      </c>
      <c r="AA50" s="185" cm="1">
        <f t="array" ref="AA50">IF(AA$7=-1,AB50,IF(AA$7=99,Z50,IF(AA$7=0,INDEX($D50:$G50,0,AA$5),(INDEX($D50:$G50,0,AA$7+1)-INDEX($D50:$G50,0,AA$7))/(INDEX($D$4:$G$4,0,AA$7+1)-INDEX($D$4:$G$4,0,AA$7))+Z50)))</f>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2"/>
        <v>PP</v>
      </c>
      <c r="C51" s="186" t="str">
        <f t="shared" si="12"/>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185" cm="1">
        <f t="array" ref="T51">IF(T$7=-1,U51,IF(T$7=99,S51,IF(T$7=0,INDEX($D51:$G51,0,T$5),(INDEX($D51:$G51,0,T$7+1)-INDEX($D51:$G51,0,T$7))/(INDEX($D$4:$G$4,0,T$7+1)-INDEX($D$4:$G$4,0,T$7))+S51)))</f>
        <v>1</v>
      </c>
      <c r="U51" s="185" cm="1">
        <f t="array" ref="U51">IF(U$7=-1,V51,IF(U$7=99,T51,IF(U$7=0,INDEX($D51:$G51,0,U$5),(INDEX($D51:$G51,0,U$7+1)-INDEX($D51:$G51,0,U$7))/(INDEX($D$4:$G$4,0,U$7+1)-INDEX($D$4:$G$4,0,U$7))+T51)))</f>
        <v>1</v>
      </c>
      <c r="V51" s="185" cm="1">
        <f t="array" ref="V51">IF(V$7=-1,W51,IF(V$7=99,U51,IF(V$7=0,INDEX($D51:$G51,0,V$5),(INDEX($D51:$G51,0,V$7+1)-INDEX($D51:$G51,0,V$7))/(INDEX($D$4:$G$4,0,V$7+1)-INDEX($D$4:$G$4,0,V$7))+U51)))</f>
        <v>1</v>
      </c>
      <c r="W51" s="185" cm="1">
        <f t="array" ref="W51">IF(W$7=-1,X51,IF(W$7=99,V51,IF(W$7=0,INDEX($D51:$G51,0,W$5),(INDEX($D51:$G51,0,W$7+1)-INDEX($D51:$G51,0,W$7))/(INDEX($D$4:$G$4,0,W$7+1)-INDEX($D$4:$G$4,0,W$7))+V51)))</f>
        <v>1</v>
      </c>
      <c r="X51" s="185" cm="1">
        <f t="array" ref="X51">IF(X$7=-1,Y51,IF(X$7=99,W51,IF(X$7=0,INDEX($D51:$G51,0,X$5),(INDEX($D51:$G51,0,X$7+1)-INDEX($D51:$G51,0,X$7))/(INDEX($D$4:$G$4,0,X$7+1)-INDEX($D$4:$G$4,0,X$7))+W51)))</f>
        <v>1</v>
      </c>
      <c r="Y51" s="185" cm="1">
        <f t="array" ref="Y51">IF(Y$7=-1,Z51,IF(Y$7=99,X51,IF(Y$7=0,INDEX($D51:$G51,0,Y$5),(INDEX($D51:$G51,0,Y$7+1)-INDEX($D51:$G51,0,Y$7))/(INDEX($D$4:$G$4,0,Y$7+1)-INDEX($D$4:$G$4,0,Y$7))+X51)))</f>
        <v>1</v>
      </c>
      <c r="Z51" s="185" cm="1">
        <f t="array" ref="Z51">IF(Z$7=-1,AA51,IF(Z$7=99,Y51,IF(Z$7=0,INDEX($D51:$G51,0,Z$5),(INDEX($D51:$G51,0,Z$7+1)-INDEX($D51:$G51,0,Z$7))/(INDEX($D$4:$G$4,0,Z$7+1)-INDEX($D$4:$G$4,0,Z$7))+Y51)))</f>
        <v>1</v>
      </c>
      <c r="AA51" s="185" cm="1">
        <f t="array" ref="AA51">IF(AA$7=-1,AB51,IF(AA$7=99,Z51,IF(AA$7=0,INDEX($D51:$G51,0,AA$5),(INDEX($D51:$G51,0,AA$7+1)-INDEX($D51:$G51,0,AA$7))/(INDEX($D$4:$G$4,0,AA$7+1)-INDEX($D$4:$G$4,0,AA$7))+Z51)))</f>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2"/>
        <v>PP</v>
      </c>
      <c r="C52" s="186" t="str">
        <f t="shared" si="12"/>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185" cm="1">
        <f t="array" ref="T52">IF(T$7=-1,U52,IF(T$7=99,S52,IF(T$7=0,INDEX($D52:$G52,0,T$5),(INDEX($D52:$G52,0,T$7+1)-INDEX($D52:$G52,0,T$7))/(INDEX($D$4:$G$4,0,T$7+1)-INDEX($D$4:$G$4,0,T$7))+S52)))</f>
        <v>1</v>
      </c>
      <c r="U52" s="185" cm="1">
        <f t="array" ref="U52">IF(U$7=-1,V52,IF(U$7=99,T52,IF(U$7=0,INDEX($D52:$G52,0,U$5),(INDEX($D52:$G52,0,U$7+1)-INDEX($D52:$G52,0,U$7))/(INDEX($D$4:$G$4,0,U$7+1)-INDEX($D$4:$G$4,0,U$7))+T52)))</f>
        <v>1</v>
      </c>
      <c r="V52" s="185" cm="1">
        <f t="array" ref="V52">IF(V$7=-1,W52,IF(V$7=99,U52,IF(V$7=0,INDEX($D52:$G52,0,V$5),(INDEX($D52:$G52,0,V$7+1)-INDEX($D52:$G52,0,V$7))/(INDEX($D$4:$G$4,0,V$7+1)-INDEX($D$4:$G$4,0,V$7))+U52)))</f>
        <v>1</v>
      </c>
      <c r="W52" s="185" cm="1">
        <f t="array" ref="W52">IF(W$7=-1,X52,IF(W$7=99,V52,IF(W$7=0,INDEX($D52:$G52,0,W$5),(INDEX($D52:$G52,0,W$7+1)-INDEX($D52:$G52,0,W$7))/(INDEX($D$4:$G$4,0,W$7+1)-INDEX($D$4:$G$4,0,W$7))+V52)))</f>
        <v>1</v>
      </c>
      <c r="X52" s="185" cm="1">
        <f t="array" ref="X52">IF(X$7=-1,Y52,IF(X$7=99,W52,IF(X$7=0,INDEX($D52:$G52,0,X$5),(INDEX($D52:$G52,0,X$7+1)-INDEX($D52:$G52,0,X$7))/(INDEX($D$4:$G$4,0,X$7+1)-INDEX($D$4:$G$4,0,X$7))+W52)))</f>
        <v>1</v>
      </c>
      <c r="Y52" s="185" cm="1">
        <f t="array" ref="Y52">IF(Y$7=-1,Z52,IF(Y$7=99,X52,IF(Y$7=0,INDEX($D52:$G52,0,Y$5),(INDEX($D52:$G52,0,Y$7+1)-INDEX($D52:$G52,0,Y$7))/(INDEX($D$4:$G$4,0,Y$7+1)-INDEX($D$4:$G$4,0,Y$7))+X52)))</f>
        <v>1</v>
      </c>
      <c r="Z52" s="185" cm="1">
        <f t="array" ref="Z52">IF(Z$7=-1,AA52,IF(Z$7=99,Y52,IF(Z$7=0,INDEX($D52:$G52,0,Z$5),(INDEX($D52:$G52,0,Z$7+1)-INDEX($D52:$G52,0,Z$7))/(INDEX($D$4:$G$4,0,Z$7+1)-INDEX($D$4:$G$4,0,Z$7))+Y52)))</f>
        <v>1</v>
      </c>
      <c r="AA52" s="185" cm="1">
        <f t="array" ref="AA52">IF(AA$7=-1,AB52,IF(AA$7=99,Z52,IF(AA$7=0,INDEX($D52:$G52,0,AA$5),(INDEX($D52:$G52,0,AA$7+1)-INDEX($D52:$G52,0,AA$7))/(INDEX($D$4:$G$4,0,AA$7+1)-INDEX($D$4:$G$4,0,AA$7))+Z52)))</f>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185" cm="1">
        <f t="array" ref="T53">IF(T$7=-1,U53,IF(T$7=99,S53,IF(T$7=0,INDEX($D53:$G53,0,T$5),(INDEX($D53:$G53,0,T$7+1)-INDEX($D53:$G53,0,T$7))/(INDEX($D$4:$G$4,0,T$7+1)-INDEX($D$4:$G$4,0,T$7))+S53)))</f>
        <v>1</v>
      </c>
      <c r="U53" s="185" cm="1">
        <f t="array" ref="U53">IF(U$7=-1,V53,IF(U$7=99,T53,IF(U$7=0,INDEX($D53:$G53,0,U$5),(INDEX($D53:$G53,0,U$7+1)-INDEX($D53:$G53,0,U$7))/(INDEX($D$4:$G$4,0,U$7+1)-INDEX($D$4:$G$4,0,U$7))+T53)))</f>
        <v>1</v>
      </c>
      <c r="V53" s="185" cm="1">
        <f t="array" ref="V53">IF(V$7=-1,W53,IF(V$7=99,U53,IF(V$7=0,INDEX($D53:$G53,0,V$5),(INDEX($D53:$G53,0,V$7+1)-INDEX($D53:$G53,0,V$7))/(INDEX($D$4:$G$4,0,V$7+1)-INDEX($D$4:$G$4,0,V$7))+U53)))</f>
        <v>1</v>
      </c>
      <c r="W53" s="185" cm="1">
        <f t="array" ref="W53">IF(W$7=-1,X53,IF(W$7=99,V53,IF(W$7=0,INDEX($D53:$G53,0,W$5),(INDEX($D53:$G53,0,W$7+1)-INDEX($D53:$G53,0,W$7))/(INDEX($D$4:$G$4,0,W$7+1)-INDEX($D$4:$G$4,0,W$7))+V53)))</f>
        <v>1</v>
      </c>
      <c r="X53" s="185" cm="1">
        <f t="array" ref="X53">IF(X$7=-1,Y53,IF(X$7=99,W53,IF(X$7=0,INDEX($D53:$G53,0,X$5),(INDEX($D53:$G53,0,X$7+1)-INDEX($D53:$G53,0,X$7))/(INDEX($D$4:$G$4,0,X$7+1)-INDEX($D$4:$G$4,0,X$7))+W53)))</f>
        <v>1</v>
      </c>
      <c r="Y53" s="185" cm="1">
        <f t="array" ref="Y53">IF(Y$7=-1,Z53,IF(Y$7=99,X53,IF(Y$7=0,INDEX($D53:$G53,0,Y$5),(INDEX($D53:$G53,0,Y$7+1)-INDEX($D53:$G53,0,Y$7))/(INDEX($D$4:$G$4,0,Y$7+1)-INDEX($D$4:$G$4,0,Y$7))+X53)))</f>
        <v>1</v>
      </c>
      <c r="Z53" s="185" cm="1">
        <f t="array" ref="Z53">IF(Z$7=-1,AA53,IF(Z$7=99,Y53,IF(Z$7=0,INDEX($D53:$G53,0,Z$5),(INDEX($D53:$G53,0,Z$7+1)-INDEX($D53:$G53,0,Z$7))/(INDEX($D$4:$G$4,0,Z$7+1)-INDEX($D$4:$G$4,0,Z$7))+Y53)))</f>
        <v>1</v>
      </c>
      <c r="AA53" s="185" cm="1">
        <f t="array" ref="AA53">IF(AA$7=-1,AB53,IF(AA$7=99,Z53,IF(AA$7=0,INDEX($D53:$G53,0,AA$5),(INDEX($D53:$G53,0,AA$7+1)-INDEX($D53:$G53,0,AA$7))/(INDEX($D$4:$G$4,0,AA$7+1)-INDEX($D$4:$G$4,0,AA$7))+Z53)))</f>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row>
    <row r="55" spans="1:42" ht="15.75" thickBot="1">
      <c r="A55" s="185" t="s">
        <v>16</v>
      </c>
      <c r="B55" s="14" t="s">
        <v>289</v>
      </c>
      <c r="C55" s="1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13">K3</f>
        <v>2013</v>
      </c>
      <c r="L69" s="5">
        <f t="shared" si="13"/>
        <v>2014</v>
      </c>
      <c r="M69" s="5">
        <f t="shared" si="13"/>
        <v>2015</v>
      </c>
      <c r="N69" s="5">
        <f t="shared" si="13"/>
        <v>2016</v>
      </c>
      <c r="O69" s="5">
        <f t="shared" si="13"/>
        <v>2017</v>
      </c>
      <c r="P69" s="5">
        <f t="shared" si="13"/>
        <v>2018</v>
      </c>
      <c r="Q69" s="5">
        <f t="shared" si="13"/>
        <v>2019</v>
      </c>
      <c r="R69" s="5">
        <f t="shared" si="13"/>
        <v>2020</v>
      </c>
      <c r="S69" s="5">
        <f t="shared" si="13"/>
        <v>2021</v>
      </c>
      <c r="T69" s="5">
        <f t="shared" si="13"/>
        <v>2022</v>
      </c>
      <c r="U69" s="5">
        <f t="shared" si="13"/>
        <v>2023</v>
      </c>
      <c r="V69" s="5">
        <f t="shared" si="13"/>
        <v>2024</v>
      </c>
      <c r="W69" s="5">
        <f t="shared" si="13"/>
        <v>2025</v>
      </c>
      <c r="X69" s="5">
        <f t="shared" si="13"/>
        <v>2026</v>
      </c>
      <c r="Y69" s="5">
        <f t="shared" si="13"/>
        <v>2027</v>
      </c>
      <c r="Z69" s="5">
        <f t="shared" si="13"/>
        <v>2028</v>
      </c>
      <c r="AA69" s="5">
        <f t="shared" si="13"/>
        <v>2029</v>
      </c>
      <c r="AB69" s="5">
        <f t="shared" si="13"/>
        <v>2030</v>
      </c>
      <c r="AC69" s="5">
        <f t="shared" si="13"/>
        <v>2031</v>
      </c>
      <c r="AD69" s="5">
        <f t="shared" si="13"/>
        <v>2032</v>
      </c>
      <c r="AE69" s="5">
        <f t="shared" si="13"/>
        <v>2033</v>
      </c>
      <c r="AF69" s="5">
        <f t="shared" si="13"/>
        <v>2034</v>
      </c>
      <c r="AG69" s="5">
        <f t="shared" si="13"/>
        <v>2035</v>
      </c>
      <c r="AH69" s="5">
        <f t="shared" si="13"/>
        <v>2036</v>
      </c>
      <c r="AI69" s="5">
        <f t="shared" si="13"/>
        <v>2037</v>
      </c>
      <c r="AJ69" s="5">
        <f t="shared" si="13"/>
        <v>2038</v>
      </c>
      <c r="AK69" s="5">
        <f t="shared" si="13"/>
        <v>2039</v>
      </c>
      <c r="AL69" s="5">
        <f t="shared" si="13"/>
        <v>2040</v>
      </c>
      <c r="AM69" s="5">
        <f t="shared" si="13"/>
        <v>2045</v>
      </c>
      <c r="AN69" s="5">
        <f t="shared" si="13"/>
        <v>2050</v>
      </c>
      <c r="AO69" s="5">
        <f t="shared" si="13"/>
        <v>2060</v>
      </c>
      <c r="AP69" s="5">
        <f t="shared" si="13"/>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14">SUMIF($B$10:$B$22,$D70,K$10:K$22)*SUMIF($B$10:$B$22,$D70,K$41:K$53)</f>
        <v>210.86988629307734</v>
      </c>
      <c r="L70" s="5">
        <f t="shared" ca="1" si="14"/>
        <v>211.24866956405555</v>
      </c>
      <c r="M70" s="5">
        <f t="shared" ca="1" si="14"/>
        <v>216.61729950836565</v>
      </c>
      <c r="N70" s="5">
        <f t="shared" ca="1" si="14"/>
        <v>213.31726632700344</v>
      </c>
      <c r="O70" s="5">
        <f t="shared" ca="1" si="14"/>
        <v>218.82609150127786</v>
      </c>
      <c r="P70" s="5">
        <f t="shared" ca="1" si="14"/>
        <v>217.18491007226137</v>
      </c>
      <c r="Q70" s="5">
        <f t="shared" ca="1" si="14"/>
        <v>214.12495741645964</v>
      </c>
      <c r="R70" s="5">
        <f t="shared" ca="1" si="14"/>
        <v>197.32920953367039</v>
      </c>
      <c r="S70" s="5">
        <f t="shared" ca="1" si="14"/>
        <v>201.62328585897183</v>
      </c>
      <c r="T70" s="5">
        <f t="shared" ca="1" si="14"/>
        <v>205.28801710584895</v>
      </c>
      <c r="U70" s="5">
        <f t="shared" ca="1" si="14"/>
        <v>208.79104588165885</v>
      </c>
      <c r="V70" s="5">
        <f t="shared" ca="1" si="14"/>
        <v>212.19230403738999</v>
      </c>
      <c r="W70" s="5">
        <f t="shared" ca="1" si="14"/>
        <v>216.51447300921558</v>
      </c>
      <c r="X70" s="5">
        <f t="shared" ca="1" si="14"/>
        <v>222.77742218119039</v>
      </c>
      <c r="Y70" s="5">
        <f t="shared" ca="1" si="14"/>
        <v>229.51958722981831</v>
      </c>
      <c r="Z70" s="5">
        <f t="shared" ca="1" si="14"/>
        <v>236.74667443477483</v>
      </c>
      <c r="AA70" s="5">
        <f t="shared" ca="1" si="14"/>
        <v>243.28355685996493</v>
      </c>
      <c r="AB70" s="5">
        <f t="shared" ca="1" si="14"/>
        <v>250.72317151617941</v>
      </c>
      <c r="AC70" s="5">
        <f t="shared" ca="1" si="14"/>
        <v>256.74924620871866</v>
      </c>
      <c r="AD70" s="5">
        <f t="shared" ca="1" si="14"/>
        <v>262.33725518779312</v>
      </c>
      <c r="AE70" s="5">
        <f t="shared" ca="1" si="14"/>
        <v>268.28853817315542</v>
      </c>
      <c r="AF70" s="5">
        <f t="shared" ca="1" si="14"/>
        <v>274.49624986883856</v>
      </c>
      <c r="AG70" s="5">
        <f t="shared" ca="1" si="14"/>
        <v>280.82149139008538</v>
      </c>
      <c r="AH70" s="5">
        <f t="shared" ca="1" si="14"/>
        <v>287.80917374632764</v>
      </c>
      <c r="AI70" s="5">
        <f t="shared" ca="1" si="14"/>
        <v>295.07465387208418</v>
      </c>
      <c r="AJ70" s="5">
        <f t="shared" ca="1" si="14"/>
        <v>302.35081852743735</v>
      </c>
      <c r="AK70" s="5">
        <f t="shared" ca="1" si="14"/>
        <v>309.9047809523048</v>
      </c>
      <c r="AL70" s="5">
        <f t="shared" ca="1" si="14"/>
        <v>317.99296985700727</v>
      </c>
      <c r="AM70" s="5">
        <f t="shared" ca="1" si="14"/>
        <v>357.19450894730221</v>
      </c>
      <c r="AN70" s="5">
        <f t="shared" ca="1" si="14"/>
        <v>406.0121246746279</v>
      </c>
      <c r="AO70" s="5">
        <f t="shared" ca="1" si="14"/>
        <v>492.42860005274451</v>
      </c>
      <c r="AP70" s="5">
        <f t="shared" ca="1" si="14"/>
        <v>580.44775487036623</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15">K$70/J$70*J71</f>
        <v>2.1940445437768874</v>
      </c>
      <c r="L71" s="185">
        <f t="shared" ca="1" si="15"/>
        <v>2.1979856819999557</v>
      </c>
      <c r="M71" s="192">
        <f>O71</f>
        <v>2.2014400000000003</v>
      </c>
      <c r="N71" s="192">
        <f>O71</f>
        <v>2.2014400000000003</v>
      </c>
      <c r="O71" s="192">
        <f>INDEX('[4]TS BYDem'!$O$10:$O$203,MATCH(D71,'[4]TS BYDem'!$D$10:$D$203,0))</f>
        <v>2.2014400000000003</v>
      </c>
      <c r="P71" s="185">
        <f t="shared" ca="1" si="15"/>
        <v>2.1849293434310924</v>
      </c>
      <c r="Q71" s="185">
        <f t="shared" ca="1" si="15"/>
        <v>2.1541455272582901</v>
      </c>
      <c r="R71" s="185">
        <f t="shared" ca="1" si="15"/>
        <v>1.9851765027447228</v>
      </c>
      <c r="S71" s="185">
        <f t="shared" ca="1" si="15"/>
        <v>2.0283758823100992</v>
      </c>
      <c r="T71" s="185">
        <f t="shared" ca="1" si="15"/>
        <v>2.0652439079681733</v>
      </c>
      <c r="U71" s="185">
        <f t="shared" ca="1" si="15"/>
        <v>2.1004851701746681</v>
      </c>
      <c r="V71" s="185">
        <f t="shared" ca="1" si="15"/>
        <v>2.1347025969128732</v>
      </c>
      <c r="W71" s="185">
        <f t="shared" ca="1" si="15"/>
        <v>2.1781845948595406</v>
      </c>
      <c r="X71" s="185">
        <f t="shared" ca="1" si="15"/>
        <v>2.241191280810753</v>
      </c>
      <c r="Y71" s="185">
        <f t="shared" ca="1" si="15"/>
        <v>2.3090189869257927</v>
      </c>
      <c r="Z71" s="185">
        <f t="shared" ca="1" si="15"/>
        <v>2.381725119669504</v>
      </c>
      <c r="AA71" s="185">
        <f t="shared" ref="AA71:AP86" ca="1" si="16">AA$70/Z$70*Z71</f>
        <v>2.4474876361380966</v>
      </c>
      <c r="AB71" s="185">
        <f t="shared" ca="1" si="16"/>
        <v>2.5223318431356025</v>
      </c>
      <c r="AC71" s="185">
        <f t="shared" ca="1" si="16"/>
        <v>2.5829555182199155</v>
      </c>
      <c r="AD71" s="185">
        <f t="shared" ca="1" si="16"/>
        <v>2.6391721530941981</v>
      </c>
      <c r="AE71" s="185">
        <f t="shared" ca="1" si="16"/>
        <v>2.699043406679237</v>
      </c>
      <c r="AF71" s="185">
        <f t="shared" ca="1" si="16"/>
        <v>2.7614943911189282</v>
      </c>
      <c r="AG71" s="185">
        <f t="shared" ca="1" si="16"/>
        <v>2.8251277522003346</v>
      </c>
      <c r="AH71" s="185">
        <f t="shared" ca="1" si="16"/>
        <v>2.8954254179895909</v>
      </c>
      <c r="AI71" s="185">
        <f t="shared" ca="1" si="16"/>
        <v>2.9685177922047199</v>
      </c>
      <c r="AJ71" s="185">
        <f t="shared" ca="1" si="16"/>
        <v>3.041717655205459</v>
      </c>
      <c r="AK71" s="185">
        <f t="shared" ca="1" si="16"/>
        <v>3.1177122266320714</v>
      </c>
      <c r="AL71" s="185">
        <f t="shared" ca="1" si="16"/>
        <v>3.1990812373392075</v>
      </c>
      <c r="AM71" s="185">
        <f t="shared" ca="1" si="16"/>
        <v>3.5934575917440705</v>
      </c>
      <c r="AN71" s="185">
        <f t="shared" ca="1" si="16"/>
        <v>4.0845738531983695</v>
      </c>
      <c r="AO71" s="185">
        <f t="shared" ca="1" si="16"/>
        <v>4.9539431512159702</v>
      </c>
      <c r="AP71" s="185">
        <f t="shared" ca="1" si="16"/>
        <v>5.8394357670751429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15"/>
        <v>1.0193875533608516</v>
      </c>
      <c r="L72" s="185">
        <f t="shared" ca="1" si="15"/>
        <v>1.0212186680763964</v>
      </c>
      <c r="M72" s="192">
        <f t="shared" ref="M72:M79" si="17">O72</f>
        <v>1.0228235984706235</v>
      </c>
      <c r="N72" s="192">
        <f t="shared" ref="N72:N81" si="18">O72</f>
        <v>1.0228235984706235</v>
      </c>
      <c r="O72" s="192">
        <f>INDEX('[4]TS BYDem'!$O$10:$O$203,MATCH(D72,'[4]TS BYDem'!$D$10:$D$203,0))</f>
        <v>1.0228235984706235</v>
      </c>
      <c r="P72" s="185">
        <f t="shared" ca="1" si="15"/>
        <v>1.0151524881224319</v>
      </c>
      <c r="Q72" s="185">
        <f t="shared" ca="1" si="15"/>
        <v>1.000849843656753</v>
      </c>
      <c r="R72" s="185">
        <f t="shared" ca="1" si="15"/>
        <v>0.92234418114356254</v>
      </c>
      <c r="S72" s="185">
        <f t="shared" ca="1" si="15"/>
        <v>0.94241529135267876</v>
      </c>
      <c r="T72" s="185">
        <f t="shared" ca="1" si="15"/>
        <v>0.95954475510008885</v>
      </c>
      <c r="U72" s="185">
        <f t="shared" ca="1" si="15"/>
        <v>0.97591839899894306</v>
      </c>
      <c r="V72" s="185">
        <f t="shared" ca="1" si="15"/>
        <v>0.9918163528594961</v>
      </c>
      <c r="W72" s="185">
        <f t="shared" ca="1" si="15"/>
        <v>1.0120187720071914</v>
      </c>
      <c r="X72" s="185">
        <f t="shared" ca="1" si="15"/>
        <v>1.0412926678446102</v>
      </c>
      <c r="Y72" s="185">
        <f t="shared" ca="1" si="15"/>
        <v>1.0728064853661383</v>
      </c>
      <c r="Z72" s="185">
        <f t="shared" ca="1" si="15"/>
        <v>1.106586896516933</v>
      </c>
      <c r="AA72" s="185">
        <f t="shared" ca="1" si="16"/>
        <v>1.1371411944941159</v>
      </c>
      <c r="AB72" s="185">
        <f t="shared" ca="1" si="16"/>
        <v>1.1719149885225106</v>
      </c>
      <c r="AC72" s="185">
        <f t="shared" ca="1" si="16"/>
        <v>1.2000817000850563</v>
      </c>
      <c r="AD72" s="185">
        <f t="shared" ca="1" si="16"/>
        <v>1.226200831551743</v>
      </c>
      <c r="AE72" s="185">
        <f t="shared" ca="1" si="16"/>
        <v>1.2540179562686542</v>
      </c>
      <c r="AF72" s="185">
        <f t="shared" ca="1" si="16"/>
        <v>1.2830336644563121</v>
      </c>
      <c r="AG72" s="185">
        <f t="shared" ca="1" si="16"/>
        <v>1.3125987234013954</v>
      </c>
      <c r="AH72" s="185">
        <f t="shared" ca="1" si="16"/>
        <v>1.3452601229792409</v>
      </c>
      <c r="AI72" s="185">
        <f t="shared" ca="1" si="16"/>
        <v>1.3792199879837288</v>
      </c>
      <c r="AJ72" s="185">
        <f t="shared" ca="1" si="16"/>
        <v>1.4132297939661642</v>
      </c>
      <c r="AK72" s="185">
        <f t="shared" ca="1" si="16"/>
        <v>1.448538065375242</v>
      </c>
      <c r="AL72" s="185">
        <f t="shared" ca="1" si="16"/>
        <v>1.4863433856817083</v>
      </c>
      <c r="AM72" s="185">
        <f t="shared" ca="1" si="16"/>
        <v>1.669576833772098</v>
      </c>
      <c r="AN72" s="185">
        <f t="shared" ca="1" si="16"/>
        <v>1.8977571620154867</v>
      </c>
      <c r="AO72" s="185">
        <f t="shared" ca="1" si="16"/>
        <v>2.3016797916571039</v>
      </c>
      <c r="AP72" s="185">
        <f t="shared" ca="1" si="16"/>
        <v>2.7130935679908874</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15"/>
        <v>1.4809800670493989</v>
      </c>
      <c r="L73" s="185">
        <f t="shared" ca="1" si="15"/>
        <v>1.4836403353499699</v>
      </c>
      <c r="M73" s="192">
        <f t="shared" si="17"/>
        <v>1.4859720000000001</v>
      </c>
      <c r="N73" s="192">
        <f t="shared" si="18"/>
        <v>1.4859720000000001</v>
      </c>
      <c r="O73" s="192">
        <f>INDEX('[4]TS BYDem'!$O$10:$O$203,MATCH(D73,'[4]TS BYDem'!$D$10:$D$203,0))</f>
        <v>1.4859720000000001</v>
      </c>
      <c r="P73" s="185">
        <f t="shared" ca="1" si="15"/>
        <v>1.4748273068159872</v>
      </c>
      <c r="Q73" s="185">
        <f t="shared" ca="1" si="15"/>
        <v>1.4540482308993454</v>
      </c>
      <c r="R73" s="185">
        <f t="shared" ca="1" si="15"/>
        <v>1.3399941393526875</v>
      </c>
      <c r="S73" s="185">
        <f t="shared" ca="1" si="15"/>
        <v>1.3691537205593167</v>
      </c>
      <c r="T73" s="185">
        <f t="shared" ca="1" si="15"/>
        <v>1.3940396378785167</v>
      </c>
      <c r="U73" s="185">
        <f t="shared" ca="1" si="15"/>
        <v>1.4178274898679006</v>
      </c>
      <c r="V73" s="185">
        <f t="shared" ca="1" si="15"/>
        <v>1.440924252916189</v>
      </c>
      <c r="W73" s="185">
        <f t="shared" ca="1" si="15"/>
        <v>1.4702746015301893</v>
      </c>
      <c r="X73" s="185">
        <f t="shared" ca="1" si="15"/>
        <v>1.5128041145472575</v>
      </c>
      <c r="Y73" s="185">
        <f t="shared" ca="1" si="15"/>
        <v>1.5585878161749094</v>
      </c>
      <c r="Z73" s="185">
        <f t="shared" ca="1" si="15"/>
        <v>1.6076644557769144</v>
      </c>
      <c r="AA73" s="185">
        <f t="shared" ca="1" si="16"/>
        <v>1.6520541543932143</v>
      </c>
      <c r="AB73" s="185">
        <f t="shared" ca="1" si="16"/>
        <v>1.7025739941165308</v>
      </c>
      <c r="AC73" s="185">
        <f t="shared" ca="1" si="16"/>
        <v>1.7434949747984421</v>
      </c>
      <c r="AD73" s="185">
        <f t="shared" ca="1" si="16"/>
        <v>1.7814412033385827</v>
      </c>
      <c r="AE73" s="185">
        <f t="shared" ca="1" si="16"/>
        <v>1.8218542995084841</v>
      </c>
      <c r="AF73" s="185">
        <f t="shared" ca="1" si="16"/>
        <v>1.8640087140052755</v>
      </c>
      <c r="AG73" s="185">
        <f t="shared" ca="1" si="16"/>
        <v>1.9069612327352246</v>
      </c>
      <c r="AH73" s="185">
        <f t="shared" ca="1" si="16"/>
        <v>1.9544121571429725</v>
      </c>
      <c r="AI73" s="185">
        <f t="shared" ca="1" si="16"/>
        <v>2.0037495097381846</v>
      </c>
      <c r="AJ73" s="185">
        <f t="shared" ca="1" si="16"/>
        <v>2.0531594172636836</v>
      </c>
      <c r="AK73" s="185">
        <f t="shared" ca="1" si="16"/>
        <v>2.1044557529766466</v>
      </c>
      <c r="AL73" s="185">
        <f t="shared" ca="1" si="16"/>
        <v>2.1593798352039633</v>
      </c>
      <c r="AM73" s="185">
        <f t="shared" ca="1" si="16"/>
        <v>2.4255838744272453</v>
      </c>
      <c r="AN73" s="185">
        <f t="shared" ca="1" si="16"/>
        <v>2.7570873509088969</v>
      </c>
      <c r="AO73" s="185">
        <f t="shared" ca="1" si="16"/>
        <v>3.3439116270707769</v>
      </c>
      <c r="AP73" s="185">
        <f t="shared" ca="1" si="16"/>
        <v>3.9416191427757181</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15"/>
        <v>17.811138745307069</v>
      </c>
      <c r="L74" s="185">
        <f t="shared" ca="1" si="15"/>
        <v>17.843132699078247</v>
      </c>
      <c r="M74" s="192">
        <f t="shared" si="17"/>
        <v>17.871174671764589</v>
      </c>
      <c r="N74" s="192">
        <f t="shared" si="18"/>
        <v>17.871174671764589</v>
      </c>
      <c r="O74" s="192">
        <f>INDEX('[4]TS BYDem'!$O$10:$O$203,MATCH(D74,'[4]TS BYDem'!$D$10:$D$203,0))</f>
        <v>17.871174671764589</v>
      </c>
      <c r="P74" s="185">
        <f t="shared" ca="1" si="15"/>
        <v>17.737142026092449</v>
      </c>
      <c r="Q74" s="185">
        <f t="shared" ca="1" si="15"/>
        <v>17.48724061797429</v>
      </c>
      <c r="R74" s="185">
        <f t="shared" ca="1" si="15"/>
        <v>16.115558922720439</v>
      </c>
      <c r="S74" s="185">
        <f t="shared" ca="1" si="15"/>
        <v>16.466249224488692</v>
      </c>
      <c r="T74" s="185">
        <f t="shared" ca="1" si="15"/>
        <v>16.765541926692041</v>
      </c>
      <c r="U74" s="185">
        <f t="shared" ca="1" si="15"/>
        <v>17.051628648358641</v>
      </c>
      <c r="V74" s="185">
        <f t="shared" ca="1" si="15"/>
        <v>17.32940392729278</v>
      </c>
      <c r="W74" s="185">
        <f t="shared" ca="1" si="15"/>
        <v>17.682388510284913</v>
      </c>
      <c r="X74" s="185">
        <f t="shared" ca="1" si="15"/>
        <v>18.193873488355234</v>
      </c>
      <c r="Y74" s="185">
        <f t="shared" ca="1" si="15"/>
        <v>18.744495255728857</v>
      </c>
      <c r="Z74" s="185">
        <f t="shared" ca="1" si="15"/>
        <v>19.334719835082083</v>
      </c>
      <c r="AA74" s="185">
        <f t="shared" ca="1" si="16"/>
        <v>19.868576501021202</v>
      </c>
      <c r="AB74" s="185">
        <f t="shared" ca="1" si="16"/>
        <v>20.476157855235776</v>
      </c>
      <c r="AC74" s="185">
        <f t="shared" ca="1" si="16"/>
        <v>20.968297675842315</v>
      </c>
      <c r="AD74" s="185">
        <f t="shared" ca="1" si="16"/>
        <v>21.42466137473809</v>
      </c>
      <c r="AE74" s="185">
        <f t="shared" ca="1" si="16"/>
        <v>21.910693077003764</v>
      </c>
      <c r="AF74" s="185">
        <f t="shared" ca="1" si="16"/>
        <v>22.417666899295252</v>
      </c>
      <c r="AG74" s="185">
        <f t="shared" ca="1" si="16"/>
        <v>22.934239193265235</v>
      </c>
      <c r="AH74" s="185">
        <f t="shared" ca="1" si="16"/>
        <v>23.50491196396856</v>
      </c>
      <c r="AI74" s="185">
        <f t="shared" ca="1" si="16"/>
        <v>24.098272031366513</v>
      </c>
      <c r="AJ74" s="185">
        <f t="shared" ca="1" si="16"/>
        <v>24.692504687098872</v>
      </c>
      <c r="AK74" s="185">
        <f t="shared" ca="1" si="16"/>
        <v>25.309424639525862</v>
      </c>
      <c r="AL74" s="185">
        <f t="shared" ca="1" si="16"/>
        <v>25.969974008673287</v>
      </c>
      <c r="AM74" s="185">
        <f t="shared" ca="1" si="16"/>
        <v>29.171500607618992</v>
      </c>
      <c r="AN74" s="185">
        <f t="shared" ca="1" si="16"/>
        <v>33.158356707532583</v>
      </c>
      <c r="AO74" s="185">
        <f t="shared" ca="1" si="16"/>
        <v>40.215851156230663</v>
      </c>
      <c r="AP74" s="185">
        <f t="shared" ca="1" si="16"/>
        <v>47.404233855090048</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15"/>
        <v>7.8985603575967946</v>
      </c>
      <c r="L75" s="185">
        <f t="shared" ca="1" si="15"/>
        <v>7.9127484551998402</v>
      </c>
      <c r="M75" s="192">
        <f t="shared" si="17"/>
        <v>7.9251840000000016</v>
      </c>
      <c r="N75" s="192">
        <f t="shared" si="18"/>
        <v>7.9251840000000016</v>
      </c>
      <c r="O75" s="192">
        <f>INDEX('[4]TS BYDem'!$O$10:$O$203,MATCH(D75,'[4]TS BYDem'!$D$10:$D$203,0))</f>
        <v>7.9251840000000016</v>
      </c>
      <c r="P75" s="185">
        <f t="shared" ca="1" si="15"/>
        <v>7.8657456363519334</v>
      </c>
      <c r="Q75" s="185">
        <f t="shared" ca="1" si="15"/>
        <v>7.754923898129845</v>
      </c>
      <c r="R75" s="185">
        <f t="shared" ca="1" si="15"/>
        <v>7.1466354098810019</v>
      </c>
      <c r="S75" s="185">
        <f t="shared" ca="1" si="15"/>
        <v>7.3021531763163576</v>
      </c>
      <c r="T75" s="185">
        <f t="shared" ca="1" si="15"/>
        <v>7.4348780686854239</v>
      </c>
      <c r="U75" s="185">
        <f t="shared" ca="1" si="15"/>
        <v>7.5617466126288049</v>
      </c>
      <c r="V75" s="185">
        <f t="shared" ca="1" si="15"/>
        <v>7.6849293488863433</v>
      </c>
      <c r="W75" s="185">
        <f t="shared" ca="1" si="15"/>
        <v>7.8414645414943456</v>
      </c>
      <c r="X75" s="185">
        <f t="shared" ca="1" si="15"/>
        <v>8.0682886109187102</v>
      </c>
      <c r="Y75" s="185">
        <f t="shared" ca="1" si="15"/>
        <v>8.3124683529328536</v>
      </c>
      <c r="Z75" s="185">
        <f t="shared" ca="1" si="15"/>
        <v>8.5742104308102149</v>
      </c>
      <c r="AA75" s="185">
        <f t="shared" ca="1" si="16"/>
        <v>8.8109554900971485</v>
      </c>
      <c r="AB75" s="185">
        <f t="shared" ca="1" si="16"/>
        <v>9.0803946352881706</v>
      </c>
      <c r="AC75" s="185">
        <f t="shared" ca="1" si="16"/>
        <v>9.2986398655916975</v>
      </c>
      <c r="AD75" s="185">
        <f t="shared" ca="1" si="16"/>
        <v>9.5010197511391148</v>
      </c>
      <c r="AE75" s="185">
        <f t="shared" ca="1" si="16"/>
        <v>9.7165562640452556</v>
      </c>
      <c r="AF75" s="185">
        <f t="shared" ca="1" si="16"/>
        <v>9.9413798080281435</v>
      </c>
      <c r="AG75" s="185">
        <f t="shared" ca="1" si="16"/>
        <v>10.170459907921206</v>
      </c>
      <c r="AH75" s="185">
        <f t="shared" ca="1" si="16"/>
        <v>10.423531504762527</v>
      </c>
      <c r="AI75" s="185">
        <f t="shared" ca="1" si="16"/>
        <v>10.686664051936992</v>
      </c>
      <c r="AJ75" s="185">
        <f t="shared" ca="1" si="16"/>
        <v>10.950183558739653</v>
      </c>
      <c r="AK75" s="185">
        <f t="shared" ca="1" si="16"/>
        <v>11.223764015875457</v>
      </c>
      <c r="AL75" s="185">
        <f t="shared" ca="1" si="16"/>
        <v>11.516692454421145</v>
      </c>
      <c r="AM75" s="185">
        <f t="shared" ca="1" si="16"/>
        <v>12.936447330278652</v>
      </c>
      <c r="AN75" s="185">
        <f t="shared" ca="1" si="16"/>
        <v>14.704465871514129</v>
      </c>
      <c r="AO75" s="185">
        <f t="shared" ca="1" si="16"/>
        <v>17.834195344377491</v>
      </c>
      <c r="AP75" s="185">
        <f t="shared" ca="1" si="16"/>
        <v>21.021968761470514</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15"/>
        <v>15.698092408760701</v>
      </c>
      <c r="L76" s="185">
        <f t="shared" ca="1" si="15"/>
        <v>15.726290720502778</v>
      </c>
      <c r="M76" s="192">
        <f t="shared" si="17"/>
        <v>15.751005899293361</v>
      </c>
      <c r="N76" s="192">
        <f t="shared" si="18"/>
        <v>15.751005899293361</v>
      </c>
      <c r="O76" s="192">
        <f>INDEX('[4]TS BYDem'!$O$10:$O$203,MATCH(D76,'[4]TS BYDem'!$D$10:$D$203,0))</f>
        <v>15.751005899293361</v>
      </c>
      <c r="P76" s="185">
        <f t="shared" ca="1" si="15"/>
        <v>15.632874381278754</v>
      </c>
      <c r="Q76" s="185">
        <f t="shared" ca="1" si="15"/>
        <v>15.412620333864073</v>
      </c>
      <c r="R76" s="185">
        <f t="shared" ca="1" si="15"/>
        <v>14.203669782447253</v>
      </c>
      <c r="S76" s="185">
        <f t="shared" ca="1" si="15"/>
        <v>14.512755509235202</v>
      </c>
      <c r="T76" s="185">
        <f t="shared" ca="1" si="15"/>
        <v>14.776541253854916</v>
      </c>
      <c r="U76" s="185">
        <f t="shared" ca="1" si="15"/>
        <v>15.028687725670201</v>
      </c>
      <c r="V76" s="185">
        <f t="shared" ca="1" si="15"/>
        <v>15.273508792977102</v>
      </c>
      <c r="W76" s="185">
        <f t="shared" ca="1" si="15"/>
        <v>15.584616616116055</v>
      </c>
      <c r="X76" s="185">
        <f t="shared" ca="1" si="15"/>
        <v>16.035420945151806</v>
      </c>
      <c r="Y76" s="185">
        <f t="shared" ca="1" si="15"/>
        <v>16.520719022389219</v>
      </c>
      <c r="Z76" s="185">
        <f t="shared" ca="1" si="15"/>
        <v>17.040921583331603</v>
      </c>
      <c r="AA76" s="185">
        <f t="shared" ca="1" si="16"/>
        <v>17.511443507549014</v>
      </c>
      <c r="AB76" s="185">
        <f t="shared" ca="1" si="16"/>
        <v>18.046943701034028</v>
      </c>
      <c r="AC76" s="185">
        <f t="shared" ca="1" si="16"/>
        <v>18.480697909138659</v>
      </c>
      <c r="AD76" s="185">
        <f t="shared" ca="1" si="16"/>
        <v>18.882920339703762</v>
      </c>
      <c r="AE76" s="185">
        <f t="shared" ca="1" si="16"/>
        <v>19.311291073594326</v>
      </c>
      <c r="AF76" s="185">
        <f t="shared" ca="1" si="16"/>
        <v>19.758119433361685</v>
      </c>
      <c r="AG76" s="185">
        <f t="shared" ca="1" si="16"/>
        <v>20.213407538322571</v>
      </c>
      <c r="AH76" s="185">
        <f t="shared" ca="1" si="16"/>
        <v>20.716377843465171</v>
      </c>
      <c r="AI76" s="185">
        <f t="shared" ca="1" si="16"/>
        <v>21.239343909974298</v>
      </c>
      <c r="AJ76" s="185">
        <f t="shared" ca="1" si="16"/>
        <v>21.763079044228292</v>
      </c>
      <c r="AK76" s="185">
        <f t="shared" ca="1" si="16"/>
        <v>22.306809939848812</v>
      </c>
      <c r="AL76" s="185">
        <f t="shared" ca="1" si="16"/>
        <v>22.888994222712647</v>
      </c>
      <c r="AM76" s="185">
        <f t="shared" ca="1" si="16"/>
        <v>25.710703778627323</v>
      </c>
      <c r="AN76" s="185">
        <f t="shared" ca="1" si="16"/>
        <v>29.224574304921731</v>
      </c>
      <c r="AO76" s="185">
        <f t="shared" ca="1" si="16"/>
        <v>35.44479422540094</v>
      </c>
      <c r="AP76" s="185">
        <f t="shared" ca="1" si="16"/>
        <v>41.780374307610103</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15"/>
        <v>6.0442964161423998</v>
      </c>
      <c r="L77" s="185">
        <f t="shared" ca="1" si="15"/>
        <v>6.055153719702977</v>
      </c>
      <c r="M77" s="192">
        <f t="shared" si="17"/>
        <v>6.0646698992933636</v>
      </c>
      <c r="N77" s="192">
        <f t="shared" si="18"/>
        <v>6.0646698992933636</v>
      </c>
      <c r="O77" s="192">
        <f>INDEX('[4]TS BYDem'!$O$10:$O$203,MATCH(D77,'[4]TS BYDem'!$D$10:$D$203,0))</f>
        <v>6.0646698992933636</v>
      </c>
      <c r="P77" s="185">
        <f t="shared" ca="1" si="15"/>
        <v>6.0191852701819517</v>
      </c>
      <c r="Q77" s="185">
        <f t="shared" ca="1" si="15"/>
        <v>5.9343800139276022</v>
      </c>
      <c r="R77" s="185">
        <f t="shared" ca="1" si="15"/>
        <v>5.4688931703704782</v>
      </c>
      <c r="S77" s="185">
        <f t="shared" ca="1" si="15"/>
        <v>5.5879016270707691</v>
      </c>
      <c r="T77" s="185">
        <f t="shared" ca="1" si="15"/>
        <v>5.6894680587949571</v>
      </c>
      <c r="U77" s="185">
        <f t="shared" ca="1" si="15"/>
        <v>5.7865529769016657</v>
      </c>
      <c r="V77" s="185">
        <f t="shared" ca="1" si="15"/>
        <v>5.8808173665604651</v>
      </c>
      <c r="W77" s="185">
        <f t="shared" ca="1" si="15"/>
        <v>6.0006043987340822</v>
      </c>
      <c r="X77" s="185">
        <f t="shared" ca="1" si="15"/>
        <v>6.1741793095845008</v>
      </c>
      <c r="Y77" s="185">
        <f t="shared" ca="1" si="15"/>
        <v>6.3610354799157376</v>
      </c>
      <c r="Z77" s="185">
        <f t="shared" ca="1" si="15"/>
        <v>6.5613310567857921</v>
      </c>
      <c r="AA77" s="185">
        <f t="shared" ca="1" si="16"/>
        <v>6.7424979085413961</v>
      </c>
      <c r="AB77" s="185">
        <f t="shared" ca="1" si="16"/>
        <v>6.9486835912373843</v>
      </c>
      <c r="AC77" s="185">
        <f t="shared" ca="1" si="16"/>
        <v>7.1156936289710373</v>
      </c>
      <c r="AD77" s="185">
        <f t="shared" ca="1" si="16"/>
        <v>7.2705628660892989</v>
      </c>
      <c r="AE77" s="185">
        <f t="shared" ca="1" si="16"/>
        <v>7.4355000842056889</v>
      </c>
      <c r="AF77" s="185">
        <f t="shared" ca="1" si="16"/>
        <v>7.607544112438406</v>
      </c>
      <c r="AG77" s="185">
        <f t="shared" ca="1" si="16"/>
        <v>7.7828454286411048</v>
      </c>
      <c r="AH77" s="185">
        <f t="shared" ca="1" si="16"/>
        <v>7.9765060043109779</v>
      </c>
      <c r="AI77" s="185">
        <f t="shared" ca="1" si="16"/>
        <v>8.1778656242735384</v>
      </c>
      <c r="AJ77" s="185">
        <f t="shared" ca="1" si="16"/>
        <v>8.3795213613242776</v>
      </c>
      <c r="AK77" s="185">
        <f t="shared" ca="1" si="16"/>
        <v>8.5888761426677043</v>
      </c>
      <c r="AL77" s="185">
        <f t="shared" ca="1" si="16"/>
        <v>8.8130367784201411</v>
      </c>
      <c r="AM77" s="185">
        <f t="shared" ca="1" si="16"/>
        <v>9.8994903749534195</v>
      </c>
      <c r="AN77" s="185">
        <f t="shared" ca="1" si="16"/>
        <v>11.252449350848913</v>
      </c>
      <c r="AO77" s="185">
        <f t="shared" ca="1" si="16"/>
        <v>13.647444360050681</v>
      </c>
      <c r="AP77" s="185">
        <f t="shared" ca="1" si="16"/>
        <v>16.086856932479481</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15"/>
        <v>29.65742612234251</v>
      </c>
      <c r="L78" s="185">
        <f t="shared" ca="1" si="15"/>
        <v>29.710699432595082</v>
      </c>
      <c r="M78" s="192">
        <f t="shared" si="17"/>
        <v>29.757392277177463</v>
      </c>
      <c r="N78" s="192">
        <f t="shared" si="18"/>
        <v>29.757392277177463</v>
      </c>
      <c r="O78" s="192">
        <f>INDEX('[4]TS BYDem'!$O$10:$O$203,MATCH(D78,'[4]TS BYDem'!$D$10:$D$203,0))</f>
        <v>29.757392277177463</v>
      </c>
      <c r="P78" s="185">
        <f t="shared" ca="1" si="15"/>
        <v>29.534213773891089</v>
      </c>
      <c r="Q78" s="185">
        <f t="shared" ca="1" si="15"/>
        <v>29.1181015502363</v>
      </c>
      <c r="R78" s="185">
        <f t="shared" ca="1" si="15"/>
        <v>26.834106735414075</v>
      </c>
      <c r="S78" s="185">
        <f t="shared" ca="1" si="15"/>
        <v>27.41804310608854</v>
      </c>
      <c r="T78" s="185">
        <f t="shared" ca="1" si="15"/>
        <v>27.916397048050325</v>
      </c>
      <c r="U78" s="185">
        <f t="shared" ca="1" si="15"/>
        <v>28.392761638419142</v>
      </c>
      <c r="V78" s="185">
        <f t="shared" ca="1" si="15"/>
        <v>28.855286799297634</v>
      </c>
      <c r="W78" s="185">
        <f t="shared" ca="1" si="15"/>
        <v>29.44304339039001</v>
      </c>
      <c r="X78" s="185">
        <f t="shared" ca="1" si="15"/>
        <v>30.294719870300952</v>
      </c>
      <c r="Y78" s="185">
        <f t="shared" ca="1" si="15"/>
        <v>31.211563235610178</v>
      </c>
      <c r="Z78" s="185">
        <f t="shared" ca="1" si="15"/>
        <v>32.194349463266235</v>
      </c>
      <c r="AA78" s="185">
        <f t="shared" ca="1" si="16"/>
        <v>33.083277164993405</v>
      </c>
      <c r="AB78" s="185">
        <f t="shared" ca="1" si="16"/>
        <v>34.094964254943193</v>
      </c>
      <c r="AC78" s="185">
        <f t="shared" ca="1" si="16"/>
        <v>34.914429005637309</v>
      </c>
      <c r="AD78" s="185">
        <f t="shared" ca="1" si="16"/>
        <v>35.67432273722067</v>
      </c>
      <c r="AE78" s="185">
        <f t="shared" ca="1" si="16"/>
        <v>36.48361682611538</v>
      </c>
      <c r="AF78" s="185">
        <f t="shared" ca="1" si="16"/>
        <v>37.327781755465168</v>
      </c>
      <c r="AG78" s="185">
        <f t="shared" ca="1" si="16"/>
        <v>38.187929153356855</v>
      </c>
      <c r="AH78" s="185">
        <f t="shared" ca="1" si="16"/>
        <v>39.138159555757468</v>
      </c>
      <c r="AI78" s="185">
        <f t="shared" ca="1" si="16"/>
        <v>40.12616670198441</v>
      </c>
      <c r="AJ78" s="185">
        <f t="shared" ca="1" si="16"/>
        <v>41.11562679989698</v>
      </c>
      <c r="AK78" s="185">
        <f t="shared" ca="1" si="16"/>
        <v>42.142863641635877</v>
      </c>
      <c r="AL78" s="185">
        <f t="shared" ca="1" si="16"/>
        <v>43.242748067656159</v>
      </c>
      <c r="AM78" s="185">
        <f t="shared" ca="1" si="16"/>
        <v>48.573627802224742</v>
      </c>
      <c r="AN78" s="185">
        <f t="shared" ca="1" si="16"/>
        <v>55.212164053858409</v>
      </c>
      <c r="AO78" s="185">
        <f t="shared" ca="1" si="16"/>
        <v>66.963637287216628</v>
      </c>
      <c r="AP78" s="185">
        <f t="shared" ca="1" si="16"/>
        <v>78.93305327341902</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15"/>
        <v>0.19175949312609994</v>
      </c>
      <c r="L79" s="185">
        <f t="shared" ca="1" si="15"/>
        <v>0.19210394860679611</v>
      </c>
      <c r="M79" s="192">
        <f t="shared" si="17"/>
        <v>0.19240585599999999</v>
      </c>
      <c r="N79" s="192">
        <f t="shared" si="18"/>
        <v>0.19240585599999999</v>
      </c>
      <c r="O79" s="192">
        <f>INDEX('[4]TS BYDem'!$O$10:$O$203,MATCH(D79,'[4]TS BYDem'!$D$10:$D$203,0))</f>
        <v>0.19240585599999999</v>
      </c>
      <c r="P79" s="185">
        <f t="shared" ca="1" si="15"/>
        <v>0.19096282461587744</v>
      </c>
      <c r="Q79" s="185">
        <f t="shared" ca="1" si="15"/>
        <v>0.18827231908237452</v>
      </c>
      <c r="R79" s="185">
        <f t="shared" ca="1" si="15"/>
        <v>0.17350442633988872</v>
      </c>
      <c r="S79" s="185">
        <f t="shared" ca="1" si="15"/>
        <v>0.17728005211390263</v>
      </c>
      <c r="T79" s="185">
        <f t="shared" ca="1" si="15"/>
        <v>0.1805023175564183</v>
      </c>
      <c r="U79" s="185">
        <f t="shared" ca="1" si="15"/>
        <v>0.18358240387326594</v>
      </c>
      <c r="V79" s="185">
        <f t="shared" ca="1" si="15"/>
        <v>0.18657300697018506</v>
      </c>
      <c r="W79" s="185">
        <f t="shared" ca="1" si="15"/>
        <v>0.19037333359072378</v>
      </c>
      <c r="X79" s="185">
        <f t="shared" ca="1" si="15"/>
        <v>0.19588011794285973</v>
      </c>
      <c r="Y79" s="185">
        <f t="shared" ca="1" si="15"/>
        <v>0.2018082594573142</v>
      </c>
      <c r="Z79" s="185">
        <f t="shared" ca="1" si="15"/>
        <v>0.20816277545911457</v>
      </c>
      <c r="AA79" s="185">
        <f t="shared" ca="1" si="16"/>
        <v>0.21391041939846955</v>
      </c>
      <c r="AB79" s="185">
        <f t="shared" ca="1" si="16"/>
        <v>0.22045180309005158</v>
      </c>
      <c r="AC79" s="185">
        <f t="shared" ca="1" si="16"/>
        <v>0.22575031229242054</v>
      </c>
      <c r="AD79" s="185">
        <f t="shared" ca="1" si="16"/>
        <v>0.23066364618043281</v>
      </c>
      <c r="AE79" s="185">
        <f t="shared" ca="1" si="16"/>
        <v>0.23589639374376523</v>
      </c>
      <c r="AF79" s="185">
        <f t="shared" ca="1" si="16"/>
        <v>0.24135460978379422</v>
      </c>
      <c r="AG79" s="185">
        <f t="shared" ca="1" si="16"/>
        <v>0.24691616554230914</v>
      </c>
      <c r="AH79" s="185">
        <f t="shared" ca="1" si="16"/>
        <v>0.2530601815322901</v>
      </c>
      <c r="AI79" s="185">
        <f t="shared" ca="1" si="16"/>
        <v>0.25944845503869235</v>
      </c>
      <c r="AJ79" s="185">
        <f t="shared" ca="1" si="16"/>
        <v>0.26584612306495697</v>
      </c>
      <c r="AK79" s="185">
        <f t="shared" ca="1" si="16"/>
        <v>0.27248804860764286</v>
      </c>
      <c r="AL79" s="185">
        <f t="shared" ca="1" si="16"/>
        <v>0.27959970014344654</v>
      </c>
      <c r="AM79" s="185">
        <f t="shared" ca="1" si="16"/>
        <v>0.31406819351843152</v>
      </c>
      <c r="AN79" s="185">
        <f t="shared" ca="1" si="16"/>
        <v>0.35699175476953726</v>
      </c>
      <c r="AO79" s="185">
        <f t="shared" ca="1" si="16"/>
        <v>0.43297463141627551</v>
      </c>
      <c r="AP79" s="185">
        <f t="shared" ca="1" si="16"/>
        <v>0.51036668604236712</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15"/>
        <v>#VALUE!</v>
      </c>
      <c r="L80" s="185" t="e">
        <f t="shared" ca="1" si="15"/>
        <v>#VALUE!</v>
      </c>
      <c r="M80" s="185" t="e">
        <f t="shared" ca="1" si="15"/>
        <v>#VALUE!</v>
      </c>
      <c r="N80" s="185" t="e">
        <f t="shared" ca="1" si="15"/>
        <v>#VALUE!</v>
      </c>
      <c r="O80" s="185" t="e">
        <f t="shared" ca="1" si="15"/>
        <v>#VALUE!</v>
      </c>
      <c r="P80" s="185" t="e">
        <f t="shared" ca="1" si="15"/>
        <v>#VALUE!</v>
      </c>
      <c r="Q80" s="185" t="e">
        <f t="shared" ca="1" si="15"/>
        <v>#VALUE!</v>
      </c>
      <c r="R80" s="185" t="e">
        <f t="shared" ca="1" si="15"/>
        <v>#VALUE!</v>
      </c>
      <c r="S80" s="185" t="e">
        <f t="shared" ca="1" si="15"/>
        <v>#VALUE!</v>
      </c>
      <c r="T80" s="185" t="e">
        <f t="shared" ca="1" si="15"/>
        <v>#VALUE!</v>
      </c>
      <c r="U80" s="185" t="e">
        <f t="shared" ca="1" si="15"/>
        <v>#VALUE!</v>
      </c>
      <c r="V80" s="185" t="e">
        <f t="shared" ca="1" si="15"/>
        <v>#VALUE!</v>
      </c>
      <c r="W80" s="185" t="e">
        <f t="shared" ca="1" si="15"/>
        <v>#VALUE!</v>
      </c>
      <c r="X80" s="185" t="e">
        <f t="shared" ca="1" si="15"/>
        <v>#VALUE!</v>
      </c>
      <c r="Y80" s="185" t="e">
        <f t="shared" ca="1" si="15"/>
        <v>#VALUE!</v>
      </c>
      <c r="Z80" s="185" t="e">
        <f t="shared" ca="1" si="15"/>
        <v>#VALUE!</v>
      </c>
      <c r="AA80" s="185" t="e">
        <f t="shared" ca="1" si="16"/>
        <v>#VALUE!</v>
      </c>
      <c r="AB80" s="185" t="e">
        <f t="shared" ca="1" si="16"/>
        <v>#VALUE!</v>
      </c>
      <c r="AC80" s="185" t="e">
        <f t="shared" ca="1" si="16"/>
        <v>#VALUE!</v>
      </c>
      <c r="AD80" s="185" t="e">
        <f t="shared" ca="1" si="16"/>
        <v>#VALUE!</v>
      </c>
      <c r="AE80" s="185" t="e">
        <f t="shared" ca="1" si="16"/>
        <v>#VALUE!</v>
      </c>
      <c r="AF80" s="185" t="e">
        <f t="shared" ca="1" si="16"/>
        <v>#VALUE!</v>
      </c>
      <c r="AG80" s="185" t="e">
        <f t="shared" ca="1" si="16"/>
        <v>#VALUE!</v>
      </c>
      <c r="AH80" s="185" t="e">
        <f t="shared" ca="1" si="16"/>
        <v>#VALUE!</v>
      </c>
      <c r="AI80" s="185" t="e">
        <f t="shared" ca="1" si="16"/>
        <v>#VALUE!</v>
      </c>
      <c r="AJ80" s="185" t="e">
        <f t="shared" ca="1" si="16"/>
        <v>#VALUE!</v>
      </c>
      <c r="AK80" s="185" t="e">
        <f t="shared" ca="1" si="16"/>
        <v>#VALUE!</v>
      </c>
      <c r="AL80" s="185" t="e">
        <f t="shared" ca="1" si="16"/>
        <v>#VALUE!</v>
      </c>
      <c r="AM80" s="185" t="e">
        <f t="shared" ca="1" si="16"/>
        <v>#VALUE!</v>
      </c>
      <c r="AN80" s="185" t="e">
        <f t="shared" ca="1" si="16"/>
        <v>#VALUE!</v>
      </c>
      <c r="AO80" s="185" t="e">
        <f t="shared" ca="1" si="16"/>
        <v>#VALUE!</v>
      </c>
      <c r="AP80" s="185" t="e">
        <f t="shared" ca="1" si="16"/>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15"/>
        <v>20.81012091846657</v>
      </c>
      <c r="L81" s="185">
        <f t="shared" ca="1" si="15"/>
        <v>20.847501911122833</v>
      </c>
      <c r="M81" s="192">
        <f t="shared" ref="M81" si="19">O81</f>
        <v>0.90805719120000006</v>
      </c>
      <c r="N81" s="192">
        <f t="shared" si="18"/>
        <v>0.90805719120000006</v>
      </c>
      <c r="O81" s="192">
        <f>INDEX('[4]TS BYDem'!$O$10:$O$203,MATCH(D81,'[4]TS BYDem'!$D$10:$D$203,0))</f>
        <v>0.90805719120000006</v>
      </c>
      <c r="P81" s="185">
        <f t="shared" ca="1" si="15"/>
        <v>0.90124682142892731</v>
      </c>
      <c r="Q81" s="185">
        <f t="shared" ca="1" si="15"/>
        <v>0.8885490119731656</v>
      </c>
      <c r="R81" s="185">
        <f t="shared" ca="1" si="15"/>
        <v>0.81885211457891727</v>
      </c>
      <c r="S81" s="185">
        <f t="shared" ca="1" si="15"/>
        <v>0.83667113634181722</v>
      </c>
      <c r="T81" s="185">
        <f t="shared" ca="1" si="15"/>
        <v>0.8518785804802721</v>
      </c>
      <c r="U81" s="185">
        <f t="shared" ca="1" si="15"/>
        <v>0.86641501189496983</v>
      </c>
      <c r="V81" s="185">
        <f t="shared" ca="1" si="15"/>
        <v>0.88052912829786345</v>
      </c>
      <c r="W81" s="185">
        <f t="shared" ca="1" si="15"/>
        <v>0.89846472541757361</v>
      </c>
      <c r="X81" s="185">
        <f t="shared" ca="1" si="15"/>
        <v>0.924453929879961</v>
      </c>
      <c r="Y81" s="185">
        <f t="shared" ca="1" si="15"/>
        <v>0.95243172455088643</v>
      </c>
      <c r="Z81" s="185">
        <f t="shared" ca="1" si="15"/>
        <v>0.98242178863724305</v>
      </c>
      <c r="AA81" s="185">
        <f t="shared" ca="1" si="16"/>
        <v>1.0095477271096585</v>
      </c>
      <c r="AB81" s="185">
        <f t="shared" ca="1" si="16"/>
        <v>1.0404197110764015</v>
      </c>
      <c r="AC81" s="185">
        <f t="shared" ca="1" si="16"/>
        <v>1.0654259634009176</v>
      </c>
      <c r="AD81" s="185">
        <f t="shared" ca="1" si="16"/>
        <v>1.088614385325956</v>
      </c>
      <c r="AE81" s="185">
        <f t="shared" ca="1" si="16"/>
        <v>1.1133102763627563</v>
      </c>
      <c r="AF81" s="185">
        <f t="shared" ca="1" si="16"/>
        <v>1.1390702632431531</v>
      </c>
      <c r="AG81" s="185">
        <f t="shared" ca="1" si="16"/>
        <v>1.1653179607185316</v>
      </c>
      <c r="AH81" s="185">
        <f t="shared" ca="1" si="16"/>
        <v>1.1943145724565341</v>
      </c>
      <c r="AI81" s="185">
        <f t="shared" ca="1" si="16"/>
        <v>1.2244639546917662</v>
      </c>
      <c r="AJ81" s="185">
        <f t="shared" ca="1" si="16"/>
        <v>1.2546576742538147</v>
      </c>
      <c r="AK81" s="185">
        <f t="shared" ca="1" si="16"/>
        <v>1.2860041643130928</v>
      </c>
      <c r="AL81" s="185">
        <f t="shared" ca="1" si="16"/>
        <v>1.3195675207131967</v>
      </c>
      <c r="AM81" s="185">
        <f t="shared" ca="1" si="16"/>
        <v>1.4822411728029994</v>
      </c>
      <c r="AN81" s="185">
        <f t="shared" ca="1" si="16"/>
        <v>1.6848184190276685</v>
      </c>
      <c r="AO81" s="185">
        <f t="shared" ca="1" si="16"/>
        <v>2.0434187183196673</v>
      </c>
      <c r="AP81" s="185">
        <f t="shared" ca="1" si="16"/>
        <v>2.4086696166341435</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15"/>
        <v>20.81012091846657</v>
      </c>
      <c r="L82" s="185">
        <f t="shared" ca="1" si="15"/>
        <v>20.847501911122833</v>
      </c>
      <c r="M82" s="185">
        <f t="shared" ca="1" si="15"/>
        <v>21.377316007727966</v>
      </c>
      <c r="N82" s="185">
        <f t="shared" ca="1" si="15"/>
        <v>21.051645563520239</v>
      </c>
      <c r="O82" s="185">
        <f t="shared" ca="1" si="15"/>
        <v>21.595295109743319</v>
      </c>
      <c r="P82" s="185">
        <f t="shared" ca="1" si="15"/>
        <v>21.433331803425094</v>
      </c>
      <c r="Q82" s="185">
        <f t="shared" ca="1" si="15"/>
        <v>21.131354191109629</v>
      </c>
      <c r="R82" s="185">
        <f t="shared" ca="1" si="15"/>
        <v>19.473831865370141</v>
      </c>
      <c r="S82" s="185">
        <f t="shared" ca="1" si="15"/>
        <v>19.897601466300497</v>
      </c>
      <c r="T82" s="185">
        <f t="shared" ca="1" si="15"/>
        <v>20.259262876195699</v>
      </c>
      <c r="U82" s="185">
        <f t="shared" ca="1" si="15"/>
        <v>20.604966350916378</v>
      </c>
      <c r="V82" s="185">
        <f t="shared" ca="1" si="15"/>
        <v>20.940626386305741</v>
      </c>
      <c r="W82" s="185">
        <f t="shared" ca="1" si="15"/>
        <v>21.367168366836452</v>
      </c>
      <c r="X82" s="185">
        <f t="shared" ca="1" si="15"/>
        <v>21.985240163934417</v>
      </c>
      <c r="Y82" s="185">
        <f t="shared" ca="1" si="15"/>
        <v>22.650604348364258</v>
      </c>
      <c r="Z82" s="185">
        <f t="shared" ca="1" si="15"/>
        <v>23.363824055868719</v>
      </c>
      <c r="AA82" s="185">
        <f t="shared" ca="1" si="16"/>
        <v>24.008929509707393</v>
      </c>
      <c r="AB82" s="185">
        <f t="shared" ca="1" si="16"/>
        <v>24.743122918278988</v>
      </c>
      <c r="AC82" s="185">
        <f t="shared" ca="1" si="16"/>
        <v>25.337818278626276</v>
      </c>
      <c r="AD82" s="185">
        <f t="shared" ca="1" si="16"/>
        <v>25.88928223866462</v>
      </c>
      <c r="AE82" s="185">
        <f t="shared" ca="1" si="16"/>
        <v>26.476596628227451</v>
      </c>
      <c r="AF82" s="185">
        <f t="shared" ca="1" si="16"/>
        <v>27.089217203336979</v>
      </c>
      <c r="AG82" s="185">
        <f t="shared" ca="1" si="16"/>
        <v>27.713436446822072</v>
      </c>
      <c r="AH82" s="185">
        <f t="shared" ca="1" si="16"/>
        <v>28.403030002969455</v>
      </c>
      <c r="AI82" s="185">
        <f t="shared" ca="1" si="16"/>
        <v>29.120038593459089</v>
      </c>
      <c r="AJ82" s="185">
        <f t="shared" ca="1" si="16"/>
        <v>29.838101608346502</v>
      </c>
      <c r="AK82" s="185">
        <f t="shared" ca="1" si="16"/>
        <v>30.58357965757617</v>
      </c>
      <c r="AL82" s="185">
        <f t="shared" ca="1" si="16"/>
        <v>31.381778926694775</v>
      </c>
      <c r="AM82" s="185">
        <f t="shared" ca="1" si="16"/>
        <v>35.25046204214545</v>
      </c>
      <c r="AN82" s="185">
        <f t="shared" ca="1" si="16"/>
        <v>40.068127115597122</v>
      </c>
      <c r="AO82" s="185">
        <f t="shared" ca="1" si="16"/>
        <v>48.596311644832745</v>
      </c>
      <c r="AP82" s="185">
        <f t="shared" ca="1" si="16"/>
        <v>57.282659833735195</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15"/>
        <v>20.81012091846657</v>
      </c>
      <c r="L83" s="185">
        <f t="shared" ca="1" si="15"/>
        <v>20.847501911122833</v>
      </c>
      <c r="M83" s="185">
        <f t="shared" ca="1" si="15"/>
        <v>21.377316007727966</v>
      </c>
      <c r="N83" s="185">
        <f t="shared" ca="1" si="15"/>
        <v>21.051645563520239</v>
      </c>
      <c r="O83" s="185">
        <f t="shared" ca="1" si="15"/>
        <v>21.595295109743319</v>
      </c>
      <c r="P83" s="185">
        <f t="shared" ca="1" si="15"/>
        <v>21.433331803425094</v>
      </c>
      <c r="Q83" s="185">
        <f t="shared" ca="1" si="15"/>
        <v>21.131354191109629</v>
      </c>
      <c r="R83" s="185">
        <f t="shared" ca="1" si="15"/>
        <v>19.473831865370141</v>
      </c>
      <c r="S83" s="185">
        <f t="shared" ca="1" si="15"/>
        <v>19.897601466300497</v>
      </c>
      <c r="T83" s="185">
        <f t="shared" ca="1" si="15"/>
        <v>20.259262876195699</v>
      </c>
      <c r="U83" s="185">
        <f t="shared" ca="1" si="15"/>
        <v>20.604966350916378</v>
      </c>
      <c r="V83" s="185">
        <f t="shared" ca="1" si="15"/>
        <v>20.940626386305741</v>
      </c>
      <c r="W83" s="185">
        <f t="shared" ca="1" si="15"/>
        <v>21.367168366836452</v>
      </c>
      <c r="X83" s="185">
        <f t="shared" ca="1" si="15"/>
        <v>21.985240163934417</v>
      </c>
      <c r="Y83" s="185">
        <f t="shared" ca="1" si="15"/>
        <v>22.650604348364258</v>
      </c>
      <c r="Z83" s="185">
        <f t="shared" ca="1" si="15"/>
        <v>23.363824055868719</v>
      </c>
      <c r="AA83" s="185">
        <f t="shared" ca="1" si="16"/>
        <v>24.008929509707393</v>
      </c>
      <c r="AB83" s="185">
        <f t="shared" ca="1" si="16"/>
        <v>24.743122918278988</v>
      </c>
      <c r="AC83" s="185">
        <f t="shared" ca="1" si="16"/>
        <v>25.337818278626276</v>
      </c>
      <c r="AD83" s="185">
        <f t="shared" ca="1" si="16"/>
        <v>25.88928223866462</v>
      </c>
      <c r="AE83" s="185">
        <f t="shared" ca="1" si="16"/>
        <v>26.476596628227451</v>
      </c>
      <c r="AF83" s="185">
        <f t="shared" ca="1" si="16"/>
        <v>27.089217203336979</v>
      </c>
      <c r="AG83" s="185">
        <f t="shared" ca="1" si="16"/>
        <v>27.713436446822072</v>
      </c>
      <c r="AH83" s="185">
        <f t="shared" ca="1" si="16"/>
        <v>28.403030002969455</v>
      </c>
      <c r="AI83" s="185">
        <f t="shared" ca="1" si="16"/>
        <v>29.120038593459089</v>
      </c>
      <c r="AJ83" s="185">
        <f t="shared" ca="1" si="16"/>
        <v>29.838101608346502</v>
      </c>
      <c r="AK83" s="185">
        <f t="shared" ca="1" si="16"/>
        <v>30.58357965757617</v>
      </c>
      <c r="AL83" s="185">
        <f t="shared" ca="1" si="16"/>
        <v>31.381778926694775</v>
      </c>
      <c r="AM83" s="185">
        <f t="shared" ca="1" si="16"/>
        <v>35.25046204214545</v>
      </c>
      <c r="AN83" s="185">
        <f t="shared" ca="1" si="16"/>
        <v>40.068127115597122</v>
      </c>
      <c r="AO83" s="185">
        <f t="shared" ca="1" si="16"/>
        <v>48.596311644832745</v>
      </c>
      <c r="AP83" s="185">
        <f t="shared" ca="1" si="16"/>
        <v>57.282659833735195</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15"/>
        <v>20.81012091846657</v>
      </c>
      <c r="L84" s="185">
        <f t="shared" ca="1" si="15"/>
        <v>20.847501911122833</v>
      </c>
      <c r="M84" s="185">
        <f t="shared" ca="1" si="15"/>
        <v>21.377316007727966</v>
      </c>
      <c r="N84" s="185">
        <f t="shared" ca="1" si="15"/>
        <v>21.051645563520239</v>
      </c>
      <c r="O84" s="185">
        <f t="shared" ca="1" si="15"/>
        <v>21.595295109743319</v>
      </c>
      <c r="P84" s="185">
        <f t="shared" ca="1" si="15"/>
        <v>21.433331803425094</v>
      </c>
      <c r="Q84" s="185">
        <f t="shared" ca="1" si="15"/>
        <v>21.131354191109629</v>
      </c>
      <c r="R84" s="185">
        <f t="shared" ca="1" si="15"/>
        <v>19.473831865370141</v>
      </c>
      <c r="S84" s="185">
        <f t="shared" ca="1" si="15"/>
        <v>19.897601466300497</v>
      </c>
      <c r="T84" s="185">
        <f t="shared" ca="1" si="15"/>
        <v>20.259262876195699</v>
      </c>
      <c r="U84" s="185">
        <f t="shared" ca="1" si="15"/>
        <v>20.604966350916378</v>
      </c>
      <c r="V84" s="185">
        <f t="shared" ca="1" si="15"/>
        <v>20.940626386305741</v>
      </c>
      <c r="W84" s="185">
        <f t="shared" ca="1" si="15"/>
        <v>21.367168366836452</v>
      </c>
      <c r="X84" s="185">
        <f t="shared" ca="1" si="15"/>
        <v>21.985240163934417</v>
      </c>
      <c r="Y84" s="185">
        <f t="shared" ca="1" si="15"/>
        <v>22.650604348364258</v>
      </c>
      <c r="Z84" s="185">
        <f t="shared" ca="1" si="15"/>
        <v>23.363824055868719</v>
      </c>
      <c r="AA84" s="185">
        <f t="shared" ca="1" si="16"/>
        <v>24.008929509707393</v>
      </c>
      <c r="AB84" s="185">
        <f t="shared" ca="1" si="16"/>
        <v>24.743122918278988</v>
      </c>
      <c r="AC84" s="185">
        <f t="shared" ca="1" si="16"/>
        <v>25.337818278626276</v>
      </c>
      <c r="AD84" s="185">
        <f t="shared" ca="1" si="16"/>
        <v>25.88928223866462</v>
      </c>
      <c r="AE84" s="185">
        <f t="shared" ca="1" si="16"/>
        <v>26.476596628227451</v>
      </c>
      <c r="AF84" s="185">
        <f t="shared" ca="1" si="16"/>
        <v>27.089217203336979</v>
      </c>
      <c r="AG84" s="185">
        <f t="shared" ca="1" si="16"/>
        <v>27.713436446822072</v>
      </c>
      <c r="AH84" s="185">
        <f t="shared" ca="1" si="16"/>
        <v>28.403030002969455</v>
      </c>
      <c r="AI84" s="185">
        <f t="shared" ca="1" si="16"/>
        <v>29.120038593459089</v>
      </c>
      <c r="AJ84" s="185">
        <f t="shared" ca="1" si="16"/>
        <v>29.838101608346502</v>
      </c>
      <c r="AK84" s="185">
        <f t="shared" ca="1" si="16"/>
        <v>30.58357965757617</v>
      </c>
      <c r="AL84" s="185">
        <f t="shared" ca="1" si="16"/>
        <v>31.381778926694775</v>
      </c>
      <c r="AM84" s="185">
        <f t="shared" ca="1" si="16"/>
        <v>35.25046204214545</v>
      </c>
      <c r="AN84" s="185">
        <f t="shared" ca="1" si="16"/>
        <v>40.068127115597122</v>
      </c>
      <c r="AO84" s="185">
        <f t="shared" ca="1" si="16"/>
        <v>48.596311644832745</v>
      </c>
      <c r="AP84" s="185">
        <f t="shared" ca="1" si="16"/>
        <v>57.282659833735195</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15"/>
        <v>20.81012091846657</v>
      </c>
      <c r="L85" s="185">
        <f t="shared" ca="1" si="15"/>
        <v>20.847501911122833</v>
      </c>
      <c r="M85" s="185">
        <f t="shared" ca="1" si="15"/>
        <v>21.377316007727966</v>
      </c>
      <c r="N85" s="185">
        <f t="shared" ca="1" si="15"/>
        <v>21.051645563520239</v>
      </c>
      <c r="O85" s="185">
        <f t="shared" ca="1" si="15"/>
        <v>21.595295109743319</v>
      </c>
      <c r="P85" s="185">
        <f t="shared" ca="1" si="15"/>
        <v>21.433331803425094</v>
      </c>
      <c r="Q85" s="185">
        <f t="shared" ca="1" si="15"/>
        <v>21.131354191109629</v>
      </c>
      <c r="R85" s="185">
        <f t="shared" ca="1" si="15"/>
        <v>19.473831865370141</v>
      </c>
      <c r="S85" s="185">
        <f t="shared" ca="1" si="15"/>
        <v>19.897601466300497</v>
      </c>
      <c r="T85" s="185">
        <f t="shared" ca="1" si="15"/>
        <v>20.259262876195699</v>
      </c>
      <c r="U85" s="185">
        <f t="shared" ca="1" si="15"/>
        <v>20.604966350916378</v>
      </c>
      <c r="V85" s="185">
        <f t="shared" ca="1" si="15"/>
        <v>20.940626386305741</v>
      </c>
      <c r="W85" s="185">
        <f t="shared" ca="1" si="15"/>
        <v>21.367168366836452</v>
      </c>
      <c r="X85" s="185">
        <f t="shared" ca="1" si="15"/>
        <v>21.985240163934417</v>
      </c>
      <c r="Y85" s="185">
        <f t="shared" ca="1" si="15"/>
        <v>22.650604348364258</v>
      </c>
      <c r="Z85" s="185">
        <f t="shared" ca="1" si="15"/>
        <v>23.363824055868719</v>
      </c>
      <c r="AA85" s="185">
        <f t="shared" ca="1" si="16"/>
        <v>24.008929509707393</v>
      </c>
      <c r="AB85" s="185">
        <f t="shared" ca="1" si="16"/>
        <v>24.743122918278988</v>
      </c>
      <c r="AC85" s="185">
        <f t="shared" ca="1" si="16"/>
        <v>25.337818278626276</v>
      </c>
      <c r="AD85" s="185">
        <f t="shared" ca="1" si="16"/>
        <v>25.88928223866462</v>
      </c>
      <c r="AE85" s="185">
        <f t="shared" ca="1" si="16"/>
        <v>26.476596628227451</v>
      </c>
      <c r="AF85" s="185">
        <f t="shared" ca="1" si="16"/>
        <v>27.089217203336979</v>
      </c>
      <c r="AG85" s="185">
        <f t="shared" ca="1" si="16"/>
        <v>27.713436446822072</v>
      </c>
      <c r="AH85" s="185">
        <f t="shared" ca="1" si="16"/>
        <v>28.403030002969455</v>
      </c>
      <c r="AI85" s="185">
        <f t="shared" ca="1" si="16"/>
        <v>29.120038593459089</v>
      </c>
      <c r="AJ85" s="185">
        <f t="shared" ca="1" si="16"/>
        <v>29.838101608346502</v>
      </c>
      <c r="AK85" s="185">
        <f t="shared" ca="1" si="16"/>
        <v>30.58357965757617</v>
      </c>
      <c r="AL85" s="185">
        <f t="shared" ca="1" si="16"/>
        <v>31.381778926694775</v>
      </c>
      <c r="AM85" s="185">
        <f t="shared" ca="1" si="16"/>
        <v>35.25046204214545</v>
      </c>
      <c r="AN85" s="185">
        <f t="shared" ca="1" si="16"/>
        <v>40.068127115597122</v>
      </c>
      <c r="AO85" s="185">
        <f t="shared" ca="1" si="16"/>
        <v>48.596311644832745</v>
      </c>
      <c r="AP85" s="185">
        <f t="shared" ca="1" si="16"/>
        <v>57.282659833735195</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15"/>
        <v>20.81012091846657</v>
      </c>
      <c r="L86" s="185">
        <f t="shared" ca="1" si="15"/>
        <v>20.847501911122833</v>
      </c>
      <c r="M86" s="185">
        <f t="shared" ca="1" si="15"/>
        <v>21.377316007727966</v>
      </c>
      <c r="N86" s="185">
        <f t="shared" ca="1" si="15"/>
        <v>21.051645563520239</v>
      </c>
      <c r="O86" s="185">
        <f t="shared" ca="1" si="15"/>
        <v>21.595295109743319</v>
      </c>
      <c r="P86" s="185">
        <f t="shared" ca="1" si="15"/>
        <v>21.433331803425094</v>
      </c>
      <c r="Q86" s="185">
        <f t="shared" ca="1" si="15"/>
        <v>21.131354191109629</v>
      </c>
      <c r="R86" s="185">
        <f t="shared" ca="1" si="15"/>
        <v>19.473831865370141</v>
      </c>
      <c r="S86" s="185">
        <f t="shared" ca="1" si="15"/>
        <v>19.897601466300497</v>
      </c>
      <c r="T86" s="185">
        <f t="shared" ca="1" si="15"/>
        <v>20.259262876195699</v>
      </c>
      <c r="U86" s="185">
        <f t="shared" ca="1" si="15"/>
        <v>20.604966350916378</v>
      </c>
      <c r="V86" s="185">
        <f t="shared" ca="1" si="15"/>
        <v>20.940626386305741</v>
      </c>
      <c r="W86" s="185">
        <f t="shared" ca="1" si="15"/>
        <v>21.367168366836452</v>
      </c>
      <c r="X86" s="185">
        <f t="shared" ca="1" si="15"/>
        <v>21.985240163934417</v>
      </c>
      <c r="Y86" s="185">
        <f t="shared" ca="1" si="15"/>
        <v>22.650604348364258</v>
      </c>
      <c r="Z86" s="185">
        <f t="shared" ca="1" si="15"/>
        <v>23.363824055868719</v>
      </c>
      <c r="AA86" s="185">
        <f t="shared" ca="1" si="16"/>
        <v>24.008929509707393</v>
      </c>
      <c r="AB86" s="185">
        <f t="shared" ca="1" si="16"/>
        <v>24.743122918278988</v>
      </c>
      <c r="AC86" s="185">
        <f t="shared" ca="1" si="16"/>
        <v>25.337818278626276</v>
      </c>
      <c r="AD86" s="185">
        <f t="shared" ca="1" si="16"/>
        <v>25.88928223866462</v>
      </c>
      <c r="AE86" s="185">
        <f t="shared" ca="1" si="16"/>
        <v>26.476596628227451</v>
      </c>
      <c r="AF86" s="185">
        <f t="shared" ca="1" si="16"/>
        <v>27.089217203336979</v>
      </c>
      <c r="AG86" s="185">
        <f t="shared" ca="1" si="16"/>
        <v>27.713436446822072</v>
      </c>
      <c r="AH86" s="185">
        <f t="shared" ca="1" si="16"/>
        <v>28.403030002969455</v>
      </c>
      <c r="AI86" s="185">
        <f t="shared" ca="1" si="16"/>
        <v>29.120038593459089</v>
      </c>
      <c r="AJ86" s="185">
        <f t="shared" ca="1" si="16"/>
        <v>29.838101608346502</v>
      </c>
      <c r="AK86" s="185">
        <f t="shared" ca="1" si="16"/>
        <v>30.58357965757617</v>
      </c>
      <c r="AL86" s="185">
        <f t="shared" ca="1" si="16"/>
        <v>31.381778926694775</v>
      </c>
      <c r="AM86" s="185">
        <f t="shared" ca="1" si="16"/>
        <v>35.25046204214545</v>
      </c>
      <c r="AN86" s="185">
        <f t="shared" ca="1" si="16"/>
        <v>40.068127115597122</v>
      </c>
      <c r="AO86" s="185">
        <f t="shared" ca="1" si="16"/>
        <v>48.596311644832745</v>
      </c>
      <c r="AP86" s="185">
        <f t="shared" ref="AP86:AP90" ca="1" si="20">AP$70/AO$70*AO86</f>
        <v>57.282659833735195</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21">K$70/J$70*J87</f>
        <v>#VALUE!</v>
      </c>
      <c r="L87" s="185" t="e">
        <f t="shared" ca="1" si="21"/>
        <v>#VALUE!</v>
      </c>
      <c r="M87" s="185" t="e">
        <f t="shared" ca="1" si="21"/>
        <v>#VALUE!</v>
      </c>
      <c r="N87" s="185" t="e">
        <f t="shared" ca="1" si="21"/>
        <v>#VALUE!</v>
      </c>
      <c r="O87" s="185" t="e">
        <f t="shared" ca="1" si="21"/>
        <v>#VALUE!</v>
      </c>
      <c r="P87" s="185" t="e">
        <f t="shared" ca="1" si="21"/>
        <v>#VALUE!</v>
      </c>
      <c r="Q87" s="185" t="e">
        <f t="shared" ca="1" si="21"/>
        <v>#VALUE!</v>
      </c>
      <c r="R87" s="185" t="e">
        <f t="shared" ca="1" si="21"/>
        <v>#VALUE!</v>
      </c>
      <c r="S87" s="185" t="e">
        <f t="shared" ca="1" si="21"/>
        <v>#VALUE!</v>
      </c>
      <c r="T87" s="185" t="e">
        <f t="shared" ca="1" si="21"/>
        <v>#VALUE!</v>
      </c>
      <c r="U87" s="185" t="e">
        <f t="shared" ca="1" si="21"/>
        <v>#VALUE!</v>
      </c>
      <c r="V87" s="185" t="e">
        <f t="shared" ca="1" si="21"/>
        <v>#VALUE!</v>
      </c>
      <c r="W87" s="185" t="e">
        <f t="shared" ca="1" si="21"/>
        <v>#VALUE!</v>
      </c>
      <c r="X87" s="185" t="e">
        <f t="shared" ca="1" si="21"/>
        <v>#VALUE!</v>
      </c>
      <c r="Y87" s="185" t="e">
        <f t="shared" ca="1" si="21"/>
        <v>#VALUE!</v>
      </c>
      <c r="Z87" s="185" t="e">
        <f t="shared" ca="1" si="21"/>
        <v>#VALUE!</v>
      </c>
      <c r="AA87" s="185" t="e">
        <f t="shared" ref="AA87:AO90" ca="1" si="22">AA$70/Z$70*Z87</f>
        <v>#VALUE!</v>
      </c>
      <c r="AB87" s="185" t="e">
        <f t="shared" ca="1" si="22"/>
        <v>#VALUE!</v>
      </c>
      <c r="AC87" s="185" t="e">
        <f t="shared" ca="1" si="22"/>
        <v>#VALUE!</v>
      </c>
      <c r="AD87" s="185" t="e">
        <f t="shared" ca="1" si="22"/>
        <v>#VALUE!</v>
      </c>
      <c r="AE87" s="185" t="e">
        <f t="shared" ca="1" si="22"/>
        <v>#VALUE!</v>
      </c>
      <c r="AF87" s="185" t="e">
        <f t="shared" ca="1" si="22"/>
        <v>#VALUE!</v>
      </c>
      <c r="AG87" s="185" t="e">
        <f t="shared" ca="1" si="22"/>
        <v>#VALUE!</v>
      </c>
      <c r="AH87" s="185" t="e">
        <f t="shared" ca="1" si="22"/>
        <v>#VALUE!</v>
      </c>
      <c r="AI87" s="185" t="e">
        <f t="shared" ca="1" si="22"/>
        <v>#VALUE!</v>
      </c>
      <c r="AJ87" s="185" t="e">
        <f t="shared" ca="1" si="22"/>
        <v>#VALUE!</v>
      </c>
      <c r="AK87" s="185" t="e">
        <f t="shared" ca="1" si="22"/>
        <v>#VALUE!</v>
      </c>
      <c r="AL87" s="185" t="e">
        <f t="shared" ca="1" si="22"/>
        <v>#VALUE!</v>
      </c>
      <c r="AM87" s="185" t="e">
        <f t="shared" ca="1" si="22"/>
        <v>#VALUE!</v>
      </c>
      <c r="AN87" s="185" t="e">
        <f t="shared" ca="1" si="22"/>
        <v>#VALUE!</v>
      </c>
      <c r="AO87" s="185" t="e">
        <f t="shared" ca="1" si="22"/>
        <v>#VALUE!</v>
      </c>
      <c r="AP87" s="185" t="e">
        <f t="shared" ca="1" si="20"/>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21"/>
        <v>52.847146534638362</v>
      </c>
      <c r="L88" s="185">
        <f t="shared" ca="1" si="21"/>
        <v>52.942075286098081</v>
      </c>
      <c r="M88" s="192">
        <f t="shared" ref="M88" si="23">O88</f>
        <v>46.045999999999999</v>
      </c>
      <c r="N88" s="192">
        <f t="shared" ref="N88" si="24">O88</f>
        <v>46.045999999999999</v>
      </c>
      <c r="O88" s="192">
        <f>INDEX('[4]TS BYDem'!$O$10:$O$203,MATCH(D88,'[4]TS BYDem'!$D$10:$D$203,0))</f>
        <v>46.045999999999999</v>
      </c>
      <c r="P88" s="185">
        <f t="shared" ca="1" si="21"/>
        <v>45.700658000049089</v>
      </c>
      <c r="Q88" s="185">
        <f t="shared" ca="1" si="21"/>
        <v>45.056774178780799</v>
      </c>
      <c r="R88" s="185">
        <f t="shared" ca="1" si="21"/>
        <v>41.52256579574437</v>
      </c>
      <c r="S88" s="185">
        <f t="shared" ca="1" si="21"/>
        <v>42.426137381373472</v>
      </c>
      <c r="T88" s="185">
        <f t="shared" ca="1" si="21"/>
        <v>43.197280410232615</v>
      </c>
      <c r="U88" s="185">
        <f t="shared" ca="1" si="21"/>
        <v>43.934397551540236</v>
      </c>
      <c r="V88" s="185">
        <f t="shared" ca="1" si="21"/>
        <v>44.650099833495403</v>
      </c>
      <c r="W88" s="185">
        <f t="shared" ca="1" si="21"/>
        <v>45.559582752608456</v>
      </c>
      <c r="X88" s="185">
        <f t="shared" ca="1" si="21"/>
        <v>46.877450085494893</v>
      </c>
      <c r="Y88" s="185">
        <f t="shared" ca="1" si="21"/>
        <v>48.296155367389069</v>
      </c>
      <c r="Z88" s="185">
        <f t="shared" ca="1" si="21"/>
        <v>49.81689932966691</v>
      </c>
      <c r="AA88" s="185">
        <f t="shared" ca="1" si="22"/>
        <v>51.192408466101611</v>
      </c>
      <c r="AB88" s="185">
        <f t="shared" ca="1" si="22"/>
        <v>52.757873050831222</v>
      </c>
      <c r="AC88" s="185">
        <f t="shared" ca="1" si="22"/>
        <v>54.025896591301219</v>
      </c>
      <c r="AD88" s="185">
        <f t="shared" ca="1" si="22"/>
        <v>55.201741115531362</v>
      </c>
      <c r="AE88" s="185">
        <f t="shared" ca="1" si="22"/>
        <v>56.454026775179912</v>
      </c>
      <c r="AF88" s="185">
        <f t="shared" ca="1" si="22"/>
        <v>57.760270883359112</v>
      </c>
      <c r="AG88" s="185">
        <f t="shared" ca="1" si="22"/>
        <v>59.091245947114849</v>
      </c>
      <c r="AH88" s="185">
        <f t="shared" ca="1" si="22"/>
        <v>60.561613669574733</v>
      </c>
      <c r="AI88" s="185">
        <f t="shared" ca="1" si="22"/>
        <v>62.090436377942815</v>
      </c>
      <c r="AJ88" s="185">
        <f t="shared" ca="1" si="22"/>
        <v>63.621507354999665</v>
      </c>
      <c r="AK88" s="185">
        <f t="shared" ca="1" si="22"/>
        <v>65.21103331796472</v>
      </c>
      <c r="AL88" s="185">
        <f t="shared" ca="1" si="22"/>
        <v>66.912972715368596</v>
      </c>
      <c r="AM88" s="185">
        <f t="shared" ca="1" si="22"/>
        <v>75.16187053448985</v>
      </c>
      <c r="AN88" s="185">
        <f t="shared" ca="1" si="22"/>
        <v>85.434210173510053</v>
      </c>
      <c r="AO88" s="185">
        <f t="shared" ca="1" si="22"/>
        <v>103.61820732833526</v>
      </c>
      <c r="AP88" s="185">
        <f t="shared" ca="1" si="20"/>
        <v>122.13944478647694</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21"/>
        <v>#VALUE!</v>
      </c>
      <c r="L89" s="185" t="e">
        <f t="shared" ca="1" si="21"/>
        <v>#VALUE!</v>
      </c>
      <c r="M89" s="185" t="e">
        <f t="shared" ca="1" si="21"/>
        <v>#VALUE!</v>
      </c>
      <c r="N89" s="185" t="e">
        <f t="shared" ca="1" si="21"/>
        <v>#VALUE!</v>
      </c>
      <c r="O89" s="185" t="e">
        <f t="shared" ca="1" si="21"/>
        <v>#VALUE!</v>
      </c>
      <c r="P89" s="185" t="e">
        <f t="shared" ca="1" si="21"/>
        <v>#VALUE!</v>
      </c>
      <c r="Q89" s="185" t="e">
        <f t="shared" ca="1" si="21"/>
        <v>#VALUE!</v>
      </c>
      <c r="R89" s="185" t="e">
        <f t="shared" ca="1" si="21"/>
        <v>#VALUE!</v>
      </c>
      <c r="S89" s="185" t="e">
        <f t="shared" ca="1" si="21"/>
        <v>#VALUE!</v>
      </c>
      <c r="T89" s="185" t="e">
        <f t="shared" ca="1" si="21"/>
        <v>#VALUE!</v>
      </c>
      <c r="U89" s="185" t="e">
        <f t="shared" ca="1" si="21"/>
        <v>#VALUE!</v>
      </c>
      <c r="V89" s="185" t="e">
        <f t="shared" ca="1" si="21"/>
        <v>#VALUE!</v>
      </c>
      <c r="W89" s="185" t="e">
        <f t="shared" ca="1" si="21"/>
        <v>#VALUE!</v>
      </c>
      <c r="X89" s="185" t="e">
        <f t="shared" ca="1" si="21"/>
        <v>#VALUE!</v>
      </c>
      <c r="Y89" s="185" t="e">
        <f t="shared" ca="1" si="21"/>
        <v>#VALUE!</v>
      </c>
      <c r="Z89" s="185" t="e">
        <f t="shared" ca="1" si="21"/>
        <v>#VALUE!</v>
      </c>
      <c r="AA89" s="185" t="e">
        <f t="shared" ca="1" si="22"/>
        <v>#VALUE!</v>
      </c>
      <c r="AB89" s="185" t="e">
        <f t="shared" ca="1" si="22"/>
        <v>#VALUE!</v>
      </c>
      <c r="AC89" s="185" t="e">
        <f t="shared" ca="1" si="22"/>
        <v>#VALUE!</v>
      </c>
      <c r="AD89" s="185" t="e">
        <f t="shared" ca="1" si="22"/>
        <v>#VALUE!</v>
      </c>
      <c r="AE89" s="185" t="e">
        <f t="shared" ca="1" si="22"/>
        <v>#VALUE!</v>
      </c>
      <c r="AF89" s="185" t="e">
        <f t="shared" ca="1" si="22"/>
        <v>#VALUE!</v>
      </c>
      <c r="AG89" s="185" t="e">
        <f t="shared" ca="1" si="22"/>
        <v>#VALUE!</v>
      </c>
      <c r="AH89" s="185" t="e">
        <f t="shared" ca="1" si="22"/>
        <v>#VALUE!</v>
      </c>
      <c r="AI89" s="185" t="e">
        <f t="shared" ca="1" si="22"/>
        <v>#VALUE!</v>
      </c>
      <c r="AJ89" s="185" t="e">
        <f t="shared" ca="1" si="22"/>
        <v>#VALUE!</v>
      </c>
      <c r="AK89" s="185" t="e">
        <f t="shared" ca="1" si="22"/>
        <v>#VALUE!</v>
      </c>
      <c r="AL89" s="185" t="e">
        <f t="shared" ca="1" si="22"/>
        <v>#VALUE!</v>
      </c>
      <c r="AM89" s="185" t="e">
        <f t="shared" ca="1" si="22"/>
        <v>#VALUE!</v>
      </c>
      <c r="AN89" s="185" t="e">
        <f t="shared" ca="1" si="22"/>
        <v>#VALUE!</v>
      </c>
      <c r="AO89" s="185" t="e">
        <f t="shared" ca="1" si="22"/>
        <v>#VALUE!</v>
      </c>
      <c r="AP89" s="185" t="e">
        <f t="shared" ca="1" si="20"/>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21"/>
        <v>#VALUE!</v>
      </c>
      <c r="L90" s="185" t="e">
        <f t="shared" ca="1" si="21"/>
        <v>#VALUE!</v>
      </c>
      <c r="M90" s="185" t="e">
        <f t="shared" ca="1" si="21"/>
        <v>#VALUE!</v>
      </c>
      <c r="N90" s="185" t="e">
        <f t="shared" ca="1" si="21"/>
        <v>#VALUE!</v>
      </c>
      <c r="O90" s="185" t="e">
        <f t="shared" ca="1" si="21"/>
        <v>#VALUE!</v>
      </c>
      <c r="P90" s="185" t="e">
        <f t="shared" ca="1" si="21"/>
        <v>#VALUE!</v>
      </c>
      <c r="Q90" s="185" t="e">
        <f t="shared" ca="1" si="21"/>
        <v>#VALUE!</v>
      </c>
      <c r="R90" s="185" t="e">
        <f t="shared" ca="1" si="21"/>
        <v>#VALUE!</v>
      </c>
      <c r="S90" s="185" t="e">
        <f t="shared" ca="1" si="21"/>
        <v>#VALUE!</v>
      </c>
      <c r="T90" s="185" t="e">
        <f t="shared" ca="1" si="21"/>
        <v>#VALUE!</v>
      </c>
      <c r="U90" s="185" t="e">
        <f t="shared" ca="1" si="21"/>
        <v>#VALUE!</v>
      </c>
      <c r="V90" s="185" t="e">
        <f t="shared" ca="1" si="21"/>
        <v>#VALUE!</v>
      </c>
      <c r="W90" s="185" t="e">
        <f t="shared" ca="1" si="21"/>
        <v>#VALUE!</v>
      </c>
      <c r="X90" s="185" t="e">
        <f t="shared" ca="1" si="21"/>
        <v>#VALUE!</v>
      </c>
      <c r="Y90" s="185" t="e">
        <f t="shared" ca="1" si="21"/>
        <v>#VALUE!</v>
      </c>
      <c r="Z90" s="185" t="e">
        <f t="shared" ca="1" si="21"/>
        <v>#VALUE!</v>
      </c>
      <c r="AA90" s="185" t="e">
        <f t="shared" ca="1" si="22"/>
        <v>#VALUE!</v>
      </c>
      <c r="AB90" s="185" t="e">
        <f t="shared" ca="1" si="22"/>
        <v>#VALUE!</v>
      </c>
      <c r="AC90" s="185" t="e">
        <f t="shared" ca="1" si="22"/>
        <v>#VALUE!</v>
      </c>
      <c r="AD90" s="185" t="e">
        <f t="shared" ca="1" si="22"/>
        <v>#VALUE!</v>
      </c>
      <c r="AE90" s="185" t="e">
        <f t="shared" ca="1" si="22"/>
        <v>#VALUE!</v>
      </c>
      <c r="AF90" s="185" t="e">
        <f t="shared" ca="1" si="22"/>
        <v>#VALUE!</v>
      </c>
      <c r="AG90" s="185" t="e">
        <f t="shared" ca="1" si="22"/>
        <v>#VALUE!</v>
      </c>
      <c r="AH90" s="185" t="e">
        <f t="shared" ca="1" si="22"/>
        <v>#VALUE!</v>
      </c>
      <c r="AI90" s="185" t="e">
        <f t="shared" ca="1" si="22"/>
        <v>#VALUE!</v>
      </c>
      <c r="AJ90" s="185" t="e">
        <f t="shared" ca="1" si="22"/>
        <v>#VALUE!</v>
      </c>
      <c r="AK90" s="185" t="e">
        <f t="shared" ca="1" si="22"/>
        <v>#VALUE!</v>
      </c>
      <c r="AL90" s="185" t="e">
        <f t="shared" ca="1" si="22"/>
        <v>#VALUE!</v>
      </c>
      <c r="AM90" s="185" t="e">
        <f t="shared" ca="1" si="22"/>
        <v>#VALUE!</v>
      </c>
      <c r="AN90" s="185" t="e">
        <f t="shared" ca="1" si="22"/>
        <v>#VALUE!</v>
      </c>
      <c r="AO90" s="185" t="e">
        <f t="shared" ca="1" si="22"/>
        <v>#VALUE!</v>
      </c>
      <c r="AP90" s="185" t="e">
        <f t="shared" ca="1" si="20"/>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25">SUMIF($B$10:$B$22,$D91,K$10:K$22)*SUMIF($B$10:$B$22,$D91,K$41:K$53)</f>
        <v>210.29</v>
      </c>
      <c r="L91" s="5">
        <f t="shared" ca="1" si="25"/>
        <v>210.09</v>
      </c>
      <c r="M91" s="5">
        <f t="shared" ca="1" si="25"/>
        <v>214.84</v>
      </c>
      <c r="N91" s="5">
        <f t="shared" ca="1" si="25"/>
        <v>210.99</v>
      </c>
      <c r="O91" s="5">
        <f t="shared" ca="1" si="25"/>
        <v>215.85</v>
      </c>
      <c r="P91" s="5">
        <f t="shared" ca="1" si="25"/>
        <v>213.65</v>
      </c>
      <c r="Q91" s="5">
        <f t="shared" ca="1" si="25"/>
        <v>210.07</v>
      </c>
      <c r="R91" s="5">
        <f t="shared" ca="1" si="25"/>
        <v>193.07</v>
      </c>
      <c r="S91" s="5">
        <f t="shared" ca="1" si="25"/>
        <v>196.38</v>
      </c>
      <c r="T91" s="5">
        <f t="shared" ca="1" si="25"/>
        <v>199.05</v>
      </c>
      <c r="U91" s="5">
        <f t="shared" ca="1" si="25"/>
        <v>201.54</v>
      </c>
      <c r="V91" s="5">
        <f t="shared" ca="1" si="25"/>
        <v>203.91</v>
      </c>
      <c r="W91" s="5">
        <f t="shared" ca="1" si="25"/>
        <v>207.14</v>
      </c>
      <c r="X91" s="5">
        <f t="shared" ca="1" si="25"/>
        <v>212.19</v>
      </c>
      <c r="Y91" s="5">
        <f t="shared" ca="1" si="25"/>
        <v>217.65</v>
      </c>
      <c r="Z91" s="5">
        <f t="shared" ca="1" si="25"/>
        <v>223.52</v>
      </c>
      <c r="AA91" s="5">
        <f t="shared" ca="1" si="25"/>
        <v>228.69</v>
      </c>
      <c r="AB91" s="5">
        <f t="shared" ca="1" si="25"/>
        <v>234.66</v>
      </c>
      <c r="AC91" s="5">
        <f t="shared" ca="1" si="25"/>
        <v>240.3</v>
      </c>
      <c r="AD91" s="5">
        <f t="shared" ca="1" si="25"/>
        <v>245.53</v>
      </c>
      <c r="AE91" s="5">
        <f t="shared" ca="1" si="25"/>
        <v>251.1</v>
      </c>
      <c r="AF91" s="5">
        <f t="shared" ca="1" si="25"/>
        <v>256.91000000000003</v>
      </c>
      <c r="AG91" s="5">
        <f t="shared" ca="1" si="25"/>
        <v>262.83</v>
      </c>
      <c r="AH91" s="5">
        <f t="shared" ca="1" si="25"/>
        <v>269.37</v>
      </c>
      <c r="AI91" s="5">
        <f t="shared" ca="1" si="25"/>
        <v>276.17</v>
      </c>
      <c r="AJ91" s="5">
        <f t="shared" ca="1" si="25"/>
        <v>282.98</v>
      </c>
      <c r="AK91" s="5">
        <f t="shared" ca="1" si="25"/>
        <v>290.05</v>
      </c>
      <c r="AL91" s="5">
        <f t="shared" ca="1" si="25"/>
        <v>297.62</v>
      </c>
      <c r="AM91" s="5">
        <f t="shared" ca="1" si="25"/>
        <v>334.31</v>
      </c>
      <c r="AN91" s="5">
        <f t="shared" ca="1" si="25"/>
        <v>380</v>
      </c>
      <c r="AO91" s="5">
        <f t="shared" ca="1" si="25"/>
        <v>460.88000000000102</v>
      </c>
      <c r="AP91" s="5">
        <f t="shared" ca="1" si="25"/>
        <v>543.26000000000204</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26">L$91/K$91*K92</f>
        <v>#VALUE!</v>
      </c>
      <c r="M92" s="185" t="e">
        <f t="shared" ca="1" si="26"/>
        <v>#VALUE!</v>
      </c>
      <c r="N92" s="185" t="e">
        <f t="shared" ca="1" si="26"/>
        <v>#VALUE!</v>
      </c>
      <c r="O92" s="185" t="e">
        <f t="shared" ca="1" si="26"/>
        <v>#VALUE!</v>
      </c>
      <c r="P92" s="185" t="e">
        <f t="shared" ca="1" si="26"/>
        <v>#VALUE!</v>
      </c>
      <c r="Q92" s="185" t="e">
        <f t="shared" ca="1" si="26"/>
        <v>#VALUE!</v>
      </c>
      <c r="R92" s="185" t="e">
        <f t="shared" ca="1" si="26"/>
        <v>#VALUE!</v>
      </c>
      <c r="S92" s="185" t="e">
        <f t="shared" ca="1" si="26"/>
        <v>#VALUE!</v>
      </c>
      <c r="T92" s="185" t="e">
        <f t="shared" ca="1" si="26"/>
        <v>#VALUE!</v>
      </c>
      <c r="U92" s="185" t="e">
        <f t="shared" ca="1" si="26"/>
        <v>#VALUE!</v>
      </c>
      <c r="V92" s="185" t="e">
        <f t="shared" ca="1" si="26"/>
        <v>#VALUE!</v>
      </c>
      <c r="W92" s="185" t="e">
        <f t="shared" ca="1" si="26"/>
        <v>#VALUE!</v>
      </c>
      <c r="X92" s="185" t="e">
        <f t="shared" ca="1" si="26"/>
        <v>#VALUE!</v>
      </c>
      <c r="Y92" s="185" t="e">
        <f t="shared" ca="1" si="26"/>
        <v>#VALUE!</v>
      </c>
      <c r="Z92" s="185" t="e">
        <f t="shared" ca="1" si="26"/>
        <v>#VALUE!</v>
      </c>
      <c r="AA92" s="185" t="e">
        <f t="shared" ca="1" si="26"/>
        <v>#VALUE!</v>
      </c>
      <c r="AB92" s="185" t="e">
        <f t="shared" ca="1" si="26"/>
        <v>#VALUE!</v>
      </c>
      <c r="AC92" s="185" t="e">
        <f t="shared" ca="1" si="26"/>
        <v>#VALUE!</v>
      </c>
      <c r="AD92" s="185" t="e">
        <f t="shared" ca="1" si="26"/>
        <v>#VALUE!</v>
      </c>
      <c r="AE92" s="185" t="e">
        <f t="shared" ca="1" si="26"/>
        <v>#VALUE!</v>
      </c>
      <c r="AF92" s="185" t="e">
        <f t="shared" ca="1" si="26"/>
        <v>#VALUE!</v>
      </c>
      <c r="AG92" s="185" t="e">
        <f t="shared" ca="1" si="26"/>
        <v>#VALUE!</v>
      </c>
      <c r="AH92" s="185" t="e">
        <f t="shared" ca="1" si="26"/>
        <v>#VALUE!</v>
      </c>
      <c r="AI92" s="185" t="e">
        <f t="shared" ca="1" si="26"/>
        <v>#VALUE!</v>
      </c>
      <c r="AJ92" s="185" t="e">
        <f t="shared" ca="1" si="26"/>
        <v>#VALUE!</v>
      </c>
      <c r="AK92" s="185" t="e">
        <f t="shared" ca="1" si="26"/>
        <v>#VALUE!</v>
      </c>
      <c r="AL92" s="185" t="e">
        <f t="shared" ca="1" si="26"/>
        <v>#VALUE!</v>
      </c>
      <c r="AM92" s="185" t="e">
        <f t="shared" ca="1" si="26"/>
        <v>#VALUE!</v>
      </c>
      <c r="AN92" s="185" t="e">
        <f t="shared" ca="1" si="26"/>
        <v>#VALUE!</v>
      </c>
      <c r="AO92" s="185" t="e">
        <f t="shared" ca="1" si="26"/>
        <v>#VALUE!</v>
      </c>
      <c r="AP92" s="185" t="e">
        <f t="shared" ca="1" si="26"/>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27">K$91/J$91*J93</f>
        <v>#VALUE!</v>
      </c>
      <c r="L93" s="185" t="e">
        <f t="shared" ca="1" si="27"/>
        <v>#VALUE!</v>
      </c>
      <c r="M93" s="185" t="e">
        <f t="shared" ca="1" si="27"/>
        <v>#VALUE!</v>
      </c>
      <c r="N93" s="185" t="e">
        <f t="shared" ca="1" si="27"/>
        <v>#VALUE!</v>
      </c>
      <c r="O93" s="185" t="e">
        <f t="shared" ca="1" si="27"/>
        <v>#VALUE!</v>
      </c>
      <c r="P93" s="185" t="e">
        <f t="shared" ca="1" si="27"/>
        <v>#VALUE!</v>
      </c>
      <c r="Q93" s="185" t="e">
        <f t="shared" ca="1" si="27"/>
        <v>#VALUE!</v>
      </c>
      <c r="R93" s="185" t="e">
        <f t="shared" ca="1" si="27"/>
        <v>#VALUE!</v>
      </c>
      <c r="S93" s="185" t="e">
        <f t="shared" ca="1" si="27"/>
        <v>#VALUE!</v>
      </c>
      <c r="T93" s="185" t="e">
        <f t="shared" ca="1" si="27"/>
        <v>#VALUE!</v>
      </c>
      <c r="U93" s="185" t="e">
        <f t="shared" ca="1" si="27"/>
        <v>#VALUE!</v>
      </c>
      <c r="V93" s="185" t="e">
        <f t="shared" ca="1" si="27"/>
        <v>#VALUE!</v>
      </c>
      <c r="W93" s="185" t="e">
        <f t="shared" ca="1" si="27"/>
        <v>#VALUE!</v>
      </c>
      <c r="X93" s="185" t="e">
        <f t="shared" ca="1" si="27"/>
        <v>#VALUE!</v>
      </c>
      <c r="Y93" s="185" t="e">
        <f t="shared" ca="1" si="27"/>
        <v>#VALUE!</v>
      </c>
      <c r="Z93" s="185" t="e">
        <f t="shared" ca="1" si="27"/>
        <v>#VALUE!</v>
      </c>
      <c r="AA93" s="185" t="e">
        <f t="shared" ca="1" si="27"/>
        <v>#VALUE!</v>
      </c>
      <c r="AB93" s="185" t="e">
        <f t="shared" ca="1" si="27"/>
        <v>#VALUE!</v>
      </c>
      <c r="AC93" s="185" t="e">
        <f t="shared" ca="1" si="27"/>
        <v>#VALUE!</v>
      </c>
      <c r="AD93" s="185" t="e">
        <f t="shared" ca="1" si="27"/>
        <v>#VALUE!</v>
      </c>
      <c r="AE93" s="185" t="e">
        <f t="shared" ca="1" si="27"/>
        <v>#VALUE!</v>
      </c>
      <c r="AF93" s="185" t="e">
        <f t="shared" ca="1" si="27"/>
        <v>#VALUE!</v>
      </c>
      <c r="AG93" s="185" t="e">
        <f t="shared" ca="1" si="27"/>
        <v>#VALUE!</v>
      </c>
      <c r="AH93" s="185" t="e">
        <f t="shared" ca="1" si="27"/>
        <v>#VALUE!</v>
      </c>
      <c r="AI93" s="185" t="e">
        <f t="shared" ca="1" si="26"/>
        <v>#VALUE!</v>
      </c>
      <c r="AJ93" s="185" t="e">
        <f t="shared" ca="1" si="26"/>
        <v>#VALUE!</v>
      </c>
      <c r="AK93" s="185" t="e">
        <f t="shared" ca="1" si="26"/>
        <v>#VALUE!</v>
      </c>
      <c r="AL93" s="185" t="e">
        <f t="shared" ca="1" si="26"/>
        <v>#VALUE!</v>
      </c>
      <c r="AM93" s="185" t="e">
        <f t="shared" ca="1" si="26"/>
        <v>#VALUE!</v>
      </c>
      <c r="AN93" s="185" t="e">
        <f t="shared" ca="1" si="26"/>
        <v>#VALUE!</v>
      </c>
      <c r="AO93" s="185" t="e">
        <f t="shared" ca="1" si="26"/>
        <v>#VALUE!</v>
      </c>
      <c r="AP93" s="185" t="e">
        <f t="shared" ca="1" si="26"/>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27"/>
        <v>#VALUE!</v>
      </c>
      <c r="L94" s="185" t="e">
        <f t="shared" ca="1" si="27"/>
        <v>#VALUE!</v>
      </c>
      <c r="M94" s="185" t="e">
        <f t="shared" ca="1" si="27"/>
        <v>#VALUE!</v>
      </c>
      <c r="N94" s="185" t="e">
        <f t="shared" ca="1" si="27"/>
        <v>#VALUE!</v>
      </c>
      <c r="O94" s="185" t="e">
        <f t="shared" ca="1" si="27"/>
        <v>#VALUE!</v>
      </c>
      <c r="P94" s="185" t="e">
        <f t="shared" ca="1" si="27"/>
        <v>#VALUE!</v>
      </c>
      <c r="Q94" s="185" t="e">
        <f t="shared" ca="1" si="27"/>
        <v>#VALUE!</v>
      </c>
      <c r="R94" s="185" t="e">
        <f t="shared" ca="1" si="27"/>
        <v>#VALUE!</v>
      </c>
      <c r="S94" s="185" t="e">
        <f t="shared" ca="1" si="27"/>
        <v>#VALUE!</v>
      </c>
      <c r="T94" s="185" t="e">
        <f t="shared" ca="1" si="27"/>
        <v>#VALUE!</v>
      </c>
      <c r="U94" s="185" t="e">
        <f t="shared" ca="1" si="27"/>
        <v>#VALUE!</v>
      </c>
      <c r="V94" s="185" t="e">
        <f t="shared" ca="1" si="27"/>
        <v>#VALUE!</v>
      </c>
      <c r="W94" s="185" t="e">
        <f t="shared" ca="1" si="27"/>
        <v>#VALUE!</v>
      </c>
      <c r="X94" s="185" t="e">
        <f t="shared" ca="1" si="27"/>
        <v>#VALUE!</v>
      </c>
      <c r="Y94" s="185" t="e">
        <f t="shared" ca="1" si="27"/>
        <v>#VALUE!</v>
      </c>
      <c r="Z94" s="185" t="e">
        <f t="shared" ca="1" si="27"/>
        <v>#VALUE!</v>
      </c>
      <c r="AA94" s="185" t="e">
        <f t="shared" ca="1" si="27"/>
        <v>#VALUE!</v>
      </c>
      <c r="AB94" s="185" t="e">
        <f t="shared" ca="1" si="27"/>
        <v>#VALUE!</v>
      </c>
      <c r="AC94" s="185" t="e">
        <f t="shared" ca="1" si="27"/>
        <v>#VALUE!</v>
      </c>
      <c r="AD94" s="185" t="e">
        <f t="shared" ca="1" si="27"/>
        <v>#VALUE!</v>
      </c>
      <c r="AE94" s="185" t="e">
        <f t="shared" ca="1" si="27"/>
        <v>#VALUE!</v>
      </c>
      <c r="AF94" s="185" t="e">
        <f t="shared" ca="1" si="27"/>
        <v>#VALUE!</v>
      </c>
      <c r="AG94" s="185" t="e">
        <f t="shared" ca="1" si="27"/>
        <v>#VALUE!</v>
      </c>
      <c r="AH94" s="185" t="e">
        <f t="shared" ca="1" si="27"/>
        <v>#VALUE!</v>
      </c>
      <c r="AI94" s="185" t="e">
        <f t="shared" ca="1" si="26"/>
        <v>#VALUE!</v>
      </c>
      <c r="AJ94" s="185" t="e">
        <f t="shared" ca="1" si="26"/>
        <v>#VALUE!</v>
      </c>
      <c r="AK94" s="185" t="e">
        <f t="shared" ca="1" si="26"/>
        <v>#VALUE!</v>
      </c>
      <c r="AL94" s="185" t="e">
        <f t="shared" ca="1" si="26"/>
        <v>#VALUE!</v>
      </c>
      <c r="AM94" s="185" t="e">
        <f t="shared" ca="1" si="26"/>
        <v>#VALUE!</v>
      </c>
      <c r="AN94" s="185" t="e">
        <f t="shared" ca="1" si="26"/>
        <v>#VALUE!</v>
      </c>
      <c r="AO94" s="185" t="e">
        <f t="shared" ca="1" si="26"/>
        <v>#VALUE!</v>
      </c>
      <c r="AP94" s="185" t="e">
        <f t="shared" ca="1" si="26"/>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27"/>
        <v>#VALUE!</v>
      </c>
      <c r="L95" s="185" t="e">
        <f t="shared" ca="1" si="27"/>
        <v>#VALUE!</v>
      </c>
      <c r="M95" s="185" t="e">
        <f t="shared" ca="1" si="27"/>
        <v>#VALUE!</v>
      </c>
      <c r="N95" s="185" t="e">
        <f t="shared" ca="1" si="27"/>
        <v>#VALUE!</v>
      </c>
      <c r="O95" s="185" t="e">
        <f t="shared" ca="1" si="27"/>
        <v>#VALUE!</v>
      </c>
      <c r="P95" s="185" t="e">
        <f t="shared" ca="1" si="27"/>
        <v>#VALUE!</v>
      </c>
      <c r="Q95" s="185" t="e">
        <f t="shared" ca="1" si="27"/>
        <v>#VALUE!</v>
      </c>
      <c r="R95" s="185" t="e">
        <f t="shared" ca="1" si="27"/>
        <v>#VALUE!</v>
      </c>
      <c r="S95" s="185" t="e">
        <f t="shared" ca="1" si="27"/>
        <v>#VALUE!</v>
      </c>
      <c r="T95" s="185" t="e">
        <f t="shared" ca="1" si="27"/>
        <v>#VALUE!</v>
      </c>
      <c r="U95" s="185" t="e">
        <f t="shared" ca="1" si="27"/>
        <v>#VALUE!</v>
      </c>
      <c r="V95" s="185" t="e">
        <f t="shared" ca="1" si="27"/>
        <v>#VALUE!</v>
      </c>
      <c r="W95" s="185" t="e">
        <f t="shared" ca="1" si="27"/>
        <v>#VALUE!</v>
      </c>
      <c r="X95" s="185" t="e">
        <f t="shared" ca="1" si="27"/>
        <v>#VALUE!</v>
      </c>
      <c r="Y95" s="185" t="e">
        <f t="shared" ca="1" si="27"/>
        <v>#VALUE!</v>
      </c>
      <c r="Z95" s="185" t="e">
        <f t="shared" ca="1" si="27"/>
        <v>#VALUE!</v>
      </c>
      <c r="AA95" s="185" t="e">
        <f t="shared" ca="1" si="27"/>
        <v>#VALUE!</v>
      </c>
      <c r="AB95" s="185" t="e">
        <f t="shared" ca="1" si="27"/>
        <v>#VALUE!</v>
      </c>
      <c r="AC95" s="185" t="e">
        <f t="shared" ca="1" si="27"/>
        <v>#VALUE!</v>
      </c>
      <c r="AD95" s="185" t="e">
        <f t="shared" ca="1" si="27"/>
        <v>#VALUE!</v>
      </c>
      <c r="AE95" s="185" t="e">
        <f t="shared" ca="1" si="27"/>
        <v>#VALUE!</v>
      </c>
      <c r="AF95" s="185" t="e">
        <f t="shared" ca="1" si="27"/>
        <v>#VALUE!</v>
      </c>
      <c r="AG95" s="185" t="e">
        <f t="shared" ca="1" si="27"/>
        <v>#VALUE!</v>
      </c>
      <c r="AH95" s="185" t="e">
        <f t="shared" ca="1" si="27"/>
        <v>#VALUE!</v>
      </c>
      <c r="AI95" s="185" t="e">
        <f t="shared" ca="1" si="26"/>
        <v>#VALUE!</v>
      </c>
      <c r="AJ95" s="185" t="e">
        <f t="shared" ca="1" si="26"/>
        <v>#VALUE!</v>
      </c>
      <c r="AK95" s="185" t="e">
        <f t="shared" ca="1" si="26"/>
        <v>#VALUE!</v>
      </c>
      <c r="AL95" s="185" t="e">
        <f t="shared" ca="1" si="26"/>
        <v>#VALUE!</v>
      </c>
      <c r="AM95" s="185" t="e">
        <f t="shared" ca="1" si="26"/>
        <v>#VALUE!</v>
      </c>
      <c r="AN95" s="185" t="e">
        <f t="shared" ca="1" si="26"/>
        <v>#VALUE!</v>
      </c>
      <c r="AO95" s="185" t="e">
        <f t="shared" ca="1" si="26"/>
        <v>#VALUE!</v>
      </c>
      <c r="AP95" s="185" t="e">
        <f t="shared" ca="1" si="26"/>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27"/>
        <v>#VALUE!</v>
      </c>
      <c r="L96" s="185" t="e">
        <f t="shared" ca="1" si="27"/>
        <v>#VALUE!</v>
      </c>
      <c r="M96" s="185" t="e">
        <f t="shared" ca="1" si="27"/>
        <v>#VALUE!</v>
      </c>
      <c r="N96" s="185" t="e">
        <f t="shared" ca="1" si="27"/>
        <v>#VALUE!</v>
      </c>
      <c r="O96" s="185" t="e">
        <f t="shared" ca="1" si="27"/>
        <v>#VALUE!</v>
      </c>
      <c r="P96" s="185" t="e">
        <f t="shared" ca="1" si="27"/>
        <v>#VALUE!</v>
      </c>
      <c r="Q96" s="185" t="e">
        <f t="shared" ca="1" si="27"/>
        <v>#VALUE!</v>
      </c>
      <c r="R96" s="185" t="e">
        <f t="shared" ca="1" si="27"/>
        <v>#VALUE!</v>
      </c>
      <c r="S96" s="185" t="e">
        <f t="shared" ca="1" si="27"/>
        <v>#VALUE!</v>
      </c>
      <c r="T96" s="185" t="e">
        <f t="shared" ca="1" si="27"/>
        <v>#VALUE!</v>
      </c>
      <c r="U96" s="185" t="e">
        <f t="shared" ca="1" si="27"/>
        <v>#VALUE!</v>
      </c>
      <c r="V96" s="185" t="e">
        <f t="shared" ca="1" si="27"/>
        <v>#VALUE!</v>
      </c>
      <c r="W96" s="185" t="e">
        <f t="shared" ca="1" si="27"/>
        <v>#VALUE!</v>
      </c>
      <c r="X96" s="185" t="e">
        <f t="shared" ca="1" si="27"/>
        <v>#VALUE!</v>
      </c>
      <c r="Y96" s="185" t="e">
        <f t="shared" ca="1" si="27"/>
        <v>#VALUE!</v>
      </c>
      <c r="Z96" s="185" t="e">
        <f t="shared" ca="1" si="27"/>
        <v>#VALUE!</v>
      </c>
      <c r="AA96" s="185" t="e">
        <f t="shared" ca="1" si="27"/>
        <v>#VALUE!</v>
      </c>
      <c r="AB96" s="185" t="e">
        <f t="shared" ca="1" si="27"/>
        <v>#VALUE!</v>
      </c>
      <c r="AC96" s="185" t="e">
        <f t="shared" ca="1" si="27"/>
        <v>#VALUE!</v>
      </c>
      <c r="AD96" s="185" t="e">
        <f t="shared" ca="1" si="27"/>
        <v>#VALUE!</v>
      </c>
      <c r="AE96" s="185" t="e">
        <f t="shared" ca="1" si="27"/>
        <v>#VALUE!</v>
      </c>
      <c r="AF96" s="185" t="e">
        <f t="shared" ca="1" si="27"/>
        <v>#VALUE!</v>
      </c>
      <c r="AG96" s="185" t="e">
        <f t="shared" ca="1" si="27"/>
        <v>#VALUE!</v>
      </c>
      <c r="AH96" s="185" t="e">
        <f t="shared" ca="1" si="27"/>
        <v>#VALUE!</v>
      </c>
      <c r="AI96" s="185" t="e">
        <f t="shared" ca="1" si="26"/>
        <v>#VALUE!</v>
      </c>
      <c r="AJ96" s="185" t="e">
        <f t="shared" ca="1" si="26"/>
        <v>#VALUE!</v>
      </c>
      <c r="AK96" s="185" t="e">
        <f t="shared" ca="1" si="26"/>
        <v>#VALUE!</v>
      </c>
      <c r="AL96" s="185" t="e">
        <f t="shared" ca="1" si="26"/>
        <v>#VALUE!</v>
      </c>
      <c r="AM96" s="185" t="e">
        <f t="shared" ca="1" si="26"/>
        <v>#VALUE!</v>
      </c>
      <c r="AN96" s="185" t="e">
        <f t="shared" ca="1" si="26"/>
        <v>#VALUE!</v>
      </c>
      <c r="AO96" s="185" t="e">
        <f t="shared" ca="1" si="26"/>
        <v>#VALUE!</v>
      </c>
      <c r="AP96" s="185" t="e">
        <f t="shared" ca="1" si="26"/>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27"/>
        <v>#VALUE!</v>
      </c>
      <c r="L97" s="185" t="e">
        <f t="shared" ca="1" si="27"/>
        <v>#VALUE!</v>
      </c>
      <c r="M97" s="185" t="e">
        <f t="shared" ca="1" si="27"/>
        <v>#VALUE!</v>
      </c>
      <c r="N97" s="185" t="e">
        <f t="shared" ca="1" si="27"/>
        <v>#VALUE!</v>
      </c>
      <c r="O97" s="185" t="e">
        <f t="shared" ca="1" si="27"/>
        <v>#VALUE!</v>
      </c>
      <c r="P97" s="185" t="e">
        <f t="shared" ca="1" si="27"/>
        <v>#VALUE!</v>
      </c>
      <c r="Q97" s="185" t="e">
        <f t="shared" ca="1" si="27"/>
        <v>#VALUE!</v>
      </c>
      <c r="R97" s="185" t="e">
        <f t="shared" ca="1" si="27"/>
        <v>#VALUE!</v>
      </c>
      <c r="S97" s="185" t="e">
        <f t="shared" ca="1" si="27"/>
        <v>#VALUE!</v>
      </c>
      <c r="T97" s="185" t="e">
        <f t="shared" ca="1" si="27"/>
        <v>#VALUE!</v>
      </c>
      <c r="U97" s="185" t="e">
        <f t="shared" ca="1" si="27"/>
        <v>#VALUE!</v>
      </c>
      <c r="V97" s="185" t="e">
        <f t="shared" ca="1" si="27"/>
        <v>#VALUE!</v>
      </c>
      <c r="W97" s="185" t="e">
        <f t="shared" ca="1" si="27"/>
        <v>#VALUE!</v>
      </c>
      <c r="X97" s="185" t="e">
        <f t="shared" ca="1" si="27"/>
        <v>#VALUE!</v>
      </c>
      <c r="Y97" s="185" t="e">
        <f t="shared" ca="1" si="27"/>
        <v>#VALUE!</v>
      </c>
      <c r="Z97" s="185" t="e">
        <f t="shared" ca="1" si="27"/>
        <v>#VALUE!</v>
      </c>
      <c r="AA97" s="185" t="e">
        <f t="shared" ca="1" si="27"/>
        <v>#VALUE!</v>
      </c>
      <c r="AB97" s="185" t="e">
        <f t="shared" ca="1" si="27"/>
        <v>#VALUE!</v>
      </c>
      <c r="AC97" s="185" t="e">
        <f t="shared" ca="1" si="27"/>
        <v>#VALUE!</v>
      </c>
      <c r="AD97" s="185" t="e">
        <f t="shared" ca="1" si="27"/>
        <v>#VALUE!</v>
      </c>
      <c r="AE97" s="185" t="e">
        <f t="shared" ca="1" si="27"/>
        <v>#VALUE!</v>
      </c>
      <c r="AF97" s="185" t="e">
        <f t="shared" ca="1" si="27"/>
        <v>#VALUE!</v>
      </c>
      <c r="AG97" s="185" t="e">
        <f t="shared" ca="1" si="27"/>
        <v>#VALUE!</v>
      </c>
      <c r="AH97" s="185" t="e">
        <f t="shared" ca="1" si="27"/>
        <v>#VALUE!</v>
      </c>
      <c r="AI97" s="185" t="e">
        <f t="shared" ca="1" si="26"/>
        <v>#VALUE!</v>
      </c>
      <c r="AJ97" s="185" t="e">
        <f t="shared" ca="1" si="26"/>
        <v>#VALUE!</v>
      </c>
      <c r="AK97" s="185" t="e">
        <f t="shared" ca="1" si="26"/>
        <v>#VALUE!</v>
      </c>
      <c r="AL97" s="185" t="e">
        <f t="shared" ca="1" si="26"/>
        <v>#VALUE!</v>
      </c>
      <c r="AM97" s="185" t="e">
        <f t="shared" ca="1" si="26"/>
        <v>#VALUE!</v>
      </c>
      <c r="AN97" s="185" t="e">
        <f t="shared" ca="1" si="26"/>
        <v>#VALUE!</v>
      </c>
      <c r="AO97" s="185" t="e">
        <f t="shared" ca="1" si="26"/>
        <v>#VALUE!</v>
      </c>
      <c r="AP97" s="185" t="e">
        <f t="shared" ca="1" si="26"/>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27"/>
        <v>#VALUE!</v>
      </c>
      <c r="L98" s="185" t="e">
        <f t="shared" ca="1" si="27"/>
        <v>#VALUE!</v>
      </c>
      <c r="M98" s="185" t="e">
        <f t="shared" ca="1" si="27"/>
        <v>#VALUE!</v>
      </c>
      <c r="N98" s="185" t="e">
        <f t="shared" ca="1" si="27"/>
        <v>#VALUE!</v>
      </c>
      <c r="O98" s="185" t="e">
        <f t="shared" ca="1" si="27"/>
        <v>#VALUE!</v>
      </c>
      <c r="P98" s="185" t="e">
        <f t="shared" ca="1" si="27"/>
        <v>#VALUE!</v>
      </c>
      <c r="Q98" s="185" t="e">
        <f t="shared" ca="1" si="27"/>
        <v>#VALUE!</v>
      </c>
      <c r="R98" s="185" t="e">
        <f t="shared" ca="1" si="27"/>
        <v>#VALUE!</v>
      </c>
      <c r="S98" s="185" t="e">
        <f t="shared" ca="1" si="27"/>
        <v>#VALUE!</v>
      </c>
      <c r="T98" s="185" t="e">
        <f t="shared" ca="1" si="27"/>
        <v>#VALUE!</v>
      </c>
      <c r="U98" s="185" t="e">
        <f t="shared" ca="1" si="27"/>
        <v>#VALUE!</v>
      </c>
      <c r="V98" s="185" t="e">
        <f t="shared" ca="1" si="27"/>
        <v>#VALUE!</v>
      </c>
      <c r="W98" s="185" t="e">
        <f t="shared" ca="1" si="27"/>
        <v>#VALUE!</v>
      </c>
      <c r="X98" s="185" t="e">
        <f t="shared" ca="1" si="27"/>
        <v>#VALUE!</v>
      </c>
      <c r="Y98" s="185" t="e">
        <f t="shared" ca="1" si="27"/>
        <v>#VALUE!</v>
      </c>
      <c r="Z98" s="185" t="e">
        <f t="shared" ca="1" si="27"/>
        <v>#VALUE!</v>
      </c>
      <c r="AA98" s="185" t="e">
        <f t="shared" ca="1" si="27"/>
        <v>#VALUE!</v>
      </c>
      <c r="AB98" s="185" t="e">
        <f t="shared" ca="1" si="27"/>
        <v>#VALUE!</v>
      </c>
      <c r="AC98" s="185" t="e">
        <f t="shared" ca="1" si="27"/>
        <v>#VALUE!</v>
      </c>
      <c r="AD98" s="185" t="e">
        <f t="shared" ca="1" si="27"/>
        <v>#VALUE!</v>
      </c>
      <c r="AE98" s="185" t="e">
        <f t="shared" ca="1" si="27"/>
        <v>#VALUE!</v>
      </c>
      <c r="AF98" s="185" t="e">
        <f t="shared" ca="1" si="27"/>
        <v>#VALUE!</v>
      </c>
      <c r="AG98" s="185" t="e">
        <f t="shared" ca="1" si="27"/>
        <v>#VALUE!</v>
      </c>
      <c r="AH98" s="185" t="e">
        <f t="shared" ca="1" si="27"/>
        <v>#VALUE!</v>
      </c>
      <c r="AI98" s="185" t="e">
        <f t="shared" ca="1" si="26"/>
        <v>#VALUE!</v>
      </c>
      <c r="AJ98" s="185" t="e">
        <f t="shared" ca="1" si="26"/>
        <v>#VALUE!</v>
      </c>
      <c r="AK98" s="185" t="e">
        <f t="shared" ca="1" si="26"/>
        <v>#VALUE!</v>
      </c>
      <c r="AL98" s="185" t="e">
        <f t="shared" ca="1" si="26"/>
        <v>#VALUE!</v>
      </c>
      <c r="AM98" s="185" t="e">
        <f t="shared" ca="1" si="26"/>
        <v>#VALUE!</v>
      </c>
      <c r="AN98" s="185" t="e">
        <f t="shared" ca="1" si="26"/>
        <v>#VALUE!</v>
      </c>
      <c r="AO98" s="185" t="e">
        <f t="shared" ca="1" si="26"/>
        <v>#VALUE!</v>
      </c>
      <c r="AP98" s="185" t="e">
        <f t="shared" ca="1" si="26"/>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27"/>
        <v>#VALUE!</v>
      </c>
      <c r="L99" s="185" t="e">
        <f t="shared" ca="1" si="27"/>
        <v>#VALUE!</v>
      </c>
      <c r="M99" s="185" t="e">
        <f t="shared" ca="1" si="27"/>
        <v>#VALUE!</v>
      </c>
      <c r="N99" s="185" t="e">
        <f t="shared" ca="1" si="27"/>
        <v>#VALUE!</v>
      </c>
      <c r="O99" s="185" t="e">
        <f t="shared" ca="1" si="27"/>
        <v>#VALUE!</v>
      </c>
      <c r="P99" s="185" t="e">
        <f t="shared" ca="1" si="27"/>
        <v>#VALUE!</v>
      </c>
      <c r="Q99" s="185" t="e">
        <f t="shared" ca="1" si="27"/>
        <v>#VALUE!</v>
      </c>
      <c r="R99" s="185" t="e">
        <f t="shared" ca="1" si="27"/>
        <v>#VALUE!</v>
      </c>
      <c r="S99" s="185" t="e">
        <f t="shared" ca="1" si="27"/>
        <v>#VALUE!</v>
      </c>
      <c r="T99" s="185" t="e">
        <f t="shared" ca="1" si="27"/>
        <v>#VALUE!</v>
      </c>
      <c r="U99" s="185" t="e">
        <f t="shared" ca="1" si="27"/>
        <v>#VALUE!</v>
      </c>
      <c r="V99" s="185" t="e">
        <f t="shared" ca="1" si="27"/>
        <v>#VALUE!</v>
      </c>
      <c r="W99" s="185" t="e">
        <f t="shared" ca="1" si="27"/>
        <v>#VALUE!</v>
      </c>
      <c r="X99" s="185" t="e">
        <f t="shared" ca="1" si="27"/>
        <v>#VALUE!</v>
      </c>
      <c r="Y99" s="185" t="e">
        <f t="shared" ca="1" si="27"/>
        <v>#VALUE!</v>
      </c>
      <c r="Z99" s="185" t="e">
        <f t="shared" ca="1" si="27"/>
        <v>#VALUE!</v>
      </c>
      <c r="AA99" s="185" t="e">
        <f t="shared" ca="1" si="27"/>
        <v>#VALUE!</v>
      </c>
      <c r="AB99" s="185" t="e">
        <f t="shared" ca="1" si="27"/>
        <v>#VALUE!</v>
      </c>
      <c r="AC99" s="185" t="e">
        <f t="shared" ca="1" si="27"/>
        <v>#VALUE!</v>
      </c>
      <c r="AD99" s="185" t="e">
        <f t="shared" ca="1" si="27"/>
        <v>#VALUE!</v>
      </c>
      <c r="AE99" s="185" t="e">
        <f t="shared" ca="1" si="27"/>
        <v>#VALUE!</v>
      </c>
      <c r="AF99" s="185" t="e">
        <f t="shared" ca="1" si="27"/>
        <v>#VALUE!</v>
      </c>
      <c r="AG99" s="185" t="e">
        <f t="shared" ca="1" si="27"/>
        <v>#VALUE!</v>
      </c>
      <c r="AH99" s="185" t="e">
        <f t="shared" ca="1" si="27"/>
        <v>#VALUE!</v>
      </c>
      <c r="AI99" s="185" t="e">
        <f t="shared" ca="1" si="26"/>
        <v>#VALUE!</v>
      </c>
      <c r="AJ99" s="185" t="e">
        <f t="shared" ca="1" si="26"/>
        <v>#VALUE!</v>
      </c>
      <c r="AK99" s="185" t="e">
        <f t="shared" ca="1" si="26"/>
        <v>#VALUE!</v>
      </c>
      <c r="AL99" s="185" t="e">
        <f t="shared" ca="1" si="26"/>
        <v>#VALUE!</v>
      </c>
      <c r="AM99" s="185" t="e">
        <f t="shared" ca="1" si="26"/>
        <v>#VALUE!</v>
      </c>
      <c r="AN99" s="185" t="e">
        <f t="shared" ca="1" si="26"/>
        <v>#VALUE!</v>
      </c>
      <c r="AO99" s="185" t="e">
        <f t="shared" ca="1" si="26"/>
        <v>#VALUE!</v>
      </c>
      <c r="AP99" s="185" t="e">
        <f t="shared" ca="1" si="26"/>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27"/>
        <v>#VALUE!</v>
      </c>
      <c r="L100" s="185" t="e">
        <f t="shared" ca="1" si="27"/>
        <v>#VALUE!</v>
      </c>
      <c r="M100" s="185" t="e">
        <f t="shared" ca="1" si="27"/>
        <v>#VALUE!</v>
      </c>
      <c r="N100" s="185" t="e">
        <f t="shared" ca="1" si="27"/>
        <v>#VALUE!</v>
      </c>
      <c r="O100" s="185" t="e">
        <f t="shared" ca="1" si="27"/>
        <v>#VALUE!</v>
      </c>
      <c r="P100" s="185" t="e">
        <f t="shared" ca="1" si="27"/>
        <v>#VALUE!</v>
      </c>
      <c r="Q100" s="185" t="e">
        <f t="shared" ca="1" si="27"/>
        <v>#VALUE!</v>
      </c>
      <c r="R100" s="185" t="e">
        <f t="shared" ca="1" si="27"/>
        <v>#VALUE!</v>
      </c>
      <c r="S100" s="185" t="e">
        <f t="shared" ca="1" si="27"/>
        <v>#VALUE!</v>
      </c>
      <c r="T100" s="185" t="e">
        <f t="shared" ca="1" si="27"/>
        <v>#VALUE!</v>
      </c>
      <c r="U100" s="185" t="e">
        <f t="shared" ca="1" si="27"/>
        <v>#VALUE!</v>
      </c>
      <c r="V100" s="185" t="e">
        <f t="shared" ca="1" si="27"/>
        <v>#VALUE!</v>
      </c>
      <c r="W100" s="185" t="e">
        <f t="shared" ca="1" si="27"/>
        <v>#VALUE!</v>
      </c>
      <c r="X100" s="185" t="e">
        <f t="shared" ca="1" si="27"/>
        <v>#VALUE!</v>
      </c>
      <c r="Y100" s="185" t="e">
        <f t="shared" ca="1" si="27"/>
        <v>#VALUE!</v>
      </c>
      <c r="Z100" s="185" t="e">
        <f t="shared" ca="1" si="27"/>
        <v>#VALUE!</v>
      </c>
      <c r="AA100" s="185" t="e">
        <f t="shared" ca="1" si="27"/>
        <v>#VALUE!</v>
      </c>
      <c r="AB100" s="185" t="e">
        <f t="shared" ca="1" si="27"/>
        <v>#VALUE!</v>
      </c>
      <c r="AC100" s="185" t="e">
        <f t="shared" ca="1" si="27"/>
        <v>#VALUE!</v>
      </c>
      <c r="AD100" s="185" t="e">
        <f t="shared" ca="1" si="27"/>
        <v>#VALUE!</v>
      </c>
      <c r="AE100" s="185" t="e">
        <f t="shared" ca="1" si="27"/>
        <v>#VALUE!</v>
      </c>
      <c r="AF100" s="185" t="e">
        <f t="shared" ca="1" si="27"/>
        <v>#VALUE!</v>
      </c>
      <c r="AG100" s="185" t="e">
        <f t="shared" ca="1" si="27"/>
        <v>#VALUE!</v>
      </c>
      <c r="AH100" s="185" t="e">
        <f t="shared" ca="1" si="27"/>
        <v>#VALUE!</v>
      </c>
      <c r="AI100" s="185" t="e">
        <f t="shared" ca="1" si="26"/>
        <v>#VALUE!</v>
      </c>
      <c r="AJ100" s="185" t="e">
        <f t="shared" ca="1" si="26"/>
        <v>#VALUE!</v>
      </c>
      <c r="AK100" s="185" t="e">
        <f t="shared" ca="1" si="26"/>
        <v>#VALUE!</v>
      </c>
      <c r="AL100" s="185" t="e">
        <f t="shared" ca="1" si="26"/>
        <v>#VALUE!</v>
      </c>
      <c r="AM100" s="185" t="e">
        <f t="shared" ca="1" si="26"/>
        <v>#VALUE!</v>
      </c>
      <c r="AN100" s="185" t="e">
        <f t="shared" ca="1" si="26"/>
        <v>#VALUE!</v>
      </c>
      <c r="AO100" s="185" t="e">
        <f t="shared" ca="1" si="26"/>
        <v>#VALUE!</v>
      </c>
      <c r="AP100" s="185" t="e">
        <f t="shared" ca="1" si="26"/>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27"/>
        <v>#VALUE!</v>
      </c>
      <c r="L101" s="185" t="e">
        <f t="shared" ca="1" si="27"/>
        <v>#VALUE!</v>
      </c>
      <c r="M101" s="185" t="e">
        <f t="shared" ca="1" si="27"/>
        <v>#VALUE!</v>
      </c>
      <c r="N101" s="185" t="e">
        <f t="shared" ca="1" si="27"/>
        <v>#VALUE!</v>
      </c>
      <c r="O101" s="185" t="e">
        <f t="shared" ca="1" si="27"/>
        <v>#VALUE!</v>
      </c>
      <c r="P101" s="185" t="e">
        <f t="shared" ca="1" si="27"/>
        <v>#VALUE!</v>
      </c>
      <c r="Q101" s="185" t="e">
        <f t="shared" ca="1" si="27"/>
        <v>#VALUE!</v>
      </c>
      <c r="R101" s="185" t="e">
        <f t="shared" ca="1" si="27"/>
        <v>#VALUE!</v>
      </c>
      <c r="S101" s="185" t="e">
        <f t="shared" ca="1" si="27"/>
        <v>#VALUE!</v>
      </c>
      <c r="T101" s="185" t="e">
        <f t="shared" ca="1" si="27"/>
        <v>#VALUE!</v>
      </c>
      <c r="U101" s="185" t="e">
        <f t="shared" ca="1" si="27"/>
        <v>#VALUE!</v>
      </c>
      <c r="V101" s="185" t="e">
        <f t="shared" ca="1" si="27"/>
        <v>#VALUE!</v>
      </c>
      <c r="W101" s="185" t="e">
        <f t="shared" ca="1" si="27"/>
        <v>#VALUE!</v>
      </c>
      <c r="X101" s="185" t="e">
        <f t="shared" ca="1" si="27"/>
        <v>#VALUE!</v>
      </c>
      <c r="Y101" s="185" t="e">
        <f t="shared" ca="1" si="27"/>
        <v>#VALUE!</v>
      </c>
      <c r="Z101" s="185" t="e">
        <f t="shared" ca="1" si="27"/>
        <v>#VALUE!</v>
      </c>
      <c r="AA101" s="185" t="e">
        <f t="shared" ca="1" si="27"/>
        <v>#VALUE!</v>
      </c>
      <c r="AB101" s="185" t="e">
        <f t="shared" ca="1" si="27"/>
        <v>#VALUE!</v>
      </c>
      <c r="AC101" s="185" t="e">
        <f t="shared" ca="1" si="27"/>
        <v>#VALUE!</v>
      </c>
      <c r="AD101" s="185" t="e">
        <f t="shared" ca="1" si="27"/>
        <v>#VALUE!</v>
      </c>
      <c r="AE101" s="185" t="e">
        <f t="shared" ca="1" si="27"/>
        <v>#VALUE!</v>
      </c>
      <c r="AF101" s="185" t="e">
        <f t="shared" ca="1" si="27"/>
        <v>#VALUE!</v>
      </c>
      <c r="AG101" s="185" t="e">
        <f t="shared" ca="1" si="27"/>
        <v>#VALUE!</v>
      </c>
      <c r="AH101" s="185" t="e">
        <f t="shared" ca="1" si="27"/>
        <v>#VALUE!</v>
      </c>
      <c r="AI101" s="185" t="e">
        <f t="shared" ca="1" si="26"/>
        <v>#VALUE!</v>
      </c>
      <c r="AJ101" s="185" t="e">
        <f t="shared" ca="1" si="26"/>
        <v>#VALUE!</v>
      </c>
      <c r="AK101" s="185" t="e">
        <f t="shared" ca="1" si="26"/>
        <v>#VALUE!</v>
      </c>
      <c r="AL101" s="185" t="e">
        <f t="shared" ca="1" si="26"/>
        <v>#VALUE!</v>
      </c>
      <c r="AM101" s="185" t="e">
        <f t="shared" ca="1" si="26"/>
        <v>#VALUE!</v>
      </c>
      <c r="AN101" s="185" t="e">
        <f t="shared" ca="1" si="26"/>
        <v>#VALUE!</v>
      </c>
      <c r="AO101" s="185" t="e">
        <f t="shared" ca="1" si="26"/>
        <v>#VALUE!</v>
      </c>
      <c r="AP101" s="185" t="e">
        <f t="shared" ca="1" si="26"/>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27"/>
        <v>#VALUE!</v>
      </c>
      <c r="L102" s="185" t="e">
        <f t="shared" ca="1" si="27"/>
        <v>#VALUE!</v>
      </c>
      <c r="M102" s="185" t="e">
        <f t="shared" ca="1" si="27"/>
        <v>#VALUE!</v>
      </c>
      <c r="N102" s="185" t="e">
        <f t="shared" ca="1" si="27"/>
        <v>#VALUE!</v>
      </c>
      <c r="O102" s="185" t="e">
        <f t="shared" ca="1" si="27"/>
        <v>#VALUE!</v>
      </c>
      <c r="P102" s="185" t="e">
        <f t="shared" ca="1" si="27"/>
        <v>#VALUE!</v>
      </c>
      <c r="Q102" s="185" t="e">
        <f t="shared" ca="1" si="27"/>
        <v>#VALUE!</v>
      </c>
      <c r="R102" s="185" t="e">
        <f t="shared" ca="1" si="27"/>
        <v>#VALUE!</v>
      </c>
      <c r="S102" s="185" t="e">
        <f t="shared" ca="1" si="27"/>
        <v>#VALUE!</v>
      </c>
      <c r="T102" s="185" t="e">
        <f t="shared" ca="1" si="27"/>
        <v>#VALUE!</v>
      </c>
      <c r="U102" s="185" t="e">
        <f t="shared" ca="1" si="27"/>
        <v>#VALUE!</v>
      </c>
      <c r="V102" s="185" t="e">
        <f t="shared" ca="1" si="27"/>
        <v>#VALUE!</v>
      </c>
      <c r="W102" s="185" t="e">
        <f t="shared" ca="1" si="27"/>
        <v>#VALUE!</v>
      </c>
      <c r="X102" s="185" t="e">
        <f t="shared" ca="1" si="27"/>
        <v>#VALUE!</v>
      </c>
      <c r="Y102" s="185" t="e">
        <f t="shared" ca="1" si="27"/>
        <v>#VALUE!</v>
      </c>
      <c r="Z102" s="185" t="e">
        <f t="shared" ca="1" si="27"/>
        <v>#VALUE!</v>
      </c>
      <c r="AA102" s="185" t="e">
        <f t="shared" ca="1" si="27"/>
        <v>#VALUE!</v>
      </c>
      <c r="AB102" s="185" t="e">
        <f t="shared" ca="1" si="27"/>
        <v>#VALUE!</v>
      </c>
      <c r="AC102" s="185" t="e">
        <f t="shared" ca="1" si="27"/>
        <v>#VALUE!</v>
      </c>
      <c r="AD102" s="185" t="e">
        <f t="shared" ca="1" si="27"/>
        <v>#VALUE!</v>
      </c>
      <c r="AE102" s="185" t="e">
        <f t="shared" ca="1" si="27"/>
        <v>#VALUE!</v>
      </c>
      <c r="AF102" s="185" t="e">
        <f t="shared" ca="1" si="27"/>
        <v>#VALUE!</v>
      </c>
      <c r="AG102" s="185" t="e">
        <f t="shared" ca="1" si="27"/>
        <v>#VALUE!</v>
      </c>
      <c r="AH102" s="185" t="e">
        <f t="shared" ca="1" si="27"/>
        <v>#VALUE!</v>
      </c>
      <c r="AI102" s="185" t="e">
        <f t="shared" ca="1" si="26"/>
        <v>#VALUE!</v>
      </c>
      <c r="AJ102" s="185" t="e">
        <f t="shared" ca="1" si="26"/>
        <v>#VALUE!</v>
      </c>
      <c r="AK102" s="185" t="e">
        <f t="shared" ca="1" si="26"/>
        <v>#VALUE!</v>
      </c>
      <c r="AL102" s="185" t="e">
        <f t="shared" ca="1" si="26"/>
        <v>#VALUE!</v>
      </c>
      <c r="AM102" s="185" t="e">
        <f t="shared" ca="1" si="26"/>
        <v>#VALUE!</v>
      </c>
      <c r="AN102" s="185" t="e">
        <f t="shared" ca="1" si="26"/>
        <v>#VALUE!</v>
      </c>
      <c r="AO102" s="185" t="e">
        <f t="shared" ca="1" si="26"/>
        <v>#VALUE!</v>
      </c>
      <c r="AP102" s="185" t="e">
        <f t="shared" ca="1" si="26"/>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27"/>
        <v>#VALUE!</v>
      </c>
      <c r="L103" s="185" t="e">
        <f t="shared" ca="1" si="27"/>
        <v>#VALUE!</v>
      </c>
      <c r="M103" s="185" t="e">
        <f t="shared" ca="1" si="27"/>
        <v>#VALUE!</v>
      </c>
      <c r="N103" s="185" t="e">
        <f t="shared" ca="1" si="27"/>
        <v>#VALUE!</v>
      </c>
      <c r="O103" s="185" t="e">
        <f t="shared" ca="1" si="27"/>
        <v>#VALUE!</v>
      </c>
      <c r="P103" s="185" t="e">
        <f t="shared" ca="1" si="27"/>
        <v>#VALUE!</v>
      </c>
      <c r="Q103" s="185" t="e">
        <f t="shared" ca="1" si="27"/>
        <v>#VALUE!</v>
      </c>
      <c r="R103" s="185" t="e">
        <f t="shared" ca="1" si="27"/>
        <v>#VALUE!</v>
      </c>
      <c r="S103" s="185" t="e">
        <f t="shared" ca="1" si="27"/>
        <v>#VALUE!</v>
      </c>
      <c r="T103" s="185" t="e">
        <f t="shared" ca="1" si="27"/>
        <v>#VALUE!</v>
      </c>
      <c r="U103" s="185" t="e">
        <f t="shared" ca="1" si="27"/>
        <v>#VALUE!</v>
      </c>
      <c r="V103" s="185" t="e">
        <f t="shared" ca="1" si="27"/>
        <v>#VALUE!</v>
      </c>
      <c r="W103" s="185" t="e">
        <f t="shared" ca="1" si="27"/>
        <v>#VALUE!</v>
      </c>
      <c r="X103" s="185" t="e">
        <f t="shared" ca="1" si="27"/>
        <v>#VALUE!</v>
      </c>
      <c r="Y103" s="185" t="e">
        <f t="shared" ca="1" si="27"/>
        <v>#VALUE!</v>
      </c>
      <c r="Z103" s="185" t="e">
        <f t="shared" ref="Z103:AO111" ca="1" si="28">Z$91/Y$91*Y103</f>
        <v>#VALUE!</v>
      </c>
      <c r="AA103" s="185" t="e">
        <f t="shared" ca="1" si="28"/>
        <v>#VALUE!</v>
      </c>
      <c r="AB103" s="185" t="e">
        <f t="shared" ca="1" si="28"/>
        <v>#VALUE!</v>
      </c>
      <c r="AC103" s="185" t="e">
        <f t="shared" ca="1" si="28"/>
        <v>#VALUE!</v>
      </c>
      <c r="AD103" s="185" t="e">
        <f t="shared" ca="1" si="28"/>
        <v>#VALUE!</v>
      </c>
      <c r="AE103" s="185" t="e">
        <f t="shared" ca="1" si="28"/>
        <v>#VALUE!</v>
      </c>
      <c r="AF103" s="185" t="e">
        <f t="shared" ca="1" si="28"/>
        <v>#VALUE!</v>
      </c>
      <c r="AG103" s="185" t="e">
        <f t="shared" ca="1" si="28"/>
        <v>#VALUE!</v>
      </c>
      <c r="AH103" s="185" t="e">
        <f t="shared" ca="1" si="28"/>
        <v>#VALUE!</v>
      </c>
      <c r="AI103" s="185" t="e">
        <f t="shared" ca="1" si="26"/>
        <v>#VALUE!</v>
      </c>
      <c r="AJ103" s="185" t="e">
        <f t="shared" ca="1" si="26"/>
        <v>#VALUE!</v>
      </c>
      <c r="AK103" s="185" t="e">
        <f t="shared" ca="1" si="26"/>
        <v>#VALUE!</v>
      </c>
      <c r="AL103" s="185" t="e">
        <f t="shared" ca="1" si="26"/>
        <v>#VALUE!</v>
      </c>
      <c r="AM103" s="185" t="e">
        <f t="shared" ca="1" si="26"/>
        <v>#VALUE!</v>
      </c>
      <c r="AN103" s="185" t="e">
        <f t="shared" ca="1" si="26"/>
        <v>#VALUE!</v>
      </c>
      <c r="AO103" s="185" t="e">
        <f t="shared" ca="1" si="26"/>
        <v>#VALUE!</v>
      </c>
      <c r="AP103" s="185" t="e">
        <f t="shared" ca="1" si="26"/>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29">K$91/J$91*J104</f>
        <v>#VALUE!</v>
      </c>
      <c r="L104" s="185" t="e">
        <f t="shared" ca="1" si="29"/>
        <v>#VALUE!</v>
      </c>
      <c r="M104" s="185" t="e">
        <f t="shared" ca="1" si="29"/>
        <v>#VALUE!</v>
      </c>
      <c r="N104" s="185" t="e">
        <f t="shared" ca="1" si="29"/>
        <v>#VALUE!</v>
      </c>
      <c r="O104" s="185" t="e">
        <f t="shared" ca="1" si="29"/>
        <v>#VALUE!</v>
      </c>
      <c r="P104" s="185" t="e">
        <f t="shared" ca="1" si="29"/>
        <v>#VALUE!</v>
      </c>
      <c r="Q104" s="185" t="e">
        <f t="shared" ca="1" si="29"/>
        <v>#VALUE!</v>
      </c>
      <c r="R104" s="185" t="e">
        <f t="shared" ca="1" si="29"/>
        <v>#VALUE!</v>
      </c>
      <c r="S104" s="185" t="e">
        <f t="shared" ca="1" si="29"/>
        <v>#VALUE!</v>
      </c>
      <c r="T104" s="185" t="e">
        <f t="shared" ca="1" si="29"/>
        <v>#VALUE!</v>
      </c>
      <c r="U104" s="185" t="e">
        <f t="shared" ca="1" si="29"/>
        <v>#VALUE!</v>
      </c>
      <c r="V104" s="185" t="e">
        <f t="shared" ca="1" si="29"/>
        <v>#VALUE!</v>
      </c>
      <c r="W104" s="185" t="e">
        <f t="shared" ca="1" si="29"/>
        <v>#VALUE!</v>
      </c>
      <c r="X104" s="185" t="e">
        <f t="shared" ca="1" si="29"/>
        <v>#VALUE!</v>
      </c>
      <c r="Y104" s="185" t="e">
        <f t="shared" ca="1" si="29"/>
        <v>#VALUE!</v>
      </c>
      <c r="Z104" s="185" t="e">
        <f t="shared" ca="1" si="28"/>
        <v>#VALUE!</v>
      </c>
      <c r="AA104" s="185" t="e">
        <f t="shared" ca="1" si="28"/>
        <v>#VALUE!</v>
      </c>
      <c r="AB104" s="185" t="e">
        <f t="shared" ca="1" si="28"/>
        <v>#VALUE!</v>
      </c>
      <c r="AC104" s="185" t="e">
        <f t="shared" ca="1" si="28"/>
        <v>#VALUE!</v>
      </c>
      <c r="AD104" s="185" t="e">
        <f t="shared" ca="1" si="28"/>
        <v>#VALUE!</v>
      </c>
      <c r="AE104" s="185" t="e">
        <f t="shared" ca="1" si="28"/>
        <v>#VALUE!</v>
      </c>
      <c r="AF104" s="185" t="e">
        <f t="shared" ca="1" si="28"/>
        <v>#VALUE!</v>
      </c>
      <c r="AG104" s="185" t="e">
        <f t="shared" ca="1" si="28"/>
        <v>#VALUE!</v>
      </c>
      <c r="AH104" s="185" t="e">
        <f t="shared" ca="1" si="28"/>
        <v>#VALUE!</v>
      </c>
      <c r="AI104" s="185" t="e">
        <f t="shared" ca="1" si="26"/>
        <v>#VALUE!</v>
      </c>
      <c r="AJ104" s="185" t="e">
        <f t="shared" ca="1" si="26"/>
        <v>#VALUE!</v>
      </c>
      <c r="AK104" s="185" t="e">
        <f t="shared" ca="1" si="26"/>
        <v>#VALUE!</v>
      </c>
      <c r="AL104" s="185" t="e">
        <f t="shared" ca="1" si="26"/>
        <v>#VALUE!</v>
      </c>
      <c r="AM104" s="185" t="e">
        <f t="shared" ca="1" si="26"/>
        <v>#VALUE!</v>
      </c>
      <c r="AN104" s="185" t="e">
        <f t="shared" ca="1" si="26"/>
        <v>#VALUE!</v>
      </c>
      <c r="AO104" s="185" t="e">
        <f t="shared" ca="1" si="26"/>
        <v>#VALUE!</v>
      </c>
      <c r="AP104" s="185" t="e">
        <f t="shared" ca="1" si="26"/>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29"/>
        <v>#VALUE!</v>
      </c>
      <c r="L105" s="185" t="e">
        <f t="shared" ca="1" si="29"/>
        <v>#VALUE!</v>
      </c>
      <c r="M105" s="185" t="e">
        <f t="shared" ca="1" si="29"/>
        <v>#VALUE!</v>
      </c>
      <c r="N105" s="185" t="e">
        <f t="shared" ca="1" si="29"/>
        <v>#VALUE!</v>
      </c>
      <c r="O105" s="185" t="e">
        <f t="shared" ca="1" si="29"/>
        <v>#VALUE!</v>
      </c>
      <c r="P105" s="185" t="e">
        <f t="shared" ca="1" si="29"/>
        <v>#VALUE!</v>
      </c>
      <c r="Q105" s="185" t="e">
        <f t="shared" ca="1" si="29"/>
        <v>#VALUE!</v>
      </c>
      <c r="R105" s="185" t="e">
        <f t="shared" ca="1" si="29"/>
        <v>#VALUE!</v>
      </c>
      <c r="S105" s="185" t="e">
        <f t="shared" ca="1" si="29"/>
        <v>#VALUE!</v>
      </c>
      <c r="T105" s="185" t="e">
        <f t="shared" ca="1" si="29"/>
        <v>#VALUE!</v>
      </c>
      <c r="U105" s="185" t="e">
        <f t="shared" ca="1" si="29"/>
        <v>#VALUE!</v>
      </c>
      <c r="V105" s="185" t="e">
        <f t="shared" ca="1" si="29"/>
        <v>#VALUE!</v>
      </c>
      <c r="W105" s="185" t="e">
        <f t="shared" ca="1" si="29"/>
        <v>#VALUE!</v>
      </c>
      <c r="X105" s="185" t="e">
        <f t="shared" ca="1" si="29"/>
        <v>#VALUE!</v>
      </c>
      <c r="Y105" s="185" t="e">
        <f t="shared" ca="1" si="29"/>
        <v>#VALUE!</v>
      </c>
      <c r="Z105" s="185" t="e">
        <f t="shared" ca="1" si="28"/>
        <v>#VALUE!</v>
      </c>
      <c r="AA105" s="185" t="e">
        <f t="shared" ca="1" si="28"/>
        <v>#VALUE!</v>
      </c>
      <c r="AB105" s="185" t="e">
        <f t="shared" ca="1" si="28"/>
        <v>#VALUE!</v>
      </c>
      <c r="AC105" s="185" t="e">
        <f t="shared" ca="1" si="28"/>
        <v>#VALUE!</v>
      </c>
      <c r="AD105" s="185" t="e">
        <f t="shared" ca="1" si="28"/>
        <v>#VALUE!</v>
      </c>
      <c r="AE105" s="185" t="e">
        <f t="shared" ca="1" si="28"/>
        <v>#VALUE!</v>
      </c>
      <c r="AF105" s="185" t="e">
        <f t="shared" ca="1" si="28"/>
        <v>#VALUE!</v>
      </c>
      <c r="AG105" s="185" t="e">
        <f t="shared" ca="1" si="28"/>
        <v>#VALUE!</v>
      </c>
      <c r="AH105" s="185" t="e">
        <f t="shared" ca="1" si="28"/>
        <v>#VALUE!</v>
      </c>
      <c r="AI105" s="185" t="e">
        <f t="shared" ca="1" si="26"/>
        <v>#VALUE!</v>
      </c>
      <c r="AJ105" s="185" t="e">
        <f t="shared" ca="1" si="26"/>
        <v>#VALUE!</v>
      </c>
      <c r="AK105" s="185" t="e">
        <f t="shared" ca="1" si="26"/>
        <v>#VALUE!</v>
      </c>
      <c r="AL105" s="185" t="e">
        <f t="shared" ca="1" si="26"/>
        <v>#VALUE!</v>
      </c>
      <c r="AM105" s="185" t="e">
        <f t="shared" ca="1" si="26"/>
        <v>#VALUE!</v>
      </c>
      <c r="AN105" s="185" t="e">
        <f t="shared" ca="1" si="26"/>
        <v>#VALUE!</v>
      </c>
      <c r="AO105" s="185" t="e">
        <f t="shared" ca="1" si="26"/>
        <v>#VALUE!</v>
      </c>
      <c r="AP105" s="185" t="e">
        <f t="shared" ca="1" si="26"/>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29"/>
        <v>#VALUE!</v>
      </c>
      <c r="L106" s="185" t="e">
        <f t="shared" ca="1" si="29"/>
        <v>#VALUE!</v>
      </c>
      <c r="M106" s="185" t="e">
        <f t="shared" ca="1" si="29"/>
        <v>#VALUE!</v>
      </c>
      <c r="N106" s="185" t="e">
        <f t="shared" ca="1" si="29"/>
        <v>#VALUE!</v>
      </c>
      <c r="O106" s="185" t="e">
        <f t="shared" ca="1" si="29"/>
        <v>#VALUE!</v>
      </c>
      <c r="P106" s="185" t="e">
        <f t="shared" ca="1" si="29"/>
        <v>#VALUE!</v>
      </c>
      <c r="Q106" s="185" t="e">
        <f t="shared" ca="1" si="29"/>
        <v>#VALUE!</v>
      </c>
      <c r="R106" s="185" t="e">
        <f t="shared" ca="1" si="29"/>
        <v>#VALUE!</v>
      </c>
      <c r="S106" s="185" t="e">
        <f t="shared" ca="1" si="29"/>
        <v>#VALUE!</v>
      </c>
      <c r="T106" s="185" t="e">
        <f t="shared" ca="1" si="29"/>
        <v>#VALUE!</v>
      </c>
      <c r="U106" s="185" t="e">
        <f t="shared" ca="1" si="29"/>
        <v>#VALUE!</v>
      </c>
      <c r="V106" s="185" t="e">
        <f t="shared" ca="1" si="29"/>
        <v>#VALUE!</v>
      </c>
      <c r="W106" s="185" t="e">
        <f t="shared" ca="1" si="29"/>
        <v>#VALUE!</v>
      </c>
      <c r="X106" s="185" t="e">
        <f t="shared" ca="1" si="29"/>
        <v>#VALUE!</v>
      </c>
      <c r="Y106" s="185" t="e">
        <f t="shared" ca="1" si="29"/>
        <v>#VALUE!</v>
      </c>
      <c r="Z106" s="185" t="e">
        <f t="shared" ca="1" si="28"/>
        <v>#VALUE!</v>
      </c>
      <c r="AA106" s="185" t="e">
        <f t="shared" ca="1" si="28"/>
        <v>#VALUE!</v>
      </c>
      <c r="AB106" s="185" t="e">
        <f t="shared" ca="1" si="28"/>
        <v>#VALUE!</v>
      </c>
      <c r="AC106" s="185" t="e">
        <f t="shared" ca="1" si="28"/>
        <v>#VALUE!</v>
      </c>
      <c r="AD106" s="185" t="e">
        <f t="shared" ca="1" si="28"/>
        <v>#VALUE!</v>
      </c>
      <c r="AE106" s="185" t="e">
        <f t="shared" ca="1" si="28"/>
        <v>#VALUE!</v>
      </c>
      <c r="AF106" s="185" t="e">
        <f t="shared" ca="1" si="28"/>
        <v>#VALUE!</v>
      </c>
      <c r="AG106" s="185" t="e">
        <f t="shared" ca="1" si="28"/>
        <v>#VALUE!</v>
      </c>
      <c r="AH106" s="185" t="e">
        <f t="shared" ca="1" si="28"/>
        <v>#VALUE!</v>
      </c>
      <c r="AI106" s="185" t="e">
        <f t="shared" ca="1" si="26"/>
        <v>#VALUE!</v>
      </c>
      <c r="AJ106" s="185" t="e">
        <f t="shared" ca="1" si="26"/>
        <v>#VALUE!</v>
      </c>
      <c r="AK106" s="185" t="e">
        <f t="shared" ca="1" si="26"/>
        <v>#VALUE!</v>
      </c>
      <c r="AL106" s="185" t="e">
        <f t="shared" ca="1" si="26"/>
        <v>#VALUE!</v>
      </c>
      <c r="AM106" s="185" t="e">
        <f t="shared" ca="1" si="26"/>
        <v>#VALUE!</v>
      </c>
      <c r="AN106" s="185" t="e">
        <f t="shared" ca="1" si="26"/>
        <v>#VALUE!</v>
      </c>
      <c r="AO106" s="185" t="e">
        <f t="shared" ca="1" si="26"/>
        <v>#VALUE!</v>
      </c>
      <c r="AP106" s="185" t="e">
        <f t="shared" ca="1" si="26"/>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29"/>
        <v>#VALUE!</v>
      </c>
      <c r="L107" s="185" t="e">
        <f t="shared" ca="1" si="29"/>
        <v>#VALUE!</v>
      </c>
      <c r="M107" s="185" t="e">
        <f t="shared" ca="1" si="29"/>
        <v>#VALUE!</v>
      </c>
      <c r="N107" s="185" t="e">
        <f t="shared" ca="1" si="29"/>
        <v>#VALUE!</v>
      </c>
      <c r="O107" s="185" t="e">
        <f t="shared" ca="1" si="29"/>
        <v>#VALUE!</v>
      </c>
      <c r="P107" s="185" t="e">
        <f t="shared" ca="1" si="29"/>
        <v>#VALUE!</v>
      </c>
      <c r="Q107" s="185" t="e">
        <f t="shared" ca="1" si="29"/>
        <v>#VALUE!</v>
      </c>
      <c r="R107" s="185" t="e">
        <f t="shared" ca="1" si="29"/>
        <v>#VALUE!</v>
      </c>
      <c r="S107" s="185" t="e">
        <f t="shared" ca="1" si="29"/>
        <v>#VALUE!</v>
      </c>
      <c r="T107" s="185" t="e">
        <f t="shared" ca="1" si="29"/>
        <v>#VALUE!</v>
      </c>
      <c r="U107" s="185" t="e">
        <f t="shared" ca="1" si="29"/>
        <v>#VALUE!</v>
      </c>
      <c r="V107" s="185" t="e">
        <f t="shared" ca="1" si="29"/>
        <v>#VALUE!</v>
      </c>
      <c r="W107" s="185" t="e">
        <f t="shared" ca="1" si="29"/>
        <v>#VALUE!</v>
      </c>
      <c r="X107" s="185" t="e">
        <f t="shared" ca="1" si="29"/>
        <v>#VALUE!</v>
      </c>
      <c r="Y107" s="185" t="e">
        <f t="shared" ca="1" si="29"/>
        <v>#VALUE!</v>
      </c>
      <c r="Z107" s="185" t="e">
        <f t="shared" ca="1" si="28"/>
        <v>#VALUE!</v>
      </c>
      <c r="AA107" s="185" t="e">
        <f t="shared" ca="1" si="28"/>
        <v>#VALUE!</v>
      </c>
      <c r="AB107" s="185" t="e">
        <f t="shared" ca="1" si="28"/>
        <v>#VALUE!</v>
      </c>
      <c r="AC107" s="185" t="e">
        <f t="shared" ca="1" si="28"/>
        <v>#VALUE!</v>
      </c>
      <c r="AD107" s="185" t="e">
        <f t="shared" ca="1" si="28"/>
        <v>#VALUE!</v>
      </c>
      <c r="AE107" s="185" t="e">
        <f t="shared" ca="1" si="28"/>
        <v>#VALUE!</v>
      </c>
      <c r="AF107" s="185" t="e">
        <f t="shared" ca="1" si="28"/>
        <v>#VALUE!</v>
      </c>
      <c r="AG107" s="185" t="e">
        <f t="shared" ca="1" si="28"/>
        <v>#VALUE!</v>
      </c>
      <c r="AH107" s="185" t="e">
        <f t="shared" ca="1" si="28"/>
        <v>#VALUE!</v>
      </c>
      <c r="AI107" s="185" t="e">
        <f t="shared" ca="1" si="26"/>
        <v>#VALUE!</v>
      </c>
      <c r="AJ107" s="185" t="e">
        <f t="shared" ca="1" si="26"/>
        <v>#VALUE!</v>
      </c>
      <c r="AK107" s="185" t="e">
        <f t="shared" ca="1" si="26"/>
        <v>#VALUE!</v>
      </c>
      <c r="AL107" s="185" t="e">
        <f t="shared" ca="1" si="26"/>
        <v>#VALUE!</v>
      </c>
      <c r="AM107" s="185" t="e">
        <f t="shared" ca="1" si="26"/>
        <v>#VALUE!</v>
      </c>
      <c r="AN107" s="185" t="e">
        <f t="shared" ca="1" si="26"/>
        <v>#VALUE!</v>
      </c>
      <c r="AO107" s="185" t="e">
        <f t="shared" ca="1" si="26"/>
        <v>#VALUE!</v>
      </c>
      <c r="AP107" s="185" t="e">
        <f t="shared" ca="1" si="26"/>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29"/>
        <v>#VALUE!</v>
      </c>
      <c r="L108" s="185" t="e">
        <f t="shared" ca="1" si="29"/>
        <v>#VALUE!</v>
      </c>
      <c r="M108" s="185" t="e">
        <f t="shared" ca="1" si="29"/>
        <v>#VALUE!</v>
      </c>
      <c r="N108" s="185" t="e">
        <f t="shared" ca="1" si="29"/>
        <v>#VALUE!</v>
      </c>
      <c r="O108" s="185" t="e">
        <f t="shared" ca="1" si="29"/>
        <v>#VALUE!</v>
      </c>
      <c r="P108" s="185" t="e">
        <f t="shared" ca="1" si="29"/>
        <v>#VALUE!</v>
      </c>
      <c r="Q108" s="185" t="e">
        <f t="shared" ca="1" si="29"/>
        <v>#VALUE!</v>
      </c>
      <c r="R108" s="185" t="e">
        <f t="shared" ca="1" si="29"/>
        <v>#VALUE!</v>
      </c>
      <c r="S108" s="185" t="e">
        <f t="shared" ca="1" si="29"/>
        <v>#VALUE!</v>
      </c>
      <c r="T108" s="185" t="e">
        <f t="shared" ca="1" si="29"/>
        <v>#VALUE!</v>
      </c>
      <c r="U108" s="185" t="e">
        <f t="shared" ca="1" si="29"/>
        <v>#VALUE!</v>
      </c>
      <c r="V108" s="185" t="e">
        <f t="shared" ca="1" si="29"/>
        <v>#VALUE!</v>
      </c>
      <c r="W108" s="185" t="e">
        <f t="shared" ca="1" si="29"/>
        <v>#VALUE!</v>
      </c>
      <c r="X108" s="185" t="e">
        <f t="shared" ca="1" si="29"/>
        <v>#VALUE!</v>
      </c>
      <c r="Y108" s="185" t="e">
        <f t="shared" ca="1" si="29"/>
        <v>#VALUE!</v>
      </c>
      <c r="Z108" s="185" t="e">
        <f t="shared" ca="1" si="28"/>
        <v>#VALUE!</v>
      </c>
      <c r="AA108" s="185" t="e">
        <f t="shared" ca="1" si="28"/>
        <v>#VALUE!</v>
      </c>
      <c r="AB108" s="185" t="e">
        <f t="shared" ca="1" si="28"/>
        <v>#VALUE!</v>
      </c>
      <c r="AC108" s="185" t="e">
        <f t="shared" ca="1" si="28"/>
        <v>#VALUE!</v>
      </c>
      <c r="AD108" s="185" t="e">
        <f t="shared" ca="1" si="28"/>
        <v>#VALUE!</v>
      </c>
      <c r="AE108" s="185" t="e">
        <f t="shared" ca="1" si="28"/>
        <v>#VALUE!</v>
      </c>
      <c r="AF108" s="185" t="e">
        <f t="shared" ca="1" si="28"/>
        <v>#VALUE!</v>
      </c>
      <c r="AG108" s="185" t="e">
        <f t="shared" ca="1" si="28"/>
        <v>#VALUE!</v>
      </c>
      <c r="AH108" s="185" t="e">
        <f t="shared" ca="1" si="28"/>
        <v>#VALUE!</v>
      </c>
      <c r="AI108" s="185" t="e">
        <f t="shared" ca="1" si="28"/>
        <v>#VALUE!</v>
      </c>
      <c r="AJ108" s="185" t="e">
        <f t="shared" ca="1" si="28"/>
        <v>#VALUE!</v>
      </c>
      <c r="AK108" s="185" t="e">
        <f t="shared" ca="1" si="28"/>
        <v>#VALUE!</v>
      </c>
      <c r="AL108" s="185" t="e">
        <f t="shared" ca="1" si="28"/>
        <v>#VALUE!</v>
      </c>
      <c r="AM108" s="185" t="e">
        <f t="shared" ca="1" si="28"/>
        <v>#VALUE!</v>
      </c>
      <c r="AN108" s="185" t="e">
        <f t="shared" ca="1" si="28"/>
        <v>#VALUE!</v>
      </c>
      <c r="AO108" s="185" t="e">
        <f t="shared" ca="1" si="28"/>
        <v>#VALUE!</v>
      </c>
      <c r="AP108" s="185" t="e">
        <f t="shared" ref="AP108:AP111" ca="1" si="30">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29"/>
        <v>#VALUE!</v>
      </c>
      <c r="L109" s="185" t="e">
        <f t="shared" ca="1" si="29"/>
        <v>#VALUE!</v>
      </c>
      <c r="M109" s="185" t="e">
        <f t="shared" ca="1" si="29"/>
        <v>#VALUE!</v>
      </c>
      <c r="N109" s="185" t="e">
        <f t="shared" ca="1" si="29"/>
        <v>#VALUE!</v>
      </c>
      <c r="O109" s="185" t="e">
        <f t="shared" ca="1" si="29"/>
        <v>#VALUE!</v>
      </c>
      <c r="P109" s="185" t="e">
        <f t="shared" ca="1" si="29"/>
        <v>#VALUE!</v>
      </c>
      <c r="Q109" s="185" t="e">
        <f t="shared" ca="1" si="29"/>
        <v>#VALUE!</v>
      </c>
      <c r="R109" s="185" t="e">
        <f t="shared" ca="1" si="29"/>
        <v>#VALUE!</v>
      </c>
      <c r="S109" s="185" t="e">
        <f t="shared" ca="1" si="29"/>
        <v>#VALUE!</v>
      </c>
      <c r="T109" s="185" t="e">
        <f t="shared" ca="1" si="29"/>
        <v>#VALUE!</v>
      </c>
      <c r="U109" s="185" t="e">
        <f t="shared" ca="1" si="29"/>
        <v>#VALUE!</v>
      </c>
      <c r="V109" s="185" t="e">
        <f t="shared" ca="1" si="29"/>
        <v>#VALUE!</v>
      </c>
      <c r="W109" s="185" t="e">
        <f t="shared" ca="1" si="29"/>
        <v>#VALUE!</v>
      </c>
      <c r="X109" s="185" t="e">
        <f t="shared" ca="1" si="29"/>
        <v>#VALUE!</v>
      </c>
      <c r="Y109" s="185" t="e">
        <f t="shared" ca="1" si="29"/>
        <v>#VALUE!</v>
      </c>
      <c r="Z109" s="185" t="e">
        <f t="shared" ca="1" si="28"/>
        <v>#VALUE!</v>
      </c>
      <c r="AA109" s="185" t="e">
        <f t="shared" ca="1" si="28"/>
        <v>#VALUE!</v>
      </c>
      <c r="AB109" s="185" t="e">
        <f t="shared" ca="1" si="28"/>
        <v>#VALUE!</v>
      </c>
      <c r="AC109" s="185" t="e">
        <f t="shared" ca="1" si="28"/>
        <v>#VALUE!</v>
      </c>
      <c r="AD109" s="185" t="e">
        <f t="shared" ca="1" si="28"/>
        <v>#VALUE!</v>
      </c>
      <c r="AE109" s="185" t="e">
        <f t="shared" ca="1" si="28"/>
        <v>#VALUE!</v>
      </c>
      <c r="AF109" s="185" t="e">
        <f t="shared" ca="1" si="28"/>
        <v>#VALUE!</v>
      </c>
      <c r="AG109" s="185" t="e">
        <f t="shared" ca="1" si="28"/>
        <v>#VALUE!</v>
      </c>
      <c r="AH109" s="185" t="e">
        <f t="shared" ca="1" si="28"/>
        <v>#VALUE!</v>
      </c>
      <c r="AI109" s="185" t="e">
        <f t="shared" ca="1" si="28"/>
        <v>#VALUE!</v>
      </c>
      <c r="AJ109" s="185" t="e">
        <f t="shared" ca="1" si="28"/>
        <v>#VALUE!</v>
      </c>
      <c r="AK109" s="185" t="e">
        <f t="shared" ca="1" si="28"/>
        <v>#VALUE!</v>
      </c>
      <c r="AL109" s="185" t="e">
        <f t="shared" ca="1" si="28"/>
        <v>#VALUE!</v>
      </c>
      <c r="AM109" s="185" t="e">
        <f t="shared" ca="1" si="28"/>
        <v>#VALUE!</v>
      </c>
      <c r="AN109" s="185" t="e">
        <f t="shared" ca="1" si="28"/>
        <v>#VALUE!</v>
      </c>
      <c r="AO109" s="185" t="e">
        <f t="shared" ca="1" si="28"/>
        <v>#VALUE!</v>
      </c>
      <c r="AP109" s="185" t="e">
        <f t="shared" ca="1" si="30"/>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29"/>
        <v>#VALUE!</v>
      </c>
      <c r="L110" s="185" t="e">
        <f t="shared" ca="1" si="29"/>
        <v>#VALUE!</v>
      </c>
      <c r="M110" s="185" t="e">
        <f t="shared" ca="1" si="29"/>
        <v>#VALUE!</v>
      </c>
      <c r="N110" s="185" t="e">
        <f t="shared" ca="1" si="29"/>
        <v>#VALUE!</v>
      </c>
      <c r="O110" s="185" t="e">
        <f t="shared" ca="1" si="29"/>
        <v>#VALUE!</v>
      </c>
      <c r="P110" s="185" t="e">
        <f t="shared" ca="1" si="29"/>
        <v>#VALUE!</v>
      </c>
      <c r="Q110" s="185" t="e">
        <f t="shared" ca="1" si="29"/>
        <v>#VALUE!</v>
      </c>
      <c r="R110" s="185" t="e">
        <f t="shared" ca="1" si="29"/>
        <v>#VALUE!</v>
      </c>
      <c r="S110" s="185" t="e">
        <f t="shared" ca="1" si="29"/>
        <v>#VALUE!</v>
      </c>
      <c r="T110" s="185" t="e">
        <f t="shared" ca="1" si="29"/>
        <v>#VALUE!</v>
      </c>
      <c r="U110" s="185" t="e">
        <f t="shared" ca="1" si="29"/>
        <v>#VALUE!</v>
      </c>
      <c r="V110" s="185" t="e">
        <f t="shared" ca="1" si="29"/>
        <v>#VALUE!</v>
      </c>
      <c r="W110" s="185" t="e">
        <f t="shared" ca="1" si="29"/>
        <v>#VALUE!</v>
      </c>
      <c r="X110" s="185" t="e">
        <f t="shared" ca="1" si="29"/>
        <v>#VALUE!</v>
      </c>
      <c r="Y110" s="185" t="e">
        <f t="shared" ca="1" si="29"/>
        <v>#VALUE!</v>
      </c>
      <c r="Z110" s="185" t="e">
        <f t="shared" ca="1" si="28"/>
        <v>#VALUE!</v>
      </c>
      <c r="AA110" s="185" t="e">
        <f t="shared" ca="1" si="28"/>
        <v>#VALUE!</v>
      </c>
      <c r="AB110" s="185" t="e">
        <f t="shared" ca="1" si="28"/>
        <v>#VALUE!</v>
      </c>
      <c r="AC110" s="185" t="e">
        <f t="shared" ca="1" si="28"/>
        <v>#VALUE!</v>
      </c>
      <c r="AD110" s="185" t="e">
        <f t="shared" ca="1" si="28"/>
        <v>#VALUE!</v>
      </c>
      <c r="AE110" s="185" t="e">
        <f t="shared" ca="1" si="28"/>
        <v>#VALUE!</v>
      </c>
      <c r="AF110" s="185" t="e">
        <f t="shared" ca="1" si="28"/>
        <v>#VALUE!</v>
      </c>
      <c r="AG110" s="185" t="e">
        <f t="shared" ca="1" si="28"/>
        <v>#VALUE!</v>
      </c>
      <c r="AH110" s="185" t="e">
        <f t="shared" ca="1" si="28"/>
        <v>#VALUE!</v>
      </c>
      <c r="AI110" s="185" t="e">
        <f t="shared" ca="1" si="28"/>
        <v>#VALUE!</v>
      </c>
      <c r="AJ110" s="185" t="e">
        <f t="shared" ca="1" si="28"/>
        <v>#VALUE!</v>
      </c>
      <c r="AK110" s="185" t="e">
        <f t="shared" ca="1" si="28"/>
        <v>#VALUE!</v>
      </c>
      <c r="AL110" s="185" t="e">
        <f t="shared" ca="1" si="28"/>
        <v>#VALUE!</v>
      </c>
      <c r="AM110" s="185" t="e">
        <f t="shared" ca="1" si="28"/>
        <v>#VALUE!</v>
      </c>
      <c r="AN110" s="185" t="e">
        <f t="shared" ca="1" si="28"/>
        <v>#VALUE!</v>
      </c>
      <c r="AO110" s="185" t="e">
        <f t="shared" ca="1" si="28"/>
        <v>#VALUE!</v>
      </c>
      <c r="AP110" s="185" t="e">
        <f t="shared" ca="1" si="30"/>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29"/>
        <v>#VALUE!</v>
      </c>
      <c r="L111" s="185" t="e">
        <f t="shared" ca="1" si="29"/>
        <v>#VALUE!</v>
      </c>
      <c r="M111" s="185" t="e">
        <f t="shared" ca="1" si="29"/>
        <v>#VALUE!</v>
      </c>
      <c r="N111" s="185" t="e">
        <f t="shared" ca="1" si="29"/>
        <v>#VALUE!</v>
      </c>
      <c r="O111" s="185" t="e">
        <f t="shared" ca="1" si="29"/>
        <v>#VALUE!</v>
      </c>
      <c r="P111" s="185" t="e">
        <f t="shared" ca="1" si="29"/>
        <v>#VALUE!</v>
      </c>
      <c r="Q111" s="185" t="e">
        <f t="shared" ca="1" si="29"/>
        <v>#VALUE!</v>
      </c>
      <c r="R111" s="185" t="e">
        <f t="shared" ca="1" si="29"/>
        <v>#VALUE!</v>
      </c>
      <c r="S111" s="185" t="e">
        <f t="shared" ca="1" si="29"/>
        <v>#VALUE!</v>
      </c>
      <c r="T111" s="185" t="e">
        <f t="shared" ca="1" si="29"/>
        <v>#VALUE!</v>
      </c>
      <c r="U111" s="185" t="e">
        <f t="shared" ca="1" si="29"/>
        <v>#VALUE!</v>
      </c>
      <c r="V111" s="185" t="e">
        <f t="shared" ca="1" si="29"/>
        <v>#VALUE!</v>
      </c>
      <c r="W111" s="185" t="e">
        <f t="shared" ca="1" si="29"/>
        <v>#VALUE!</v>
      </c>
      <c r="X111" s="185" t="e">
        <f t="shared" ca="1" si="29"/>
        <v>#VALUE!</v>
      </c>
      <c r="Y111" s="185" t="e">
        <f t="shared" ca="1" si="29"/>
        <v>#VALUE!</v>
      </c>
      <c r="Z111" s="185" t="e">
        <f t="shared" ca="1" si="28"/>
        <v>#VALUE!</v>
      </c>
      <c r="AA111" s="185" t="e">
        <f t="shared" ca="1" si="28"/>
        <v>#VALUE!</v>
      </c>
      <c r="AB111" s="185" t="e">
        <f t="shared" ca="1" si="28"/>
        <v>#VALUE!</v>
      </c>
      <c r="AC111" s="185" t="e">
        <f t="shared" ca="1" si="28"/>
        <v>#VALUE!</v>
      </c>
      <c r="AD111" s="185" t="e">
        <f t="shared" ca="1" si="28"/>
        <v>#VALUE!</v>
      </c>
      <c r="AE111" s="185" t="e">
        <f t="shared" ca="1" si="28"/>
        <v>#VALUE!</v>
      </c>
      <c r="AF111" s="185" t="e">
        <f t="shared" ca="1" si="28"/>
        <v>#VALUE!</v>
      </c>
      <c r="AG111" s="185" t="e">
        <f t="shared" ca="1" si="28"/>
        <v>#VALUE!</v>
      </c>
      <c r="AH111" s="185" t="e">
        <f t="shared" ca="1" si="28"/>
        <v>#VALUE!</v>
      </c>
      <c r="AI111" s="185" t="e">
        <f t="shared" ca="1" si="28"/>
        <v>#VALUE!</v>
      </c>
      <c r="AJ111" s="185" t="e">
        <f t="shared" ca="1" si="28"/>
        <v>#VALUE!</v>
      </c>
      <c r="AK111" s="185" t="e">
        <f t="shared" ca="1" si="28"/>
        <v>#VALUE!</v>
      </c>
      <c r="AL111" s="185" t="e">
        <f t="shared" ca="1" si="28"/>
        <v>#VALUE!</v>
      </c>
      <c r="AM111" s="185" t="e">
        <f t="shared" ca="1" si="28"/>
        <v>#VALUE!</v>
      </c>
      <c r="AN111" s="185" t="e">
        <f t="shared" ca="1" si="28"/>
        <v>#VALUE!</v>
      </c>
      <c r="AO111" s="185" t="e">
        <f t="shared" ca="1" si="28"/>
        <v>#VALUE!</v>
      </c>
      <c r="AP111" s="185" t="e">
        <f t="shared" ca="1" si="30"/>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31">SUMIF($B$10:$B$22,$D112,K$10:K$22)*SUMIF($B$10:$B$22,$D112,K$41:K$53)</f>
        <v>13.74</v>
      </c>
      <c r="L112" s="5">
        <f t="shared" ca="1" si="31"/>
        <v>13.91</v>
      </c>
      <c r="M112" s="5">
        <f t="shared" ca="1" si="31"/>
        <v>14.13</v>
      </c>
      <c r="N112" s="5">
        <f t="shared" ca="1" si="31"/>
        <v>14.15</v>
      </c>
      <c r="O112" s="5">
        <f t="shared" ca="1" si="31"/>
        <v>14.18</v>
      </c>
      <c r="P112" s="5">
        <f t="shared" ca="1" si="31"/>
        <v>14.21</v>
      </c>
      <c r="Q112" s="5">
        <f t="shared" ca="1" si="31"/>
        <v>14.08</v>
      </c>
      <c r="R112" s="5">
        <f t="shared" ca="1" si="31"/>
        <v>12.26</v>
      </c>
      <c r="S112" s="5">
        <f t="shared" ca="1" si="31"/>
        <v>12.65</v>
      </c>
      <c r="T112" s="5">
        <f t="shared" ca="1" si="31"/>
        <v>12.9</v>
      </c>
      <c r="U112" s="5">
        <f t="shared" ca="1" si="31"/>
        <v>13.13</v>
      </c>
      <c r="V112" s="5">
        <f t="shared" ca="1" si="31"/>
        <v>13.34</v>
      </c>
      <c r="W112" s="5">
        <f t="shared" ca="1" si="31"/>
        <v>13.63</v>
      </c>
      <c r="X112" s="5">
        <f t="shared" ca="1" si="31"/>
        <v>14.12</v>
      </c>
      <c r="Y112" s="5">
        <f t="shared" ca="1" si="31"/>
        <v>14.6</v>
      </c>
      <c r="Z112" s="5">
        <f t="shared" ca="1" si="31"/>
        <v>15.08</v>
      </c>
      <c r="AA112" s="5">
        <f t="shared" ca="1" si="31"/>
        <v>15.43</v>
      </c>
      <c r="AB112" s="5">
        <f t="shared" ca="1" si="31"/>
        <v>15.88</v>
      </c>
      <c r="AC112" s="5">
        <f t="shared" ca="1" si="31"/>
        <v>16.239999999999998</v>
      </c>
      <c r="AD112" s="5">
        <f t="shared" ca="1" si="31"/>
        <v>16.559999999999999</v>
      </c>
      <c r="AE112" s="5">
        <f t="shared" ca="1" si="31"/>
        <v>16.93</v>
      </c>
      <c r="AF112" s="5">
        <f t="shared" ca="1" si="31"/>
        <v>17.34</v>
      </c>
      <c r="AG112" s="5">
        <f t="shared" ca="1" si="31"/>
        <v>17.73</v>
      </c>
      <c r="AH112" s="5">
        <f t="shared" ca="1" si="31"/>
        <v>18.190000000000001</v>
      </c>
      <c r="AI112" s="5">
        <f t="shared" ca="1" si="31"/>
        <v>18.670000000000002</v>
      </c>
      <c r="AJ112" s="5">
        <f t="shared" ca="1" si="31"/>
        <v>19.14</v>
      </c>
      <c r="AK112" s="5">
        <f t="shared" ca="1" si="31"/>
        <v>19.63</v>
      </c>
      <c r="AL112" s="5">
        <f t="shared" ca="1" si="31"/>
        <v>20.14</v>
      </c>
      <c r="AM112" s="5">
        <f t="shared" ca="1" si="31"/>
        <v>22.59</v>
      </c>
      <c r="AN112" s="5">
        <f t="shared" ca="1" si="31"/>
        <v>25.89</v>
      </c>
      <c r="AO112" s="5">
        <f t="shared" ca="1" si="31"/>
        <v>31.498333333333449</v>
      </c>
      <c r="AP112" s="5">
        <f t="shared" ca="1" si="31"/>
        <v>37.248333333333449</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32">K$112/J$112*J113</f>
        <v>#VALUE!</v>
      </c>
      <c r="L113" s="185" t="e">
        <f t="shared" ca="1" si="32"/>
        <v>#VALUE!</v>
      </c>
      <c r="M113" s="185" t="e">
        <f t="shared" ca="1" si="32"/>
        <v>#VALUE!</v>
      </c>
      <c r="N113" s="185" t="e">
        <f t="shared" ca="1" si="32"/>
        <v>#VALUE!</v>
      </c>
      <c r="O113" s="185" t="e">
        <f t="shared" ca="1" si="32"/>
        <v>#VALUE!</v>
      </c>
      <c r="P113" s="185" t="e">
        <f t="shared" ca="1" si="32"/>
        <v>#VALUE!</v>
      </c>
      <c r="Q113" s="185" t="e">
        <f t="shared" ca="1" si="32"/>
        <v>#VALUE!</v>
      </c>
      <c r="R113" s="185" t="e">
        <f t="shared" ca="1" si="32"/>
        <v>#VALUE!</v>
      </c>
      <c r="S113" s="185" t="e">
        <f t="shared" ca="1" si="32"/>
        <v>#VALUE!</v>
      </c>
      <c r="T113" s="185" t="e">
        <f t="shared" ca="1" si="32"/>
        <v>#VALUE!</v>
      </c>
      <c r="U113" s="185" t="e">
        <f t="shared" ca="1" si="32"/>
        <v>#VALUE!</v>
      </c>
      <c r="V113" s="185" t="e">
        <f t="shared" ca="1" si="32"/>
        <v>#VALUE!</v>
      </c>
      <c r="W113" s="185" t="e">
        <f t="shared" ca="1" si="32"/>
        <v>#VALUE!</v>
      </c>
      <c r="X113" s="185" t="e">
        <f t="shared" ca="1" si="32"/>
        <v>#VALUE!</v>
      </c>
      <c r="Y113" s="185" t="e">
        <f t="shared" ca="1" si="32"/>
        <v>#VALUE!</v>
      </c>
      <c r="Z113" s="185" t="e">
        <f t="shared" ca="1" si="32"/>
        <v>#VALUE!</v>
      </c>
      <c r="AA113" s="185" t="e">
        <f t="shared" ref="AA113:AP128" ca="1" si="33">AA$112/Z$112*Z113</f>
        <v>#VALUE!</v>
      </c>
      <c r="AB113" s="185" t="e">
        <f t="shared" ca="1" si="33"/>
        <v>#VALUE!</v>
      </c>
      <c r="AC113" s="185" t="e">
        <f t="shared" ca="1" si="33"/>
        <v>#VALUE!</v>
      </c>
      <c r="AD113" s="185" t="e">
        <f t="shared" ca="1" si="33"/>
        <v>#VALUE!</v>
      </c>
      <c r="AE113" s="185" t="e">
        <f t="shared" ca="1" si="33"/>
        <v>#VALUE!</v>
      </c>
      <c r="AF113" s="185" t="e">
        <f t="shared" ca="1" si="33"/>
        <v>#VALUE!</v>
      </c>
      <c r="AG113" s="185" t="e">
        <f t="shared" ca="1" si="33"/>
        <v>#VALUE!</v>
      </c>
      <c r="AH113" s="185" t="e">
        <f t="shared" ca="1" si="33"/>
        <v>#VALUE!</v>
      </c>
      <c r="AI113" s="185" t="e">
        <f t="shared" ca="1" si="33"/>
        <v>#VALUE!</v>
      </c>
      <c r="AJ113" s="185" t="e">
        <f t="shared" ca="1" si="33"/>
        <v>#VALUE!</v>
      </c>
      <c r="AK113" s="185" t="e">
        <f t="shared" ca="1" si="33"/>
        <v>#VALUE!</v>
      </c>
      <c r="AL113" s="185" t="e">
        <f t="shared" ca="1" si="33"/>
        <v>#VALUE!</v>
      </c>
      <c r="AM113" s="185" t="e">
        <f t="shared" ca="1" si="33"/>
        <v>#VALUE!</v>
      </c>
      <c r="AN113" s="185" t="e">
        <f t="shared" ca="1" si="33"/>
        <v>#VALUE!</v>
      </c>
      <c r="AO113" s="185" t="e">
        <f t="shared" ca="1" si="33"/>
        <v>#VALUE!</v>
      </c>
      <c r="AP113" s="185" t="e">
        <f t="shared" ca="1" si="33"/>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32"/>
        <v>#VALUE!</v>
      </c>
      <c r="L114" s="185" t="e">
        <f t="shared" ca="1" si="32"/>
        <v>#VALUE!</v>
      </c>
      <c r="M114" s="185" t="e">
        <f t="shared" ca="1" si="32"/>
        <v>#VALUE!</v>
      </c>
      <c r="N114" s="185" t="e">
        <f t="shared" ca="1" si="32"/>
        <v>#VALUE!</v>
      </c>
      <c r="O114" s="185" t="e">
        <f t="shared" ca="1" si="32"/>
        <v>#VALUE!</v>
      </c>
      <c r="P114" s="185" t="e">
        <f t="shared" ca="1" si="32"/>
        <v>#VALUE!</v>
      </c>
      <c r="Q114" s="185" t="e">
        <f t="shared" ca="1" si="32"/>
        <v>#VALUE!</v>
      </c>
      <c r="R114" s="185" t="e">
        <f t="shared" ca="1" si="32"/>
        <v>#VALUE!</v>
      </c>
      <c r="S114" s="185" t="e">
        <f t="shared" ca="1" si="32"/>
        <v>#VALUE!</v>
      </c>
      <c r="T114" s="185" t="e">
        <f t="shared" ca="1" si="32"/>
        <v>#VALUE!</v>
      </c>
      <c r="U114" s="185" t="e">
        <f t="shared" ca="1" si="32"/>
        <v>#VALUE!</v>
      </c>
      <c r="V114" s="185" t="e">
        <f t="shared" ca="1" si="32"/>
        <v>#VALUE!</v>
      </c>
      <c r="W114" s="185" t="e">
        <f t="shared" ca="1" si="32"/>
        <v>#VALUE!</v>
      </c>
      <c r="X114" s="185" t="e">
        <f t="shared" ca="1" si="32"/>
        <v>#VALUE!</v>
      </c>
      <c r="Y114" s="185" t="e">
        <f t="shared" ca="1" si="32"/>
        <v>#VALUE!</v>
      </c>
      <c r="Z114" s="185" t="e">
        <f t="shared" ca="1" si="32"/>
        <v>#VALUE!</v>
      </c>
      <c r="AA114" s="185" t="e">
        <f t="shared" ca="1" si="33"/>
        <v>#VALUE!</v>
      </c>
      <c r="AB114" s="185" t="e">
        <f t="shared" ca="1" si="33"/>
        <v>#VALUE!</v>
      </c>
      <c r="AC114" s="185" t="e">
        <f t="shared" ca="1" si="33"/>
        <v>#VALUE!</v>
      </c>
      <c r="AD114" s="185" t="e">
        <f t="shared" ca="1" si="33"/>
        <v>#VALUE!</v>
      </c>
      <c r="AE114" s="185" t="e">
        <f t="shared" ca="1" si="33"/>
        <v>#VALUE!</v>
      </c>
      <c r="AF114" s="185" t="e">
        <f t="shared" ca="1" si="33"/>
        <v>#VALUE!</v>
      </c>
      <c r="AG114" s="185" t="e">
        <f t="shared" ca="1" si="33"/>
        <v>#VALUE!</v>
      </c>
      <c r="AH114" s="185" t="e">
        <f t="shared" ca="1" si="33"/>
        <v>#VALUE!</v>
      </c>
      <c r="AI114" s="185" t="e">
        <f t="shared" ca="1" si="33"/>
        <v>#VALUE!</v>
      </c>
      <c r="AJ114" s="185" t="e">
        <f t="shared" ca="1" si="33"/>
        <v>#VALUE!</v>
      </c>
      <c r="AK114" s="185" t="e">
        <f t="shared" ca="1" si="33"/>
        <v>#VALUE!</v>
      </c>
      <c r="AL114" s="185" t="e">
        <f t="shared" ca="1" si="33"/>
        <v>#VALUE!</v>
      </c>
      <c r="AM114" s="185" t="e">
        <f t="shared" ca="1" si="33"/>
        <v>#VALUE!</v>
      </c>
      <c r="AN114" s="185" t="e">
        <f t="shared" ca="1" si="33"/>
        <v>#VALUE!</v>
      </c>
      <c r="AO114" s="185" t="e">
        <f t="shared" ca="1" si="33"/>
        <v>#VALUE!</v>
      </c>
      <c r="AP114" s="185" t="e">
        <f t="shared" ca="1" si="33"/>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32"/>
        <v>#VALUE!</v>
      </c>
      <c r="L115" s="185" t="e">
        <f t="shared" ca="1" si="32"/>
        <v>#VALUE!</v>
      </c>
      <c r="M115" s="185" t="e">
        <f t="shared" ca="1" si="32"/>
        <v>#VALUE!</v>
      </c>
      <c r="N115" s="185" t="e">
        <f t="shared" ca="1" si="32"/>
        <v>#VALUE!</v>
      </c>
      <c r="O115" s="185" t="e">
        <f t="shared" ca="1" si="32"/>
        <v>#VALUE!</v>
      </c>
      <c r="P115" s="185" t="e">
        <f t="shared" ca="1" si="32"/>
        <v>#VALUE!</v>
      </c>
      <c r="Q115" s="185" t="e">
        <f t="shared" ca="1" si="32"/>
        <v>#VALUE!</v>
      </c>
      <c r="R115" s="185" t="e">
        <f t="shared" ca="1" si="32"/>
        <v>#VALUE!</v>
      </c>
      <c r="S115" s="185" t="e">
        <f t="shared" ca="1" si="32"/>
        <v>#VALUE!</v>
      </c>
      <c r="T115" s="185" t="e">
        <f t="shared" ca="1" si="32"/>
        <v>#VALUE!</v>
      </c>
      <c r="U115" s="185" t="e">
        <f t="shared" ca="1" si="32"/>
        <v>#VALUE!</v>
      </c>
      <c r="V115" s="185" t="e">
        <f t="shared" ca="1" si="32"/>
        <v>#VALUE!</v>
      </c>
      <c r="W115" s="185" t="e">
        <f t="shared" ca="1" si="32"/>
        <v>#VALUE!</v>
      </c>
      <c r="X115" s="185" t="e">
        <f t="shared" ca="1" si="32"/>
        <v>#VALUE!</v>
      </c>
      <c r="Y115" s="185" t="e">
        <f t="shared" ca="1" si="32"/>
        <v>#VALUE!</v>
      </c>
      <c r="Z115" s="185" t="e">
        <f t="shared" ca="1" si="32"/>
        <v>#VALUE!</v>
      </c>
      <c r="AA115" s="185" t="e">
        <f t="shared" ca="1" si="33"/>
        <v>#VALUE!</v>
      </c>
      <c r="AB115" s="185" t="e">
        <f t="shared" ca="1" si="33"/>
        <v>#VALUE!</v>
      </c>
      <c r="AC115" s="185" t="e">
        <f t="shared" ca="1" si="33"/>
        <v>#VALUE!</v>
      </c>
      <c r="AD115" s="185" t="e">
        <f t="shared" ca="1" si="33"/>
        <v>#VALUE!</v>
      </c>
      <c r="AE115" s="185" t="e">
        <f t="shared" ca="1" si="33"/>
        <v>#VALUE!</v>
      </c>
      <c r="AF115" s="185" t="e">
        <f t="shared" ca="1" si="33"/>
        <v>#VALUE!</v>
      </c>
      <c r="AG115" s="185" t="e">
        <f t="shared" ca="1" si="33"/>
        <v>#VALUE!</v>
      </c>
      <c r="AH115" s="185" t="e">
        <f t="shared" ca="1" si="33"/>
        <v>#VALUE!</v>
      </c>
      <c r="AI115" s="185" t="e">
        <f t="shared" ca="1" si="33"/>
        <v>#VALUE!</v>
      </c>
      <c r="AJ115" s="185" t="e">
        <f t="shared" ca="1" si="33"/>
        <v>#VALUE!</v>
      </c>
      <c r="AK115" s="185" t="e">
        <f t="shared" ca="1" si="33"/>
        <v>#VALUE!</v>
      </c>
      <c r="AL115" s="185" t="e">
        <f t="shared" ca="1" si="33"/>
        <v>#VALUE!</v>
      </c>
      <c r="AM115" s="185" t="e">
        <f t="shared" ca="1" si="33"/>
        <v>#VALUE!</v>
      </c>
      <c r="AN115" s="185" t="e">
        <f t="shared" ca="1" si="33"/>
        <v>#VALUE!</v>
      </c>
      <c r="AO115" s="185" t="e">
        <f t="shared" ca="1" si="33"/>
        <v>#VALUE!</v>
      </c>
      <c r="AP115" s="185" t="e">
        <f t="shared" ca="1" si="33"/>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32"/>
        <v>#VALUE!</v>
      </c>
      <c r="L116" s="185" t="e">
        <f t="shared" ca="1" si="32"/>
        <v>#VALUE!</v>
      </c>
      <c r="M116" s="185" t="e">
        <f t="shared" ca="1" si="32"/>
        <v>#VALUE!</v>
      </c>
      <c r="N116" s="185" t="e">
        <f t="shared" ca="1" si="32"/>
        <v>#VALUE!</v>
      </c>
      <c r="O116" s="185" t="e">
        <f t="shared" ca="1" si="32"/>
        <v>#VALUE!</v>
      </c>
      <c r="P116" s="185" t="e">
        <f t="shared" ca="1" si="32"/>
        <v>#VALUE!</v>
      </c>
      <c r="Q116" s="185" t="e">
        <f t="shared" ca="1" si="32"/>
        <v>#VALUE!</v>
      </c>
      <c r="R116" s="185" t="e">
        <f t="shared" ca="1" si="32"/>
        <v>#VALUE!</v>
      </c>
      <c r="S116" s="185" t="e">
        <f t="shared" ca="1" si="32"/>
        <v>#VALUE!</v>
      </c>
      <c r="T116" s="185" t="e">
        <f t="shared" ca="1" si="32"/>
        <v>#VALUE!</v>
      </c>
      <c r="U116" s="185" t="e">
        <f t="shared" ca="1" si="32"/>
        <v>#VALUE!</v>
      </c>
      <c r="V116" s="185" t="e">
        <f t="shared" ca="1" si="32"/>
        <v>#VALUE!</v>
      </c>
      <c r="W116" s="185" t="e">
        <f t="shared" ca="1" si="32"/>
        <v>#VALUE!</v>
      </c>
      <c r="X116" s="185" t="e">
        <f t="shared" ca="1" si="32"/>
        <v>#VALUE!</v>
      </c>
      <c r="Y116" s="185" t="e">
        <f t="shared" ca="1" si="32"/>
        <v>#VALUE!</v>
      </c>
      <c r="Z116" s="185" t="e">
        <f t="shared" ca="1" si="32"/>
        <v>#VALUE!</v>
      </c>
      <c r="AA116" s="185" t="e">
        <f t="shared" ca="1" si="33"/>
        <v>#VALUE!</v>
      </c>
      <c r="AB116" s="185" t="e">
        <f t="shared" ca="1" si="33"/>
        <v>#VALUE!</v>
      </c>
      <c r="AC116" s="185" t="e">
        <f t="shared" ca="1" si="33"/>
        <v>#VALUE!</v>
      </c>
      <c r="AD116" s="185" t="e">
        <f t="shared" ca="1" si="33"/>
        <v>#VALUE!</v>
      </c>
      <c r="AE116" s="185" t="e">
        <f t="shared" ca="1" si="33"/>
        <v>#VALUE!</v>
      </c>
      <c r="AF116" s="185" t="e">
        <f t="shared" ca="1" si="33"/>
        <v>#VALUE!</v>
      </c>
      <c r="AG116" s="185" t="e">
        <f t="shared" ca="1" si="33"/>
        <v>#VALUE!</v>
      </c>
      <c r="AH116" s="185" t="e">
        <f t="shared" ca="1" si="33"/>
        <v>#VALUE!</v>
      </c>
      <c r="AI116" s="185" t="e">
        <f t="shared" ca="1" si="33"/>
        <v>#VALUE!</v>
      </c>
      <c r="AJ116" s="185" t="e">
        <f t="shared" ca="1" si="33"/>
        <v>#VALUE!</v>
      </c>
      <c r="AK116" s="185" t="e">
        <f t="shared" ca="1" si="33"/>
        <v>#VALUE!</v>
      </c>
      <c r="AL116" s="185" t="e">
        <f t="shared" ca="1" si="33"/>
        <v>#VALUE!</v>
      </c>
      <c r="AM116" s="185" t="e">
        <f t="shared" ca="1" si="33"/>
        <v>#VALUE!</v>
      </c>
      <c r="AN116" s="185" t="e">
        <f t="shared" ca="1" si="33"/>
        <v>#VALUE!</v>
      </c>
      <c r="AO116" s="185" t="e">
        <f t="shared" ca="1" si="33"/>
        <v>#VALUE!</v>
      </c>
      <c r="AP116" s="185" t="e">
        <f t="shared" ca="1" si="33"/>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32"/>
        <v>#VALUE!</v>
      </c>
      <c r="L117" s="185" t="e">
        <f t="shared" ca="1" si="32"/>
        <v>#VALUE!</v>
      </c>
      <c r="M117" s="185" t="e">
        <f t="shared" ca="1" si="32"/>
        <v>#VALUE!</v>
      </c>
      <c r="N117" s="185" t="e">
        <f t="shared" ca="1" si="32"/>
        <v>#VALUE!</v>
      </c>
      <c r="O117" s="185" t="e">
        <f t="shared" ca="1" si="32"/>
        <v>#VALUE!</v>
      </c>
      <c r="P117" s="185" t="e">
        <f t="shared" ca="1" si="32"/>
        <v>#VALUE!</v>
      </c>
      <c r="Q117" s="185" t="e">
        <f t="shared" ca="1" si="32"/>
        <v>#VALUE!</v>
      </c>
      <c r="R117" s="185" t="e">
        <f t="shared" ca="1" si="32"/>
        <v>#VALUE!</v>
      </c>
      <c r="S117" s="185" t="e">
        <f t="shared" ca="1" si="32"/>
        <v>#VALUE!</v>
      </c>
      <c r="T117" s="185" t="e">
        <f t="shared" ca="1" si="32"/>
        <v>#VALUE!</v>
      </c>
      <c r="U117" s="185" t="e">
        <f t="shared" ca="1" si="32"/>
        <v>#VALUE!</v>
      </c>
      <c r="V117" s="185" t="e">
        <f t="shared" ca="1" si="32"/>
        <v>#VALUE!</v>
      </c>
      <c r="W117" s="185" t="e">
        <f t="shared" ca="1" si="32"/>
        <v>#VALUE!</v>
      </c>
      <c r="X117" s="185" t="e">
        <f t="shared" ca="1" si="32"/>
        <v>#VALUE!</v>
      </c>
      <c r="Y117" s="185" t="e">
        <f t="shared" ca="1" si="32"/>
        <v>#VALUE!</v>
      </c>
      <c r="Z117" s="185" t="e">
        <f t="shared" ca="1" si="32"/>
        <v>#VALUE!</v>
      </c>
      <c r="AA117" s="185" t="e">
        <f t="shared" ca="1" si="33"/>
        <v>#VALUE!</v>
      </c>
      <c r="AB117" s="185" t="e">
        <f t="shared" ca="1" si="33"/>
        <v>#VALUE!</v>
      </c>
      <c r="AC117" s="185" t="e">
        <f t="shared" ca="1" si="33"/>
        <v>#VALUE!</v>
      </c>
      <c r="AD117" s="185" t="e">
        <f t="shared" ca="1" si="33"/>
        <v>#VALUE!</v>
      </c>
      <c r="AE117" s="185" t="e">
        <f t="shared" ca="1" si="33"/>
        <v>#VALUE!</v>
      </c>
      <c r="AF117" s="185" t="e">
        <f t="shared" ca="1" si="33"/>
        <v>#VALUE!</v>
      </c>
      <c r="AG117" s="185" t="e">
        <f t="shared" ca="1" si="33"/>
        <v>#VALUE!</v>
      </c>
      <c r="AH117" s="185" t="e">
        <f t="shared" ca="1" si="33"/>
        <v>#VALUE!</v>
      </c>
      <c r="AI117" s="185" t="e">
        <f t="shared" ca="1" si="33"/>
        <v>#VALUE!</v>
      </c>
      <c r="AJ117" s="185" t="e">
        <f t="shared" ca="1" si="33"/>
        <v>#VALUE!</v>
      </c>
      <c r="AK117" s="185" t="e">
        <f t="shared" ca="1" si="33"/>
        <v>#VALUE!</v>
      </c>
      <c r="AL117" s="185" t="e">
        <f t="shared" ca="1" si="33"/>
        <v>#VALUE!</v>
      </c>
      <c r="AM117" s="185" t="e">
        <f t="shared" ca="1" si="33"/>
        <v>#VALUE!</v>
      </c>
      <c r="AN117" s="185" t="e">
        <f t="shared" ca="1" si="33"/>
        <v>#VALUE!</v>
      </c>
      <c r="AO117" s="185" t="e">
        <f t="shared" ca="1" si="33"/>
        <v>#VALUE!</v>
      </c>
      <c r="AP117" s="185" t="e">
        <f t="shared" ca="1" si="33"/>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32"/>
        <v>#VALUE!</v>
      </c>
      <c r="L118" s="185" t="e">
        <f t="shared" ca="1" si="32"/>
        <v>#VALUE!</v>
      </c>
      <c r="M118" s="185" t="e">
        <f t="shared" ca="1" si="32"/>
        <v>#VALUE!</v>
      </c>
      <c r="N118" s="185" t="e">
        <f t="shared" ca="1" si="32"/>
        <v>#VALUE!</v>
      </c>
      <c r="O118" s="185" t="e">
        <f t="shared" ca="1" si="32"/>
        <v>#VALUE!</v>
      </c>
      <c r="P118" s="185" t="e">
        <f t="shared" ca="1" si="32"/>
        <v>#VALUE!</v>
      </c>
      <c r="Q118" s="185" t="e">
        <f t="shared" ca="1" si="32"/>
        <v>#VALUE!</v>
      </c>
      <c r="R118" s="185" t="e">
        <f t="shared" ca="1" si="32"/>
        <v>#VALUE!</v>
      </c>
      <c r="S118" s="185" t="e">
        <f t="shared" ca="1" si="32"/>
        <v>#VALUE!</v>
      </c>
      <c r="T118" s="185" t="e">
        <f t="shared" ca="1" si="32"/>
        <v>#VALUE!</v>
      </c>
      <c r="U118" s="185" t="e">
        <f t="shared" ca="1" si="32"/>
        <v>#VALUE!</v>
      </c>
      <c r="V118" s="185" t="e">
        <f t="shared" ca="1" si="32"/>
        <v>#VALUE!</v>
      </c>
      <c r="W118" s="185" t="e">
        <f t="shared" ca="1" si="32"/>
        <v>#VALUE!</v>
      </c>
      <c r="X118" s="185" t="e">
        <f t="shared" ca="1" si="32"/>
        <v>#VALUE!</v>
      </c>
      <c r="Y118" s="185" t="e">
        <f t="shared" ca="1" si="32"/>
        <v>#VALUE!</v>
      </c>
      <c r="Z118" s="185" t="e">
        <f t="shared" ca="1" si="32"/>
        <v>#VALUE!</v>
      </c>
      <c r="AA118" s="185" t="e">
        <f t="shared" ca="1" si="33"/>
        <v>#VALUE!</v>
      </c>
      <c r="AB118" s="185" t="e">
        <f t="shared" ca="1" si="33"/>
        <v>#VALUE!</v>
      </c>
      <c r="AC118" s="185" t="e">
        <f t="shared" ca="1" si="33"/>
        <v>#VALUE!</v>
      </c>
      <c r="AD118" s="185" t="e">
        <f t="shared" ca="1" si="33"/>
        <v>#VALUE!</v>
      </c>
      <c r="AE118" s="185" t="e">
        <f t="shared" ca="1" si="33"/>
        <v>#VALUE!</v>
      </c>
      <c r="AF118" s="185" t="e">
        <f t="shared" ca="1" si="33"/>
        <v>#VALUE!</v>
      </c>
      <c r="AG118" s="185" t="e">
        <f t="shared" ca="1" si="33"/>
        <v>#VALUE!</v>
      </c>
      <c r="AH118" s="185" t="e">
        <f t="shared" ca="1" si="33"/>
        <v>#VALUE!</v>
      </c>
      <c r="AI118" s="185" t="e">
        <f t="shared" ca="1" si="33"/>
        <v>#VALUE!</v>
      </c>
      <c r="AJ118" s="185" t="e">
        <f t="shared" ca="1" si="33"/>
        <v>#VALUE!</v>
      </c>
      <c r="AK118" s="185" t="e">
        <f t="shared" ca="1" si="33"/>
        <v>#VALUE!</v>
      </c>
      <c r="AL118" s="185" t="e">
        <f t="shared" ca="1" si="33"/>
        <v>#VALUE!</v>
      </c>
      <c r="AM118" s="185" t="e">
        <f t="shared" ca="1" si="33"/>
        <v>#VALUE!</v>
      </c>
      <c r="AN118" s="185" t="e">
        <f t="shared" ca="1" si="33"/>
        <v>#VALUE!</v>
      </c>
      <c r="AO118" s="185" t="e">
        <f t="shared" ca="1" si="33"/>
        <v>#VALUE!</v>
      </c>
      <c r="AP118" s="185" t="e">
        <f t="shared" ca="1" si="33"/>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32"/>
        <v>#VALUE!</v>
      </c>
      <c r="L119" s="185" t="e">
        <f t="shared" ca="1" si="32"/>
        <v>#VALUE!</v>
      </c>
      <c r="M119" s="185" t="e">
        <f t="shared" ca="1" si="32"/>
        <v>#VALUE!</v>
      </c>
      <c r="N119" s="185" t="e">
        <f t="shared" ca="1" si="32"/>
        <v>#VALUE!</v>
      </c>
      <c r="O119" s="185" t="e">
        <f t="shared" ca="1" si="32"/>
        <v>#VALUE!</v>
      </c>
      <c r="P119" s="185" t="e">
        <f t="shared" ca="1" si="32"/>
        <v>#VALUE!</v>
      </c>
      <c r="Q119" s="185" t="e">
        <f t="shared" ca="1" si="32"/>
        <v>#VALUE!</v>
      </c>
      <c r="R119" s="185" t="e">
        <f t="shared" ca="1" si="32"/>
        <v>#VALUE!</v>
      </c>
      <c r="S119" s="185" t="e">
        <f t="shared" ca="1" si="32"/>
        <v>#VALUE!</v>
      </c>
      <c r="T119" s="185" t="e">
        <f t="shared" ca="1" si="32"/>
        <v>#VALUE!</v>
      </c>
      <c r="U119" s="185" t="e">
        <f t="shared" ca="1" si="32"/>
        <v>#VALUE!</v>
      </c>
      <c r="V119" s="185" t="e">
        <f t="shared" ca="1" si="32"/>
        <v>#VALUE!</v>
      </c>
      <c r="W119" s="185" t="e">
        <f t="shared" ca="1" si="32"/>
        <v>#VALUE!</v>
      </c>
      <c r="X119" s="185" t="e">
        <f t="shared" ca="1" si="32"/>
        <v>#VALUE!</v>
      </c>
      <c r="Y119" s="185" t="e">
        <f t="shared" ca="1" si="32"/>
        <v>#VALUE!</v>
      </c>
      <c r="Z119" s="185" t="e">
        <f t="shared" ca="1" si="32"/>
        <v>#VALUE!</v>
      </c>
      <c r="AA119" s="185" t="e">
        <f t="shared" ca="1" si="33"/>
        <v>#VALUE!</v>
      </c>
      <c r="AB119" s="185" t="e">
        <f t="shared" ca="1" si="33"/>
        <v>#VALUE!</v>
      </c>
      <c r="AC119" s="185" t="e">
        <f t="shared" ca="1" si="33"/>
        <v>#VALUE!</v>
      </c>
      <c r="AD119" s="185" t="e">
        <f t="shared" ca="1" si="33"/>
        <v>#VALUE!</v>
      </c>
      <c r="AE119" s="185" t="e">
        <f t="shared" ca="1" si="33"/>
        <v>#VALUE!</v>
      </c>
      <c r="AF119" s="185" t="e">
        <f t="shared" ca="1" si="33"/>
        <v>#VALUE!</v>
      </c>
      <c r="AG119" s="185" t="e">
        <f t="shared" ca="1" si="33"/>
        <v>#VALUE!</v>
      </c>
      <c r="AH119" s="185" t="e">
        <f t="shared" ca="1" si="33"/>
        <v>#VALUE!</v>
      </c>
      <c r="AI119" s="185" t="e">
        <f t="shared" ca="1" si="33"/>
        <v>#VALUE!</v>
      </c>
      <c r="AJ119" s="185" t="e">
        <f t="shared" ca="1" si="33"/>
        <v>#VALUE!</v>
      </c>
      <c r="AK119" s="185" t="e">
        <f t="shared" ca="1" si="33"/>
        <v>#VALUE!</v>
      </c>
      <c r="AL119" s="185" t="e">
        <f t="shared" ca="1" si="33"/>
        <v>#VALUE!</v>
      </c>
      <c r="AM119" s="185" t="e">
        <f t="shared" ca="1" si="33"/>
        <v>#VALUE!</v>
      </c>
      <c r="AN119" s="185" t="e">
        <f t="shared" ca="1" si="33"/>
        <v>#VALUE!</v>
      </c>
      <c r="AO119" s="185" t="e">
        <f t="shared" ca="1" si="33"/>
        <v>#VALUE!</v>
      </c>
      <c r="AP119" s="185" t="e">
        <f t="shared" ca="1" si="33"/>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32"/>
        <v>#VALUE!</v>
      </c>
      <c r="L120" s="185" t="e">
        <f t="shared" ca="1" si="32"/>
        <v>#VALUE!</v>
      </c>
      <c r="M120" s="185" t="e">
        <f t="shared" ca="1" si="32"/>
        <v>#VALUE!</v>
      </c>
      <c r="N120" s="185" t="e">
        <f t="shared" ca="1" si="32"/>
        <v>#VALUE!</v>
      </c>
      <c r="O120" s="185" t="e">
        <f t="shared" ca="1" si="32"/>
        <v>#VALUE!</v>
      </c>
      <c r="P120" s="185" t="e">
        <f t="shared" ca="1" si="32"/>
        <v>#VALUE!</v>
      </c>
      <c r="Q120" s="185" t="e">
        <f t="shared" ca="1" si="32"/>
        <v>#VALUE!</v>
      </c>
      <c r="R120" s="185" t="e">
        <f t="shared" ca="1" si="32"/>
        <v>#VALUE!</v>
      </c>
      <c r="S120" s="185" t="e">
        <f t="shared" ca="1" si="32"/>
        <v>#VALUE!</v>
      </c>
      <c r="T120" s="185" t="e">
        <f t="shared" ca="1" si="32"/>
        <v>#VALUE!</v>
      </c>
      <c r="U120" s="185" t="e">
        <f t="shared" ca="1" si="32"/>
        <v>#VALUE!</v>
      </c>
      <c r="V120" s="185" t="e">
        <f t="shared" ca="1" si="32"/>
        <v>#VALUE!</v>
      </c>
      <c r="W120" s="185" t="e">
        <f t="shared" ca="1" si="32"/>
        <v>#VALUE!</v>
      </c>
      <c r="X120" s="185" t="e">
        <f t="shared" ca="1" si="32"/>
        <v>#VALUE!</v>
      </c>
      <c r="Y120" s="185" t="e">
        <f t="shared" ca="1" si="32"/>
        <v>#VALUE!</v>
      </c>
      <c r="Z120" s="185" t="e">
        <f t="shared" ca="1" si="32"/>
        <v>#VALUE!</v>
      </c>
      <c r="AA120" s="185" t="e">
        <f t="shared" ca="1" si="33"/>
        <v>#VALUE!</v>
      </c>
      <c r="AB120" s="185" t="e">
        <f t="shared" ca="1" si="33"/>
        <v>#VALUE!</v>
      </c>
      <c r="AC120" s="185" t="e">
        <f t="shared" ca="1" si="33"/>
        <v>#VALUE!</v>
      </c>
      <c r="AD120" s="185" t="e">
        <f t="shared" ca="1" si="33"/>
        <v>#VALUE!</v>
      </c>
      <c r="AE120" s="185" t="e">
        <f t="shared" ca="1" si="33"/>
        <v>#VALUE!</v>
      </c>
      <c r="AF120" s="185" t="e">
        <f t="shared" ca="1" si="33"/>
        <v>#VALUE!</v>
      </c>
      <c r="AG120" s="185" t="e">
        <f t="shared" ca="1" si="33"/>
        <v>#VALUE!</v>
      </c>
      <c r="AH120" s="185" t="e">
        <f t="shared" ca="1" si="33"/>
        <v>#VALUE!</v>
      </c>
      <c r="AI120" s="185" t="e">
        <f t="shared" ca="1" si="33"/>
        <v>#VALUE!</v>
      </c>
      <c r="AJ120" s="185" t="e">
        <f t="shared" ca="1" si="33"/>
        <v>#VALUE!</v>
      </c>
      <c r="AK120" s="185" t="e">
        <f t="shared" ca="1" si="33"/>
        <v>#VALUE!</v>
      </c>
      <c r="AL120" s="185" t="e">
        <f t="shared" ca="1" si="33"/>
        <v>#VALUE!</v>
      </c>
      <c r="AM120" s="185" t="e">
        <f t="shared" ca="1" si="33"/>
        <v>#VALUE!</v>
      </c>
      <c r="AN120" s="185" t="e">
        <f t="shared" ca="1" si="33"/>
        <v>#VALUE!</v>
      </c>
      <c r="AO120" s="185" t="e">
        <f t="shared" ca="1" si="33"/>
        <v>#VALUE!</v>
      </c>
      <c r="AP120" s="185" t="e">
        <f t="shared" ca="1" si="33"/>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32"/>
        <v>#VALUE!</v>
      </c>
      <c r="L121" s="185" t="e">
        <f t="shared" ca="1" si="32"/>
        <v>#VALUE!</v>
      </c>
      <c r="M121" s="185" t="e">
        <f t="shared" ca="1" si="32"/>
        <v>#VALUE!</v>
      </c>
      <c r="N121" s="185" t="e">
        <f t="shared" ca="1" si="32"/>
        <v>#VALUE!</v>
      </c>
      <c r="O121" s="185" t="e">
        <f t="shared" ca="1" si="32"/>
        <v>#VALUE!</v>
      </c>
      <c r="P121" s="185" t="e">
        <f t="shared" ca="1" si="32"/>
        <v>#VALUE!</v>
      </c>
      <c r="Q121" s="185" t="e">
        <f t="shared" ca="1" si="32"/>
        <v>#VALUE!</v>
      </c>
      <c r="R121" s="185" t="e">
        <f t="shared" ca="1" si="32"/>
        <v>#VALUE!</v>
      </c>
      <c r="S121" s="185" t="e">
        <f t="shared" ca="1" si="32"/>
        <v>#VALUE!</v>
      </c>
      <c r="T121" s="185" t="e">
        <f t="shared" ca="1" si="32"/>
        <v>#VALUE!</v>
      </c>
      <c r="U121" s="185" t="e">
        <f t="shared" ca="1" si="32"/>
        <v>#VALUE!</v>
      </c>
      <c r="V121" s="185" t="e">
        <f t="shared" ca="1" si="32"/>
        <v>#VALUE!</v>
      </c>
      <c r="W121" s="185" t="e">
        <f t="shared" ca="1" si="32"/>
        <v>#VALUE!</v>
      </c>
      <c r="X121" s="185" t="e">
        <f t="shared" ca="1" si="32"/>
        <v>#VALUE!</v>
      </c>
      <c r="Y121" s="185" t="e">
        <f t="shared" ca="1" si="32"/>
        <v>#VALUE!</v>
      </c>
      <c r="Z121" s="185" t="e">
        <f t="shared" ca="1" si="32"/>
        <v>#VALUE!</v>
      </c>
      <c r="AA121" s="185" t="e">
        <f t="shared" ca="1" si="33"/>
        <v>#VALUE!</v>
      </c>
      <c r="AB121" s="185" t="e">
        <f t="shared" ca="1" si="33"/>
        <v>#VALUE!</v>
      </c>
      <c r="AC121" s="185" t="e">
        <f t="shared" ca="1" si="33"/>
        <v>#VALUE!</v>
      </c>
      <c r="AD121" s="185" t="e">
        <f t="shared" ca="1" si="33"/>
        <v>#VALUE!</v>
      </c>
      <c r="AE121" s="185" t="e">
        <f t="shared" ca="1" si="33"/>
        <v>#VALUE!</v>
      </c>
      <c r="AF121" s="185" t="e">
        <f t="shared" ca="1" si="33"/>
        <v>#VALUE!</v>
      </c>
      <c r="AG121" s="185" t="e">
        <f t="shared" ca="1" si="33"/>
        <v>#VALUE!</v>
      </c>
      <c r="AH121" s="185" t="e">
        <f t="shared" ca="1" si="33"/>
        <v>#VALUE!</v>
      </c>
      <c r="AI121" s="185" t="e">
        <f t="shared" ca="1" si="33"/>
        <v>#VALUE!</v>
      </c>
      <c r="AJ121" s="185" t="e">
        <f t="shared" ca="1" si="33"/>
        <v>#VALUE!</v>
      </c>
      <c r="AK121" s="185" t="e">
        <f t="shared" ca="1" si="33"/>
        <v>#VALUE!</v>
      </c>
      <c r="AL121" s="185" t="e">
        <f t="shared" ca="1" si="33"/>
        <v>#VALUE!</v>
      </c>
      <c r="AM121" s="185" t="e">
        <f t="shared" ca="1" si="33"/>
        <v>#VALUE!</v>
      </c>
      <c r="AN121" s="185" t="e">
        <f t="shared" ca="1" si="33"/>
        <v>#VALUE!</v>
      </c>
      <c r="AO121" s="185" t="e">
        <f t="shared" ca="1" si="33"/>
        <v>#VALUE!</v>
      </c>
      <c r="AP121" s="185" t="e">
        <f t="shared" ca="1" si="33"/>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32"/>
        <v>#VALUE!</v>
      </c>
      <c r="L122" s="185" t="e">
        <f t="shared" ca="1" si="32"/>
        <v>#VALUE!</v>
      </c>
      <c r="M122" s="185" t="e">
        <f t="shared" ca="1" si="32"/>
        <v>#VALUE!</v>
      </c>
      <c r="N122" s="185" t="e">
        <f t="shared" ca="1" si="32"/>
        <v>#VALUE!</v>
      </c>
      <c r="O122" s="185" t="e">
        <f t="shared" ca="1" si="32"/>
        <v>#VALUE!</v>
      </c>
      <c r="P122" s="185" t="e">
        <f t="shared" ca="1" si="32"/>
        <v>#VALUE!</v>
      </c>
      <c r="Q122" s="185" t="e">
        <f t="shared" ca="1" si="32"/>
        <v>#VALUE!</v>
      </c>
      <c r="R122" s="185" t="e">
        <f t="shared" ca="1" si="32"/>
        <v>#VALUE!</v>
      </c>
      <c r="S122" s="185" t="e">
        <f t="shared" ca="1" si="32"/>
        <v>#VALUE!</v>
      </c>
      <c r="T122" s="185" t="e">
        <f t="shared" ca="1" si="32"/>
        <v>#VALUE!</v>
      </c>
      <c r="U122" s="185" t="e">
        <f t="shared" ca="1" si="32"/>
        <v>#VALUE!</v>
      </c>
      <c r="V122" s="185" t="e">
        <f t="shared" ca="1" si="32"/>
        <v>#VALUE!</v>
      </c>
      <c r="W122" s="185" t="e">
        <f t="shared" ca="1" si="32"/>
        <v>#VALUE!</v>
      </c>
      <c r="X122" s="185" t="e">
        <f t="shared" ca="1" si="32"/>
        <v>#VALUE!</v>
      </c>
      <c r="Y122" s="185" t="e">
        <f t="shared" ca="1" si="32"/>
        <v>#VALUE!</v>
      </c>
      <c r="Z122" s="185" t="e">
        <f t="shared" ca="1" si="32"/>
        <v>#VALUE!</v>
      </c>
      <c r="AA122" s="185" t="e">
        <f t="shared" ca="1" si="33"/>
        <v>#VALUE!</v>
      </c>
      <c r="AB122" s="185" t="e">
        <f t="shared" ca="1" si="33"/>
        <v>#VALUE!</v>
      </c>
      <c r="AC122" s="185" t="e">
        <f t="shared" ca="1" si="33"/>
        <v>#VALUE!</v>
      </c>
      <c r="AD122" s="185" t="e">
        <f t="shared" ca="1" si="33"/>
        <v>#VALUE!</v>
      </c>
      <c r="AE122" s="185" t="e">
        <f t="shared" ca="1" si="33"/>
        <v>#VALUE!</v>
      </c>
      <c r="AF122" s="185" t="e">
        <f t="shared" ca="1" si="33"/>
        <v>#VALUE!</v>
      </c>
      <c r="AG122" s="185" t="e">
        <f t="shared" ca="1" si="33"/>
        <v>#VALUE!</v>
      </c>
      <c r="AH122" s="185" t="e">
        <f t="shared" ca="1" si="33"/>
        <v>#VALUE!</v>
      </c>
      <c r="AI122" s="185" t="e">
        <f t="shared" ca="1" si="33"/>
        <v>#VALUE!</v>
      </c>
      <c r="AJ122" s="185" t="e">
        <f t="shared" ca="1" si="33"/>
        <v>#VALUE!</v>
      </c>
      <c r="AK122" s="185" t="e">
        <f t="shared" ca="1" si="33"/>
        <v>#VALUE!</v>
      </c>
      <c r="AL122" s="185" t="e">
        <f t="shared" ca="1" si="33"/>
        <v>#VALUE!</v>
      </c>
      <c r="AM122" s="185" t="e">
        <f t="shared" ca="1" si="33"/>
        <v>#VALUE!</v>
      </c>
      <c r="AN122" s="185" t="e">
        <f t="shared" ca="1" si="33"/>
        <v>#VALUE!</v>
      </c>
      <c r="AO122" s="185" t="e">
        <f t="shared" ca="1" si="33"/>
        <v>#VALUE!</v>
      </c>
      <c r="AP122" s="185" t="e">
        <f t="shared" ca="1" si="33"/>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32"/>
        <v>#VALUE!</v>
      </c>
      <c r="L123" s="185" t="e">
        <f t="shared" ca="1" si="32"/>
        <v>#VALUE!</v>
      </c>
      <c r="M123" s="185" t="e">
        <f t="shared" ca="1" si="32"/>
        <v>#VALUE!</v>
      </c>
      <c r="N123" s="185" t="e">
        <f t="shared" ca="1" si="32"/>
        <v>#VALUE!</v>
      </c>
      <c r="O123" s="185" t="e">
        <f t="shared" ca="1" si="32"/>
        <v>#VALUE!</v>
      </c>
      <c r="P123" s="185" t="e">
        <f t="shared" ca="1" si="32"/>
        <v>#VALUE!</v>
      </c>
      <c r="Q123" s="185" t="e">
        <f t="shared" ca="1" si="32"/>
        <v>#VALUE!</v>
      </c>
      <c r="R123" s="185" t="e">
        <f t="shared" ca="1" si="32"/>
        <v>#VALUE!</v>
      </c>
      <c r="S123" s="185" t="e">
        <f t="shared" ca="1" si="32"/>
        <v>#VALUE!</v>
      </c>
      <c r="T123" s="185" t="e">
        <f t="shared" ca="1" si="32"/>
        <v>#VALUE!</v>
      </c>
      <c r="U123" s="185" t="e">
        <f t="shared" ca="1" si="32"/>
        <v>#VALUE!</v>
      </c>
      <c r="V123" s="185" t="e">
        <f t="shared" ca="1" si="32"/>
        <v>#VALUE!</v>
      </c>
      <c r="W123" s="185" t="e">
        <f t="shared" ca="1" si="32"/>
        <v>#VALUE!</v>
      </c>
      <c r="X123" s="185" t="e">
        <f t="shared" ca="1" si="32"/>
        <v>#VALUE!</v>
      </c>
      <c r="Y123" s="185" t="e">
        <f t="shared" ca="1" si="32"/>
        <v>#VALUE!</v>
      </c>
      <c r="Z123" s="185" t="e">
        <f t="shared" ca="1" si="32"/>
        <v>#VALUE!</v>
      </c>
      <c r="AA123" s="185" t="e">
        <f t="shared" ca="1" si="33"/>
        <v>#VALUE!</v>
      </c>
      <c r="AB123" s="185" t="e">
        <f t="shared" ca="1" si="33"/>
        <v>#VALUE!</v>
      </c>
      <c r="AC123" s="185" t="e">
        <f t="shared" ca="1" si="33"/>
        <v>#VALUE!</v>
      </c>
      <c r="AD123" s="185" t="e">
        <f t="shared" ca="1" si="33"/>
        <v>#VALUE!</v>
      </c>
      <c r="AE123" s="185" t="e">
        <f t="shared" ca="1" si="33"/>
        <v>#VALUE!</v>
      </c>
      <c r="AF123" s="185" t="e">
        <f t="shared" ca="1" si="33"/>
        <v>#VALUE!</v>
      </c>
      <c r="AG123" s="185" t="e">
        <f t="shared" ca="1" si="33"/>
        <v>#VALUE!</v>
      </c>
      <c r="AH123" s="185" t="e">
        <f t="shared" ca="1" si="33"/>
        <v>#VALUE!</v>
      </c>
      <c r="AI123" s="185" t="e">
        <f t="shared" ca="1" si="33"/>
        <v>#VALUE!</v>
      </c>
      <c r="AJ123" s="185" t="e">
        <f t="shared" ca="1" si="33"/>
        <v>#VALUE!</v>
      </c>
      <c r="AK123" s="185" t="e">
        <f t="shared" ca="1" si="33"/>
        <v>#VALUE!</v>
      </c>
      <c r="AL123" s="185" t="e">
        <f t="shared" ca="1" si="33"/>
        <v>#VALUE!</v>
      </c>
      <c r="AM123" s="185" t="e">
        <f t="shared" ca="1" si="33"/>
        <v>#VALUE!</v>
      </c>
      <c r="AN123" s="185" t="e">
        <f t="shared" ca="1" si="33"/>
        <v>#VALUE!</v>
      </c>
      <c r="AO123" s="185" t="e">
        <f t="shared" ca="1" si="33"/>
        <v>#VALUE!</v>
      </c>
      <c r="AP123" s="185" t="e">
        <f t="shared" ca="1" si="33"/>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32"/>
        <v>#VALUE!</v>
      </c>
      <c r="L124" s="185" t="e">
        <f t="shared" ca="1" si="32"/>
        <v>#VALUE!</v>
      </c>
      <c r="M124" s="185" t="e">
        <f t="shared" ca="1" si="32"/>
        <v>#VALUE!</v>
      </c>
      <c r="N124" s="185" t="e">
        <f t="shared" ca="1" si="32"/>
        <v>#VALUE!</v>
      </c>
      <c r="O124" s="185" t="e">
        <f t="shared" ca="1" si="32"/>
        <v>#VALUE!</v>
      </c>
      <c r="P124" s="185" t="e">
        <f t="shared" ca="1" si="32"/>
        <v>#VALUE!</v>
      </c>
      <c r="Q124" s="185" t="e">
        <f t="shared" ca="1" si="32"/>
        <v>#VALUE!</v>
      </c>
      <c r="R124" s="185" t="e">
        <f t="shared" ca="1" si="32"/>
        <v>#VALUE!</v>
      </c>
      <c r="S124" s="185" t="e">
        <f t="shared" ca="1" si="32"/>
        <v>#VALUE!</v>
      </c>
      <c r="T124" s="185" t="e">
        <f t="shared" ca="1" si="32"/>
        <v>#VALUE!</v>
      </c>
      <c r="U124" s="185" t="e">
        <f t="shared" ca="1" si="32"/>
        <v>#VALUE!</v>
      </c>
      <c r="V124" s="185" t="e">
        <f t="shared" ca="1" si="32"/>
        <v>#VALUE!</v>
      </c>
      <c r="W124" s="185" t="e">
        <f t="shared" ca="1" si="32"/>
        <v>#VALUE!</v>
      </c>
      <c r="X124" s="185" t="e">
        <f t="shared" ca="1" si="32"/>
        <v>#VALUE!</v>
      </c>
      <c r="Y124" s="185" t="e">
        <f t="shared" ca="1" si="32"/>
        <v>#VALUE!</v>
      </c>
      <c r="Z124" s="185" t="e">
        <f t="shared" ca="1" si="32"/>
        <v>#VALUE!</v>
      </c>
      <c r="AA124" s="185" t="e">
        <f t="shared" ca="1" si="33"/>
        <v>#VALUE!</v>
      </c>
      <c r="AB124" s="185" t="e">
        <f t="shared" ca="1" si="33"/>
        <v>#VALUE!</v>
      </c>
      <c r="AC124" s="185" t="e">
        <f t="shared" ca="1" si="33"/>
        <v>#VALUE!</v>
      </c>
      <c r="AD124" s="185" t="e">
        <f t="shared" ca="1" si="33"/>
        <v>#VALUE!</v>
      </c>
      <c r="AE124" s="185" t="e">
        <f t="shared" ca="1" si="33"/>
        <v>#VALUE!</v>
      </c>
      <c r="AF124" s="185" t="e">
        <f t="shared" ca="1" si="33"/>
        <v>#VALUE!</v>
      </c>
      <c r="AG124" s="185" t="e">
        <f t="shared" ca="1" si="33"/>
        <v>#VALUE!</v>
      </c>
      <c r="AH124" s="185" t="e">
        <f t="shared" ca="1" si="33"/>
        <v>#VALUE!</v>
      </c>
      <c r="AI124" s="185" t="e">
        <f t="shared" ca="1" si="33"/>
        <v>#VALUE!</v>
      </c>
      <c r="AJ124" s="185" t="e">
        <f t="shared" ca="1" si="33"/>
        <v>#VALUE!</v>
      </c>
      <c r="AK124" s="185" t="e">
        <f t="shared" ca="1" si="33"/>
        <v>#VALUE!</v>
      </c>
      <c r="AL124" s="185" t="e">
        <f t="shared" ca="1" si="33"/>
        <v>#VALUE!</v>
      </c>
      <c r="AM124" s="185" t="e">
        <f t="shared" ca="1" si="33"/>
        <v>#VALUE!</v>
      </c>
      <c r="AN124" s="185" t="e">
        <f t="shared" ca="1" si="33"/>
        <v>#VALUE!</v>
      </c>
      <c r="AO124" s="185" t="e">
        <f t="shared" ca="1" si="33"/>
        <v>#VALUE!</v>
      </c>
      <c r="AP124" s="185" t="e">
        <f t="shared" ca="1" si="33"/>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32"/>
        <v>#VALUE!</v>
      </c>
      <c r="L125" s="185" t="e">
        <f t="shared" ca="1" si="32"/>
        <v>#VALUE!</v>
      </c>
      <c r="M125" s="185" t="e">
        <f t="shared" ca="1" si="32"/>
        <v>#VALUE!</v>
      </c>
      <c r="N125" s="185" t="e">
        <f t="shared" ca="1" si="32"/>
        <v>#VALUE!</v>
      </c>
      <c r="O125" s="185" t="e">
        <f t="shared" ca="1" si="32"/>
        <v>#VALUE!</v>
      </c>
      <c r="P125" s="185" t="e">
        <f t="shared" ca="1" si="32"/>
        <v>#VALUE!</v>
      </c>
      <c r="Q125" s="185" t="e">
        <f t="shared" ca="1" si="32"/>
        <v>#VALUE!</v>
      </c>
      <c r="R125" s="185" t="e">
        <f t="shared" ca="1" si="32"/>
        <v>#VALUE!</v>
      </c>
      <c r="S125" s="185" t="e">
        <f t="shared" ca="1" si="32"/>
        <v>#VALUE!</v>
      </c>
      <c r="T125" s="185" t="e">
        <f t="shared" ca="1" si="32"/>
        <v>#VALUE!</v>
      </c>
      <c r="U125" s="185" t="e">
        <f t="shared" ca="1" si="32"/>
        <v>#VALUE!</v>
      </c>
      <c r="V125" s="185" t="e">
        <f t="shared" ca="1" si="32"/>
        <v>#VALUE!</v>
      </c>
      <c r="W125" s="185" t="e">
        <f t="shared" ca="1" si="32"/>
        <v>#VALUE!</v>
      </c>
      <c r="X125" s="185" t="e">
        <f t="shared" ca="1" si="32"/>
        <v>#VALUE!</v>
      </c>
      <c r="Y125" s="185" t="e">
        <f t="shared" ca="1" si="32"/>
        <v>#VALUE!</v>
      </c>
      <c r="Z125" s="185" t="e">
        <f t="shared" ca="1" si="32"/>
        <v>#VALUE!</v>
      </c>
      <c r="AA125" s="185" t="e">
        <f t="shared" ca="1" si="33"/>
        <v>#VALUE!</v>
      </c>
      <c r="AB125" s="185" t="e">
        <f t="shared" ca="1" si="33"/>
        <v>#VALUE!</v>
      </c>
      <c r="AC125" s="185" t="e">
        <f t="shared" ca="1" si="33"/>
        <v>#VALUE!</v>
      </c>
      <c r="AD125" s="185" t="e">
        <f t="shared" ca="1" si="33"/>
        <v>#VALUE!</v>
      </c>
      <c r="AE125" s="185" t="e">
        <f t="shared" ca="1" si="33"/>
        <v>#VALUE!</v>
      </c>
      <c r="AF125" s="185" t="e">
        <f t="shared" ca="1" si="33"/>
        <v>#VALUE!</v>
      </c>
      <c r="AG125" s="185" t="e">
        <f t="shared" ca="1" si="33"/>
        <v>#VALUE!</v>
      </c>
      <c r="AH125" s="185" t="e">
        <f t="shared" ca="1" si="33"/>
        <v>#VALUE!</v>
      </c>
      <c r="AI125" s="185" t="e">
        <f t="shared" ca="1" si="33"/>
        <v>#VALUE!</v>
      </c>
      <c r="AJ125" s="185" t="e">
        <f t="shared" ca="1" si="33"/>
        <v>#VALUE!</v>
      </c>
      <c r="AK125" s="185" t="e">
        <f t="shared" ca="1" si="33"/>
        <v>#VALUE!</v>
      </c>
      <c r="AL125" s="185" t="e">
        <f t="shared" ca="1" si="33"/>
        <v>#VALUE!</v>
      </c>
      <c r="AM125" s="185" t="e">
        <f t="shared" ca="1" si="33"/>
        <v>#VALUE!</v>
      </c>
      <c r="AN125" s="185" t="e">
        <f t="shared" ca="1" si="33"/>
        <v>#VALUE!</v>
      </c>
      <c r="AO125" s="185" t="e">
        <f t="shared" ca="1" si="33"/>
        <v>#VALUE!</v>
      </c>
      <c r="AP125" s="185" t="e">
        <f t="shared" ca="1" si="33"/>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32"/>
        <v>#VALUE!</v>
      </c>
      <c r="L126" s="185" t="e">
        <f t="shared" ca="1" si="32"/>
        <v>#VALUE!</v>
      </c>
      <c r="M126" s="185" t="e">
        <f t="shared" ca="1" si="32"/>
        <v>#VALUE!</v>
      </c>
      <c r="N126" s="185" t="e">
        <f t="shared" ca="1" si="32"/>
        <v>#VALUE!</v>
      </c>
      <c r="O126" s="185" t="e">
        <f t="shared" ca="1" si="32"/>
        <v>#VALUE!</v>
      </c>
      <c r="P126" s="185" t="e">
        <f t="shared" ca="1" si="32"/>
        <v>#VALUE!</v>
      </c>
      <c r="Q126" s="185" t="e">
        <f t="shared" ca="1" si="32"/>
        <v>#VALUE!</v>
      </c>
      <c r="R126" s="185" t="e">
        <f t="shared" ca="1" si="32"/>
        <v>#VALUE!</v>
      </c>
      <c r="S126" s="185" t="e">
        <f t="shared" ca="1" si="32"/>
        <v>#VALUE!</v>
      </c>
      <c r="T126" s="185" t="e">
        <f t="shared" ca="1" si="32"/>
        <v>#VALUE!</v>
      </c>
      <c r="U126" s="185" t="e">
        <f t="shared" ca="1" si="32"/>
        <v>#VALUE!</v>
      </c>
      <c r="V126" s="185" t="e">
        <f t="shared" ca="1" si="32"/>
        <v>#VALUE!</v>
      </c>
      <c r="W126" s="185" t="e">
        <f t="shared" ca="1" si="32"/>
        <v>#VALUE!</v>
      </c>
      <c r="X126" s="185" t="e">
        <f t="shared" ca="1" si="32"/>
        <v>#VALUE!</v>
      </c>
      <c r="Y126" s="185" t="e">
        <f t="shared" ca="1" si="32"/>
        <v>#VALUE!</v>
      </c>
      <c r="Z126" s="185" t="e">
        <f t="shared" ca="1" si="32"/>
        <v>#VALUE!</v>
      </c>
      <c r="AA126" s="185" t="e">
        <f t="shared" ca="1" si="33"/>
        <v>#VALUE!</v>
      </c>
      <c r="AB126" s="185" t="e">
        <f t="shared" ca="1" si="33"/>
        <v>#VALUE!</v>
      </c>
      <c r="AC126" s="185" t="e">
        <f t="shared" ca="1" si="33"/>
        <v>#VALUE!</v>
      </c>
      <c r="AD126" s="185" t="e">
        <f t="shared" ca="1" si="33"/>
        <v>#VALUE!</v>
      </c>
      <c r="AE126" s="185" t="e">
        <f t="shared" ca="1" si="33"/>
        <v>#VALUE!</v>
      </c>
      <c r="AF126" s="185" t="e">
        <f t="shared" ca="1" si="33"/>
        <v>#VALUE!</v>
      </c>
      <c r="AG126" s="185" t="e">
        <f t="shared" ca="1" si="33"/>
        <v>#VALUE!</v>
      </c>
      <c r="AH126" s="185" t="e">
        <f t="shared" ca="1" si="33"/>
        <v>#VALUE!</v>
      </c>
      <c r="AI126" s="185" t="e">
        <f t="shared" ca="1" si="33"/>
        <v>#VALUE!</v>
      </c>
      <c r="AJ126" s="185" t="e">
        <f t="shared" ca="1" si="33"/>
        <v>#VALUE!</v>
      </c>
      <c r="AK126" s="185" t="e">
        <f t="shared" ca="1" si="33"/>
        <v>#VALUE!</v>
      </c>
      <c r="AL126" s="185" t="e">
        <f t="shared" ca="1" si="33"/>
        <v>#VALUE!</v>
      </c>
      <c r="AM126" s="185" t="e">
        <f t="shared" ca="1" si="33"/>
        <v>#VALUE!</v>
      </c>
      <c r="AN126" s="185" t="e">
        <f t="shared" ca="1" si="33"/>
        <v>#VALUE!</v>
      </c>
      <c r="AO126" s="185" t="e">
        <f t="shared" ca="1" si="33"/>
        <v>#VALUE!</v>
      </c>
      <c r="AP126" s="185" t="e">
        <f t="shared" ca="1" si="33"/>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32"/>
        <v>#VALUE!</v>
      </c>
      <c r="L127" s="185" t="e">
        <f t="shared" ca="1" si="32"/>
        <v>#VALUE!</v>
      </c>
      <c r="M127" s="185" t="e">
        <f t="shared" ca="1" si="32"/>
        <v>#VALUE!</v>
      </c>
      <c r="N127" s="185" t="e">
        <f t="shared" ca="1" si="32"/>
        <v>#VALUE!</v>
      </c>
      <c r="O127" s="185" t="e">
        <f t="shared" ca="1" si="32"/>
        <v>#VALUE!</v>
      </c>
      <c r="P127" s="185" t="e">
        <f t="shared" ca="1" si="32"/>
        <v>#VALUE!</v>
      </c>
      <c r="Q127" s="185" t="e">
        <f t="shared" ca="1" si="32"/>
        <v>#VALUE!</v>
      </c>
      <c r="R127" s="185" t="e">
        <f t="shared" ca="1" si="32"/>
        <v>#VALUE!</v>
      </c>
      <c r="S127" s="185" t="e">
        <f t="shared" ca="1" si="32"/>
        <v>#VALUE!</v>
      </c>
      <c r="T127" s="185" t="e">
        <f t="shared" ca="1" si="32"/>
        <v>#VALUE!</v>
      </c>
      <c r="U127" s="185" t="e">
        <f t="shared" ca="1" si="32"/>
        <v>#VALUE!</v>
      </c>
      <c r="V127" s="185" t="e">
        <f t="shared" ca="1" si="32"/>
        <v>#VALUE!</v>
      </c>
      <c r="W127" s="185" t="e">
        <f t="shared" ca="1" si="32"/>
        <v>#VALUE!</v>
      </c>
      <c r="X127" s="185" t="e">
        <f t="shared" ca="1" si="32"/>
        <v>#VALUE!</v>
      </c>
      <c r="Y127" s="185" t="e">
        <f t="shared" ca="1" si="32"/>
        <v>#VALUE!</v>
      </c>
      <c r="Z127" s="185" t="e">
        <f t="shared" ca="1" si="32"/>
        <v>#VALUE!</v>
      </c>
      <c r="AA127" s="185" t="e">
        <f t="shared" ca="1" si="33"/>
        <v>#VALUE!</v>
      </c>
      <c r="AB127" s="185" t="e">
        <f t="shared" ca="1" si="33"/>
        <v>#VALUE!</v>
      </c>
      <c r="AC127" s="185" t="e">
        <f t="shared" ca="1" si="33"/>
        <v>#VALUE!</v>
      </c>
      <c r="AD127" s="185" t="e">
        <f t="shared" ca="1" si="33"/>
        <v>#VALUE!</v>
      </c>
      <c r="AE127" s="185" t="e">
        <f t="shared" ca="1" si="33"/>
        <v>#VALUE!</v>
      </c>
      <c r="AF127" s="185" t="e">
        <f t="shared" ca="1" si="33"/>
        <v>#VALUE!</v>
      </c>
      <c r="AG127" s="185" t="e">
        <f t="shared" ca="1" si="33"/>
        <v>#VALUE!</v>
      </c>
      <c r="AH127" s="185" t="e">
        <f t="shared" ca="1" si="33"/>
        <v>#VALUE!</v>
      </c>
      <c r="AI127" s="185" t="e">
        <f t="shared" ca="1" si="33"/>
        <v>#VALUE!</v>
      </c>
      <c r="AJ127" s="185" t="e">
        <f t="shared" ca="1" si="33"/>
        <v>#VALUE!</v>
      </c>
      <c r="AK127" s="185" t="e">
        <f t="shared" ca="1" si="33"/>
        <v>#VALUE!</v>
      </c>
      <c r="AL127" s="185" t="e">
        <f t="shared" ca="1" si="33"/>
        <v>#VALUE!</v>
      </c>
      <c r="AM127" s="185" t="e">
        <f t="shared" ca="1" si="33"/>
        <v>#VALUE!</v>
      </c>
      <c r="AN127" s="185" t="e">
        <f t="shared" ca="1" si="33"/>
        <v>#VALUE!</v>
      </c>
      <c r="AO127" s="185" t="e">
        <f t="shared" ca="1" si="33"/>
        <v>#VALUE!</v>
      </c>
      <c r="AP127" s="185" t="e">
        <f t="shared" ca="1" si="33"/>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32"/>
        <v>#VALUE!</v>
      </c>
      <c r="L128" s="185" t="e">
        <f t="shared" ca="1" si="32"/>
        <v>#VALUE!</v>
      </c>
      <c r="M128" s="185" t="e">
        <f t="shared" ca="1" si="32"/>
        <v>#VALUE!</v>
      </c>
      <c r="N128" s="185" t="e">
        <f t="shared" ca="1" si="32"/>
        <v>#VALUE!</v>
      </c>
      <c r="O128" s="185" t="e">
        <f t="shared" ca="1" si="32"/>
        <v>#VALUE!</v>
      </c>
      <c r="P128" s="185" t="e">
        <f t="shared" ca="1" si="32"/>
        <v>#VALUE!</v>
      </c>
      <c r="Q128" s="185" t="e">
        <f t="shared" ca="1" si="32"/>
        <v>#VALUE!</v>
      </c>
      <c r="R128" s="185" t="e">
        <f t="shared" ca="1" si="32"/>
        <v>#VALUE!</v>
      </c>
      <c r="S128" s="185" t="e">
        <f t="shared" ca="1" si="32"/>
        <v>#VALUE!</v>
      </c>
      <c r="T128" s="185" t="e">
        <f t="shared" ca="1" si="32"/>
        <v>#VALUE!</v>
      </c>
      <c r="U128" s="185" t="e">
        <f t="shared" ca="1" si="32"/>
        <v>#VALUE!</v>
      </c>
      <c r="V128" s="185" t="e">
        <f t="shared" ca="1" si="32"/>
        <v>#VALUE!</v>
      </c>
      <c r="W128" s="185" t="e">
        <f t="shared" ca="1" si="32"/>
        <v>#VALUE!</v>
      </c>
      <c r="X128" s="185" t="e">
        <f t="shared" ca="1" si="32"/>
        <v>#VALUE!</v>
      </c>
      <c r="Y128" s="185" t="e">
        <f t="shared" ca="1" si="32"/>
        <v>#VALUE!</v>
      </c>
      <c r="Z128" s="185" t="e">
        <f t="shared" ref="Z128:AO132" ca="1" si="34">Z$112/Y$112*Y128</f>
        <v>#VALUE!</v>
      </c>
      <c r="AA128" s="185" t="e">
        <f t="shared" ca="1" si="33"/>
        <v>#VALUE!</v>
      </c>
      <c r="AB128" s="185" t="e">
        <f t="shared" ca="1" si="33"/>
        <v>#VALUE!</v>
      </c>
      <c r="AC128" s="185" t="e">
        <f t="shared" ca="1" si="33"/>
        <v>#VALUE!</v>
      </c>
      <c r="AD128" s="185" t="e">
        <f t="shared" ca="1" si="33"/>
        <v>#VALUE!</v>
      </c>
      <c r="AE128" s="185" t="e">
        <f t="shared" ca="1" si="33"/>
        <v>#VALUE!</v>
      </c>
      <c r="AF128" s="185" t="e">
        <f t="shared" ca="1" si="33"/>
        <v>#VALUE!</v>
      </c>
      <c r="AG128" s="185" t="e">
        <f t="shared" ca="1" si="33"/>
        <v>#VALUE!</v>
      </c>
      <c r="AH128" s="185" t="e">
        <f t="shared" ca="1" si="33"/>
        <v>#VALUE!</v>
      </c>
      <c r="AI128" s="185" t="e">
        <f t="shared" ca="1" si="33"/>
        <v>#VALUE!</v>
      </c>
      <c r="AJ128" s="185" t="e">
        <f t="shared" ca="1" si="33"/>
        <v>#VALUE!</v>
      </c>
      <c r="AK128" s="185" t="e">
        <f t="shared" ca="1" si="33"/>
        <v>#VALUE!</v>
      </c>
      <c r="AL128" s="185" t="e">
        <f t="shared" ca="1" si="33"/>
        <v>#VALUE!</v>
      </c>
      <c r="AM128" s="185" t="e">
        <f t="shared" ca="1" si="33"/>
        <v>#VALUE!</v>
      </c>
      <c r="AN128" s="185" t="e">
        <f t="shared" ca="1" si="33"/>
        <v>#VALUE!</v>
      </c>
      <c r="AO128" s="185" t="e">
        <f t="shared" ca="1" si="33"/>
        <v>#VALUE!</v>
      </c>
      <c r="AP128" s="185" t="e">
        <f t="shared" ref="AP128:AP132" ca="1" si="35">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36">K$112/J$112*J129</f>
        <v>#VALUE!</v>
      </c>
      <c r="L129" s="185" t="e">
        <f t="shared" ca="1" si="36"/>
        <v>#VALUE!</v>
      </c>
      <c r="M129" s="185" t="e">
        <f t="shared" ca="1" si="36"/>
        <v>#VALUE!</v>
      </c>
      <c r="N129" s="185" t="e">
        <f t="shared" ca="1" si="36"/>
        <v>#VALUE!</v>
      </c>
      <c r="O129" s="185" t="e">
        <f t="shared" ca="1" si="36"/>
        <v>#VALUE!</v>
      </c>
      <c r="P129" s="185" t="e">
        <f t="shared" ca="1" si="36"/>
        <v>#VALUE!</v>
      </c>
      <c r="Q129" s="185" t="e">
        <f t="shared" ca="1" si="36"/>
        <v>#VALUE!</v>
      </c>
      <c r="R129" s="185" t="e">
        <f t="shared" ca="1" si="36"/>
        <v>#VALUE!</v>
      </c>
      <c r="S129" s="185" t="e">
        <f t="shared" ca="1" si="36"/>
        <v>#VALUE!</v>
      </c>
      <c r="T129" s="185" t="e">
        <f t="shared" ca="1" si="36"/>
        <v>#VALUE!</v>
      </c>
      <c r="U129" s="185" t="e">
        <f t="shared" ca="1" si="36"/>
        <v>#VALUE!</v>
      </c>
      <c r="V129" s="185" t="e">
        <f t="shared" ca="1" si="36"/>
        <v>#VALUE!</v>
      </c>
      <c r="W129" s="185" t="e">
        <f t="shared" ca="1" si="36"/>
        <v>#VALUE!</v>
      </c>
      <c r="X129" s="185" t="e">
        <f t="shared" ca="1" si="36"/>
        <v>#VALUE!</v>
      </c>
      <c r="Y129" s="185" t="e">
        <f t="shared" ca="1" si="36"/>
        <v>#VALUE!</v>
      </c>
      <c r="Z129" s="185" t="e">
        <f t="shared" ca="1" si="34"/>
        <v>#VALUE!</v>
      </c>
      <c r="AA129" s="185" t="e">
        <f t="shared" ca="1" si="34"/>
        <v>#VALUE!</v>
      </c>
      <c r="AB129" s="185" t="e">
        <f t="shared" ca="1" si="34"/>
        <v>#VALUE!</v>
      </c>
      <c r="AC129" s="185" t="e">
        <f t="shared" ca="1" si="34"/>
        <v>#VALUE!</v>
      </c>
      <c r="AD129" s="185" t="e">
        <f t="shared" ca="1" si="34"/>
        <v>#VALUE!</v>
      </c>
      <c r="AE129" s="185" t="e">
        <f t="shared" ca="1" si="34"/>
        <v>#VALUE!</v>
      </c>
      <c r="AF129" s="185" t="e">
        <f t="shared" ca="1" si="34"/>
        <v>#VALUE!</v>
      </c>
      <c r="AG129" s="185" t="e">
        <f t="shared" ca="1" si="34"/>
        <v>#VALUE!</v>
      </c>
      <c r="AH129" s="185" t="e">
        <f t="shared" ca="1" si="34"/>
        <v>#VALUE!</v>
      </c>
      <c r="AI129" s="185" t="e">
        <f t="shared" ca="1" si="34"/>
        <v>#VALUE!</v>
      </c>
      <c r="AJ129" s="185" t="e">
        <f t="shared" ca="1" si="34"/>
        <v>#VALUE!</v>
      </c>
      <c r="AK129" s="185" t="e">
        <f t="shared" ca="1" si="34"/>
        <v>#VALUE!</v>
      </c>
      <c r="AL129" s="185" t="e">
        <f t="shared" ca="1" si="34"/>
        <v>#VALUE!</v>
      </c>
      <c r="AM129" s="185" t="e">
        <f t="shared" ca="1" si="34"/>
        <v>#VALUE!</v>
      </c>
      <c r="AN129" s="185" t="e">
        <f t="shared" ca="1" si="34"/>
        <v>#VALUE!</v>
      </c>
      <c r="AO129" s="185" t="e">
        <f t="shared" ca="1" si="34"/>
        <v>#VALUE!</v>
      </c>
      <c r="AP129" s="185" t="e">
        <f t="shared" ca="1" si="35"/>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36"/>
        <v>#VALUE!</v>
      </c>
      <c r="L130" s="185" t="e">
        <f t="shared" ca="1" si="36"/>
        <v>#VALUE!</v>
      </c>
      <c r="M130" s="185" t="e">
        <f t="shared" ca="1" si="36"/>
        <v>#VALUE!</v>
      </c>
      <c r="N130" s="185" t="e">
        <f t="shared" ca="1" si="36"/>
        <v>#VALUE!</v>
      </c>
      <c r="O130" s="185" t="e">
        <f t="shared" ca="1" si="36"/>
        <v>#VALUE!</v>
      </c>
      <c r="P130" s="185" t="e">
        <f t="shared" ca="1" si="36"/>
        <v>#VALUE!</v>
      </c>
      <c r="Q130" s="185" t="e">
        <f t="shared" ca="1" si="36"/>
        <v>#VALUE!</v>
      </c>
      <c r="R130" s="185" t="e">
        <f t="shared" ca="1" si="36"/>
        <v>#VALUE!</v>
      </c>
      <c r="S130" s="185" t="e">
        <f t="shared" ca="1" si="36"/>
        <v>#VALUE!</v>
      </c>
      <c r="T130" s="185" t="e">
        <f t="shared" ca="1" si="36"/>
        <v>#VALUE!</v>
      </c>
      <c r="U130" s="185" t="e">
        <f t="shared" ca="1" si="36"/>
        <v>#VALUE!</v>
      </c>
      <c r="V130" s="185" t="e">
        <f t="shared" ca="1" si="36"/>
        <v>#VALUE!</v>
      </c>
      <c r="W130" s="185" t="e">
        <f t="shared" ca="1" si="36"/>
        <v>#VALUE!</v>
      </c>
      <c r="X130" s="185" t="e">
        <f t="shared" ca="1" si="36"/>
        <v>#VALUE!</v>
      </c>
      <c r="Y130" s="185" t="e">
        <f t="shared" ca="1" si="36"/>
        <v>#VALUE!</v>
      </c>
      <c r="Z130" s="185" t="e">
        <f t="shared" ca="1" si="34"/>
        <v>#VALUE!</v>
      </c>
      <c r="AA130" s="185" t="e">
        <f t="shared" ca="1" si="34"/>
        <v>#VALUE!</v>
      </c>
      <c r="AB130" s="185" t="e">
        <f t="shared" ca="1" si="34"/>
        <v>#VALUE!</v>
      </c>
      <c r="AC130" s="185" t="e">
        <f t="shared" ca="1" si="34"/>
        <v>#VALUE!</v>
      </c>
      <c r="AD130" s="185" t="e">
        <f t="shared" ca="1" si="34"/>
        <v>#VALUE!</v>
      </c>
      <c r="AE130" s="185" t="e">
        <f t="shared" ca="1" si="34"/>
        <v>#VALUE!</v>
      </c>
      <c r="AF130" s="185" t="e">
        <f t="shared" ca="1" si="34"/>
        <v>#VALUE!</v>
      </c>
      <c r="AG130" s="185" t="e">
        <f t="shared" ca="1" si="34"/>
        <v>#VALUE!</v>
      </c>
      <c r="AH130" s="185" t="e">
        <f t="shared" ca="1" si="34"/>
        <v>#VALUE!</v>
      </c>
      <c r="AI130" s="185" t="e">
        <f t="shared" ca="1" si="34"/>
        <v>#VALUE!</v>
      </c>
      <c r="AJ130" s="185" t="e">
        <f t="shared" ca="1" si="34"/>
        <v>#VALUE!</v>
      </c>
      <c r="AK130" s="185" t="e">
        <f t="shared" ca="1" si="34"/>
        <v>#VALUE!</v>
      </c>
      <c r="AL130" s="185" t="e">
        <f t="shared" ca="1" si="34"/>
        <v>#VALUE!</v>
      </c>
      <c r="AM130" s="185" t="e">
        <f t="shared" ca="1" si="34"/>
        <v>#VALUE!</v>
      </c>
      <c r="AN130" s="185" t="e">
        <f t="shared" ca="1" si="34"/>
        <v>#VALUE!</v>
      </c>
      <c r="AO130" s="185" t="e">
        <f t="shared" ca="1" si="34"/>
        <v>#VALUE!</v>
      </c>
      <c r="AP130" s="185" t="e">
        <f t="shared" ca="1" si="35"/>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36"/>
        <v>#VALUE!</v>
      </c>
      <c r="L131" s="185" t="e">
        <f t="shared" ca="1" si="36"/>
        <v>#VALUE!</v>
      </c>
      <c r="M131" s="185" t="e">
        <f t="shared" ca="1" si="36"/>
        <v>#VALUE!</v>
      </c>
      <c r="N131" s="185" t="e">
        <f t="shared" ca="1" si="36"/>
        <v>#VALUE!</v>
      </c>
      <c r="O131" s="185" t="e">
        <f t="shared" ca="1" si="36"/>
        <v>#VALUE!</v>
      </c>
      <c r="P131" s="185" t="e">
        <f t="shared" ca="1" si="36"/>
        <v>#VALUE!</v>
      </c>
      <c r="Q131" s="185" t="e">
        <f t="shared" ca="1" si="36"/>
        <v>#VALUE!</v>
      </c>
      <c r="R131" s="185" t="e">
        <f t="shared" ca="1" si="36"/>
        <v>#VALUE!</v>
      </c>
      <c r="S131" s="185" t="e">
        <f t="shared" ca="1" si="36"/>
        <v>#VALUE!</v>
      </c>
      <c r="T131" s="185" t="e">
        <f t="shared" ca="1" si="36"/>
        <v>#VALUE!</v>
      </c>
      <c r="U131" s="185" t="e">
        <f t="shared" ca="1" si="36"/>
        <v>#VALUE!</v>
      </c>
      <c r="V131" s="185" t="e">
        <f t="shared" ca="1" si="36"/>
        <v>#VALUE!</v>
      </c>
      <c r="W131" s="185" t="e">
        <f t="shared" ca="1" si="36"/>
        <v>#VALUE!</v>
      </c>
      <c r="X131" s="185" t="e">
        <f t="shared" ca="1" si="36"/>
        <v>#VALUE!</v>
      </c>
      <c r="Y131" s="185" t="e">
        <f t="shared" ca="1" si="36"/>
        <v>#VALUE!</v>
      </c>
      <c r="Z131" s="185" t="e">
        <f t="shared" ca="1" si="34"/>
        <v>#VALUE!</v>
      </c>
      <c r="AA131" s="185" t="e">
        <f t="shared" ca="1" si="34"/>
        <v>#VALUE!</v>
      </c>
      <c r="AB131" s="185" t="e">
        <f t="shared" ca="1" si="34"/>
        <v>#VALUE!</v>
      </c>
      <c r="AC131" s="185" t="e">
        <f t="shared" ca="1" si="34"/>
        <v>#VALUE!</v>
      </c>
      <c r="AD131" s="185" t="e">
        <f t="shared" ca="1" si="34"/>
        <v>#VALUE!</v>
      </c>
      <c r="AE131" s="185" t="e">
        <f t="shared" ca="1" si="34"/>
        <v>#VALUE!</v>
      </c>
      <c r="AF131" s="185" t="e">
        <f t="shared" ca="1" si="34"/>
        <v>#VALUE!</v>
      </c>
      <c r="AG131" s="185" t="e">
        <f t="shared" ca="1" si="34"/>
        <v>#VALUE!</v>
      </c>
      <c r="AH131" s="185" t="e">
        <f t="shared" ca="1" si="34"/>
        <v>#VALUE!</v>
      </c>
      <c r="AI131" s="185" t="e">
        <f t="shared" ca="1" si="34"/>
        <v>#VALUE!</v>
      </c>
      <c r="AJ131" s="185" t="e">
        <f t="shared" ca="1" si="34"/>
        <v>#VALUE!</v>
      </c>
      <c r="AK131" s="185" t="e">
        <f t="shared" ca="1" si="34"/>
        <v>#VALUE!</v>
      </c>
      <c r="AL131" s="185" t="e">
        <f t="shared" ca="1" si="34"/>
        <v>#VALUE!</v>
      </c>
      <c r="AM131" s="185" t="e">
        <f t="shared" ca="1" si="34"/>
        <v>#VALUE!</v>
      </c>
      <c r="AN131" s="185" t="e">
        <f t="shared" ca="1" si="34"/>
        <v>#VALUE!</v>
      </c>
      <c r="AO131" s="185" t="e">
        <f t="shared" ca="1" si="34"/>
        <v>#VALUE!</v>
      </c>
      <c r="AP131" s="185" t="e">
        <f t="shared" ca="1" si="35"/>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36"/>
        <v>#VALUE!</v>
      </c>
      <c r="L132" s="185" t="e">
        <f t="shared" ca="1" si="36"/>
        <v>#VALUE!</v>
      </c>
      <c r="M132" s="185" t="e">
        <f t="shared" ca="1" si="36"/>
        <v>#VALUE!</v>
      </c>
      <c r="N132" s="185" t="e">
        <f t="shared" ca="1" si="36"/>
        <v>#VALUE!</v>
      </c>
      <c r="O132" s="185" t="e">
        <f t="shared" ca="1" si="36"/>
        <v>#VALUE!</v>
      </c>
      <c r="P132" s="185" t="e">
        <f t="shared" ca="1" si="36"/>
        <v>#VALUE!</v>
      </c>
      <c r="Q132" s="185" t="e">
        <f t="shared" ca="1" si="36"/>
        <v>#VALUE!</v>
      </c>
      <c r="R132" s="185" t="e">
        <f t="shared" ca="1" si="36"/>
        <v>#VALUE!</v>
      </c>
      <c r="S132" s="185" t="e">
        <f t="shared" ca="1" si="36"/>
        <v>#VALUE!</v>
      </c>
      <c r="T132" s="185" t="e">
        <f t="shared" ca="1" si="36"/>
        <v>#VALUE!</v>
      </c>
      <c r="U132" s="185" t="e">
        <f t="shared" ca="1" si="36"/>
        <v>#VALUE!</v>
      </c>
      <c r="V132" s="185" t="e">
        <f t="shared" ca="1" si="36"/>
        <v>#VALUE!</v>
      </c>
      <c r="W132" s="185" t="e">
        <f t="shared" ca="1" si="36"/>
        <v>#VALUE!</v>
      </c>
      <c r="X132" s="185" t="e">
        <f t="shared" ca="1" si="36"/>
        <v>#VALUE!</v>
      </c>
      <c r="Y132" s="185" t="e">
        <f t="shared" ca="1" si="36"/>
        <v>#VALUE!</v>
      </c>
      <c r="Z132" s="185" t="e">
        <f t="shared" ca="1" si="36"/>
        <v>#VALUE!</v>
      </c>
      <c r="AA132" s="185" t="e">
        <f t="shared" ca="1" si="34"/>
        <v>#VALUE!</v>
      </c>
      <c r="AB132" s="185" t="e">
        <f t="shared" ca="1" si="34"/>
        <v>#VALUE!</v>
      </c>
      <c r="AC132" s="185" t="e">
        <f t="shared" ca="1" si="34"/>
        <v>#VALUE!</v>
      </c>
      <c r="AD132" s="185" t="e">
        <f t="shared" ca="1" si="34"/>
        <v>#VALUE!</v>
      </c>
      <c r="AE132" s="185" t="e">
        <f t="shared" ca="1" si="34"/>
        <v>#VALUE!</v>
      </c>
      <c r="AF132" s="185" t="e">
        <f t="shared" ca="1" si="34"/>
        <v>#VALUE!</v>
      </c>
      <c r="AG132" s="185" t="e">
        <f t="shared" ca="1" si="34"/>
        <v>#VALUE!</v>
      </c>
      <c r="AH132" s="185" t="e">
        <f t="shared" ca="1" si="34"/>
        <v>#VALUE!</v>
      </c>
      <c r="AI132" s="185" t="e">
        <f t="shared" ca="1" si="34"/>
        <v>#VALUE!</v>
      </c>
      <c r="AJ132" s="185" t="e">
        <f t="shared" ca="1" si="34"/>
        <v>#VALUE!</v>
      </c>
      <c r="AK132" s="185" t="e">
        <f t="shared" ca="1" si="34"/>
        <v>#VALUE!</v>
      </c>
      <c r="AL132" s="185" t="e">
        <f t="shared" ca="1" si="34"/>
        <v>#VALUE!</v>
      </c>
      <c r="AM132" s="185" t="e">
        <f t="shared" ca="1" si="34"/>
        <v>#VALUE!</v>
      </c>
      <c r="AN132" s="185" t="e">
        <f t="shared" ca="1" si="34"/>
        <v>#VALUE!</v>
      </c>
      <c r="AO132" s="185" t="e">
        <f t="shared" ca="1" si="34"/>
        <v>#VALUE!</v>
      </c>
      <c r="AP132" s="185" t="e">
        <f t="shared" ca="1" si="35"/>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37">SUMIF($B$10:$B$22,$D133,K$10:K$22)*SUMIF($B$10:$B$22,$D133,K$41:K$53)</f>
        <v>54.31</v>
      </c>
      <c r="L133" s="5">
        <f t="shared" ca="1" si="37"/>
        <v>55.26</v>
      </c>
      <c r="M133" s="5">
        <f t="shared" ca="1" si="37"/>
        <v>55.73</v>
      </c>
      <c r="N133" s="5">
        <f t="shared" ca="1" si="37"/>
        <v>56.3</v>
      </c>
      <c r="O133" s="5">
        <f t="shared" ca="1" si="37"/>
        <v>56.6</v>
      </c>
      <c r="P133" s="5">
        <f t="shared" ca="1" si="37"/>
        <v>57.09</v>
      </c>
      <c r="Q133" s="5">
        <f t="shared" ca="1" si="37"/>
        <v>56.96</v>
      </c>
      <c r="R133" s="5">
        <f t="shared" ca="1" si="37"/>
        <v>52.37</v>
      </c>
      <c r="S133" s="5">
        <f t="shared" ca="1" si="37"/>
        <v>53.76</v>
      </c>
      <c r="T133" s="5">
        <f t="shared" ca="1" si="37"/>
        <v>55.02</v>
      </c>
      <c r="U133" s="5">
        <f t="shared" ca="1" si="37"/>
        <v>56.21</v>
      </c>
      <c r="V133" s="5">
        <f t="shared" ca="1" si="37"/>
        <v>57.35</v>
      </c>
      <c r="W133" s="5">
        <f t="shared" ca="1" si="37"/>
        <v>58.59</v>
      </c>
      <c r="X133" s="5">
        <f t="shared" ca="1" si="37"/>
        <v>60.17</v>
      </c>
      <c r="Y133" s="5">
        <f t="shared" ca="1" si="37"/>
        <v>61.72</v>
      </c>
      <c r="Z133" s="5">
        <f t="shared" ca="1" si="37"/>
        <v>63.31</v>
      </c>
      <c r="AA133" s="5">
        <f t="shared" ca="1" si="37"/>
        <v>65.09</v>
      </c>
      <c r="AB133" s="5">
        <f t="shared" ca="1" si="37"/>
        <v>66.930000000000007</v>
      </c>
      <c r="AC133" s="5">
        <f t="shared" ca="1" si="37"/>
        <v>68.83</v>
      </c>
      <c r="AD133" s="5">
        <f t="shared" ca="1" si="37"/>
        <v>70.67</v>
      </c>
      <c r="AE133" s="5">
        <f t="shared" ca="1" si="37"/>
        <v>72.69</v>
      </c>
      <c r="AF133" s="5">
        <f t="shared" ca="1" si="37"/>
        <v>74.849999999999994</v>
      </c>
      <c r="AG133" s="5">
        <f t="shared" ca="1" si="37"/>
        <v>77.23</v>
      </c>
      <c r="AH133" s="5">
        <f t="shared" ca="1" si="37"/>
        <v>79.680000000000007</v>
      </c>
      <c r="AI133" s="5">
        <f t="shared" ca="1" si="37"/>
        <v>82.2</v>
      </c>
      <c r="AJ133" s="5">
        <f t="shared" ca="1" si="37"/>
        <v>84.75</v>
      </c>
      <c r="AK133" s="5">
        <f t="shared" ca="1" si="37"/>
        <v>87.38</v>
      </c>
      <c r="AL133" s="5">
        <f t="shared" ca="1" si="37"/>
        <v>90.15</v>
      </c>
      <c r="AM133" s="5">
        <f t="shared" ca="1" si="37"/>
        <v>105</v>
      </c>
      <c r="AN133" s="5">
        <f t="shared" ca="1" si="37"/>
        <v>123.19</v>
      </c>
      <c r="AO133" s="5">
        <f t="shared" ca="1" si="37"/>
        <v>155.67333333333409</v>
      </c>
      <c r="AP133" s="5">
        <f t="shared" ca="1" si="37"/>
        <v>188.71333333333405</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0.57228013083241236</v>
      </c>
      <c r="L134" s="185">
        <f t="shared" ref="L134:AA134" ca="1" si="38">L$133/K$133*K134</f>
        <v>0.58229055477442648</v>
      </c>
      <c r="M134" s="192">
        <f t="shared" ref="M134:M142" si="39">O134</f>
        <v>0.80918000000000012</v>
      </c>
      <c r="N134" s="192">
        <f t="shared" ref="N134:N142" si="40">O134</f>
        <v>0.80918000000000012</v>
      </c>
      <c r="O134" s="192">
        <f>INDEX('[4]TS BYDem'!$O$10:$O$203,MATCH(D134,'[4]TS BYDem'!$D$10:$D$203,0))</f>
        <v>0.80918000000000012</v>
      </c>
      <c r="P134" s="185">
        <f t="shared" ca="1" si="38"/>
        <v>0.81618526855123685</v>
      </c>
      <c r="Q134" s="185">
        <f t="shared" ca="1" si="38"/>
        <v>0.81432672791519445</v>
      </c>
      <c r="R134" s="185">
        <f t="shared" ca="1" si="38"/>
        <v>0.74870594699646642</v>
      </c>
      <c r="S134" s="185">
        <f t="shared" ca="1" si="38"/>
        <v>0.76857803533568902</v>
      </c>
      <c r="T134" s="185">
        <f t="shared" ca="1" si="38"/>
        <v>0.78659158303886922</v>
      </c>
      <c r="U134" s="185">
        <f t="shared" ca="1" si="38"/>
        <v>0.80360437809187268</v>
      </c>
      <c r="V134" s="185">
        <f t="shared" ca="1" si="38"/>
        <v>0.81990234982332144</v>
      </c>
      <c r="W134" s="185">
        <f t="shared" ca="1" si="38"/>
        <v>0.83762996819787972</v>
      </c>
      <c r="X134" s="185">
        <f t="shared" ca="1" si="38"/>
        <v>0.86021838515901039</v>
      </c>
      <c r="Y134" s="185">
        <f t="shared" ca="1" si="38"/>
        <v>0.88237790812720829</v>
      </c>
      <c r="Z134" s="185">
        <f t="shared" ca="1" si="38"/>
        <v>0.90510928975265015</v>
      </c>
      <c r="AA134" s="185">
        <f t="shared" ca="1" si="38"/>
        <v>0.93055700000000008</v>
      </c>
      <c r="AB134" s="185">
        <f t="shared" ref="AA134:AP149" ca="1" si="41">AB$133/AA$133*AA134</f>
        <v>0.95686249823321556</v>
      </c>
      <c r="AC134" s="185">
        <f t="shared" ca="1" si="41"/>
        <v>0.98402578445229671</v>
      </c>
      <c r="AD134" s="185">
        <f t="shared" ca="1" si="41"/>
        <v>1.0103312826855122</v>
      </c>
      <c r="AE134" s="185">
        <f t="shared" ca="1" si="41"/>
        <v>1.0392101448763249</v>
      </c>
      <c r="AF134" s="185">
        <f t="shared" ca="1" si="41"/>
        <v>1.0700905123674909</v>
      </c>
      <c r="AG134" s="185">
        <f t="shared" ca="1" si="41"/>
        <v>1.1041161024734982</v>
      </c>
      <c r="AH134" s="185">
        <f t="shared" ca="1" si="41"/>
        <v>1.1391424452296821</v>
      </c>
      <c r="AI134" s="185">
        <f t="shared" ca="1" si="41"/>
        <v>1.1751695406360425</v>
      </c>
      <c r="AJ134" s="185">
        <f t="shared" ca="1" si="41"/>
        <v>1.2116255300353358</v>
      </c>
      <c r="AK134" s="185">
        <f t="shared" ca="1" si="41"/>
        <v>1.2492252367491166</v>
      </c>
      <c r="AL134" s="185">
        <f t="shared" ca="1" si="41"/>
        <v>1.288826448763251</v>
      </c>
      <c r="AM134" s="185">
        <f t="shared" ca="1" si="41"/>
        <v>1.5011289752650177</v>
      </c>
      <c r="AN134" s="185">
        <f t="shared" ca="1" si="41"/>
        <v>1.761181699646643</v>
      </c>
      <c r="AO134" s="185">
        <f t="shared" ca="1" si="41"/>
        <v>2.2255785842167359</v>
      </c>
      <c r="AP134" s="185">
        <f t="shared" ca="1" si="41"/>
        <v>2.6979338351001276</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42">K$133/J$133*J135</f>
        <v>0.21460504906215463</v>
      </c>
      <c r="L135" s="185">
        <f t="shared" ca="1" si="42"/>
        <v>0.21835895804040992</v>
      </c>
      <c r="M135" s="192">
        <f t="shared" si="39"/>
        <v>0.30344250000000006</v>
      </c>
      <c r="N135" s="192">
        <f t="shared" si="40"/>
        <v>0.30344250000000006</v>
      </c>
      <c r="O135" s="192">
        <f>INDEX('[4]TS BYDem'!$O$10:$O$203,MATCH(D135,'[4]TS BYDem'!$D$10:$D$203,0))</f>
        <v>0.30344250000000006</v>
      </c>
      <c r="P135" s="185">
        <f t="shared" ca="1" si="42"/>
        <v>0.30606947570671383</v>
      </c>
      <c r="Q135" s="185">
        <f t="shared" ca="1" si="42"/>
        <v>0.30537252296819795</v>
      </c>
      <c r="R135" s="185">
        <f t="shared" ca="1" si="42"/>
        <v>0.28076473012367492</v>
      </c>
      <c r="S135" s="185">
        <f t="shared" ca="1" si="42"/>
        <v>0.28821676325088341</v>
      </c>
      <c r="T135" s="185">
        <f t="shared" ca="1" si="42"/>
        <v>0.29497184363957601</v>
      </c>
      <c r="U135" s="185">
        <f t="shared" ca="1" si="42"/>
        <v>0.30135164178445234</v>
      </c>
      <c r="V135" s="185">
        <f t="shared" ca="1" si="42"/>
        <v>0.30746338118374567</v>
      </c>
      <c r="W135" s="185">
        <f t="shared" ca="1" si="42"/>
        <v>0.31411123807420505</v>
      </c>
      <c r="X135" s="185">
        <f t="shared" ca="1" si="42"/>
        <v>0.32258189443462904</v>
      </c>
      <c r="Y135" s="185">
        <f t="shared" ca="1" si="42"/>
        <v>0.33089171554770325</v>
      </c>
      <c r="Z135" s="185">
        <f t="shared" ca="1" si="42"/>
        <v>0.33941598365724396</v>
      </c>
      <c r="AA135" s="185">
        <f t="shared" ca="1" si="41"/>
        <v>0.34895887500000017</v>
      </c>
      <c r="AB135" s="185">
        <f t="shared" ca="1" si="41"/>
        <v>0.35882343683745599</v>
      </c>
      <c r="AC135" s="185">
        <f t="shared" ca="1" si="41"/>
        <v>0.36900966916961142</v>
      </c>
      <c r="AD135" s="185">
        <f t="shared" ca="1" si="41"/>
        <v>0.37887423100706724</v>
      </c>
      <c r="AE135" s="185">
        <f t="shared" ca="1" si="41"/>
        <v>0.38970380432862201</v>
      </c>
      <c r="AF135" s="185">
        <f t="shared" ca="1" si="41"/>
        <v>0.40128394213780927</v>
      </c>
      <c r="AG135" s="185">
        <f t="shared" ca="1" si="41"/>
        <v>0.41404353842756203</v>
      </c>
      <c r="AH135" s="185">
        <f t="shared" ca="1" si="41"/>
        <v>0.42717841696113096</v>
      </c>
      <c r="AI135" s="185">
        <f t="shared" ca="1" si="41"/>
        <v>0.44068857773851611</v>
      </c>
      <c r="AJ135" s="185">
        <f t="shared" ca="1" si="41"/>
        <v>0.45435957376325109</v>
      </c>
      <c r="AK135" s="185">
        <f t="shared" ca="1" si="41"/>
        <v>0.46845946378091891</v>
      </c>
      <c r="AL135" s="185">
        <f t="shared" ca="1" si="41"/>
        <v>0.48330991828621933</v>
      </c>
      <c r="AM135" s="185">
        <f t="shared" ca="1" si="41"/>
        <v>0.56292336572438184</v>
      </c>
      <c r="AN135" s="185">
        <f t="shared" ca="1" si="41"/>
        <v>0.66044313736749138</v>
      </c>
      <c r="AO135" s="185">
        <f t="shared" ca="1" si="41"/>
        <v>0.83459196908127631</v>
      </c>
      <c r="AP135" s="185">
        <f t="shared" ca="1" si="41"/>
        <v>1.0117251881625484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42"/>
        <v>0.34336807849944739</v>
      </c>
      <c r="L136" s="185">
        <f t="shared" ca="1" si="42"/>
        <v>0.34937433286465586</v>
      </c>
      <c r="M136" s="192">
        <f t="shared" si="39"/>
        <v>0.48550800000000005</v>
      </c>
      <c r="N136" s="192">
        <f t="shared" si="40"/>
        <v>0.48550800000000005</v>
      </c>
      <c r="O136" s="192">
        <f>INDEX('[4]TS BYDem'!$O$10:$O$203,MATCH(D136,'[4]TS BYDem'!$D$10:$D$203,0))</f>
        <v>0.48550800000000005</v>
      </c>
      <c r="P136" s="185">
        <f t="shared" ca="1" si="42"/>
        <v>0.48971116113074209</v>
      </c>
      <c r="Q136" s="185">
        <f t="shared" ca="1" si="42"/>
        <v>0.48859603674911667</v>
      </c>
      <c r="R136" s="185">
        <f t="shared" ca="1" si="42"/>
        <v>0.4492235681978799</v>
      </c>
      <c r="S136" s="185">
        <f t="shared" ca="1" si="42"/>
        <v>0.46114682120141348</v>
      </c>
      <c r="T136" s="185">
        <f t="shared" ca="1" si="42"/>
        <v>0.47195494982332159</v>
      </c>
      <c r="U136" s="185">
        <f t="shared" ca="1" si="42"/>
        <v>0.48216262685512368</v>
      </c>
      <c r="V136" s="185">
        <f t="shared" ca="1" si="42"/>
        <v>0.49194140989399293</v>
      </c>
      <c r="W136" s="185">
        <f t="shared" ca="1" si="42"/>
        <v>0.50257798091872796</v>
      </c>
      <c r="X136" s="185">
        <f t="shared" ca="1" si="42"/>
        <v>0.51613103109540637</v>
      </c>
      <c r="Y136" s="185">
        <f t="shared" ca="1" si="42"/>
        <v>0.52942674487632513</v>
      </c>
      <c r="Z136" s="185">
        <f t="shared" ca="1" si="42"/>
        <v>0.54306557385159027</v>
      </c>
      <c r="AA136" s="185">
        <f t="shared" ca="1" si="41"/>
        <v>0.55833420000000022</v>
      </c>
      <c r="AB136" s="185">
        <f t="shared" ca="1" si="41"/>
        <v>0.57411749893992958</v>
      </c>
      <c r="AC136" s="185">
        <f t="shared" ca="1" si="41"/>
        <v>0.59041547067137823</v>
      </c>
      <c r="AD136" s="185">
        <f t="shared" ca="1" si="41"/>
        <v>0.60619876961130759</v>
      </c>
      <c r="AE136" s="185">
        <f t="shared" ca="1" si="41"/>
        <v>0.62352608692579525</v>
      </c>
      <c r="AF136" s="185">
        <f t="shared" ca="1" si="41"/>
        <v>0.64205430742049485</v>
      </c>
      <c r="AG136" s="185">
        <f t="shared" ca="1" si="41"/>
        <v>0.66246966148409925</v>
      </c>
      <c r="AH136" s="185">
        <f t="shared" ca="1" si="41"/>
        <v>0.68348546713780955</v>
      </c>
      <c r="AI136" s="185">
        <f t="shared" ca="1" si="41"/>
        <v>0.70510172438162577</v>
      </c>
      <c r="AJ136" s="185">
        <f t="shared" ca="1" si="41"/>
        <v>0.72697531802120174</v>
      </c>
      <c r="AK136" s="185">
        <f t="shared" ca="1" si="41"/>
        <v>0.74953514204947025</v>
      </c>
      <c r="AL136" s="185">
        <f t="shared" ca="1" si="41"/>
        <v>0.77329586925795091</v>
      </c>
      <c r="AM136" s="185">
        <f t="shared" ca="1" si="41"/>
        <v>0.90067738515901097</v>
      </c>
      <c r="AN136" s="185">
        <f t="shared" ca="1" si="41"/>
        <v>1.0567090197879863</v>
      </c>
      <c r="AO136" s="185">
        <f t="shared" ca="1" si="41"/>
        <v>1.3353471505300423</v>
      </c>
      <c r="AP136" s="185">
        <f t="shared" ca="1" si="41"/>
        <v>1.6187603010600775</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2.8614006541620616</v>
      </c>
      <c r="L137" s="185">
        <f t="shared" ca="1" si="42"/>
        <v>2.9114527738721323</v>
      </c>
      <c r="M137" s="192">
        <f t="shared" si="39"/>
        <v>4.0459000000000005</v>
      </c>
      <c r="N137" s="192">
        <f t="shared" si="40"/>
        <v>4.0459000000000005</v>
      </c>
      <c r="O137" s="192">
        <f>INDEX('[4]TS BYDem'!$O$10:$O$203,MATCH(D137,'[4]TS BYDem'!$D$10:$D$203,0))</f>
        <v>4.0459000000000005</v>
      </c>
      <c r="P137" s="185">
        <f t="shared" ca="1" si="42"/>
        <v>4.0809263427561842</v>
      </c>
      <c r="Q137" s="185">
        <f t="shared" ca="1" si="42"/>
        <v>4.071633639575972</v>
      </c>
      <c r="R137" s="185">
        <f t="shared" ca="1" si="42"/>
        <v>3.743529734982332</v>
      </c>
      <c r="S137" s="185">
        <f t="shared" ca="1" si="42"/>
        <v>3.8428901766784449</v>
      </c>
      <c r="T137" s="185">
        <f t="shared" ca="1" si="42"/>
        <v>3.9329579151943461</v>
      </c>
      <c r="U137" s="185">
        <f t="shared" ca="1" si="42"/>
        <v>4.0180218904593632</v>
      </c>
      <c r="V137" s="185">
        <f t="shared" ca="1" si="42"/>
        <v>4.0995117491166075</v>
      </c>
      <c r="W137" s="185">
        <f t="shared" ca="1" si="42"/>
        <v>4.1881498409893991</v>
      </c>
      <c r="X137" s="185">
        <f t="shared" ca="1" si="42"/>
        <v>4.3010919257950526</v>
      </c>
      <c r="Y137" s="185">
        <f t="shared" ca="1" si="42"/>
        <v>4.4118895406360421</v>
      </c>
      <c r="Z137" s="185">
        <f t="shared" ca="1" si="42"/>
        <v>4.5255464487632509</v>
      </c>
      <c r="AA137" s="185">
        <f t="shared" ca="1" si="41"/>
        <v>4.6527850000000006</v>
      </c>
      <c r="AB137" s="185">
        <f t="shared" ca="1" si="41"/>
        <v>4.7843124911660784</v>
      </c>
      <c r="AC137" s="185">
        <f t="shared" ca="1" si="41"/>
        <v>4.9201289222614841</v>
      </c>
      <c r="AD137" s="185">
        <f t="shared" ca="1" si="41"/>
        <v>5.0516564134275619</v>
      </c>
      <c r="AE137" s="185">
        <f t="shared" ca="1" si="41"/>
        <v>5.1960507243816254</v>
      </c>
      <c r="AF137" s="185">
        <f t="shared" ca="1" si="41"/>
        <v>5.3504525618374554</v>
      </c>
      <c r="AG137" s="185">
        <f t="shared" ca="1" si="41"/>
        <v>5.5205805123674923</v>
      </c>
      <c r="AH137" s="185">
        <f t="shared" ca="1" si="41"/>
        <v>5.6957122261484114</v>
      </c>
      <c r="AI137" s="185">
        <f t="shared" ca="1" si="41"/>
        <v>5.875847703180213</v>
      </c>
      <c r="AJ137" s="185">
        <f t="shared" ca="1" si="41"/>
        <v>6.0581276501766794</v>
      </c>
      <c r="AK137" s="185">
        <f t="shared" ca="1" si="41"/>
        <v>6.2461261837455835</v>
      </c>
      <c r="AL137" s="185">
        <f t="shared" ca="1" si="41"/>
        <v>6.4441322438162558</v>
      </c>
      <c r="AM137" s="185">
        <f t="shared" ca="1" si="41"/>
        <v>7.5056448763250891</v>
      </c>
      <c r="AN137" s="185">
        <f t="shared" ca="1" si="41"/>
        <v>8.805908498233217</v>
      </c>
      <c r="AO137" s="185">
        <f t="shared" ca="1" si="41"/>
        <v>11.127892921083683</v>
      </c>
      <c r="AP137" s="185">
        <f t="shared" ca="1" si="41"/>
        <v>13.489669175500643</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43">K$133/J$133*J138</f>
        <v>0.51505211774917115</v>
      </c>
      <c r="L138" s="185">
        <f t="shared" ca="1" si="42"/>
        <v>0.52406149929698387</v>
      </c>
      <c r="M138" s="192">
        <f t="shared" si="39"/>
        <v>0.72826200000000008</v>
      </c>
      <c r="N138" s="192">
        <f t="shared" si="40"/>
        <v>0.72826200000000008</v>
      </c>
      <c r="O138" s="192">
        <f>INDEX('[4]TS BYDem'!$O$10:$O$203,MATCH(D138,'[4]TS BYDem'!$D$10:$D$203,0))</f>
        <v>0.72826200000000008</v>
      </c>
      <c r="P138" s="185">
        <f t="shared" ca="1" si="42"/>
        <v>0.73456674169611313</v>
      </c>
      <c r="Q138" s="185">
        <f t="shared" ca="1" si="42"/>
        <v>0.732894055123675</v>
      </c>
      <c r="R138" s="185">
        <f t="shared" ca="1" si="42"/>
        <v>0.67383535229681979</v>
      </c>
      <c r="S138" s="185">
        <f t="shared" ca="1" si="42"/>
        <v>0.69172023180212017</v>
      </c>
      <c r="T138" s="185">
        <f t="shared" ca="1" si="42"/>
        <v>0.70793242473498241</v>
      </c>
      <c r="U138" s="185">
        <f t="shared" ca="1" si="42"/>
        <v>0.72324394028268557</v>
      </c>
      <c r="V138" s="185">
        <f t="shared" ca="1" si="42"/>
        <v>0.73791211484098951</v>
      </c>
      <c r="W138" s="185">
        <f t="shared" ca="1" si="42"/>
        <v>0.753866971378092</v>
      </c>
      <c r="X138" s="185">
        <f t="shared" ca="1" si="42"/>
        <v>0.77419654664310966</v>
      </c>
      <c r="Y138" s="185">
        <f t="shared" ca="1" si="42"/>
        <v>0.79414011731448775</v>
      </c>
      <c r="Z138" s="185">
        <f t="shared" ca="1" si="42"/>
        <v>0.81459836077738534</v>
      </c>
      <c r="AA138" s="185">
        <f t="shared" ca="1" si="41"/>
        <v>0.83750130000000023</v>
      </c>
      <c r="AB138" s="185">
        <f t="shared" ca="1" si="41"/>
        <v>0.86117624840989426</v>
      </c>
      <c r="AC138" s="185">
        <f t="shared" ca="1" si="41"/>
        <v>0.88562320600706734</v>
      </c>
      <c r="AD138" s="185">
        <f t="shared" ca="1" si="41"/>
        <v>0.90929815441696138</v>
      </c>
      <c r="AE138" s="185">
        <f t="shared" ca="1" si="41"/>
        <v>0.93528913038869288</v>
      </c>
      <c r="AF138" s="185">
        <f t="shared" ca="1" si="41"/>
        <v>0.96308146113074233</v>
      </c>
      <c r="AG138" s="185">
        <f t="shared" ca="1" si="41"/>
        <v>0.99370449222614898</v>
      </c>
      <c r="AH138" s="185">
        <f t="shared" ca="1" si="41"/>
        <v>1.0252282007067144</v>
      </c>
      <c r="AI138" s="185">
        <f t="shared" ca="1" si="41"/>
        <v>1.0576525865724387</v>
      </c>
      <c r="AJ138" s="185">
        <f t="shared" ca="1" si="41"/>
        <v>1.0904629770318026</v>
      </c>
      <c r="AK138" s="185">
        <f t="shared" ca="1" si="41"/>
        <v>1.1243027130742054</v>
      </c>
      <c r="AL138" s="185">
        <f t="shared" ca="1" si="41"/>
        <v>1.1599438038869263</v>
      </c>
      <c r="AM138" s="185">
        <f t="shared" ca="1" si="41"/>
        <v>1.3510160777385163</v>
      </c>
      <c r="AN138" s="185">
        <f t="shared" ca="1" si="41"/>
        <v>1.5850635296819793</v>
      </c>
      <c r="AO138" s="185">
        <f t="shared" ca="1" si="41"/>
        <v>2.003020725795063</v>
      </c>
      <c r="AP138" s="185">
        <f t="shared" ca="1" si="41"/>
        <v>2.4281404515901159</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43"/>
        <v>8.0119218316537726</v>
      </c>
      <c r="L139" s="185">
        <f t="shared" ca="1" si="42"/>
        <v>8.1520677668419701</v>
      </c>
      <c r="M139" s="192">
        <f t="shared" si="39"/>
        <v>11.328520000000001</v>
      </c>
      <c r="N139" s="192">
        <f t="shared" si="40"/>
        <v>11.328520000000001</v>
      </c>
      <c r="O139" s="192">
        <f>INDEX('[4]TS BYDem'!$O$10:$O$203,MATCH(D139,'[4]TS BYDem'!$D$10:$D$203,0))</f>
        <v>11.328520000000001</v>
      </c>
      <c r="P139" s="185">
        <f t="shared" ca="1" si="42"/>
        <v>11.426593759717315</v>
      </c>
      <c r="Q139" s="185">
        <f t="shared" ca="1" si="42"/>
        <v>11.400574190812721</v>
      </c>
      <c r="R139" s="185">
        <f t="shared" ca="1" si="42"/>
        <v>10.481883257950528</v>
      </c>
      <c r="S139" s="185">
        <f t="shared" ca="1" si="42"/>
        <v>10.760092494699645</v>
      </c>
      <c r="T139" s="185">
        <f t="shared" ca="1" si="42"/>
        <v>11.012282162544167</v>
      </c>
      <c r="U139" s="185">
        <f t="shared" ca="1" si="42"/>
        <v>11.250461293286216</v>
      </c>
      <c r="V139" s="185">
        <f t="shared" ca="1" si="42"/>
        <v>11.478632897526499</v>
      </c>
      <c r="W139" s="185">
        <f t="shared" ca="1" si="42"/>
        <v>11.726819554770314</v>
      </c>
      <c r="X139" s="185">
        <f t="shared" ca="1" si="42"/>
        <v>12.043057392226144</v>
      </c>
      <c r="Y139" s="185">
        <f t="shared" ca="1" si="42"/>
        <v>12.353290713780915</v>
      </c>
      <c r="Z139" s="185">
        <f t="shared" ca="1" si="42"/>
        <v>12.671530056537101</v>
      </c>
      <c r="AA139" s="185">
        <f t="shared" ca="1" si="41"/>
        <v>13.027797999999999</v>
      </c>
      <c r="AB139" s="185">
        <f t="shared" ca="1" si="41"/>
        <v>13.396074975265016</v>
      </c>
      <c r="AC139" s="185">
        <f t="shared" ca="1" si="41"/>
        <v>13.776360982332152</v>
      </c>
      <c r="AD139" s="185">
        <f t="shared" ca="1" si="41"/>
        <v>14.144637957597169</v>
      </c>
      <c r="AE139" s="185">
        <f t="shared" ca="1" si="41"/>
        <v>14.548942028268547</v>
      </c>
      <c r="AF139" s="185">
        <f t="shared" ca="1" si="41"/>
        <v>14.98126717314487</v>
      </c>
      <c r="AG139" s="185">
        <f t="shared" ca="1" si="41"/>
        <v>15.457625434628973</v>
      </c>
      <c r="AH139" s="185">
        <f t="shared" ca="1" si="41"/>
        <v>15.947994233215546</v>
      </c>
      <c r="AI139" s="185">
        <f t="shared" ca="1" si="41"/>
        <v>16.452373568904591</v>
      </c>
      <c r="AJ139" s="185">
        <f t="shared" ca="1" si="41"/>
        <v>16.962757420494697</v>
      </c>
      <c r="AK139" s="185">
        <f t="shared" ca="1" si="41"/>
        <v>17.489153314487627</v>
      </c>
      <c r="AL139" s="185">
        <f t="shared" ca="1" si="41"/>
        <v>18.043570282685508</v>
      </c>
      <c r="AM139" s="185">
        <f t="shared" ca="1" si="41"/>
        <v>21.015805653710238</v>
      </c>
      <c r="AN139" s="185">
        <f t="shared" ca="1" si="41"/>
        <v>24.656543795052993</v>
      </c>
      <c r="AO139" s="185">
        <f t="shared" ca="1" si="41"/>
        <v>31.158100179034292</v>
      </c>
      <c r="AP139" s="185">
        <f t="shared" ca="1" si="41"/>
        <v>37.771073691401774</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43"/>
        <v>1.8312964186637197</v>
      </c>
      <c r="L140" s="185">
        <f t="shared" ca="1" si="42"/>
        <v>1.8633297752781648</v>
      </c>
      <c r="M140" s="192">
        <f t="shared" si="39"/>
        <v>2.5893760000000006</v>
      </c>
      <c r="N140" s="192">
        <f t="shared" si="40"/>
        <v>2.5893760000000006</v>
      </c>
      <c r="O140" s="192">
        <f>INDEX('[4]TS BYDem'!$O$10:$O$203,MATCH(D140,'[4]TS BYDem'!$D$10:$D$203,0))</f>
        <v>2.5893760000000006</v>
      </c>
      <c r="P140" s="185">
        <f t="shared" ca="1" si="42"/>
        <v>2.6117928593639581</v>
      </c>
      <c r="Q140" s="185">
        <f t="shared" ca="1" si="42"/>
        <v>2.6058455293286222</v>
      </c>
      <c r="R140" s="185">
        <f t="shared" ca="1" si="42"/>
        <v>2.3958590303886926</v>
      </c>
      <c r="S140" s="185">
        <f t="shared" ca="1" si="42"/>
        <v>2.4594497130742048</v>
      </c>
      <c r="T140" s="185">
        <f t="shared" ca="1" si="42"/>
        <v>2.5170930657243815</v>
      </c>
      <c r="U140" s="185">
        <f t="shared" ca="1" si="42"/>
        <v>2.5715340098939925</v>
      </c>
      <c r="V140" s="185">
        <f t="shared" ca="1" si="42"/>
        <v>2.6236875194346285</v>
      </c>
      <c r="W140" s="185">
        <f t="shared" ca="1" si="42"/>
        <v>2.6804158982332149</v>
      </c>
      <c r="X140" s="185">
        <f t="shared" ca="1" si="42"/>
        <v>2.7526988325088331</v>
      </c>
      <c r="Y140" s="185">
        <f t="shared" ca="1" si="42"/>
        <v>2.8236093060070662</v>
      </c>
      <c r="Z140" s="185">
        <f t="shared" ca="1" si="42"/>
        <v>2.8963497272084799</v>
      </c>
      <c r="AA140" s="185">
        <f t="shared" ca="1" si="41"/>
        <v>2.9777823999999997</v>
      </c>
      <c r="AB140" s="185">
        <f t="shared" ca="1" si="41"/>
        <v>3.0619599943462892</v>
      </c>
      <c r="AC140" s="185">
        <f t="shared" ca="1" si="41"/>
        <v>3.1488825102473488</v>
      </c>
      <c r="AD140" s="185">
        <f t="shared" ca="1" si="41"/>
        <v>3.2330601045936387</v>
      </c>
      <c r="AE140" s="185">
        <f t="shared" ca="1" si="41"/>
        <v>3.3254724636042394</v>
      </c>
      <c r="AF140" s="185">
        <f t="shared" ca="1" si="41"/>
        <v>3.4242896395759708</v>
      </c>
      <c r="AG140" s="185">
        <f t="shared" ca="1" si="41"/>
        <v>3.5331715279151941</v>
      </c>
      <c r="AH140" s="185">
        <f t="shared" ca="1" si="41"/>
        <v>3.6452558247349822</v>
      </c>
      <c r="AI140" s="185">
        <f t="shared" ca="1" si="41"/>
        <v>3.7605425300353352</v>
      </c>
      <c r="AJ140" s="185">
        <f t="shared" ca="1" si="41"/>
        <v>3.8772016961130737</v>
      </c>
      <c r="AK140" s="185">
        <f t="shared" ca="1" si="41"/>
        <v>3.9975207575971723</v>
      </c>
      <c r="AL140" s="185">
        <f t="shared" ca="1" si="41"/>
        <v>4.1242446360424028</v>
      </c>
      <c r="AM140" s="185">
        <f t="shared" ca="1" si="41"/>
        <v>4.8036127208480561</v>
      </c>
      <c r="AN140" s="185">
        <f t="shared" ca="1" si="41"/>
        <v>5.6357814388692571</v>
      </c>
      <c r="AO140" s="185">
        <f t="shared" ca="1" si="41"/>
        <v>7.1218514694935546</v>
      </c>
      <c r="AP140" s="185">
        <f t="shared" ca="1" si="41"/>
        <v>8.6333882723204081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43"/>
        <v>4.5782410466592989</v>
      </c>
      <c r="L141" s="185">
        <f t="shared" ca="1" si="42"/>
        <v>4.6583244381954119</v>
      </c>
      <c r="M141" s="192">
        <f t="shared" si="39"/>
        <v>6.473440000000001</v>
      </c>
      <c r="N141" s="192">
        <f t="shared" si="40"/>
        <v>6.473440000000001</v>
      </c>
      <c r="O141" s="192">
        <f>INDEX('[4]TS BYDem'!$O$10:$O$203,MATCH(D141,'[4]TS BYDem'!$D$10:$D$203,0))</f>
        <v>6.473440000000001</v>
      </c>
      <c r="P141" s="185">
        <f t="shared" ca="1" si="42"/>
        <v>6.5294821484098948</v>
      </c>
      <c r="Q141" s="185">
        <f t="shared" ca="1" si="42"/>
        <v>6.5146138233215556</v>
      </c>
      <c r="R141" s="185">
        <f t="shared" ca="1" si="42"/>
        <v>5.9896475759717314</v>
      </c>
      <c r="S141" s="185">
        <f t="shared" ca="1" si="42"/>
        <v>6.1486242826855122</v>
      </c>
      <c r="T141" s="185">
        <f t="shared" ca="1" si="42"/>
        <v>6.2927326643109538</v>
      </c>
      <c r="U141" s="185">
        <f t="shared" ca="1" si="42"/>
        <v>6.4288350247349815</v>
      </c>
      <c r="V141" s="185">
        <f t="shared" ca="1" si="42"/>
        <v>6.5592187985865715</v>
      </c>
      <c r="W141" s="185">
        <f t="shared" ca="1" si="42"/>
        <v>6.7010397455830377</v>
      </c>
      <c r="X141" s="185">
        <f t="shared" ca="1" si="42"/>
        <v>6.8817470812720831</v>
      </c>
      <c r="Y141" s="185">
        <f t="shared" ca="1" si="42"/>
        <v>7.0590232650176663</v>
      </c>
      <c r="Z141" s="185">
        <f t="shared" ca="1" si="42"/>
        <v>7.2408743180212012</v>
      </c>
      <c r="AA141" s="185">
        <f t="shared" ca="1" si="41"/>
        <v>7.4444560000000006</v>
      </c>
      <c r="AB141" s="185">
        <f t="shared" ca="1" si="41"/>
        <v>7.6548999858657245</v>
      </c>
      <c r="AC141" s="185">
        <f t="shared" ca="1" si="41"/>
        <v>7.8722062756183737</v>
      </c>
      <c r="AD141" s="185">
        <f t="shared" ca="1" si="41"/>
        <v>8.0826502614840976</v>
      </c>
      <c r="AE141" s="185">
        <f t="shared" ca="1" si="41"/>
        <v>8.3136811590105992</v>
      </c>
      <c r="AF141" s="185">
        <f t="shared" ca="1" si="41"/>
        <v>8.5607240989399269</v>
      </c>
      <c r="AG141" s="185">
        <f t="shared" ca="1" si="41"/>
        <v>8.8329288197879858</v>
      </c>
      <c r="AH141" s="185">
        <f t="shared" ca="1" si="41"/>
        <v>9.1131395618374569</v>
      </c>
      <c r="AI141" s="185">
        <f t="shared" ca="1" si="41"/>
        <v>9.4013563250883401</v>
      </c>
      <c r="AJ141" s="185">
        <f t="shared" ca="1" si="41"/>
        <v>9.6930042402826864</v>
      </c>
      <c r="AK141" s="185">
        <f t="shared" ca="1" si="41"/>
        <v>9.9938018939929325</v>
      </c>
      <c r="AL141" s="185">
        <f t="shared" ca="1" si="41"/>
        <v>10.310611590106008</v>
      </c>
      <c r="AM141" s="185">
        <f t="shared" ca="1" si="41"/>
        <v>12.009031802120141</v>
      </c>
      <c r="AN141" s="185">
        <f t="shared" ca="1" si="41"/>
        <v>14.089453597173144</v>
      </c>
      <c r="AO141" s="185">
        <f t="shared" ca="1" si="41"/>
        <v>17.804628673733887</v>
      </c>
      <c r="AP141" s="185">
        <f t="shared" ca="1" si="41"/>
        <v>21.583470680801021</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43"/>
        <v>1.7397315977305337</v>
      </c>
      <c r="L142" s="185">
        <f t="shared" ca="1" si="42"/>
        <v>1.7701632865142565</v>
      </c>
      <c r="M142" s="192">
        <f t="shared" si="39"/>
        <v>2.4599072000000004</v>
      </c>
      <c r="N142" s="192">
        <f t="shared" si="40"/>
        <v>2.4599072000000004</v>
      </c>
      <c r="O142" s="192">
        <f>INDEX('[4]TS BYDem'!$O$10:$O$203,MATCH(D142,'[4]TS BYDem'!$D$10:$D$203,0))</f>
        <v>2.4599072000000004</v>
      </c>
      <c r="P142" s="185">
        <f t="shared" ca="1" si="42"/>
        <v>2.4812032163957602</v>
      </c>
      <c r="Q142" s="185">
        <f t="shared" ca="1" si="42"/>
        <v>2.4755532528621913</v>
      </c>
      <c r="R142" s="185">
        <f t="shared" ca="1" si="42"/>
        <v>2.2760660788692584</v>
      </c>
      <c r="S142" s="185">
        <f t="shared" ca="1" si="42"/>
        <v>2.3364772274204952</v>
      </c>
      <c r="T142" s="185">
        <f t="shared" ca="1" si="42"/>
        <v>2.3912384124381632</v>
      </c>
      <c r="U142" s="185">
        <f t="shared" ca="1" si="42"/>
        <v>2.4429573093992936</v>
      </c>
      <c r="V142" s="185">
        <f t="shared" ca="1" si="42"/>
        <v>2.4925031434628981</v>
      </c>
      <c r="W142" s="185">
        <f t="shared" ca="1" si="42"/>
        <v>2.5463951033215553</v>
      </c>
      <c r="X142" s="185">
        <f t="shared" ca="1" si="42"/>
        <v>2.6150638908833925</v>
      </c>
      <c r="Y142" s="185">
        <f t="shared" ca="1" si="42"/>
        <v>2.6824288407067138</v>
      </c>
      <c r="Z142" s="185">
        <f t="shared" ca="1" si="42"/>
        <v>2.7515322408480571</v>
      </c>
      <c r="AA142" s="185">
        <f t="shared" ca="1" si="41"/>
        <v>2.8288932800000008</v>
      </c>
      <c r="AB142" s="185">
        <f t="shared" ca="1" si="41"/>
        <v>2.908861994628976</v>
      </c>
      <c r="AC142" s="185">
        <f t="shared" ca="1" si="41"/>
        <v>2.9914383847349826</v>
      </c>
      <c r="AD142" s="185">
        <f t="shared" ca="1" si="41"/>
        <v>3.0714070993639577</v>
      </c>
      <c r="AE142" s="185">
        <f t="shared" ca="1" si="41"/>
        <v>3.1591988404240285</v>
      </c>
      <c r="AF142" s="185">
        <f t="shared" ca="1" si="41"/>
        <v>3.253075157597173</v>
      </c>
      <c r="AG142" s="185">
        <f t="shared" ca="1" si="41"/>
        <v>3.3565129515194352</v>
      </c>
      <c r="AH142" s="185">
        <f t="shared" ca="1" si="41"/>
        <v>3.462993033498234</v>
      </c>
      <c r="AI142" s="185">
        <f t="shared" ca="1" si="41"/>
        <v>3.5725154035335693</v>
      </c>
      <c r="AJ142" s="185">
        <f t="shared" ca="1" si="41"/>
        <v>3.6833416113074211</v>
      </c>
      <c r="AK142" s="185">
        <f t="shared" ca="1" si="41"/>
        <v>3.7976447197173147</v>
      </c>
      <c r="AL142" s="185">
        <f t="shared" ca="1" si="41"/>
        <v>3.9180324042402832</v>
      </c>
      <c r="AM142" s="185">
        <f t="shared" ca="1" si="41"/>
        <v>4.5634320848056538</v>
      </c>
      <c r="AN142" s="185">
        <f t="shared" ca="1" si="41"/>
        <v>5.3539923669257945</v>
      </c>
      <c r="AO142" s="185">
        <f t="shared" ca="1" si="41"/>
        <v>6.7657588960188777</v>
      </c>
      <c r="AP142" s="185">
        <f t="shared" ca="1" si="41"/>
        <v>8.201718858704389</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43"/>
        <v>#VALUE!</v>
      </c>
      <c r="L143" s="185" t="e">
        <f t="shared" ca="1" si="42"/>
        <v>#VALUE!</v>
      </c>
      <c r="M143" s="185" t="e">
        <f t="shared" ca="1" si="42"/>
        <v>#VALUE!</v>
      </c>
      <c r="N143" s="185" t="e">
        <f t="shared" ca="1" si="42"/>
        <v>#VALUE!</v>
      </c>
      <c r="O143" s="185" t="e">
        <f t="shared" ca="1" si="42"/>
        <v>#VALUE!</v>
      </c>
      <c r="P143" s="185" t="e">
        <f t="shared" ca="1" si="42"/>
        <v>#VALUE!</v>
      </c>
      <c r="Q143" s="185" t="e">
        <f t="shared" ca="1" si="42"/>
        <v>#VALUE!</v>
      </c>
      <c r="R143" s="185" t="e">
        <f t="shared" ca="1" si="42"/>
        <v>#VALUE!</v>
      </c>
      <c r="S143" s="185" t="e">
        <f t="shared" ca="1" si="42"/>
        <v>#VALUE!</v>
      </c>
      <c r="T143" s="185" t="e">
        <f t="shared" ca="1" si="42"/>
        <v>#VALUE!</v>
      </c>
      <c r="U143" s="185" t="e">
        <f t="shared" ca="1" si="42"/>
        <v>#VALUE!</v>
      </c>
      <c r="V143" s="185" t="e">
        <f t="shared" ca="1" si="42"/>
        <v>#VALUE!</v>
      </c>
      <c r="W143" s="185" t="e">
        <f t="shared" ca="1" si="42"/>
        <v>#VALUE!</v>
      </c>
      <c r="X143" s="185" t="e">
        <f t="shared" ca="1" si="42"/>
        <v>#VALUE!</v>
      </c>
      <c r="Y143" s="185" t="e">
        <f t="shared" ca="1" si="42"/>
        <v>#VALUE!</v>
      </c>
      <c r="Z143" s="185" t="e">
        <f t="shared" ca="1" si="42"/>
        <v>#VALUE!</v>
      </c>
      <c r="AA143" s="185" t="e">
        <f t="shared" ca="1" si="41"/>
        <v>#VALUE!</v>
      </c>
      <c r="AB143" s="185" t="e">
        <f t="shared" ca="1" si="41"/>
        <v>#VALUE!</v>
      </c>
      <c r="AC143" s="185" t="e">
        <f t="shared" ca="1" si="41"/>
        <v>#VALUE!</v>
      </c>
      <c r="AD143" s="185" t="e">
        <f t="shared" ca="1" si="41"/>
        <v>#VALUE!</v>
      </c>
      <c r="AE143" s="185" t="e">
        <f t="shared" ca="1" si="41"/>
        <v>#VALUE!</v>
      </c>
      <c r="AF143" s="185" t="e">
        <f t="shared" ca="1" si="41"/>
        <v>#VALUE!</v>
      </c>
      <c r="AG143" s="185" t="e">
        <f t="shared" ca="1" si="41"/>
        <v>#VALUE!</v>
      </c>
      <c r="AH143" s="185" t="e">
        <f t="shared" ca="1" si="41"/>
        <v>#VALUE!</v>
      </c>
      <c r="AI143" s="185" t="e">
        <f t="shared" ca="1" si="41"/>
        <v>#VALUE!</v>
      </c>
      <c r="AJ143" s="185" t="e">
        <f t="shared" ca="1" si="41"/>
        <v>#VALUE!</v>
      </c>
      <c r="AK143" s="185" t="e">
        <f t="shared" ca="1" si="41"/>
        <v>#VALUE!</v>
      </c>
      <c r="AL143" s="185" t="e">
        <f t="shared" ca="1" si="41"/>
        <v>#VALUE!</v>
      </c>
      <c r="AM143" s="185" t="e">
        <f t="shared" ca="1" si="41"/>
        <v>#VALUE!</v>
      </c>
      <c r="AN143" s="185" t="e">
        <f t="shared" ca="1" si="41"/>
        <v>#VALUE!</v>
      </c>
      <c r="AO143" s="185" t="e">
        <f t="shared" ca="1" si="41"/>
        <v>#VALUE!</v>
      </c>
      <c r="AP143" s="185" t="e">
        <f t="shared" ca="1" si="41"/>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43"/>
        <v>28.063160466203993</v>
      </c>
      <c r="L144" s="185">
        <f t="shared" ca="1" si="42"/>
        <v>28.554046167601406</v>
      </c>
      <c r="M144" s="192">
        <f t="shared" ref="M144" si="44">O144</f>
        <v>16.650368400000001</v>
      </c>
      <c r="N144" s="192">
        <f t="shared" ref="N144" si="45">O144</f>
        <v>16.650368400000001</v>
      </c>
      <c r="O144" s="192">
        <f>INDEX('[4]TS BYDem'!$O$10:$O$203,MATCH(D144,'[4]TS BYDem'!$D$10:$D$203,0))</f>
        <v>16.650368400000001</v>
      </c>
      <c r="P144" s="185">
        <f t="shared" ca="1" si="42"/>
        <v>16.794514698869261</v>
      </c>
      <c r="Q144" s="185">
        <f t="shared" ca="1" si="42"/>
        <v>16.756271803250886</v>
      </c>
      <c r="R144" s="185">
        <f t="shared" ca="1" si="42"/>
        <v>15.406003411802121</v>
      </c>
      <c r="S144" s="185">
        <f t="shared" ca="1" si="42"/>
        <v>15.814908218798587</v>
      </c>
      <c r="T144" s="185">
        <f t="shared" ca="1" si="42"/>
        <v>16.185570130176679</v>
      </c>
      <c r="U144" s="185">
        <f t="shared" ca="1" si="42"/>
        <v>16.535639713144874</v>
      </c>
      <c r="V144" s="185">
        <f t="shared" ca="1" si="42"/>
        <v>16.871000490106006</v>
      </c>
      <c r="W144" s="185">
        <f t="shared" ca="1" si="42"/>
        <v>17.23577887908127</v>
      </c>
      <c r="X144" s="185">
        <f t="shared" ca="1" si="42"/>
        <v>17.700577148904589</v>
      </c>
      <c r="Y144" s="185">
        <f t="shared" ca="1" si="42"/>
        <v>18.15655013512367</v>
      </c>
      <c r="Z144" s="185">
        <f t="shared" ca="1" si="42"/>
        <v>18.624290166148409</v>
      </c>
      <c r="AA144" s="185">
        <f t="shared" ca="1" si="41"/>
        <v>19.14792366</v>
      </c>
      <c r="AB144" s="185">
        <f t="shared" ca="1" si="41"/>
        <v>19.689207721060072</v>
      </c>
      <c r="AC144" s="185">
        <f t="shared" ca="1" si="41"/>
        <v>20.248142349328621</v>
      </c>
      <c r="AD144" s="185">
        <f t="shared" ca="1" si="41"/>
        <v>20.789426410388693</v>
      </c>
      <c r="AE144" s="185">
        <f t="shared" ca="1" si="41"/>
        <v>21.383662173074207</v>
      </c>
      <c r="AF144" s="185">
        <f t="shared" ca="1" si="41"/>
        <v>22.019082592579505</v>
      </c>
      <c r="AG144" s="185">
        <f t="shared" ca="1" si="41"/>
        <v>22.719221758515907</v>
      </c>
      <c r="AH144" s="185">
        <f t="shared" ca="1" si="41"/>
        <v>23.4399532528622</v>
      </c>
      <c r="AI144" s="185">
        <f t="shared" ca="1" si="41"/>
        <v>24.181277075618382</v>
      </c>
      <c r="AJ144" s="185">
        <f t="shared" ca="1" si="41"/>
        <v>24.931426181978807</v>
      </c>
      <c r="AK144" s="185">
        <f t="shared" ca="1" si="41"/>
        <v>25.705109377950535</v>
      </c>
      <c r="AL144" s="185">
        <f t="shared" ca="1" si="41"/>
        <v>26.519977230742057</v>
      </c>
      <c r="AM144" s="185">
        <f t="shared" ca="1" si="41"/>
        <v>30.888492614840995</v>
      </c>
      <c r="AN144" s="185">
        <f t="shared" ca="1" si="41"/>
        <v>36.239556240212018</v>
      </c>
      <c r="AO144" s="185">
        <f t="shared" ca="1" si="41"/>
        <v>45.795377209470189</v>
      </c>
      <c r="AP144" s="185">
        <f t="shared" ca="1" si="41"/>
        <v>55.514956218940149</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43"/>
        <v>28.063160466203993</v>
      </c>
      <c r="L145" s="185">
        <f t="shared" ca="1" si="42"/>
        <v>28.554046167601406</v>
      </c>
      <c r="M145" s="185">
        <f t="shared" ca="1" si="42"/>
        <v>28.796905409345392</v>
      </c>
      <c r="N145" s="185">
        <f t="shared" ca="1" si="42"/>
        <v>29.091436830183842</v>
      </c>
      <c r="O145" s="185">
        <f t="shared" ca="1" si="42"/>
        <v>29.24645336746724</v>
      </c>
      <c r="P145" s="185">
        <f t="shared" ca="1" si="42"/>
        <v>29.49964704503012</v>
      </c>
      <c r="Q145" s="185">
        <f t="shared" ca="1" si="42"/>
        <v>29.432473212207316</v>
      </c>
      <c r="R145" s="185">
        <f t="shared" ca="1" si="42"/>
        <v>27.060720191771367</v>
      </c>
      <c r="S145" s="185">
        <f t="shared" ca="1" si="42"/>
        <v>27.77896348118443</v>
      </c>
      <c r="T145" s="185">
        <f t="shared" ca="1" si="42"/>
        <v>28.430032937774691</v>
      </c>
      <c r="U145" s="185">
        <f t="shared" ca="1" si="42"/>
        <v>29.044931868998823</v>
      </c>
      <c r="V145" s="185">
        <f t="shared" ca="1" si="42"/>
        <v>29.633994710675726</v>
      </c>
      <c r="W145" s="185">
        <f t="shared" ca="1" si="42"/>
        <v>30.274729731447092</v>
      </c>
      <c r="X145" s="185">
        <f t="shared" ca="1" si="42"/>
        <v>31.091150161139637</v>
      </c>
      <c r="Y145" s="185">
        <f t="shared" ca="1" si="42"/>
        <v>31.892068937103847</v>
      </c>
      <c r="Z145" s="185">
        <f t="shared" ca="1" si="42"/>
        <v>32.713656584705845</v>
      </c>
      <c r="AA145" s="185">
        <f t="shared" ca="1" si="41"/>
        <v>33.633421372587328</v>
      </c>
      <c r="AB145" s="185">
        <f t="shared" ca="1" si="41"/>
        <v>34.584189467925484</v>
      </c>
      <c r="AC145" s="185">
        <f t="shared" ca="1" si="41"/>
        <v>35.565960870720318</v>
      </c>
      <c r="AD145" s="185">
        <f t="shared" ca="1" si="41"/>
        <v>36.516728966058473</v>
      </c>
      <c r="AE145" s="185">
        <f t="shared" ca="1" si="41"/>
        <v>37.560506983766665</v>
      </c>
      <c r="AF145" s="185">
        <f t="shared" ca="1" si="41"/>
        <v>38.676626052207105</v>
      </c>
      <c r="AG145" s="185">
        <f t="shared" ca="1" si="41"/>
        <v>39.906423914655385</v>
      </c>
      <c r="AH145" s="185">
        <f t="shared" ca="1" si="41"/>
        <v>41.172392302469781</v>
      </c>
      <c r="AI145" s="185">
        <f t="shared" ca="1" si="41"/>
        <v>42.474531215650302</v>
      </c>
      <c r="AJ145" s="185">
        <f t="shared" ca="1" si="41"/>
        <v>43.792171782559166</v>
      </c>
      <c r="AK145" s="185">
        <f t="shared" ca="1" si="41"/>
        <v>45.151150092743592</v>
      </c>
      <c r="AL145" s="185">
        <f t="shared" ca="1" si="41"/>
        <v>46.582469453660281</v>
      </c>
      <c r="AM145" s="185">
        <f t="shared" ca="1" si="41"/>
        <v>54.25578804918834</v>
      </c>
      <c r="AN145" s="185">
        <f t="shared" ca="1" si="41"/>
        <v>63.654957426471533</v>
      </c>
      <c r="AO145" s="185">
        <f t="shared" ca="1" si="41"/>
        <v>80.439803602323991</v>
      </c>
      <c r="AP145" s="185">
        <f t="shared" ca="1" si="41"/>
        <v>97.512291575135237</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43"/>
        <v>28.063160466203993</v>
      </c>
      <c r="L146" s="185">
        <f t="shared" ca="1" si="42"/>
        <v>28.554046167601406</v>
      </c>
      <c r="M146" s="185">
        <f t="shared" ca="1" si="42"/>
        <v>28.796905409345392</v>
      </c>
      <c r="N146" s="185">
        <f t="shared" ca="1" si="42"/>
        <v>29.091436830183842</v>
      </c>
      <c r="O146" s="185">
        <f t="shared" ca="1" si="42"/>
        <v>29.24645336746724</v>
      </c>
      <c r="P146" s="185">
        <f t="shared" ca="1" si="42"/>
        <v>29.49964704503012</v>
      </c>
      <c r="Q146" s="185">
        <f t="shared" ca="1" si="42"/>
        <v>29.432473212207316</v>
      </c>
      <c r="R146" s="185">
        <f t="shared" ca="1" si="42"/>
        <v>27.060720191771367</v>
      </c>
      <c r="S146" s="185">
        <f t="shared" ca="1" si="42"/>
        <v>27.77896348118443</v>
      </c>
      <c r="T146" s="185">
        <f t="shared" ca="1" si="42"/>
        <v>28.430032937774691</v>
      </c>
      <c r="U146" s="185">
        <f t="shared" ca="1" si="42"/>
        <v>29.044931868998823</v>
      </c>
      <c r="V146" s="185">
        <f t="shared" ca="1" si="42"/>
        <v>29.633994710675726</v>
      </c>
      <c r="W146" s="185">
        <f t="shared" ca="1" si="42"/>
        <v>30.274729731447092</v>
      </c>
      <c r="X146" s="185">
        <f t="shared" ca="1" si="42"/>
        <v>31.091150161139637</v>
      </c>
      <c r="Y146" s="185">
        <f t="shared" ca="1" si="42"/>
        <v>31.892068937103847</v>
      </c>
      <c r="Z146" s="185">
        <f t="shared" ca="1" si="42"/>
        <v>32.713656584705845</v>
      </c>
      <c r="AA146" s="185">
        <f t="shared" ca="1" si="41"/>
        <v>33.633421372587328</v>
      </c>
      <c r="AB146" s="185">
        <f t="shared" ca="1" si="41"/>
        <v>34.584189467925484</v>
      </c>
      <c r="AC146" s="185">
        <f t="shared" ca="1" si="41"/>
        <v>35.565960870720318</v>
      </c>
      <c r="AD146" s="185">
        <f t="shared" ca="1" si="41"/>
        <v>36.516728966058473</v>
      </c>
      <c r="AE146" s="185">
        <f t="shared" ca="1" si="41"/>
        <v>37.560506983766665</v>
      </c>
      <c r="AF146" s="185">
        <f t="shared" ca="1" si="41"/>
        <v>38.676626052207105</v>
      </c>
      <c r="AG146" s="185">
        <f t="shared" ca="1" si="41"/>
        <v>39.906423914655385</v>
      </c>
      <c r="AH146" s="185">
        <f t="shared" ca="1" si="41"/>
        <v>41.172392302469781</v>
      </c>
      <c r="AI146" s="185">
        <f t="shared" ca="1" si="41"/>
        <v>42.474531215650302</v>
      </c>
      <c r="AJ146" s="185">
        <f t="shared" ca="1" si="41"/>
        <v>43.792171782559166</v>
      </c>
      <c r="AK146" s="185">
        <f t="shared" ca="1" si="41"/>
        <v>45.151150092743592</v>
      </c>
      <c r="AL146" s="185">
        <f t="shared" ca="1" si="41"/>
        <v>46.582469453660281</v>
      </c>
      <c r="AM146" s="185">
        <f t="shared" ca="1" si="41"/>
        <v>54.25578804918834</v>
      </c>
      <c r="AN146" s="185">
        <f t="shared" ca="1" si="41"/>
        <v>63.654957426471533</v>
      </c>
      <c r="AO146" s="185">
        <f t="shared" ca="1" si="41"/>
        <v>80.439803602323991</v>
      </c>
      <c r="AP146" s="185">
        <f t="shared" ca="1" si="41"/>
        <v>97.512291575135237</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43"/>
        <v>28.063160466203993</v>
      </c>
      <c r="L147" s="185">
        <f t="shared" ca="1" si="42"/>
        <v>28.554046167601406</v>
      </c>
      <c r="M147" s="185">
        <f t="shared" ca="1" si="42"/>
        <v>28.796905409345392</v>
      </c>
      <c r="N147" s="185">
        <f t="shared" ca="1" si="42"/>
        <v>29.091436830183842</v>
      </c>
      <c r="O147" s="185">
        <f t="shared" ca="1" si="42"/>
        <v>29.24645336746724</v>
      </c>
      <c r="P147" s="185">
        <f t="shared" ca="1" si="42"/>
        <v>29.49964704503012</v>
      </c>
      <c r="Q147" s="185">
        <f t="shared" ca="1" si="42"/>
        <v>29.432473212207316</v>
      </c>
      <c r="R147" s="185">
        <f t="shared" ca="1" si="42"/>
        <v>27.060720191771367</v>
      </c>
      <c r="S147" s="185">
        <f t="shared" ca="1" si="42"/>
        <v>27.77896348118443</v>
      </c>
      <c r="T147" s="185">
        <f t="shared" ca="1" si="42"/>
        <v>28.430032937774691</v>
      </c>
      <c r="U147" s="185">
        <f t="shared" ca="1" si="42"/>
        <v>29.044931868998823</v>
      </c>
      <c r="V147" s="185">
        <f t="shared" ca="1" si="42"/>
        <v>29.633994710675726</v>
      </c>
      <c r="W147" s="185">
        <f t="shared" ca="1" si="42"/>
        <v>30.274729731447092</v>
      </c>
      <c r="X147" s="185">
        <f t="shared" ca="1" si="42"/>
        <v>31.091150161139637</v>
      </c>
      <c r="Y147" s="185">
        <f t="shared" ca="1" si="42"/>
        <v>31.892068937103847</v>
      </c>
      <c r="Z147" s="185">
        <f t="shared" ca="1" si="42"/>
        <v>32.713656584705845</v>
      </c>
      <c r="AA147" s="185">
        <f t="shared" ca="1" si="41"/>
        <v>33.633421372587328</v>
      </c>
      <c r="AB147" s="185">
        <f t="shared" ca="1" si="41"/>
        <v>34.584189467925484</v>
      </c>
      <c r="AC147" s="185">
        <f t="shared" ca="1" si="41"/>
        <v>35.565960870720318</v>
      </c>
      <c r="AD147" s="185">
        <f t="shared" ca="1" si="41"/>
        <v>36.516728966058473</v>
      </c>
      <c r="AE147" s="185">
        <f t="shared" ca="1" si="41"/>
        <v>37.560506983766665</v>
      </c>
      <c r="AF147" s="185">
        <f t="shared" ca="1" si="41"/>
        <v>38.676626052207105</v>
      </c>
      <c r="AG147" s="185">
        <f t="shared" ca="1" si="41"/>
        <v>39.906423914655385</v>
      </c>
      <c r="AH147" s="185">
        <f t="shared" ca="1" si="41"/>
        <v>41.172392302469781</v>
      </c>
      <c r="AI147" s="185">
        <f t="shared" ca="1" si="41"/>
        <v>42.474531215650302</v>
      </c>
      <c r="AJ147" s="185">
        <f t="shared" ca="1" si="41"/>
        <v>43.792171782559166</v>
      </c>
      <c r="AK147" s="185">
        <f t="shared" ca="1" si="41"/>
        <v>45.151150092743592</v>
      </c>
      <c r="AL147" s="185">
        <f t="shared" ca="1" si="41"/>
        <v>46.582469453660281</v>
      </c>
      <c r="AM147" s="185">
        <f t="shared" ca="1" si="41"/>
        <v>54.25578804918834</v>
      </c>
      <c r="AN147" s="185">
        <f t="shared" ca="1" si="41"/>
        <v>63.654957426471533</v>
      </c>
      <c r="AO147" s="185">
        <f t="shared" ca="1" si="41"/>
        <v>80.439803602323991</v>
      </c>
      <c r="AP147" s="185">
        <f t="shared" ca="1" si="41"/>
        <v>97.512291575135237</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43"/>
        <v>28.063160466203993</v>
      </c>
      <c r="L148" s="185">
        <f t="shared" ca="1" si="42"/>
        <v>28.554046167601406</v>
      </c>
      <c r="M148" s="185">
        <f t="shared" ca="1" si="42"/>
        <v>28.796905409345392</v>
      </c>
      <c r="N148" s="185">
        <f t="shared" ca="1" si="42"/>
        <v>29.091436830183842</v>
      </c>
      <c r="O148" s="185">
        <f t="shared" ca="1" si="42"/>
        <v>29.24645336746724</v>
      </c>
      <c r="P148" s="185">
        <f t="shared" ca="1" si="42"/>
        <v>29.49964704503012</v>
      </c>
      <c r="Q148" s="185">
        <f t="shared" ca="1" si="42"/>
        <v>29.432473212207316</v>
      </c>
      <c r="R148" s="185">
        <f t="shared" ca="1" si="42"/>
        <v>27.060720191771367</v>
      </c>
      <c r="S148" s="185">
        <f t="shared" ca="1" si="42"/>
        <v>27.77896348118443</v>
      </c>
      <c r="T148" s="185">
        <f t="shared" ca="1" si="42"/>
        <v>28.430032937774691</v>
      </c>
      <c r="U148" s="185">
        <f t="shared" ca="1" si="42"/>
        <v>29.044931868998823</v>
      </c>
      <c r="V148" s="185">
        <f t="shared" ca="1" si="42"/>
        <v>29.633994710675726</v>
      </c>
      <c r="W148" s="185">
        <f t="shared" ca="1" si="42"/>
        <v>30.274729731447092</v>
      </c>
      <c r="X148" s="185">
        <f t="shared" ca="1" si="42"/>
        <v>31.091150161139637</v>
      </c>
      <c r="Y148" s="185">
        <f t="shared" ca="1" si="42"/>
        <v>31.892068937103847</v>
      </c>
      <c r="Z148" s="185">
        <f t="shared" ca="1" si="42"/>
        <v>32.713656584705845</v>
      </c>
      <c r="AA148" s="185">
        <f t="shared" ca="1" si="41"/>
        <v>33.633421372587328</v>
      </c>
      <c r="AB148" s="185">
        <f t="shared" ca="1" si="41"/>
        <v>34.584189467925484</v>
      </c>
      <c r="AC148" s="185">
        <f t="shared" ca="1" si="41"/>
        <v>35.565960870720318</v>
      </c>
      <c r="AD148" s="185">
        <f t="shared" ca="1" si="41"/>
        <v>36.516728966058473</v>
      </c>
      <c r="AE148" s="185">
        <f t="shared" ca="1" si="41"/>
        <v>37.560506983766665</v>
      </c>
      <c r="AF148" s="185">
        <f t="shared" ca="1" si="41"/>
        <v>38.676626052207105</v>
      </c>
      <c r="AG148" s="185">
        <f t="shared" ca="1" si="41"/>
        <v>39.906423914655385</v>
      </c>
      <c r="AH148" s="185">
        <f t="shared" ca="1" si="41"/>
        <v>41.172392302469781</v>
      </c>
      <c r="AI148" s="185">
        <f t="shared" ca="1" si="41"/>
        <v>42.474531215650302</v>
      </c>
      <c r="AJ148" s="185">
        <f t="shared" ca="1" si="41"/>
        <v>43.792171782559166</v>
      </c>
      <c r="AK148" s="185">
        <f t="shared" ca="1" si="41"/>
        <v>45.151150092743592</v>
      </c>
      <c r="AL148" s="185">
        <f t="shared" ca="1" si="41"/>
        <v>46.582469453660281</v>
      </c>
      <c r="AM148" s="185">
        <f t="shared" ca="1" si="41"/>
        <v>54.25578804918834</v>
      </c>
      <c r="AN148" s="185">
        <f t="shared" ca="1" si="41"/>
        <v>63.654957426471533</v>
      </c>
      <c r="AO148" s="185">
        <f t="shared" ca="1" si="41"/>
        <v>80.439803602323991</v>
      </c>
      <c r="AP148" s="185">
        <f t="shared" ca="1" si="41"/>
        <v>97.512291575135237</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43"/>
        <v>28.063160466203993</v>
      </c>
      <c r="L149" s="185">
        <f t="shared" ca="1" si="42"/>
        <v>28.554046167601406</v>
      </c>
      <c r="M149" s="185">
        <f t="shared" ca="1" si="42"/>
        <v>28.796905409345392</v>
      </c>
      <c r="N149" s="185">
        <f t="shared" ca="1" si="42"/>
        <v>29.091436830183842</v>
      </c>
      <c r="O149" s="185">
        <f t="shared" ca="1" si="42"/>
        <v>29.24645336746724</v>
      </c>
      <c r="P149" s="185">
        <f t="shared" ca="1" si="42"/>
        <v>29.49964704503012</v>
      </c>
      <c r="Q149" s="185">
        <f t="shared" ca="1" si="42"/>
        <v>29.432473212207316</v>
      </c>
      <c r="R149" s="185">
        <f t="shared" ca="1" si="42"/>
        <v>27.060720191771367</v>
      </c>
      <c r="S149" s="185">
        <f t="shared" ca="1" si="42"/>
        <v>27.77896348118443</v>
      </c>
      <c r="T149" s="185">
        <f t="shared" ca="1" si="42"/>
        <v>28.430032937774691</v>
      </c>
      <c r="U149" s="185">
        <f t="shared" ca="1" si="42"/>
        <v>29.044931868998823</v>
      </c>
      <c r="V149" s="185">
        <f t="shared" ca="1" si="42"/>
        <v>29.633994710675726</v>
      </c>
      <c r="W149" s="185">
        <f t="shared" ca="1" si="42"/>
        <v>30.274729731447092</v>
      </c>
      <c r="X149" s="185">
        <f t="shared" ca="1" si="42"/>
        <v>31.091150161139637</v>
      </c>
      <c r="Y149" s="185">
        <f t="shared" ca="1" si="42"/>
        <v>31.892068937103847</v>
      </c>
      <c r="Z149" s="185">
        <f t="shared" ca="1" si="42"/>
        <v>32.713656584705845</v>
      </c>
      <c r="AA149" s="185">
        <f t="shared" ca="1" si="41"/>
        <v>33.633421372587328</v>
      </c>
      <c r="AB149" s="185">
        <f t="shared" ca="1" si="41"/>
        <v>34.584189467925484</v>
      </c>
      <c r="AC149" s="185">
        <f t="shared" ca="1" si="41"/>
        <v>35.565960870720318</v>
      </c>
      <c r="AD149" s="185">
        <f t="shared" ca="1" si="41"/>
        <v>36.516728966058473</v>
      </c>
      <c r="AE149" s="185">
        <f t="shared" ca="1" si="41"/>
        <v>37.560506983766665</v>
      </c>
      <c r="AF149" s="185">
        <f t="shared" ca="1" si="41"/>
        <v>38.676626052207105</v>
      </c>
      <c r="AG149" s="185">
        <f t="shared" ca="1" si="41"/>
        <v>39.906423914655385</v>
      </c>
      <c r="AH149" s="185">
        <f t="shared" ca="1" si="41"/>
        <v>41.172392302469781</v>
      </c>
      <c r="AI149" s="185">
        <f t="shared" ca="1" si="41"/>
        <v>42.474531215650302</v>
      </c>
      <c r="AJ149" s="185">
        <f t="shared" ca="1" si="41"/>
        <v>43.792171782559166</v>
      </c>
      <c r="AK149" s="185">
        <f t="shared" ca="1" si="41"/>
        <v>45.151150092743592</v>
      </c>
      <c r="AL149" s="185">
        <f t="shared" ca="1" si="41"/>
        <v>46.582469453660281</v>
      </c>
      <c r="AM149" s="185">
        <f t="shared" ca="1" si="41"/>
        <v>54.25578804918834</v>
      </c>
      <c r="AN149" s="185">
        <f t="shared" ca="1" si="41"/>
        <v>63.654957426471533</v>
      </c>
      <c r="AO149" s="185">
        <f t="shared" ca="1" si="41"/>
        <v>80.439803602323991</v>
      </c>
      <c r="AP149" s="185">
        <f t="shared" ca="1" si="41"/>
        <v>97.512291575135237</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43"/>
        <v>#VALUE!</v>
      </c>
      <c r="L150" s="185" t="e">
        <f t="shared" ca="1" si="42"/>
        <v>#VALUE!</v>
      </c>
      <c r="M150" s="185" t="e">
        <f t="shared" ca="1" si="42"/>
        <v>#VALUE!</v>
      </c>
      <c r="N150" s="185" t="e">
        <f t="shared" ca="1" si="42"/>
        <v>#VALUE!</v>
      </c>
      <c r="O150" s="185" t="e">
        <f t="shared" ca="1" si="42"/>
        <v>#VALUE!</v>
      </c>
      <c r="P150" s="185" t="e">
        <f t="shared" ca="1" si="42"/>
        <v>#VALUE!</v>
      </c>
      <c r="Q150" s="185" t="e">
        <f t="shared" ca="1" si="42"/>
        <v>#VALUE!</v>
      </c>
      <c r="R150" s="185" t="e">
        <f t="shared" ca="1" si="42"/>
        <v>#VALUE!</v>
      </c>
      <c r="S150" s="185" t="e">
        <f t="shared" ca="1" si="42"/>
        <v>#VALUE!</v>
      </c>
      <c r="T150" s="185" t="e">
        <f t="shared" ca="1" si="42"/>
        <v>#VALUE!</v>
      </c>
      <c r="U150" s="185" t="e">
        <f t="shared" ca="1" si="42"/>
        <v>#VALUE!</v>
      </c>
      <c r="V150" s="185" t="e">
        <f t="shared" ca="1" si="42"/>
        <v>#VALUE!</v>
      </c>
      <c r="W150" s="185" t="e">
        <f t="shared" ca="1" si="42"/>
        <v>#VALUE!</v>
      </c>
      <c r="X150" s="185" t="e">
        <f t="shared" ca="1" si="42"/>
        <v>#VALUE!</v>
      </c>
      <c r="Y150" s="185" t="e">
        <f t="shared" ca="1" si="42"/>
        <v>#VALUE!</v>
      </c>
      <c r="Z150" s="185" t="e">
        <f t="shared" ca="1" si="42"/>
        <v>#VALUE!</v>
      </c>
      <c r="AA150" s="185" t="e">
        <f t="shared" ref="AA150:AP153" ca="1" si="46">AA$133/Z$133*Z150</f>
        <v>#VALUE!</v>
      </c>
      <c r="AB150" s="185" t="e">
        <f t="shared" ca="1" si="46"/>
        <v>#VALUE!</v>
      </c>
      <c r="AC150" s="185" t="e">
        <f t="shared" ca="1" si="46"/>
        <v>#VALUE!</v>
      </c>
      <c r="AD150" s="185" t="e">
        <f t="shared" ca="1" si="46"/>
        <v>#VALUE!</v>
      </c>
      <c r="AE150" s="185" t="e">
        <f t="shared" ca="1" si="46"/>
        <v>#VALUE!</v>
      </c>
      <c r="AF150" s="185" t="e">
        <f t="shared" ca="1" si="46"/>
        <v>#VALUE!</v>
      </c>
      <c r="AG150" s="185" t="e">
        <f t="shared" ca="1" si="46"/>
        <v>#VALUE!</v>
      </c>
      <c r="AH150" s="185" t="e">
        <f t="shared" ca="1" si="46"/>
        <v>#VALUE!</v>
      </c>
      <c r="AI150" s="185" t="e">
        <f t="shared" ca="1" si="46"/>
        <v>#VALUE!</v>
      </c>
      <c r="AJ150" s="185" t="e">
        <f t="shared" ca="1" si="46"/>
        <v>#VALUE!</v>
      </c>
      <c r="AK150" s="185" t="e">
        <f t="shared" ca="1" si="46"/>
        <v>#VALUE!</v>
      </c>
      <c r="AL150" s="185" t="e">
        <f t="shared" ca="1" si="46"/>
        <v>#VALUE!</v>
      </c>
      <c r="AM150" s="185" t="e">
        <f t="shared" ca="1" si="46"/>
        <v>#VALUE!</v>
      </c>
      <c r="AN150" s="185" t="e">
        <f t="shared" ca="1" si="46"/>
        <v>#VALUE!</v>
      </c>
      <c r="AO150" s="185" t="e">
        <f t="shared" ca="1" si="46"/>
        <v>#VALUE!</v>
      </c>
      <c r="AP150" s="185" t="e">
        <f t="shared" ca="1" si="46"/>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43"/>
        <v>40.111682969057583</v>
      </c>
      <c r="L151" s="185">
        <f t="shared" ca="1" si="43"/>
        <v>40.813323529186555</v>
      </c>
      <c r="M151" s="192">
        <f t="shared" ref="M151" si="47">O151</f>
        <v>28.64</v>
      </c>
      <c r="N151" s="192">
        <f t="shared" ref="N151" si="48">O151</f>
        <v>28.64</v>
      </c>
      <c r="O151" s="192">
        <f>INDEX('[4]TS BYDem'!$O$10:$O$203,MATCH(D151,'[4]TS BYDem'!$D$10:$D$203,0))</f>
        <v>28.64</v>
      </c>
      <c r="P151" s="185">
        <f t="shared" ref="P151:Z153" ca="1" si="49">P$133/O$133*O151</f>
        <v>28.887943462897528</v>
      </c>
      <c r="Q151" s="185">
        <f t="shared" ca="1" si="49"/>
        <v>28.822162544169615</v>
      </c>
      <c r="R151" s="185">
        <f t="shared" ca="1" si="49"/>
        <v>26.499590106007069</v>
      </c>
      <c r="S151" s="185">
        <f t="shared" ca="1" si="49"/>
        <v>27.202939929328625</v>
      </c>
      <c r="T151" s="185">
        <f t="shared" ca="1" si="49"/>
        <v>27.840508833922264</v>
      </c>
      <c r="U151" s="185">
        <f t="shared" ca="1" si="49"/>
        <v>28.442657243816257</v>
      </c>
      <c r="V151" s="185">
        <f t="shared" ca="1" si="49"/>
        <v>29.019505300353362</v>
      </c>
      <c r="W151" s="185">
        <f t="shared" ca="1" si="49"/>
        <v>29.646954063604245</v>
      </c>
      <c r="X151" s="185">
        <f t="shared" ca="1" si="49"/>
        <v>30.446445229681981</v>
      </c>
      <c r="Y151" s="185">
        <f t="shared" ca="1" si="49"/>
        <v>31.230756183745584</v>
      </c>
      <c r="Z151" s="185">
        <f t="shared" ca="1" si="49"/>
        <v>32.035307420494703</v>
      </c>
      <c r="AA151" s="185">
        <f t="shared" ca="1" si="46"/>
        <v>32.936000000000007</v>
      </c>
      <c r="AB151" s="185">
        <f t="shared" ca="1" si="46"/>
        <v>33.867053003533577</v>
      </c>
      <c r="AC151" s="185">
        <f t="shared" ca="1" si="46"/>
        <v>34.828466431095407</v>
      </c>
      <c r="AD151" s="185">
        <f t="shared" ca="1" si="46"/>
        <v>35.759519434628977</v>
      </c>
      <c r="AE151" s="185">
        <f t="shared" ca="1" si="46"/>
        <v>36.781653710247355</v>
      </c>
      <c r="AF151" s="185">
        <f t="shared" ca="1" si="46"/>
        <v>37.874628975265018</v>
      </c>
      <c r="AG151" s="185">
        <f t="shared" ca="1" si="46"/>
        <v>39.07892579505301</v>
      </c>
      <c r="AH151" s="185">
        <f t="shared" ca="1" si="46"/>
        <v>40.318643109540645</v>
      </c>
      <c r="AI151" s="185">
        <f t="shared" ca="1" si="46"/>
        <v>41.593780918727923</v>
      </c>
      <c r="AJ151" s="185">
        <f t="shared" ca="1" si="46"/>
        <v>42.884098939929338</v>
      </c>
      <c r="AK151" s="185">
        <f t="shared" ca="1" si="46"/>
        <v>44.214897526501773</v>
      </c>
      <c r="AL151" s="185">
        <f t="shared" ca="1" si="46"/>
        <v>45.616537102473508</v>
      </c>
      <c r="AM151" s="185">
        <f t="shared" ca="1" si="46"/>
        <v>53.130742049469973</v>
      </c>
      <c r="AN151" s="185">
        <f t="shared" ca="1" si="46"/>
        <v>62.335010600706724</v>
      </c>
      <c r="AO151" s="185">
        <f t="shared" ca="1" si="46"/>
        <v>78.771806831566934</v>
      </c>
      <c r="AP151" s="185">
        <f t="shared" ca="1" si="46"/>
        <v>95.490280329800143</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43"/>
        <v>#VALUE!</v>
      </c>
      <c r="L152" s="185" t="e">
        <f t="shared" ca="1" si="43"/>
        <v>#VALUE!</v>
      </c>
      <c r="M152" s="185" t="e">
        <f t="shared" ca="1" si="43"/>
        <v>#VALUE!</v>
      </c>
      <c r="N152" s="185" t="e">
        <f t="shared" ca="1" si="43"/>
        <v>#VALUE!</v>
      </c>
      <c r="O152" s="185" t="e">
        <f t="shared" ca="1" si="43"/>
        <v>#VALUE!</v>
      </c>
      <c r="P152" s="185" t="e">
        <f t="shared" ca="1" si="49"/>
        <v>#VALUE!</v>
      </c>
      <c r="Q152" s="185" t="e">
        <f t="shared" ca="1" si="49"/>
        <v>#VALUE!</v>
      </c>
      <c r="R152" s="185" t="e">
        <f t="shared" ca="1" si="49"/>
        <v>#VALUE!</v>
      </c>
      <c r="S152" s="185" t="e">
        <f t="shared" ca="1" si="49"/>
        <v>#VALUE!</v>
      </c>
      <c r="T152" s="185" t="e">
        <f t="shared" ca="1" si="49"/>
        <v>#VALUE!</v>
      </c>
      <c r="U152" s="185" t="e">
        <f t="shared" ca="1" si="49"/>
        <v>#VALUE!</v>
      </c>
      <c r="V152" s="185" t="e">
        <f t="shared" ca="1" si="49"/>
        <v>#VALUE!</v>
      </c>
      <c r="W152" s="185" t="e">
        <f t="shared" ca="1" si="49"/>
        <v>#VALUE!</v>
      </c>
      <c r="X152" s="185" t="e">
        <f t="shared" ca="1" si="49"/>
        <v>#VALUE!</v>
      </c>
      <c r="Y152" s="185" t="e">
        <f t="shared" ca="1" si="49"/>
        <v>#VALUE!</v>
      </c>
      <c r="Z152" s="185" t="e">
        <f t="shared" ca="1" si="49"/>
        <v>#VALUE!</v>
      </c>
      <c r="AA152" s="185" t="e">
        <f t="shared" ca="1" si="46"/>
        <v>#VALUE!</v>
      </c>
      <c r="AB152" s="185" t="e">
        <f t="shared" ca="1" si="46"/>
        <v>#VALUE!</v>
      </c>
      <c r="AC152" s="185" t="e">
        <f t="shared" ca="1" si="46"/>
        <v>#VALUE!</v>
      </c>
      <c r="AD152" s="185" t="e">
        <f t="shared" ca="1" si="46"/>
        <v>#VALUE!</v>
      </c>
      <c r="AE152" s="185" t="e">
        <f t="shared" ca="1" si="46"/>
        <v>#VALUE!</v>
      </c>
      <c r="AF152" s="185" t="e">
        <f t="shared" ca="1" si="46"/>
        <v>#VALUE!</v>
      </c>
      <c r="AG152" s="185" t="e">
        <f t="shared" ca="1" si="46"/>
        <v>#VALUE!</v>
      </c>
      <c r="AH152" s="185" t="e">
        <f t="shared" ca="1" si="46"/>
        <v>#VALUE!</v>
      </c>
      <c r="AI152" s="185" t="e">
        <f t="shared" ca="1" si="46"/>
        <v>#VALUE!</v>
      </c>
      <c r="AJ152" s="185" t="e">
        <f t="shared" ca="1" si="46"/>
        <v>#VALUE!</v>
      </c>
      <c r="AK152" s="185" t="e">
        <f t="shared" ca="1" si="46"/>
        <v>#VALUE!</v>
      </c>
      <c r="AL152" s="185" t="e">
        <f t="shared" ca="1" si="46"/>
        <v>#VALUE!</v>
      </c>
      <c r="AM152" s="185" t="e">
        <f t="shared" ca="1" si="46"/>
        <v>#VALUE!</v>
      </c>
      <c r="AN152" s="185" t="e">
        <f t="shared" ca="1" si="46"/>
        <v>#VALUE!</v>
      </c>
      <c r="AO152" s="185" t="e">
        <f t="shared" ca="1" si="46"/>
        <v>#VALUE!</v>
      </c>
      <c r="AP152" s="185" t="e">
        <f t="shared" ca="1" si="46"/>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43"/>
        <v>#VALUE!</v>
      </c>
      <c r="L153" s="185" t="e">
        <f t="shared" ca="1" si="43"/>
        <v>#VALUE!</v>
      </c>
      <c r="M153" s="185" t="e">
        <f t="shared" ca="1" si="43"/>
        <v>#VALUE!</v>
      </c>
      <c r="N153" s="185" t="e">
        <f t="shared" ca="1" si="43"/>
        <v>#VALUE!</v>
      </c>
      <c r="O153" s="185" t="e">
        <f t="shared" ca="1" si="43"/>
        <v>#VALUE!</v>
      </c>
      <c r="P153" s="185" t="e">
        <f t="shared" ca="1" si="49"/>
        <v>#VALUE!</v>
      </c>
      <c r="Q153" s="185" t="e">
        <f t="shared" ca="1" si="49"/>
        <v>#VALUE!</v>
      </c>
      <c r="R153" s="185" t="e">
        <f t="shared" ca="1" si="49"/>
        <v>#VALUE!</v>
      </c>
      <c r="S153" s="185" t="e">
        <f t="shared" ca="1" si="49"/>
        <v>#VALUE!</v>
      </c>
      <c r="T153" s="185" t="e">
        <f t="shared" ca="1" si="49"/>
        <v>#VALUE!</v>
      </c>
      <c r="U153" s="185" t="e">
        <f t="shared" ca="1" si="49"/>
        <v>#VALUE!</v>
      </c>
      <c r="V153" s="185" t="e">
        <f t="shared" ca="1" si="49"/>
        <v>#VALUE!</v>
      </c>
      <c r="W153" s="185" t="e">
        <f t="shared" ca="1" si="49"/>
        <v>#VALUE!</v>
      </c>
      <c r="X153" s="185" t="e">
        <f t="shared" ca="1" si="49"/>
        <v>#VALUE!</v>
      </c>
      <c r="Y153" s="185" t="e">
        <f t="shared" ca="1" si="49"/>
        <v>#VALUE!</v>
      </c>
      <c r="Z153" s="185" t="e">
        <f t="shared" ca="1" si="49"/>
        <v>#VALUE!</v>
      </c>
      <c r="AA153" s="185" t="e">
        <f t="shared" ca="1" si="46"/>
        <v>#VALUE!</v>
      </c>
      <c r="AB153" s="185" t="e">
        <f t="shared" ca="1" si="46"/>
        <v>#VALUE!</v>
      </c>
      <c r="AC153" s="185" t="e">
        <f t="shared" ca="1" si="46"/>
        <v>#VALUE!</v>
      </c>
      <c r="AD153" s="185" t="e">
        <f t="shared" ca="1" si="46"/>
        <v>#VALUE!</v>
      </c>
      <c r="AE153" s="185" t="e">
        <f t="shared" ca="1" si="46"/>
        <v>#VALUE!</v>
      </c>
      <c r="AF153" s="185" t="e">
        <f t="shared" ca="1" si="46"/>
        <v>#VALUE!</v>
      </c>
      <c r="AG153" s="185" t="e">
        <f t="shared" ca="1" si="46"/>
        <v>#VALUE!</v>
      </c>
      <c r="AH153" s="185" t="e">
        <f t="shared" ca="1" si="46"/>
        <v>#VALUE!</v>
      </c>
      <c r="AI153" s="185" t="e">
        <f t="shared" ca="1" si="46"/>
        <v>#VALUE!</v>
      </c>
      <c r="AJ153" s="185" t="e">
        <f t="shared" ca="1" si="46"/>
        <v>#VALUE!</v>
      </c>
      <c r="AK153" s="185" t="e">
        <f t="shared" ca="1" si="46"/>
        <v>#VALUE!</v>
      </c>
      <c r="AL153" s="185" t="e">
        <f t="shared" ca="1" si="46"/>
        <v>#VALUE!</v>
      </c>
      <c r="AM153" s="185" t="e">
        <f t="shared" ca="1" si="46"/>
        <v>#VALUE!</v>
      </c>
      <c r="AN153" s="185" t="e">
        <f t="shared" ca="1" si="46"/>
        <v>#VALUE!</v>
      </c>
      <c r="AO153" s="185" t="e">
        <f t="shared" ca="1" si="46"/>
        <v>#VALUE!</v>
      </c>
      <c r="AP153" s="185" t="e">
        <f t="shared" ca="1" si="46"/>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50">SUMIF($B$10:$B$22,$D154,K$10:K$22)*SUMIF($B$10:$B$22,$D154,K$41:K$53)</f>
        <v>8.43</v>
      </c>
      <c r="L154" s="5">
        <f t="shared" ca="1" si="50"/>
        <v>7.26</v>
      </c>
      <c r="M154" s="5">
        <f t="shared" ca="1" si="50"/>
        <v>6.85</v>
      </c>
      <c r="N154" s="5">
        <f t="shared" ca="1" si="50"/>
        <v>6.43</v>
      </c>
      <c r="O154" s="5">
        <f t="shared" ca="1" si="50"/>
        <v>5.96</v>
      </c>
      <c r="P154" s="5">
        <f t="shared" ca="1" si="50"/>
        <v>5.84</v>
      </c>
      <c r="Q154" s="5">
        <f t="shared" ca="1" si="50"/>
        <v>5.52</v>
      </c>
      <c r="R154" s="5">
        <f t="shared" ca="1" si="50"/>
        <v>4.53</v>
      </c>
      <c r="S154" s="5">
        <f t="shared" ca="1" si="50"/>
        <v>4.6900000000000004</v>
      </c>
      <c r="T154" s="5">
        <f t="shared" ca="1" si="50"/>
        <v>4.71</v>
      </c>
      <c r="U154" s="5">
        <f t="shared" ca="1" si="50"/>
        <v>4.74</v>
      </c>
      <c r="V154" s="5">
        <f t="shared" ca="1" si="50"/>
        <v>4.7699999999999996</v>
      </c>
      <c r="W154" s="5">
        <f t="shared" ca="1" si="50"/>
        <v>4.84</v>
      </c>
      <c r="X154" s="5">
        <f t="shared" ca="1" si="50"/>
        <v>5.01</v>
      </c>
      <c r="Y154" s="5">
        <f t="shared" ca="1" si="50"/>
        <v>5.21</v>
      </c>
      <c r="Z154" s="5">
        <f t="shared" ca="1" si="50"/>
        <v>5.45</v>
      </c>
      <c r="AA154" s="5">
        <f t="shared" ca="1" si="50"/>
        <v>5.64</v>
      </c>
      <c r="AB154" s="5">
        <f t="shared" ca="1" si="50"/>
        <v>5.88</v>
      </c>
      <c r="AC154" s="5">
        <f t="shared" ca="1" si="50"/>
        <v>6.08</v>
      </c>
      <c r="AD154" s="5">
        <f t="shared" ca="1" si="50"/>
        <v>6.21</v>
      </c>
      <c r="AE154" s="5">
        <f t="shared" ca="1" si="50"/>
        <v>6.36</v>
      </c>
      <c r="AF154" s="5">
        <f t="shared" ca="1" si="50"/>
        <v>6.52</v>
      </c>
      <c r="AG154" s="5">
        <f t="shared" ca="1" si="50"/>
        <v>6.66</v>
      </c>
      <c r="AH154" s="5">
        <f t="shared" ca="1" si="50"/>
        <v>6.83</v>
      </c>
      <c r="AI154" s="5">
        <f t="shared" ca="1" si="50"/>
        <v>7</v>
      </c>
      <c r="AJ154" s="5">
        <f t="shared" ca="1" si="50"/>
        <v>7.17</v>
      </c>
      <c r="AK154" s="5">
        <f t="shared" ca="1" si="50"/>
        <v>7.34</v>
      </c>
      <c r="AL154" s="5">
        <f t="shared" ca="1" si="50"/>
        <v>7.52</v>
      </c>
      <c r="AM154" s="5">
        <f t="shared" ca="1" si="50"/>
        <v>8.08</v>
      </c>
      <c r="AN154" s="5">
        <f t="shared" ca="1" si="50"/>
        <v>8.82</v>
      </c>
      <c r="AO154" s="5">
        <f t="shared" ca="1" si="50"/>
        <v>10.089999999999975</v>
      </c>
      <c r="AP154" s="5">
        <f t="shared" ca="1" si="50"/>
        <v>11.389999999999986</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0.55678009544959062</v>
      </c>
      <c r="L155" s="185">
        <f t="shared" ref="L155:AP164" ca="1" si="51">L$154/K$154*K155</f>
        <v>0.47950456618790366</v>
      </c>
      <c r="M155" s="192">
        <f t="shared" ref="M155:M163" si="52">O155</f>
        <v>0.16707000000000002</v>
      </c>
      <c r="N155" s="192">
        <f t="shared" ref="N155:N163" si="53">O155</f>
        <v>0.16707000000000002</v>
      </c>
      <c r="O155" s="192">
        <f>INDEX('[4]TS BYDem'!$O$10:$O$203,MATCH(D155,'[4]TS BYDem'!$D$10:$D$203,0))</f>
        <v>0.16707000000000002</v>
      </c>
      <c r="P155" s="185">
        <f t="shared" ca="1" si="51"/>
        <v>0.16370617449664432</v>
      </c>
      <c r="Q155" s="185">
        <f t="shared" ca="1" si="51"/>
        <v>0.15473597315436244</v>
      </c>
      <c r="R155" s="185">
        <f t="shared" ca="1" si="51"/>
        <v>0.12698441275167788</v>
      </c>
      <c r="S155" s="185">
        <f t="shared" ca="1" si="51"/>
        <v>0.13146951342281882</v>
      </c>
      <c r="T155" s="185">
        <f t="shared" ca="1" si="51"/>
        <v>0.13203015100671142</v>
      </c>
      <c r="U155" s="185">
        <f t="shared" ca="1" si="51"/>
        <v>0.13287110738255034</v>
      </c>
      <c r="V155" s="185">
        <f t="shared" ca="1" si="51"/>
        <v>0.13371206375838923</v>
      </c>
      <c r="W155" s="185">
        <f t="shared" ca="1" si="51"/>
        <v>0.13567429530201341</v>
      </c>
      <c r="X155" s="185">
        <f t="shared" ca="1" si="51"/>
        <v>0.14043971476510067</v>
      </c>
      <c r="Y155" s="185">
        <f t="shared" ca="1" si="51"/>
        <v>0.14604609060402685</v>
      </c>
      <c r="Z155" s="185">
        <f t="shared" ca="1" si="51"/>
        <v>0.15277374161073826</v>
      </c>
      <c r="AA155" s="185">
        <f t="shared" ca="1" si="51"/>
        <v>0.15809979865771809</v>
      </c>
      <c r="AB155" s="185">
        <f t="shared" ca="1" si="51"/>
        <v>0.1648274496644295</v>
      </c>
      <c r="AC155" s="185">
        <f t="shared" ca="1" si="51"/>
        <v>0.17043382550335567</v>
      </c>
      <c r="AD155" s="185">
        <f t="shared" ca="1" si="51"/>
        <v>0.17407796979865767</v>
      </c>
      <c r="AE155" s="185">
        <f t="shared" ca="1" si="51"/>
        <v>0.17828275167785232</v>
      </c>
      <c r="AF155" s="185">
        <f t="shared" ca="1" si="51"/>
        <v>0.1827678523489932</v>
      </c>
      <c r="AG155" s="185">
        <f t="shared" ca="1" si="51"/>
        <v>0.18669231543624154</v>
      </c>
      <c r="AH155" s="185">
        <f t="shared" ca="1" si="51"/>
        <v>0.1914577348993288</v>
      </c>
      <c r="AI155" s="185">
        <f t="shared" ca="1" si="51"/>
        <v>0.19622315436241602</v>
      </c>
      <c r="AJ155" s="185">
        <f t="shared" ca="1" si="51"/>
        <v>0.20098857382550325</v>
      </c>
      <c r="AK155" s="185">
        <f t="shared" ca="1" si="51"/>
        <v>0.20575399328859048</v>
      </c>
      <c r="AL155" s="185">
        <f t="shared" ca="1" si="51"/>
        <v>0.21079973154362405</v>
      </c>
      <c r="AM155" s="185">
        <f t="shared" ca="1" si="51"/>
        <v>0.22649758389261734</v>
      </c>
      <c r="AN155" s="185">
        <f t="shared" ca="1" si="51"/>
        <v>0.24724117449664421</v>
      </c>
      <c r="AO155" s="185">
        <f t="shared" ca="1" si="51"/>
        <v>0.28284166107382469</v>
      </c>
      <c r="AP155" s="185">
        <f t="shared" ca="1" si="51"/>
        <v>0.31928310402684512</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54">K$154/J$154*J156</f>
        <v>0</v>
      </c>
      <c r="L156" s="185">
        <f t="shared" ca="1" si="51"/>
        <v>0</v>
      </c>
      <c r="M156" s="192">
        <f t="shared" si="52"/>
        <v>0</v>
      </c>
      <c r="N156" s="192">
        <f t="shared" si="53"/>
        <v>0</v>
      </c>
      <c r="O156" s="192">
        <f>INDEX('[4]TS BYDem'!$O$10:$O$203,MATCH(D156,'[4]TS BYDem'!$D$10:$D$203,0))</f>
        <v>0</v>
      </c>
      <c r="P156" s="185">
        <f t="shared" ca="1" si="51"/>
        <v>0</v>
      </c>
      <c r="Q156" s="185">
        <f t="shared" ca="1" si="51"/>
        <v>0</v>
      </c>
      <c r="R156" s="185">
        <f t="shared" ca="1" si="51"/>
        <v>0</v>
      </c>
      <c r="S156" s="185">
        <f t="shared" ca="1" si="51"/>
        <v>0</v>
      </c>
      <c r="T156" s="185">
        <f t="shared" ca="1" si="51"/>
        <v>0</v>
      </c>
      <c r="U156" s="185">
        <f t="shared" ca="1" si="51"/>
        <v>0</v>
      </c>
      <c r="V156" s="185">
        <f t="shared" ca="1" si="51"/>
        <v>0</v>
      </c>
      <c r="W156" s="185">
        <f t="shared" ca="1" si="51"/>
        <v>0</v>
      </c>
      <c r="X156" s="185">
        <f t="shared" ca="1" si="51"/>
        <v>0</v>
      </c>
      <c r="Y156" s="185">
        <f t="shared" ca="1" si="51"/>
        <v>0</v>
      </c>
      <c r="Z156" s="185">
        <f t="shared" ca="1" si="51"/>
        <v>0</v>
      </c>
      <c r="AA156" s="185">
        <f t="shared" ca="1" si="51"/>
        <v>0</v>
      </c>
      <c r="AB156" s="185">
        <f t="shared" ca="1" si="51"/>
        <v>0</v>
      </c>
      <c r="AC156" s="185">
        <f t="shared" ca="1" si="51"/>
        <v>0</v>
      </c>
      <c r="AD156" s="185">
        <f t="shared" ca="1" si="51"/>
        <v>0</v>
      </c>
      <c r="AE156" s="185">
        <f t="shared" ca="1" si="51"/>
        <v>0</v>
      </c>
      <c r="AF156" s="185">
        <f t="shared" ca="1" si="51"/>
        <v>0</v>
      </c>
      <c r="AG156" s="185">
        <f t="shared" ca="1" si="51"/>
        <v>0</v>
      </c>
      <c r="AH156" s="185">
        <f t="shared" ca="1" si="51"/>
        <v>0</v>
      </c>
      <c r="AI156" s="185">
        <f t="shared" ca="1" si="51"/>
        <v>0</v>
      </c>
      <c r="AJ156" s="185">
        <f t="shared" ca="1" si="51"/>
        <v>0</v>
      </c>
      <c r="AK156" s="185">
        <f t="shared" ca="1" si="51"/>
        <v>0</v>
      </c>
      <c r="AL156" s="185">
        <f t="shared" ca="1" si="51"/>
        <v>0</v>
      </c>
      <c r="AM156" s="185">
        <f t="shared" ca="1" si="51"/>
        <v>0</v>
      </c>
      <c r="AN156" s="185">
        <f t="shared" ca="1" si="51"/>
        <v>0</v>
      </c>
      <c r="AO156" s="185">
        <f t="shared" ca="1" si="51"/>
        <v>0</v>
      </c>
      <c r="AP156" s="185">
        <f t="shared" ca="1" si="51"/>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54"/>
        <v>0.16703402863487718</v>
      </c>
      <c r="L157" s="185">
        <f t="shared" ca="1" si="51"/>
        <v>0.14385136985637109</v>
      </c>
      <c r="M157" s="192">
        <f t="shared" si="52"/>
        <v>5.0121000000000006E-2</v>
      </c>
      <c r="N157" s="192">
        <f t="shared" si="53"/>
        <v>5.0121000000000006E-2</v>
      </c>
      <c r="O157" s="192">
        <f>INDEX('[4]TS BYDem'!$O$10:$O$203,MATCH(D157,'[4]TS BYDem'!$D$10:$D$203,0))</f>
        <v>5.0121000000000006E-2</v>
      </c>
      <c r="P157" s="185">
        <f t="shared" ca="1" si="51"/>
        <v>4.9111852348993297E-2</v>
      </c>
      <c r="Q157" s="185">
        <f t="shared" ca="1" si="51"/>
        <v>4.6420791946308736E-2</v>
      </c>
      <c r="R157" s="185">
        <f t="shared" ca="1" si="51"/>
        <v>3.8095323825503367E-2</v>
      </c>
      <c r="S157" s="185">
        <f t="shared" ca="1" si="51"/>
        <v>3.9440854026845648E-2</v>
      </c>
      <c r="T157" s="185">
        <f t="shared" ca="1" si="51"/>
        <v>3.9609045302013431E-2</v>
      </c>
      <c r="U157" s="185">
        <f t="shared" ca="1" si="51"/>
        <v>3.9861332214765108E-2</v>
      </c>
      <c r="V157" s="185">
        <f t="shared" ca="1" si="51"/>
        <v>4.0113619127516778E-2</v>
      </c>
      <c r="W157" s="185">
        <f t="shared" ca="1" si="51"/>
        <v>4.0702288590604034E-2</v>
      </c>
      <c r="X157" s="185">
        <f t="shared" ca="1" si="51"/>
        <v>4.2131914429530209E-2</v>
      </c>
      <c r="Y157" s="185">
        <f t="shared" ca="1" si="51"/>
        <v>4.3813827181208062E-2</v>
      </c>
      <c r="Z157" s="185">
        <f t="shared" ca="1" si="51"/>
        <v>4.583212248322148E-2</v>
      </c>
      <c r="AA157" s="185">
        <f t="shared" ca="1" si="51"/>
        <v>4.7429939597315431E-2</v>
      </c>
      <c r="AB157" s="185">
        <f t="shared" ca="1" si="51"/>
        <v>4.9448234899328855E-2</v>
      </c>
      <c r="AC157" s="185">
        <f t="shared" ca="1" si="51"/>
        <v>5.1130147651006708E-2</v>
      </c>
      <c r="AD157" s="185">
        <f t="shared" ca="1" si="51"/>
        <v>5.2223390939597311E-2</v>
      </c>
      <c r="AE157" s="185">
        <f t="shared" ca="1" si="51"/>
        <v>5.3484825503355704E-2</v>
      </c>
      <c r="AF157" s="185">
        <f t="shared" ca="1" si="51"/>
        <v>5.4830355704697971E-2</v>
      </c>
      <c r="AG157" s="185">
        <f t="shared" ca="1" si="51"/>
        <v>5.6007694630872476E-2</v>
      </c>
      <c r="AH157" s="185">
        <f t="shared" ca="1" si="51"/>
        <v>5.7437320469798651E-2</v>
      </c>
      <c r="AI157" s="185">
        <f t="shared" ca="1" si="51"/>
        <v>5.886694630872482E-2</v>
      </c>
      <c r="AJ157" s="185">
        <f t="shared" ca="1" si="51"/>
        <v>6.0296572147650988E-2</v>
      </c>
      <c r="AK157" s="185">
        <f t="shared" ca="1" si="51"/>
        <v>6.1726197986577157E-2</v>
      </c>
      <c r="AL157" s="185">
        <f t="shared" ca="1" si="51"/>
        <v>6.3239919463087227E-2</v>
      </c>
      <c r="AM157" s="185">
        <f t="shared" ca="1" si="51"/>
        <v>6.794927516778522E-2</v>
      </c>
      <c r="AN157" s="185">
        <f t="shared" ca="1" si="51"/>
        <v>7.4172352348993276E-2</v>
      </c>
      <c r="AO157" s="185">
        <f t="shared" ca="1" si="51"/>
        <v>8.4852498322147432E-2</v>
      </c>
      <c r="AP157" s="185">
        <f t="shared" ca="1" si="51"/>
        <v>9.5784931208053564E-2</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54"/>
        <v>0</v>
      </c>
      <c r="L158" s="185">
        <f t="shared" ca="1" si="51"/>
        <v>0</v>
      </c>
      <c r="M158" s="192">
        <f t="shared" si="52"/>
        <v>0</v>
      </c>
      <c r="N158" s="192">
        <f t="shared" si="53"/>
        <v>0</v>
      </c>
      <c r="O158" s="192">
        <f>INDEX('[4]TS BYDem'!$O$10:$O$203,MATCH(D158,'[4]TS BYDem'!$D$10:$D$203,0))</f>
        <v>0</v>
      </c>
      <c r="P158" s="185">
        <f t="shared" ca="1" si="51"/>
        <v>0</v>
      </c>
      <c r="Q158" s="185">
        <f t="shared" ca="1" si="51"/>
        <v>0</v>
      </c>
      <c r="R158" s="185">
        <f t="shared" ca="1" si="51"/>
        <v>0</v>
      </c>
      <c r="S158" s="185">
        <f t="shared" ca="1" si="51"/>
        <v>0</v>
      </c>
      <c r="T158" s="185">
        <f t="shared" ca="1" si="51"/>
        <v>0</v>
      </c>
      <c r="U158" s="185">
        <f t="shared" ca="1" si="51"/>
        <v>0</v>
      </c>
      <c r="V158" s="185">
        <f t="shared" ca="1" si="51"/>
        <v>0</v>
      </c>
      <c r="W158" s="185">
        <f t="shared" ca="1" si="51"/>
        <v>0</v>
      </c>
      <c r="X158" s="185">
        <f t="shared" ca="1" si="51"/>
        <v>0</v>
      </c>
      <c r="Y158" s="185">
        <f t="shared" ca="1" si="51"/>
        <v>0</v>
      </c>
      <c r="Z158" s="185">
        <f t="shared" ca="1" si="51"/>
        <v>0</v>
      </c>
      <c r="AA158" s="185">
        <f t="shared" ca="1" si="51"/>
        <v>0</v>
      </c>
      <c r="AB158" s="185">
        <f t="shared" ca="1" si="51"/>
        <v>0</v>
      </c>
      <c r="AC158" s="185">
        <f t="shared" ca="1" si="51"/>
        <v>0</v>
      </c>
      <c r="AD158" s="185">
        <f t="shared" ca="1" si="51"/>
        <v>0</v>
      </c>
      <c r="AE158" s="185">
        <f t="shared" ca="1" si="51"/>
        <v>0</v>
      </c>
      <c r="AF158" s="185">
        <f t="shared" ca="1" si="51"/>
        <v>0</v>
      </c>
      <c r="AG158" s="185">
        <f t="shared" ca="1" si="51"/>
        <v>0</v>
      </c>
      <c r="AH158" s="185">
        <f t="shared" ca="1" si="51"/>
        <v>0</v>
      </c>
      <c r="AI158" s="185">
        <f t="shared" ca="1" si="51"/>
        <v>0</v>
      </c>
      <c r="AJ158" s="185">
        <f t="shared" ca="1" si="51"/>
        <v>0</v>
      </c>
      <c r="AK158" s="185">
        <f t="shared" ca="1" si="51"/>
        <v>0</v>
      </c>
      <c r="AL158" s="185">
        <f t="shared" ca="1" si="51"/>
        <v>0</v>
      </c>
      <c r="AM158" s="185">
        <f t="shared" ca="1" si="51"/>
        <v>0</v>
      </c>
      <c r="AN158" s="185">
        <f t="shared" ca="1" si="51"/>
        <v>0</v>
      </c>
      <c r="AO158" s="185">
        <f t="shared" ca="1" si="51"/>
        <v>0</v>
      </c>
      <c r="AP158" s="185">
        <f t="shared" ca="1" si="51"/>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54"/>
        <v>0.50110208590463157</v>
      </c>
      <c r="L159" s="185">
        <f t="shared" ca="1" si="51"/>
        <v>0.43155410956911333</v>
      </c>
      <c r="M159" s="192">
        <f t="shared" si="52"/>
        <v>0.15036300000000002</v>
      </c>
      <c r="N159" s="192">
        <f t="shared" si="53"/>
        <v>0.15036300000000002</v>
      </c>
      <c r="O159" s="192">
        <f>INDEX('[4]TS BYDem'!$O$10:$O$203,MATCH(D159,'[4]TS BYDem'!$D$10:$D$203,0))</f>
        <v>0.15036300000000002</v>
      </c>
      <c r="P159" s="185">
        <f t="shared" ca="1" si="51"/>
        <v>0.1473355570469799</v>
      </c>
      <c r="Q159" s="185">
        <f t="shared" ca="1" si="51"/>
        <v>0.1392623758389262</v>
      </c>
      <c r="R159" s="185">
        <f t="shared" ca="1" si="51"/>
        <v>0.1142859714765101</v>
      </c>
      <c r="S159" s="185">
        <f t="shared" ca="1" si="51"/>
        <v>0.11832256208053693</v>
      </c>
      <c r="T159" s="185">
        <f t="shared" ca="1" si="51"/>
        <v>0.11882713590604027</v>
      </c>
      <c r="U159" s="185">
        <f t="shared" ca="1" si="51"/>
        <v>0.11958399664429531</v>
      </c>
      <c r="V159" s="185">
        <f t="shared" ca="1" si="51"/>
        <v>0.12034085738255032</v>
      </c>
      <c r="W159" s="185">
        <f t="shared" ca="1" si="51"/>
        <v>0.12210686577181208</v>
      </c>
      <c r="X159" s="185">
        <f t="shared" ca="1" si="51"/>
        <v>0.1263957432885906</v>
      </c>
      <c r="Y159" s="185">
        <f t="shared" ca="1" si="51"/>
        <v>0.13144148154362414</v>
      </c>
      <c r="Z159" s="185">
        <f t="shared" ca="1" si="51"/>
        <v>0.1374963674496644</v>
      </c>
      <c r="AA159" s="185">
        <f t="shared" ca="1" si="51"/>
        <v>0.14228981879194624</v>
      </c>
      <c r="AB159" s="185">
        <f t="shared" ca="1" si="51"/>
        <v>0.14834470469798652</v>
      </c>
      <c r="AC159" s="185">
        <f t="shared" ca="1" si="51"/>
        <v>0.1533904429530201</v>
      </c>
      <c r="AD159" s="185">
        <f t="shared" ca="1" si="51"/>
        <v>0.15667017281879189</v>
      </c>
      <c r="AE159" s="185">
        <f t="shared" ca="1" si="51"/>
        <v>0.16045447651006708</v>
      </c>
      <c r="AF159" s="185">
        <f t="shared" ca="1" si="51"/>
        <v>0.16449106711409389</v>
      </c>
      <c r="AG159" s="185">
        <f t="shared" ca="1" si="51"/>
        <v>0.16802308389261739</v>
      </c>
      <c r="AH159" s="185">
        <f t="shared" ca="1" si="51"/>
        <v>0.17231196140939592</v>
      </c>
      <c r="AI159" s="185">
        <f t="shared" ca="1" si="51"/>
        <v>0.17660083892617442</v>
      </c>
      <c r="AJ159" s="185">
        <f t="shared" ca="1" si="51"/>
        <v>0.18088971644295293</v>
      </c>
      <c r="AK159" s="185">
        <f t="shared" ca="1" si="51"/>
        <v>0.18517859395973144</v>
      </c>
      <c r="AL159" s="185">
        <f t="shared" ca="1" si="51"/>
        <v>0.18971975838926164</v>
      </c>
      <c r="AM159" s="185">
        <f t="shared" ca="1" si="51"/>
        <v>0.20384782550335559</v>
      </c>
      <c r="AN159" s="185">
        <f t="shared" ca="1" si="51"/>
        <v>0.22251705704697974</v>
      </c>
      <c r="AO159" s="185">
        <f t="shared" ca="1" si="51"/>
        <v>0.2545574949664422</v>
      </c>
      <c r="AP159" s="185">
        <f t="shared" ca="1" si="51"/>
        <v>0.28735479362416055</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54"/>
        <v>0</v>
      </c>
      <c r="L160" s="185">
        <f t="shared" ca="1" si="51"/>
        <v>0</v>
      </c>
      <c r="M160" s="192">
        <f t="shared" si="52"/>
        <v>0</v>
      </c>
      <c r="N160" s="192">
        <f t="shared" si="53"/>
        <v>0</v>
      </c>
      <c r="O160" s="192">
        <f>INDEX('[4]TS BYDem'!$O$10:$O$203,MATCH(D160,'[4]TS BYDem'!$D$10:$D$203,0))</f>
        <v>0</v>
      </c>
      <c r="P160" s="185">
        <f t="shared" ca="1" si="51"/>
        <v>0</v>
      </c>
      <c r="Q160" s="185">
        <f t="shared" ca="1" si="51"/>
        <v>0</v>
      </c>
      <c r="R160" s="185">
        <f t="shared" ca="1" si="51"/>
        <v>0</v>
      </c>
      <c r="S160" s="185">
        <f t="shared" ca="1" si="51"/>
        <v>0</v>
      </c>
      <c r="T160" s="185">
        <f t="shared" ca="1" si="51"/>
        <v>0</v>
      </c>
      <c r="U160" s="185">
        <f t="shared" ca="1" si="51"/>
        <v>0</v>
      </c>
      <c r="V160" s="185">
        <f t="shared" ca="1" si="51"/>
        <v>0</v>
      </c>
      <c r="W160" s="185">
        <f t="shared" ca="1" si="51"/>
        <v>0</v>
      </c>
      <c r="X160" s="185">
        <f t="shared" ca="1" si="51"/>
        <v>0</v>
      </c>
      <c r="Y160" s="185">
        <f t="shared" ca="1" si="51"/>
        <v>0</v>
      </c>
      <c r="Z160" s="185">
        <f t="shared" ca="1" si="51"/>
        <v>0</v>
      </c>
      <c r="AA160" s="185">
        <f t="shared" ca="1" si="51"/>
        <v>0</v>
      </c>
      <c r="AB160" s="185">
        <f t="shared" ca="1" si="51"/>
        <v>0</v>
      </c>
      <c r="AC160" s="185">
        <f t="shared" ca="1" si="51"/>
        <v>0</v>
      </c>
      <c r="AD160" s="185">
        <f t="shared" ca="1" si="51"/>
        <v>0</v>
      </c>
      <c r="AE160" s="185">
        <f t="shared" ca="1" si="51"/>
        <v>0</v>
      </c>
      <c r="AF160" s="185">
        <f t="shared" ca="1" si="51"/>
        <v>0</v>
      </c>
      <c r="AG160" s="185">
        <f t="shared" ca="1" si="51"/>
        <v>0</v>
      </c>
      <c r="AH160" s="185">
        <f t="shared" ca="1" si="51"/>
        <v>0</v>
      </c>
      <c r="AI160" s="185">
        <f t="shared" ca="1" si="51"/>
        <v>0</v>
      </c>
      <c r="AJ160" s="185">
        <f t="shared" ca="1" si="51"/>
        <v>0</v>
      </c>
      <c r="AK160" s="185">
        <f t="shared" ca="1" si="51"/>
        <v>0</v>
      </c>
      <c r="AL160" s="185">
        <f t="shared" ca="1" si="51"/>
        <v>0</v>
      </c>
      <c r="AM160" s="185">
        <f t="shared" ca="1" si="51"/>
        <v>0</v>
      </c>
      <c r="AN160" s="185">
        <f t="shared" ca="1" si="51"/>
        <v>0</v>
      </c>
      <c r="AO160" s="185">
        <f t="shared" ca="1" si="51"/>
        <v>0</v>
      </c>
      <c r="AP160" s="185">
        <f t="shared" ca="1" si="51"/>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54"/>
        <v>0</v>
      </c>
      <c r="L161" s="185">
        <f t="shared" ca="1" si="51"/>
        <v>0</v>
      </c>
      <c r="M161" s="192">
        <f t="shared" si="52"/>
        <v>0</v>
      </c>
      <c r="N161" s="192">
        <f t="shared" si="53"/>
        <v>0</v>
      </c>
      <c r="O161" s="192">
        <f>INDEX('[4]TS BYDem'!$O$10:$O$203,MATCH(D161,'[4]TS BYDem'!$D$10:$D$203,0))</f>
        <v>0</v>
      </c>
      <c r="P161" s="185">
        <f t="shared" ca="1" si="51"/>
        <v>0</v>
      </c>
      <c r="Q161" s="185">
        <f t="shared" ca="1" si="51"/>
        <v>0</v>
      </c>
      <c r="R161" s="185">
        <f t="shared" ca="1" si="51"/>
        <v>0</v>
      </c>
      <c r="S161" s="185">
        <f t="shared" ca="1" si="51"/>
        <v>0</v>
      </c>
      <c r="T161" s="185">
        <f t="shared" ca="1" si="51"/>
        <v>0</v>
      </c>
      <c r="U161" s="185">
        <f t="shared" ca="1" si="51"/>
        <v>0</v>
      </c>
      <c r="V161" s="185">
        <f t="shared" ca="1" si="51"/>
        <v>0</v>
      </c>
      <c r="W161" s="185">
        <f t="shared" ca="1" si="51"/>
        <v>0</v>
      </c>
      <c r="X161" s="185">
        <f t="shared" ca="1" si="51"/>
        <v>0</v>
      </c>
      <c r="Y161" s="185">
        <f t="shared" ca="1" si="51"/>
        <v>0</v>
      </c>
      <c r="Z161" s="185">
        <f t="shared" ca="1" si="51"/>
        <v>0</v>
      </c>
      <c r="AA161" s="185">
        <f t="shared" ca="1" si="51"/>
        <v>0</v>
      </c>
      <c r="AB161" s="185">
        <f t="shared" ca="1" si="51"/>
        <v>0</v>
      </c>
      <c r="AC161" s="185">
        <f t="shared" ca="1" si="51"/>
        <v>0</v>
      </c>
      <c r="AD161" s="185">
        <f t="shared" ca="1" si="51"/>
        <v>0</v>
      </c>
      <c r="AE161" s="185">
        <f t="shared" ca="1" si="51"/>
        <v>0</v>
      </c>
      <c r="AF161" s="185">
        <f t="shared" ca="1" si="51"/>
        <v>0</v>
      </c>
      <c r="AG161" s="185">
        <f t="shared" ca="1" si="51"/>
        <v>0</v>
      </c>
      <c r="AH161" s="185">
        <f t="shared" ca="1" si="51"/>
        <v>0</v>
      </c>
      <c r="AI161" s="185">
        <f t="shared" ca="1" si="51"/>
        <v>0</v>
      </c>
      <c r="AJ161" s="185">
        <f t="shared" ca="1" si="51"/>
        <v>0</v>
      </c>
      <c r="AK161" s="185">
        <f t="shared" ca="1" si="51"/>
        <v>0</v>
      </c>
      <c r="AL161" s="185">
        <f t="shared" ca="1" si="51"/>
        <v>0</v>
      </c>
      <c r="AM161" s="185">
        <f t="shared" ca="1" si="51"/>
        <v>0</v>
      </c>
      <c r="AN161" s="185">
        <f t="shared" ca="1" si="51"/>
        <v>0</v>
      </c>
      <c r="AO161" s="185">
        <f t="shared" ca="1" si="51"/>
        <v>0</v>
      </c>
      <c r="AP161" s="185">
        <f t="shared" ca="1" si="51"/>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54"/>
        <v>3.1179685345177082</v>
      </c>
      <c r="L162" s="185">
        <f t="shared" ca="1" si="51"/>
        <v>2.685225570652261</v>
      </c>
      <c r="M162" s="192">
        <f t="shared" si="52"/>
        <v>0.9355920000000002</v>
      </c>
      <c r="N162" s="192">
        <f t="shared" si="53"/>
        <v>0.9355920000000002</v>
      </c>
      <c r="O162" s="192">
        <f>INDEX('[4]TS BYDem'!$O$10:$O$203,MATCH(D162,'[4]TS BYDem'!$D$10:$D$203,0))</f>
        <v>0.9355920000000002</v>
      </c>
      <c r="P162" s="185">
        <f t="shared" ca="1" si="51"/>
        <v>0.91675457718120823</v>
      </c>
      <c r="Q162" s="185">
        <f t="shared" ca="1" si="51"/>
        <v>0.86652144966442968</v>
      </c>
      <c r="R162" s="185">
        <f t="shared" ca="1" si="51"/>
        <v>0.71111271140939614</v>
      </c>
      <c r="S162" s="185">
        <f t="shared" ca="1" si="51"/>
        <v>0.73622927516778536</v>
      </c>
      <c r="T162" s="185">
        <f t="shared" ca="1" si="51"/>
        <v>0.73936884563758398</v>
      </c>
      <c r="U162" s="185">
        <f t="shared" ca="1" si="51"/>
        <v>0.74407820134228198</v>
      </c>
      <c r="V162" s="185">
        <f t="shared" ca="1" si="51"/>
        <v>0.74878755704697986</v>
      </c>
      <c r="W162" s="185">
        <f t="shared" ca="1" si="51"/>
        <v>0.75977605369127532</v>
      </c>
      <c r="X162" s="185">
        <f t="shared" ca="1" si="51"/>
        <v>0.78646240268456391</v>
      </c>
      <c r="Y162" s="185">
        <f t="shared" ca="1" si="51"/>
        <v>0.81785810738255049</v>
      </c>
      <c r="Z162" s="185">
        <f t="shared" ca="1" si="51"/>
        <v>0.85553295302013432</v>
      </c>
      <c r="AA162" s="185">
        <f t="shared" ca="1" si="51"/>
        <v>0.88535887248322143</v>
      </c>
      <c r="AB162" s="185">
        <f t="shared" ca="1" si="51"/>
        <v>0.92303371812080537</v>
      </c>
      <c r="AC162" s="185">
        <f t="shared" ca="1" si="51"/>
        <v>0.95442942281879195</v>
      </c>
      <c r="AD162" s="185">
        <f t="shared" ca="1" si="51"/>
        <v>0.97483663087248318</v>
      </c>
      <c r="AE162" s="185">
        <f t="shared" ca="1" si="51"/>
        <v>0.99838340939597325</v>
      </c>
      <c r="AF162" s="185">
        <f t="shared" ca="1" si="51"/>
        <v>1.0234999731543624</v>
      </c>
      <c r="AG162" s="185">
        <f t="shared" ca="1" si="51"/>
        <v>1.0454769664429531</v>
      </c>
      <c r="AH162" s="185">
        <f t="shared" ca="1" si="51"/>
        <v>1.0721633154362418</v>
      </c>
      <c r="AI162" s="185">
        <f t="shared" ca="1" si="51"/>
        <v>1.0988496644295302</v>
      </c>
      <c r="AJ162" s="185">
        <f t="shared" ca="1" si="51"/>
        <v>1.1255360134228187</v>
      </c>
      <c r="AK162" s="185">
        <f t="shared" ca="1" si="51"/>
        <v>1.1522223624161072</v>
      </c>
      <c r="AL162" s="185">
        <f t="shared" ca="1" si="51"/>
        <v>1.1804784966442952</v>
      </c>
      <c r="AM162" s="185">
        <f t="shared" ca="1" si="51"/>
        <v>1.2683864697986575</v>
      </c>
      <c r="AN162" s="185">
        <f t="shared" ca="1" si="51"/>
        <v>1.3845505771812079</v>
      </c>
      <c r="AO162" s="185">
        <f t="shared" ca="1" si="51"/>
        <v>1.5839133020134188</v>
      </c>
      <c r="AP162" s="185">
        <f t="shared" ca="1" si="51"/>
        <v>1.7879853825503333</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54"/>
        <v>38.083758528752007</v>
      </c>
      <c r="L163" s="185">
        <f t="shared" ca="1" si="51"/>
        <v>32.798112327252618</v>
      </c>
      <c r="M163" s="192">
        <f t="shared" si="52"/>
        <v>11.427588</v>
      </c>
      <c r="N163" s="192">
        <f t="shared" si="53"/>
        <v>11.427588</v>
      </c>
      <c r="O163" s="192">
        <f>INDEX('[4]TS BYDem'!$O$10:$O$203,MATCH(D163,'[4]TS BYDem'!$D$10:$D$203,0))</f>
        <v>11.427588</v>
      </c>
      <c r="P163" s="185">
        <f t="shared" ca="1" si="51"/>
        <v>11.197502335570471</v>
      </c>
      <c r="Q163" s="185">
        <f t="shared" ca="1" si="51"/>
        <v>10.583940563758391</v>
      </c>
      <c r="R163" s="185">
        <f t="shared" ca="1" si="51"/>
        <v>8.6857338322147672</v>
      </c>
      <c r="S163" s="185">
        <f t="shared" ca="1" si="51"/>
        <v>8.9925147181208072</v>
      </c>
      <c r="T163" s="185">
        <f t="shared" ca="1" si="51"/>
        <v>9.0308623288590617</v>
      </c>
      <c r="U163" s="185">
        <f t="shared" ca="1" si="51"/>
        <v>9.0883837449664444</v>
      </c>
      <c r="V163" s="185">
        <f t="shared" ca="1" si="51"/>
        <v>9.1459051610738253</v>
      </c>
      <c r="W163" s="185">
        <f t="shared" ca="1" si="51"/>
        <v>9.2801217986577189</v>
      </c>
      <c r="X163" s="185">
        <f t="shared" ca="1" si="51"/>
        <v>9.606076489932887</v>
      </c>
      <c r="Y163" s="185">
        <f t="shared" ca="1" si="51"/>
        <v>9.989552597315436</v>
      </c>
      <c r="Z163" s="185">
        <f t="shared" ca="1" si="51"/>
        <v>10.449723926174496</v>
      </c>
      <c r="AA163" s="185">
        <f t="shared" ca="1" si="51"/>
        <v>10.814026228187917</v>
      </c>
      <c r="AB163" s="185">
        <f t="shared" ca="1" si="51"/>
        <v>11.274197557046978</v>
      </c>
      <c r="AC163" s="185">
        <f t="shared" ca="1" si="51"/>
        <v>11.657673664429529</v>
      </c>
      <c r="AD163" s="185">
        <f t="shared" ca="1" si="51"/>
        <v>11.906933134228186</v>
      </c>
      <c r="AE163" s="185">
        <f t="shared" ca="1" si="51"/>
        <v>12.1945402147651</v>
      </c>
      <c r="AF163" s="185">
        <f t="shared" ca="1" si="51"/>
        <v>12.501321100671138</v>
      </c>
      <c r="AG163" s="185">
        <f t="shared" ca="1" si="51"/>
        <v>12.769754375838925</v>
      </c>
      <c r="AH163" s="185">
        <f t="shared" ca="1" si="51"/>
        <v>13.095709067114093</v>
      </c>
      <c r="AI163" s="185">
        <f t="shared" ca="1" si="51"/>
        <v>13.42166375838926</v>
      </c>
      <c r="AJ163" s="185">
        <f t="shared" ca="1" si="51"/>
        <v>13.747618449664426</v>
      </c>
      <c r="AK163" s="185">
        <f t="shared" ca="1" si="51"/>
        <v>14.073573140939592</v>
      </c>
      <c r="AL163" s="185">
        <f t="shared" ca="1" si="51"/>
        <v>14.418701637583888</v>
      </c>
      <c r="AM163" s="185">
        <f t="shared" ca="1" si="51"/>
        <v>15.49243473825503</v>
      </c>
      <c r="AN163" s="185">
        <f t="shared" ca="1" si="51"/>
        <v>16.911296335570466</v>
      </c>
      <c r="AO163" s="185">
        <f t="shared" ca="1" si="51"/>
        <v>19.346369617449614</v>
      </c>
      <c r="AP163" s="185">
        <f t="shared" ca="1" si="51"/>
        <v>21.838964315436211</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54"/>
        <v>#VALUE!</v>
      </c>
      <c r="L164" s="185" t="e">
        <f t="shared" ca="1" si="51"/>
        <v>#VALUE!</v>
      </c>
      <c r="M164" s="185" t="e">
        <f t="shared" ca="1" si="51"/>
        <v>#VALUE!</v>
      </c>
      <c r="N164" s="185" t="e">
        <f t="shared" ca="1" si="51"/>
        <v>#VALUE!</v>
      </c>
      <c r="O164" s="185" t="e">
        <f t="shared" ref="O164:AD172" ca="1" si="55">O$154/N$154*N164</f>
        <v>#VALUE!</v>
      </c>
      <c r="P164" s="185" t="e">
        <f t="shared" ca="1" si="55"/>
        <v>#VALUE!</v>
      </c>
      <c r="Q164" s="185" t="e">
        <f t="shared" ca="1" si="55"/>
        <v>#VALUE!</v>
      </c>
      <c r="R164" s="185" t="e">
        <f t="shared" ca="1" si="55"/>
        <v>#VALUE!</v>
      </c>
      <c r="S164" s="185" t="e">
        <f t="shared" ca="1" si="55"/>
        <v>#VALUE!</v>
      </c>
      <c r="T164" s="185" t="e">
        <f t="shared" ca="1" si="55"/>
        <v>#VALUE!</v>
      </c>
      <c r="U164" s="185" t="e">
        <f t="shared" ca="1" si="55"/>
        <v>#VALUE!</v>
      </c>
      <c r="V164" s="185" t="e">
        <f t="shared" ca="1" si="55"/>
        <v>#VALUE!</v>
      </c>
      <c r="W164" s="185" t="e">
        <f t="shared" ca="1" si="55"/>
        <v>#VALUE!</v>
      </c>
      <c r="X164" s="185" t="e">
        <f t="shared" ca="1" si="55"/>
        <v>#VALUE!</v>
      </c>
      <c r="Y164" s="185" t="e">
        <f t="shared" ca="1" si="55"/>
        <v>#VALUE!</v>
      </c>
      <c r="Z164" s="185" t="e">
        <f t="shared" ca="1" si="55"/>
        <v>#VALUE!</v>
      </c>
      <c r="AA164" s="185" t="e">
        <f t="shared" ca="1" si="55"/>
        <v>#VALUE!</v>
      </c>
      <c r="AB164" s="185" t="e">
        <f t="shared" ca="1" si="55"/>
        <v>#VALUE!</v>
      </c>
      <c r="AC164" s="185" t="e">
        <f t="shared" ca="1" si="55"/>
        <v>#VALUE!</v>
      </c>
      <c r="AD164" s="185" t="e">
        <f t="shared" ca="1" si="55"/>
        <v>#VALUE!</v>
      </c>
      <c r="AE164" s="185" t="e">
        <f t="shared" ref="AE164:AP172" ca="1" si="56">AE$154/AD$154*AD164</f>
        <v>#VALUE!</v>
      </c>
      <c r="AF164" s="185" t="e">
        <f t="shared" ca="1" si="56"/>
        <v>#VALUE!</v>
      </c>
      <c r="AG164" s="185" t="e">
        <f t="shared" ca="1" si="56"/>
        <v>#VALUE!</v>
      </c>
      <c r="AH164" s="185" t="e">
        <f t="shared" ca="1" si="56"/>
        <v>#VALUE!</v>
      </c>
      <c r="AI164" s="185" t="e">
        <f t="shared" ca="1" si="56"/>
        <v>#VALUE!</v>
      </c>
      <c r="AJ164" s="185" t="e">
        <f t="shared" ca="1" si="56"/>
        <v>#VALUE!</v>
      </c>
      <c r="AK164" s="185" t="e">
        <f t="shared" ca="1" si="56"/>
        <v>#VALUE!</v>
      </c>
      <c r="AL164" s="185" t="e">
        <f t="shared" ca="1" si="56"/>
        <v>#VALUE!</v>
      </c>
      <c r="AM164" s="185" t="e">
        <f t="shared" ca="1" si="56"/>
        <v>#VALUE!</v>
      </c>
      <c r="AN164" s="185" t="e">
        <f t="shared" ca="1" si="56"/>
        <v>#VALUE!</v>
      </c>
      <c r="AO164" s="185" t="e">
        <f t="shared" ca="1" si="56"/>
        <v>#VALUE!</v>
      </c>
      <c r="AP164" s="185" t="e">
        <f t="shared" ca="1" si="56"/>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54"/>
        <v>2.0739595448688299</v>
      </c>
      <c r="L165" s="185">
        <f t="shared" ca="1" si="54"/>
        <v>1.7861146258300955</v>
      </c>
      <c r="M165" s="192">
        <f t="shared" ref="M165" si="57">O165</f>
        <v>0.65368000000000004</v>
      </c>
      <c r="N165" s="192">
        <f t="shared" ref="N165" si="58">O165</f>
        <v>0.65368000000000004</v>
      </c>
      <c r="O165" s="192">
        <f>INDEX('[4]TS BYDem'!$O$10:$O$203,MATCH(D165,'[4]TS BYDem'!$D$10:$D$203,0))</f>
        <v>0.65368000000000004</v>
      </c>
      <c r="P165" s="185">
        <f t="shared" ca="1" si="55"/>
        <v>0.64051865771812089</v>
      </c>
      <c r="Q165" s="185">
        <f t="shared" ca="1" si="55"/>
        <v>0.60542174496644308</v>
      </c>
      <c r="R165" s="185">
        <f t="shared" ca="1" si="55"/>
        <v>0.49684067114093977</v>
      </c>
      <c r="S165" s="185">
        <f t="shared" ca="1" si="55"/>
        <v>0.51438912751677868</v>
      </c>
      <c r="T165" s="185">
        <f t="shared" ca="1" si="55"/>
        <v>0.51658268456375844</v>
      </c>
      <c r="U165" s="185">
        <f t="shared" ca="1" si="55"/>
        <v>0.5198730201342282</v>
      </c>
      <c r="V165" s="185">
        <f t="shared" ca="1" si="55"/>
        <v>0.52316335570469785</v>
      </c>
      <c r="W165" s="185">
        <f t="shared" ca="1" si="55"/>
        <v>0.53084080536912748</v>
      </c>
      <c r="X165" s="185">
        <f t="shared" ca="1" si="55"/>
        <v>0.54948604026845638</v>
      </c>
      <c r="Y165" s="185">
        <f t="shared" ca="1" si="55"/>
        <v>0.57142161073825504</v>
      </c>
      <c r="Z165" s="185">
        <f t="shared" ca="1" si="55"/>
        <v>0.59774429530201345</v>
      </c>
      <c r="AA165" s="185">
        <f t="shared" ca="1" si="55"/>
        <v>0.61858308724832212</v>
      </c>
      <c r="AB165" s="185">
        <f t="shared" ca="1" si="55"/>
        <v>0.64490577181208053</v>
      </c>
      <c r="AC165" s="185">
        <f t="shared" ca="1" si="55"/>
        <v>0.66684134228187919</v>
      </c>
      <c r="AD165" s="185">
        <f t="shared" ca="1" si="55"/>
        <v>0.68109946308724822</v>
      </c>
      <c r="AE165" s="185">
        <f t="shared" ca="1" si="56"/>
        <v>0.69755114093959725</v>
      </c>
      <c r="AF165" s="185">
        <f t="shared" ca="1" si="56"/>
        <v>0.71509959731543604</v>
      </c>
      <c r="AG165" s="185">
        <f t="shared" ca="1" si="56"/>
        <v>0.73045449664429518</v>
      </c>
      <c r="AH165" s="185">
        <f t="shared" ca="1" si="56"/>
        <v>0.74909973154362408</v>
      </c>
      <c r="AI165" s="185">
        <f t="shared" ca="1" si="56"/>
        <v>0.76774496644295287</v>
      </c>
      <c r="AJ165" s="185">
        <f t="shared" ca="1" si="56"/>
        <v>0.78639020134228166</v>
      </c>
      <c r="AK165" s="185">
        <f t="shared" ca="1" si="56"/>
        <v>0.80503543624161045</v>
      </c>
      <c r="AL165" s="185">
        <f t="shared" ca="1" si="56"/>
        <v>0.82477744966442923</v>
      </c>
      <c r="AM165" s="185">
        <f t="shared" ca="1" si="56"/>
        <v>0.88619704697986545</v>
      </c>
      <c r="AN165" s="185">
        <f t="shared" ca="1" si="56"/>
        <v>0.96735865771812057</v>
      </c>
      <c r="AO165" s="185">
        <f t="shared" ca="1" si="56"/>
        <v>1.1066495302013393</v>
      </c>
      <c r="AP165" s="185">
        <f t="shared" ca="1" si="56"/>
        <v>1.2492307382550316</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54"/>
        <v>2.0739595448688299</v>
      </c>
      <c r="L166" s="185">
        <f t="shared" ca="1" si="54"/>
        <v>1.7861146258300955</v>
      </c>
      <c r="M166" s="185">
        <f t="shared" ca="1" si="54"/>
        <v>1.6852458935173764</v>
      </c>
      <c r="N166" s="185">
        <f t="shared" ca="1" si="54"/>
        <v>1.5819169482214204</v>
      </c>
      <c r="O166" s="185">
        <f t="shared" ca="1" si="55"/>
        <v>1.4662869380092793</v>
      </c>
      <c r="P166" s="185">
        <f t="shared" ca="1" si="55"/>
        <v>1.4367643822104348</v>
      </c>
      <c r="Q166" s="185">
        <f t="shared" ca="1" si="55"/>
        <v>1.3580375667468494</v>
      </c>
      <c r="R166" s="185">
        <f t="shared" ca="1" si="55"/>
        <v>1.1144764814063819</v>
      </c>
      <c r="S166" s="185">
        <f t="shared" ca="1" si="55"/>
        <v>1.1538398891381745</v>
      </c>
      <c r="T166" s="185">
        <f t="shared" ca="1" si="55"/>
        <v>1.1587603151046484</v>
      </c>
      <c r="U166" s="185">
        <f t="shared" ca="1" si="55"/>
        <v>1.1661409540543595</v>
      </c>
      <c r="V166" s="185">
        <f t="shared" ca="1" si="55"/>
        <v>1.1735215930040703</v>
      </c>
      <c r="W166" s="185">
        <f t="shared" ca="1" si="55"/>
        <v>1.1907430838867299</v>
      </c>
      <c r="X166" s="185">
        <f t="shared" ca="1" si="55"/>
        <v>1.2325667046017597</v>
      </c>
      <c r="Y166" s="185">
        <f t="shared" ca="1" si="55"/>
        <v>1.2817709642665005</v>
      </c>
      <c r="Z166" s="185">
        <f t="shared" ca="1" si="55"/>
        <v>1.3408160758641896</v>
      </c>
      <c r="AA166" s="185">
        <f t="shared" ca="1" si="55"/>
        <v>1.3875601225456933</v>
      </c>
      <c r="AB166" s="185">
        <f t="shared" ca="1" si="55"/>
        <v>1.4466052341433824</v>
      </c>
      <c r="AC166" s="185">
        <f t="shared" ca="1" si="55"/>
        <v>1.4958094938081232</v>
      </c>
      <c r="AD166" s="185">
        <f t="shared" ca="1" si="55"/>
        <v>1.5277922625902047</v>
      </c>
      <c r="AE166" s="185">
        <f t="shared" ca="1" si="56"/>
        <v>1.5646954573387606</v>
      </c>
      <c r="AF166" s="185">
        <f t="shared" ca="1" si="56"/>
        <v>1.604058865070553</v>
      </c>
      <c r="AG166" s="185">
        <f t="shared" ca="1" si="56"/>
        <v>1.6385018468358716</v>
      </c>
      <c r="AH166" s="185">
        <f t="shared" ca="1" si="56"/>
        <v>1.6803254675509014</v>
      </c>
      <c r="AI166" s="185">
        <f t="shared" ca="1" si="56"/>
        <v>1.7221490882659309</v>
      </c>
      <c r="AJ166" s="185">
        <f t="shared" ca="1" si="56"/>
        <v>1.7639727089809607</v>
      </c>
      <c r="AK166" s="185">
        <f t="shared" ca="1" si="56"/>
        <v>1.8057963296959902</v>
      </c>
      <c r="AL166" s="185">
        <f t="shared" ca="1" si="56"/>
        <v>1.8500801633942572</v>
      </c>
      <c r="AM166" s="185">
        <f t="shared" ca="1" si="56"/>
        <v>1.9878520904555317</v>
      </c>
      <c r="AN166" s="185">
        <f t="shared" ca="1" si="56"/>
        <v>2.1699078512150729</v>
      </c>
      <c r="AO166" s="185">
        <f t="shared" ca="1" si="56"/>
        <v>2.4823549000861713</v>
      </c>
      <c r="AP166" s="185">
        <f t="shared" ca="1" si="56"/>
        <v>2.8021825879069895</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54"/>
        <v>2.0739595448688299</v>
      </c>
      <c r="L167" s="185">
        <f t="shared" ca="1" si="54"/>
        <v>1.7861146258300955</v>
      </c>
      <c r="M167" s="185">
        <f t="shared" ca="1" si="54"/>
        <v>1.6852458935173764</v>
      </c>
      <c r="N167" s="185">
        <f t="shared" ca="1" si="54"/>
        <v>1.5819169482214204</v>
      </c>
      <c r="O167" s="185">
        <f t="shared" ca="1" si="55"/>
        <v>1.4662869380092793</v>
      </c>
      <c r="P167" s="185">
        <f t="shared" ca="1" si="55"/>
        <v>1.4367643822104348</v>
      </c>
      <c r="Q167" s="185">
        <f t="shared" ca="1" si="55"/>
        <v>1.3580375667468494</v>
      </c>
      <c r="R167" s="185">
        <f t="shared" ca="1" si="55"/>
        <v>1.1144764814063819</v>
      </c>
      <c r="S167" s="185">
        <f t="shared" ca="1" si="55"/>
        <v>1.1538398891381745</v>
      </c>
      <c r="T167" s="185">
        <f t="shared" ca="1" si="55"/>
        <v>1.1587603151046484</v>
      </c>
      <c r="U167" s="185">
        <f t="shared" ca="1" si="55"/>
        <v>1.1661409540543595</v>
      </c>
      <c r="V167" s="185">
        <f t="shared" ca="1" si="55"/>
        <v>1.1735215930040703</v>
      </c>
      <c r="W167" s="185">
        <f t="shared" ca="1" si="55"/>
        <v>1.1907430838867299</v>
      </c>
      <c r="X167" s="185">
        <f t="shared" ca="1" si="55"/>
        <v>1.2325667046017597</v>
      </c>
      <c r="Y167" s="185">
        <f t="shared" ca="1" si="55"/>
        <v>1.2817709642665005</v>
      </c>
      <c r="Z167" s="185">
        <f t="shared" ca="1" si="55"/>
        <v>1.3408160758641896</v>
      </c>
      <c r="AA167" s="185">
        <f t="shared" ca="1" si="55"/>
        <v>1.3875601225456933</v>
      </c>
      <c r="AB167" s="185">
        <f t="shared" ca="1" si="55"/>
        <v>1.4466052341433824</v>
      </c>
      <c r="AC167" s="185">
        <f t="shared" ca="1" si="55"/>
        <v>1.4958094938081232</v>
      </c>
      <c r="AD167" s="185">
        <f t="shared" ca="1" si="55"/>
        <v>1.5277922625902047</v>
      </c>
      <c r="AE167" s="185">
        <f t="shared" ca="1" si="56"/>
        <v>1.5646954573387606</v>
      </c>
      <c r="AF167" s="185">
        <f t="shared" ca="1" si="56"/>
        <v>1.604058865070553</v>
      </c>
      <c r="AG167" s="185">
        <f t="shared" ca="1" si="56"/>
        <v>1.6385018468358716</v>
      </c>
      <c r="AH167" s="185">
        <f t="shared" ca="1" si="56"/>
        <v>1.6803254675509014</v>
      </c>
      <c r="AI167" s="185">
        <f t="shared" ca="1" si="56"/>
        <v>1.7221490882659309</v>
      </c>
      <c r="AJ167" s="185">
        <f t="shared" ca="1" si="56"/>
        <v>1.7639727089809607</v>
      </c>
      <c r="AK167" s="185">
        <f t="shared" ca="1" si="56"/>
        <v>1.8057963296959902</v>
      </c>
      <c r="AL167" s="185">
        <f t="shared" ca="1" si="56"/>
        <v>1.8500801633942572</v>
      </c>
      <c r="AM167" s="185">
        <f t="shared" ca="1" si="56"/>
        <v>1.9878520904555317</v>
      </c>
      <c r="AN167" s="185">
        <f t="shared" ca="1" si="56"/>
        <v>2.1699078512150729</v>
      </c>
      <c r="AO167" s="185">
        <f t="shared" ca="1" si="56"/>
        <v>2.4823549000861713</v>
      </c>
      <c r="AP167" s="185">
        <f t="shared" ca="1" si="56"/>
        <v>2.8021825879069895</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54"/>
        <v>2.0739595448688299</v>
      </c>
      <c r="L168" s="185">
        <f t="shared" ca="1" si="54"/>
        <v>1.7861146258300955</v>
      </c>
      <c r="M168" s="185">
        <f t="shared" ca="1" si="54"/>
        <v>1.6852458935173764</v>
      </c>
      <c r="N168" s="185">
        <f t="shared" ca="1" si="54"/>
        <v>1.5819169482214204</v>
      </c>
      <c r="O168" s="185">
        <f t="shared" ca="1" si="55"/>
        <v>1.4662869380092793</v>
      </c>
      <c r="P168" s="185">
        <f t="shared" ca="1" si="55"/>
        <v>1.4367643822104348</v>
      </c>
      <c r="Q168" s="185">
        <f t="shared" ca="1" si="55"/>
        <v>1.3580375667468494</v>
      </c>
      <c r="R168" s="185">
        <f t="shared" ca="1" si="55"/>
        <v>1.1144764814063819</v>
      </c>
      <c r="S168" s="185">
        <f t="shared" ca="1" si="55"/>
        <v>1.1538398891381745</v>
      </c>
      <c r="T168" s="185">
        <f t="shared" ca="1" si="55"/>
        <v>1.1587603151046484</v>
      </c>
      <c r="U168" s="185">
        <f t="shared" ca="1" si="55"/>
        <v>1.1661409540543595</v>
      </c>
      <c r="V168" s="185">
        <f t="shared" ca="1" si="55"/>
        <v>1.1735215930040703</v>
      </c>
      <c r="W168" s="185">
        <f t="shared" ca="1" si="55"/>
        <v>1.1907430838867299</v>
      </c>
      <c r="X168" s="185">
        <f t="shared" ca="1" si="55"/>
        <v>1.2325667046017597</v>
      </c>
      <c r="Y168" s="185">
        <f t="shared" ca="1" si="55"/>
        <v>1.2817709642665005</v>
      </c>
      <c r="Z168" s="185">
        <f t="shared" ca="1" si="55"/>
        <v>1.3408160758641896</v>
      </c>
      <c r="AA168" s="185">
        <f t="shared" ca="1" si="55"/>
        <v>1.3875601225456933</v>
      </c>
      <c r="AB168" s="185">
        <f t="shared" ca="1" si="55"/>
        <v>1.4466052341433824</v>
      </c>
      <c r="AC168" s="185">
        <f t="shared" ca="1" si="55"/>
        <v>1.4958094938081232</v>
      </c>
      <c r="AD168" s="185">
        <f t="shared" ca="1" si="55"/>
        <v>1.5277922625902047</v>
      </c>
      <c r="AE168" s="185">
        <f t="shared" ca="1" si="56"/>
        <v>1.5646954573387606</v>
      </c>
      <c r="AF168" s="185">
        <f t="shared" ca="1" si="56"/>
        <v>1.604058865070553</v>
      </c>
      <c r="AG168" s="185">
        <f t="shared" ca="1" si="56"/>
        <v>1.6385018468358716</v>
      </c>
      <c r="AH168" s="185">
        <f t="shared" ca="1" si="56"/>
        <v>1.6803254675509014</v>
      </c>
      <c r="AI168" s="185">
        <f t="shared" ca="1" si="56"/>
        <v>1.7221490882659309</v>
      </c>
      <c r="AJ168" s="185">
        <f t="shared" ca="1" si="56"/>
        <v>1.7639727089809607</v>
      </c>
      <c r="AK168" s="185">
        <f t="shared" ca="1" si="56"/>
        <v>1.8057963296959902</v>
      </c>
      <c r="AL168" s="185">
        <f t="shared" ca="1" si="56"/>
        <v>1.8500801633942572</v>
      </c>
      <c r="AM168" s="185">
        <f t="shared" ca="1" si="56"/>
        <v>1.9878520904555317</v>
      </c>
      <c r="AN168" s="185">
        <f t="shared" ca="1" si="56"/>
        <v>2.1699078512150729</v>
      </c>
      <c r="AO168" s="185">
        <f t="shared" ca="1" si="56"/>
        <v>2.4823549000861713</v>
      </c>
      <c r="AP168" s="185">
        <f t="shared" ca="1" si="56"/>
        <v>2.8021825879069895</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54"/>
        <v>2.0739595448688299</v>
      </c>
      <c r="L169" s="185">
        <f t="shared" ca="1" si="54"/>
        <v>1.7861146258300955</v>
      </c>
      <c r="M169" s="185">
        <f t="shared" ca="1" si="54"/>
        <v>1.6852458935173764</v>
      </c>
      <c r="N169" s="185">
        <f t="shared" ca="1" si="54"/>
        <v>1.5819169482214204</v>
      </c>
      <c r="O169" s="185">
        <f t="shared" ca="1" si="55"/>
        <v>1.4662869380092793</v>
      </c>
      <c r="P169" s="185">
        <f t="shared" ca="1" si="55"/>
        <v>1.4367643822104348</v>
      </c>
      <c r="Q169" s="185">
        <f t="shared" ca="1" si="55"/>
        <v>1.3580375667468494</v>
      </c>
      <c r="R169" s="185">
        <f t="shared" ca="1" si="55"/>
        <v>1.1144764814063819</v>
      </c>
      <c r="S169" s="185">
        <f t="shared" ca="1" si="55"/>
        <v>1.1538398891381745</v>
      </c>
      <c r="T169" s="185">
        <f t="shared" ca="1" si="55"/>
        <v>1.1587603151046484</v>
      </c>
      <c r="U169" s="185">
        <f t="shared" ca="1" si="55"/>
        <v>1.1661409540543595</v>
      </c>
      <c r="V169" s="185">
        <f t="shared" ca="1" si="55"/>
        <v>1.1735215930040703</v>
      </c>
      <c r="W169" s="185">
        <f t="shared" ca="1" si="55"/>
        <v>1.1907430838867299</v>
      </c>
      <c r="X169" s="185">
        <f t="shared" ca="1" si="55"/>
        <v>1.2325667046017597</v>
      </c>
      <c r="Y169" s="185">
        <f t="shared" ca="1" si="55"/>
        <v>1.2817709642665005</v>
      </c>
      <c r="Z169" s="185">
        <f t="shared" ca="1" si="55"/>
        <v>1.3408160758641896</v>
      </c>
      <c r="AA169" s="185">
        <f t="shared" ca="1" si="55"/>
        <v>1.3875601225456933</v>
      </c>
      <c r="AB169" s="185">
        <f t="shared" ca="1" si="55"/>
        <v>1.4466052341433824</v>
      </c>
      <c r="AC169" s="185">
        <f t="shared" ca="1" si="55"/>
        <v>1.4958094938081232</v>
      </c>
      <c r="AD169" s="185">
        <f t="shared" ca="1" si="55"/>
        <v>1.5277922625902047</v>
      </c>
      <c r="AE169" s="185">
        <f t="shared" ca="1" si="56"/>
        <v>1.5646954573387606</v>
      </c>
      <c r="AF169" s="185">
        <f t="shared" ca="1" si="56"/>
        <v>1.604058865070553</v>
      </c>
      <c r="AG169" s="185">
        <f t="shared" ca="1" si="56"/>
        <v>1.6385018468358716</v>
      </c>
      <c r="AH169" s="185">
        <f t="shared" ca="1" si="56"/>
        <v>1.6803254675509014</v>
      </c>
      <c r="AI169" s="185">
        <f t="shared" ca="1" si="56"/>
        <v>1.7221490882659309</v>
      </c>
      <c r="AJ169" s="185">
        <f t="shared" ca="1" si="56"/>
        <v>1.7639727089809607</v>
      </c>
      <c r="AK169" s="185">
        <f t="shared" ca="1" si="56"/>
        <v>1.8057963296959902</v>
      </c>
      <c r="AL169" s="185">
        <f t="shared" ca="1" si="56"/>
        <v>1.8500801633942572</v>
      </c>
      <c r="AM169" s="185">
        <f t="shared" ca="1" si="56"/>
        <v>1.9878520904555317</v>
      </c>
      <c r="AN169" s="185">
        <f t="shared" ca="1" si="56"/>
        <v>2.1699078512150729</v>
      </c>
      <c r="AO169" s="185">
        <f t="shared" ca="1" si="56"/>
        <v>2.4823549000861713</v>
      </c>
      <c r="AP169" s="185">
        <f t="shared" ca="1" si="56"/>
        <v>2.8021825879069895</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54"/>
        <v>2.0739595448688299</v>
      </c>
      <c r="L170" s="185">
        <f t="shared" ca="1" si="54"/>
        <v>1.7861146258300955</v>
      </c>
      <c r="M170" s="185">
        <f t="shared" ca="1" si="54"/>
        <v>1.6852458935173764</v>
      </c>
      <c r="N170" s="185">
        <f t="shared" ca="1" si="54"/>
        <v>1.5819169482214204</v>
      </c>
      <c r="O170" s="185">
        <f t="shared" ca="1" si="55"/>
        <v>1.4662869380092793</v>
      </c>
      <c r="P170" s="185">
        <f t="shared" ca="1" si="55"/>
        <v>1.4367643822104348</v>
      </c>
      <c r="Q170" s="185">
        <f t="shared" ca="1" si="55"/>
        <v>1.3580375667468494</v>
      </c>
      <c r="R170" s="185">
        <f t="shared" ca="1" si="55"/>
        <v>1.1144764814063819</v>
      </c>
      <c r="S170" s="185">
        <f t="shared" ca="1" si="55"/>
        <v>1.1538398891381745</v>
      </c>
      <c r="T170" s="185">
        <f t="shared" ca="1" si="55"/>
        <v>1.1587603151046484</v>
      </c>
      <c r="U170" s="185">
        <f t="shared" ca="1" si="55"/>
        <v>1.1661409540543595</v>
      </c>
      <c r="V170" s="185">
        <f t="shared" ca="1" si="55"/>
        <v>1.1735215930040703</v>
      </c>
      <c r="W170" s="185">
        <f t="shared" ca="1" si="55"/>
        <v>1.1907430838867299</v>
      </c>
      <c r="X170" s="185">
        <f t="shared" ca="1" si="55"/>
        <v>1.2325667046017597</v>
      </c>
      <c r="Y170" s="185">
        <f t="shared" ca="1" si="55"/>
        <v>1.2817709642665005</v>
      </c>
      <c r="Z170" s="185">
        <f t="shared" ca="1" si="55"/>
        <v>1.3408160758641896</v>
      </c>
      <c r="AA170" s="185">
        <f t="shared" ca="1" si="55"/>
        <v>1.3875601225456933</v>
      </c>
      <c r="AB170" s="185">
        <f t="shared" ca="1" si="55"/>
        <v>1.4466052341433824</v>
      </c>
      <c r="AC170" s="185">
        <f t="shared" ca="1" si="55"/>
        <v>1.4958094938081232</v>
      </c>
      <c r="AD170" s="185">
        <f t="shared" ca="1" si="55"/>
        <v>1.5277922625902047</v>
      </c>
      <c r="AE170" s="185">
        <f t="shared" ca="1" si="56"/>
        <v>1.5646954573387606</v>
      </c>
      <c r="AF170" s="185">
        <f t="shared" ca="1" si="56"/>
        <v>1.604058865070553</v>
      </c>
      <c r="AG170" s="185">
        <f t="shared" ca="1" si="56"/>
        <v>1.6385018468358716</v>
      </c>
      <c r="AH170" s="185">
        <f t="shared" ca="1" si="56"/>
        <v>1.6803254675509014</v>
      </c>
      <c r="AI170" s="185">
        <f t="shared" ca="1" si="56"/>
        <v>1.7221490882659309</v>
      </c>
      <c r="AJ170" s="185">
        <f t="shared" ca="1" si="56"/>
        <v>1.7639727089809607</v>
      </c>
      <c r="AK170" s="185">
        <f t="shared" ca="1" si="56"/>
        <v>1.8057963296959902</v>
      </c>
      <c r="AL170" s="185">
        <f t="shared" ca="1" si="56"/>
        <v>1.8500801633942572</v>
      </c>
      <c r="AM170" s="185">
        <f t="shared" ca="1" si="56"/>
        <v>1.9878520904555317</v>
      </c>
      <c r="AN170" s="185">
        <f t="shared" ca="1" si="56"/>
        <v>2.1699078512150729</v>
      </c>
      <c r="AO170" s="185">
        <f t="shared" ca="1" si="56"/>
        <v>2.4823549000861713</v>
      </c>
      <c r="AP170" s="185">
        <f t="shared" ca="1" si="56"/>
        <v>2.8021825879069895</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54"/>
        <v>#VALUE!</v>
      </c>
      <c r="L171" s="185" t="e">
        <f t="shared" ca="1" si="54"/>
        <v>#VALUE!</v>
      </c>
      <c r="M171" s="185" t="e">
        <f t="shared" ca="1" si="54"/>
        <v>#VALUE!</v>
      </c>
      <c r="N171" s="185" t="e">
        <f t="shared" ca="1" si="54"/>
        <v>#VALUE!</v>
      </c>
      <c r="O171" s="185" t="e">
        <f t="shared" ca="1" si="55"/>
        <v>#VALUE!</v>
      </c>
      <c r="P171" s="185" t="e">
        <f t="shared" ca="1" si="55"/>
        <v>#VALUE!</v>
      </c>
      <c r="Q171" s="185" t="e">
        <f t="shared" ca="1" si="55"/>
        <v>#VALUE!</v>
      </c>
      <c r="R171" s="185" t="e">
        <f t="shared" ca="1" si="55"/>
        <v>#VALUE!</v>
      </c>
      <c r="S171" s="185" t="e">
        <f t="shared" ca="1" si="55"/>
        <v>#VALUE!</v>
      </c>
      <c r="T171" s="185" t="e">
        <f t="shared" ca="1" si="55"/>
        <v>#VALUE!</v>
      </c>
      <c r="U171" s="185" t="e">
        <f t="shared" ca="1" si="55"/>
        <v>#VALUE!</v>
      </c>
      <c r="V171" s="185" t="e">
        <f t="shared" ca="1" si="55"/>
        <v>#VALUE!</v>
      </c>
      <c r="W171" s="185" t="e">
        <f t="shared" ca="1" si="55"/>
        <v>#VALUE!</v>
      </c>
      <c r="X171" s="185" t="e">
        <f t="shared" ca="1" si="55"/>
        <v>#VALUE!</v>
      </c>
      <c r="Y171" s="185" t="e">
        <f t="shared" ca="1" si="55"/>
        <v>#VALUE!</v>
      </c>
      <c r="Z171" s="185" t="e">
        <f t="shared" ca="1" si="55"/>
        <v>#VALUE!</v>
      </c>
      <c r="AA171" s="185" t="e">
        <f t="shared" ca="1" si="55"/>
        <v>#VALUE!</v>
      </c>
      <c r="AB171" s="185" t="e">
        <f t="shared" ca="1" si="55"/>
        <v>#VALUE!</v>
      </c>
      <c r="AC171" s="185" t="e">
        <f t="shared" ca="1" si="55"/>
        <v>#VALUE!</v>
      </c>
      <c r="AD171" s="185" t="e">
        <f t="shared" ca="1" si="55"/>
        <v>#VALUE!</v>
      </c>
      <c r="AE171" s="185" t="e">
        <f t="shared" ca="1" si="56"/>
        <v>#VALUE!</v>
      </c>
      <c r="AF171" s="185" t="e">
        <f t="shared" ca="1" si="56"/>
        <v>#VALUE!</v>
      </c>
      <c r="AG171" s="185" t="e">
        <f t="shared" ca="1" si="56"/>
        <v>#VALUE!</v>
      </c>
      <c r="AH171" s="185" t="e">
        <f t="shared" ca="1" si="56"/>
        <v>#VALUE!</v>
      </c>
      <c r="AI171" s="185" t="e">
        <f t="shared" ca="1" si="56"/>
        <v>#VALUE!</v>
      </c>
      <c r="AJ171" s="185" t="e">
        <f t="shared" ca="1" si="56"/>
        <v>#VALUE!</v>
      </c>
      <c r="AK171" s="185" t="e">
        <f t="shared" ca="1" si="56"/>
        <v>#VALUE!</v>
      </c>
      <c r="AL171" s="185" t="e">
        <f t="shared" ca="1" si="56"/>
        <v>#VALUE!</v>
      </c>
      <c r="AM171" s="185" t="e">
        <f t="shared" ca="1" si="56"/>
        <v>#VALUE!</v>
      </c>
      <c r="AN171" s="185" t="e">
        <f t="shared" ca="1" si="56"/>
        <v>#VALUE!</v>
      </c>
      <c r="AO171" s="185" t="e">
        <f t="shared" ca="1" si="56"/>
        <v>#VALUE!</v>
      </c>
      <c r="AP171" s="185" t="e">
        <f t="shared" ca="1" si="56"/>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54"/>
        <v>#VALUE!</v>
      </c>
      <c r="L172" s="185" t="e">
        <f t="shared" ca="1" si="54"/>
        <v>#VALUE!</v>
      </c>
      <c r="M172" s="185" t="e">
        <f t="shared" ca="1" si="54"/>
        <v>#VALUE!</v>
      </c>
      <c r="N172" s="185" t="e">
        <f t="shared" ca="1" si="54"/>
        <v>#VALUE!</v>
      </c>
      <c r="O172" s="185" t="e">
        <f t="shared" ca="1" si="55"/>
        <v>#VALUE!</v>
      </c>
      <c r="P172" s="185" t="e">
        <f t="shared" ca="1" si="55"/>
        <v>#VALUE!</v>
      </c>
      <c r="Q172" s="185" t="e">
        <f t="shared" ca="1" si="55"/>
        <v>#VALUE!</v>
      </c>
      <c r="R172" s="185" t="e">
        <f t="shared" ca="1" si="55"/>
        <v>#VALUE!</v>
      </c>
      <c r="S172" s="185" t="e">
        <f t="shared" ca="1" si="55"/>
        <v>#VALUE!</v>
      </c>
      <c r="T172" s="185" t="e">
        <f t="shared" ca="1" si="55"/>
        <v>#VALUE!</v>
      </c>
      <c r="U172" s="185" t="e">
        <f t="shared" ca="1" si="55"/>
        <v>#VALUE!</v>
      </c>
      <c r="V172" s="185" t="e">
        <f t="shared" ca="1" si="55"/>
        <v>#VALUE!</v>
      </c>
      <c r="W172" s="185" t="e">
        <f t="shared" ca="1" si="55"/>
        <v>#VALUE!</v>
      </c>
      <c r="X172" s="185" t="e">
        <f t="shared" ca="1" si="55"/>
        <v>#VALUE!</v>
      </c>
      <c r="Y172" s="185" t="e">
        <f t="shared" ca="1" si="55"/>
        <v>#VALUE!</v>
      </c>
      <c r="Z172" s="185" t="e">
        <f t="shared" ca="1" si="55"/>
        <v>#VALUE!</v>
      </c>
      <c r="AA172" s="185" t="e">
        <f t="shared" ca="1" si="55"/>
        <v>#VALUE!</v>
      </c>
      <c r="AB172" s="185" t="e">
        <f t="shared" ca="1" si="55"/>
        <v>#VALUE!</v>
      </c>
      <c r="AC172" s="185" t="e">
        <f t="shared" ca="1" si="55"/>
        <v>#VALUE!</v>
      </c>
      <c r="AD172" s="185" t="e">
        <f t="shared" ca="1" si="55"/>
        <v>#VALUE!</v>
      </c>
      <c r="AE172" s="185" t="e">
        <f t="shared" ca="1" si="56"/>
        <v>#VALUE!</v>
      </c>
      <c r="AF172" s="185" t="e">
        <f t="shared" ca="1" si="56"/>
        <v>#VALUE!</v>
      </c>
      <c r="AG172" s="185" t="e">
        <f t="shared" ca="1" si="56"/>
        <v>#VALUE!</v>
      </c>
      <c r="AH172" s="185" t="e">
        <f t="shared" ca="1" si="56"/>
        <v>#VALUE!</v>
      </c>
      <c r="AI172" s="185" t="e">
        <f t="shared" ca="1" si="56"/>
        <v>#VALUE!</v>
      </c>
      <c r="AJ172" s="185" t="e">
        <f t="shared" ca="1" si="56"/>
        <v>#VALUE!</v>
      </c>
      <c r="AK172" s="185" t="e">
        <f t="shared" ca="1" si="56"/>
        <v>#VALUE!</v>
      </c>
      <c r="AL172" s="185" t="e">
        <f t="shared" ca="1" si="56"/>
        <v>#VALUE!</v>
      </c>
      <c r="AM172" s="185" t="e">
        <f t="shared" ca="1" si="56"/>
        <v>#VALUE!</v>
      </c>
      <c r="AN172" s="185" t="e">
        <f t="shared" ca="1" si="56"/>
        <v>#VALUE!</v>
      </c>
      <c r="AO172" s="185" t="e">
        <f t="shared" ca="1" si="56"/>
        <v>#VALUE!</v>
      </c>
      <c r="AP172" s="185" t="e">
        <f t="shared" ca="1" si="56"/>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59">SUMIF($B$10:$B$22,$D173,K$10:K$22)*SUMIF($B$10:$B$22,$D173,K$41:K$53)</f>
        <v>232.32</v>
      </c>
      <c r="L173" s="5">
        <f t="shared" ca="1" si="59"/>
        <v>236.64</v>
      </c>
      <c r="M173" s="5">
        <f t="shared" ca="1" si="59"/>
        <v>240.48</v>
      </c>
      <c r="N173" s="5">
        <f t="shared" ca="1" si="59"/>
        <v>243.36</v>
      </c>
      <c r="O173" s="5">
        <f t="shared" ca="1" si="59"/>
        <v>245.6</v>
      </c>
      <c r="P173" s="5">
        <f t="shared" ca="1" si="59"/>
        <v>248.16</v>
      </c>
      <c r="Q173" s="5">
        <f t="shared" ca="1" si="59"/>
        <v>248.64</v>
      </c>
      <c r="R173" s="5">
        <f t="shared" ca="1" si="59"/>
        <v>227.36</v>
      </c>
      <c r="S173" s="5">
        <f t="shared" ca="1" si="59"/>
        <v>233.6</v>
      </c>
      <c r="T173" s="5">
        <f t="shared" ca="1" si="59"/>
        <v>239.2</v>
      </c>
      <c r="U173" s="5">
        <f t="shared" ca="1" si="59"/>
        <v>244.8</v>
      </c>
      <c r="V173" s="5">
        <f t="shared" ca="1" si="59"/>
        <v>250.24</v>
      </c>
      <c r="W173" s="5">
        <f t="shared" ca="1" si="59"/>
        <v>256</v>
      </c>
      <c r="X173" s="5">
        <f t="shared" ca="1" si="59"/>
        <v>263.04000000000002</v>
      </c>
      <c r="Y173" s="5">
        <f t="shared" ca="1" si="59"/>
        <v>270.08</v>
      </c>
      <c r="Z173" s="5">
        <f t="shared" ca="1" si="59"/>
        <v>277.44</v>
      </c>
      <c r="AA173" s="5">
        <f t="shared" ca="1" si="59"/>
        <v>284.8</v>
      </c>
      <c r="AB173" s="5">
        <f t="shared" ca="1" si="59"/>
        <v>292.32</v>
      </c>
      <c r="AC173" s="5">
        <f t="shared" ca="1" si="59"/>
        <v>300.95999999999998</v>
      </c>
      <c r="AD173" s="5">
        <f t="shared" ca="1" si="59"/>
        <v>309.12</v>
      </c>
      <c r="AE173" s="5">
        <f t="shared" ca="1" si="59"/>
        <v>318.08</v>
      </c>
      <c r="AF173" s="5">
        <f t="shared" ca="1" si="59"/>
        <v>327.84</v>
      </c>
      <c r="AG173" s="5">
        <f t="shared" ca="1" si="59"/>
        <v>338.24</v>
      </c>
      <c r="AH173" s="5">
        <f t="shared" ca="1" si="59"/>
        <v>348.96</v>
      </c>
      <c r="AI173" s="5">
        <f t="shared" ca="1" si="59"/>
        <v>360</v>
      </c>
      <c r="AJ173" s="5">
        <f t="shared" ca="1" si="59"/>
        <v>371.04</v>
      </c>
      <c r="AK173" s="5">
        <f t="shared" ca="1" si="59"/>
        <v>382.72</v>
      </c>
      <c r="AL173" s="5">
        <f t="shared" ca="1" si="59"/>
        <v>394.88</v>
      </c>
      <c r="AM173" s="5">
        <f t="shared" ca="1" si="59"/>
        <v>463.84</v>
      </c>
      <c r="AN173" s="5">
        <f t="shared" ca="1" si="59"/>
        <v>551.04</v>
      </c>
      <c r="AO173" s="5">
        <f t="shared" ca="1" si="59"/>
        <v>704.15999999999985</v>
      </c>
      <c r="AP173" s="5">
        <f t="shared" ca="1" si="59"/>
        <v>860.31999999999971</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60">K$173/J$173*J174</f>
        <v>#VALUE!</v>
      </c>
      <c r="L174" s="185" t="e">
        <f t="shared" ca="1" si="60"/>
        <v>#VALUE!</v>
      </c>
      <c r="M174" s="185" t="e">
        <f t="shared" ca="1" si="60"/>
        <v>#VALUE!</v>
      </c>
      <c r="N174" s="185" t="e">
        <f t="shared" ca="1" si="60"/>
        <v>#VALUE!</v>
      </c>
      <c r="O174" s="185" t="e">
        <f t="shared" ca="1" si="60"/>
        <v>#VALUE!</v>
      </c>
      <c r="P174" s="185" t="e">
        <f t="shared" ca="1" si="60"/>
        <v>#VALUE!</v>
      </c>
      <c r="Q174" s="185" t="e">
        <f t="shared" ca="1" si="60"/>
        <v>#VALUE!</v>
      </c>
      <c r="R174" s="185" t="e">
        <f t="shared" ca="1" si="60"/>
        <v>#VALUE!</v>
      </c>
      <c r="S174" s="185" t="e">
        <f t="shared" ca="1" si="60"/>
        <v>#VALUE!</v>
      </c>
      <c r="T174" s="185" t="e">
        <f t="shared" ca="1" si="60"/>
        <v>#VALUE!</v>
      </c>
      <c r="U174" s="185" t="e">
        <f t="shared" ca="1" si="60"/>
        <v>#VALUE!</v>
      </c>
      <c r="V174" s="185" t="e">
        <f t="shared" ca="1" si="60"/>
        <v>#VALUE!</v>
      </c>
      <c r="W174" s="185" t="e">
        <f t="shared" ca="1" si="60"/>
        <v>#VALUE!</v>
      </c>
      <c r="X174" s="185" t="e">
        <f t="shared" ca="1" si="60"/>
        <v>#VALUE!</v>
      </c>
      <c r="Y174" s="185" t="e">
        <f t="shared" ca="1" si="60"/>
        <v>#VALUE!</v>
      </c>
      <c r="Z174" s="185" t="e">
        <f t="shared" ca="1" si="60"/>
        <v>#VALUE!</v>
      </c>
      <c r="AA174" s="185" t="e">
        <f t="shared" ref="AA174:AP189" ca="1" si="61">AA$173/Z$173*Z174</f>
        <v>#VALUE!</v>
      </c>
      <c r="AB174" s="185" t="e">
        <f t="shared" ca="1" si="61"/>
        <v>#VALUE!</v>
      </c>
      <c r="AC174" s="185" t="e">
        <f t="shared" ca="1" si="61"/>
        <v>#VALUE!</v>
      </c>
      <c r="AD174" s="185" t="e">
        <f t="shared" ca="1" si="61"/>
        <v>#VALUE!</v>
      </c>
      <c r="AE174" s="185" t="e">
        <f t="shared" ca="1" si="61"/>
        <v>#VALUE!</v>
      </c>
      <c r="AF174" s="185" t="e">
        <f t="shared" ca="1" si="61"/>
        <v>#VALUE!</v>
      </c>
      <c r="AG174" s="185" t="e">
        <f t="shared" ca="1" si="61"/>
        <v>#VALUE!</v>
      </c>
      <c r="AH174" s="185" t="e">
        <f t="shared" ca="1" si="61"/>
        <v>#VALUE!</v>
      </c>
      <c r="AI174" s="185" t="e">
        <f t="shared" ca="1" si="61"/>
        <v>#VALUE!</v>
      </c>
      <c r="AJ174" s="185" t="e">
        <f t="shared" ca="1" si="61"/>
        <v>#VALUE!</v>
      </c>
      <c r="AK174" s="185" t="e">
        <f t="shared" ca="1" si="61"/>
        <v>#VALUE!</v>
      </c>
      <c r="AL174" s="185" t="e">
        <f t="shared" ca="1" si="61"/>
        <v>#VALUE!</v>
      </c>
      <c r="AM174" s="185" t="e">
        <f t="shared" ca="1" si="61"/>
        <v>#VALUE!</v>
      </c>
      <c r="AN174" s="185" t="e">
        <f t="shared" ca="1" si="61"/>
        <v>#VALUE!</v>
      </c>
      <c r="AO174" s="185" t="e">
        <f t="shared" ca="1" si="61"/>
        <v>#VALUE!</v>
      </c>
      <c r="AP174" s="185" t="e">
        <f t="shared" ca="1" si="61"/>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60"/>
        <v>#VALUE!</v>
      </c>
      <c r="L175" s="185" t="e">
        <f t="shared" ca="1" si="60"/>
        <v>#VALUE!</v>
      </c>
      <c r="M175" s="185" t="e">
        <f t="shared" ca="1" si="60"/>
        <v>#VALUE!</v>
      </c>
      <c r="N175" s="185" t="e">
        <f t="shared" ca="1" si="60"/>
        <v>#VALUE!</v>
      </c>
      <c r="O175" s="185" t="e">
        <f t="shared" ca="1" si="60"/>
        <v>#VALUE!</v>
      </c>
      <c r="P175" s="185" t="e">
        <f t="shared" ca="1" si="60"/>
        <v>#VALUE!</v>
      </c>
      <c r="Q175" s="185" t="e">
        <f t="shared" ca="1" si="60"/>
        <v>#VALUE!</v>
      </c>
      <c r="R175" s="185" t="e">
        <f t="shared" ca="1" si="60"/>
        <v>#VALUE!</v>
      </c>
      <c r="S175" s="185" t="e">
        <f t="shared" ca="1" si="60"/>
        <v>#VALUE!</v>
      </c>
      <c r="T175" s="185" t="e">
        <f t="shared" ca="1" si="60"/>
        <v>#VALUE!</v>
      </c>
      <c r="U175" s="185" t="e">
        <f t="shared" ca="1" si="60"/>
        <v>#VALUE!</v>
      </c>
      <c r="V175" s="185" t="e">
        <f t="shared" ca="1" si="60"/>
        <v>#VALUE!</v>
      </c>
      <c r="W175" s="185" t="e">
        <f t="shared" ca="1" si="60"/>
        <v>#VALUE!</v>
      </c>
      <c r="X175" s="185" t="e">
        <f t="shared" ca="1" si="60"/>
        <v>#VALUE!</v>
      </c>
      <c r="Y175" s="185" t="e">
        <f t="shared" ca="1" si="60"/>
        <v>#VALUE!</v>
      </c>
      <c r="Z175" s="185" t="e">
        <f t="shared" ca="1" si="60"/>
        <v>#VALUE!</v>
      </c>
      <c r="AA175" s="185" t="e">
        <f t="shared" ca="1" si="61"/>
        <v>#VALUE!</v>
      </c>
      <c r="AB175" s="185" t="e">
        <f t="shared" ca="1" si="61"/>
        <v>#VALUE!</v>
      </c>
      <c r="AC175" s="185" t="e">
        <f t="shared" ca="1" si="61"/>
        <v>#VALUE!</v>
      </c>
      <c r="AD175" s="185" t="e">
        <f t="shared" ca="1" si="61"/>
        <v>#VALUE!</v>
      </c>
      <c r="AE175" s="185" t="e">
        <f t="shared" ca="1" si="61"/>
        <v>#VALUE!</v>
      </c>
      <c r="AF175" s="185" t="e">
        <f t="shared" ca="1" si="61"/>
        <v>#VALUE!</v>
      </c>
      <c r="AG175" s="185" t="e">
        <f t="shared" ca="1" si="61"/>
        <v>#VALUE!</v>
      </c>
      <c r="AH175" s="185" t="e">
        <f t="shared" ca="1" si="61"/>
        <v>#VALUE!</v>
      </c>
      <c r="AI175" s="185" t="e">
        <f t="shared" ca="1" si="61"/>
        <v>#VALUE!</v>
      </c>
      <c r="AJ175" s="185" t="e">
        <f t="shared" ca="1" si="61"/>
        <v>#VALUE!</v>
      </c>
      <c r="AK175" s="185" t="e">
        <f t="shared" ca="1" si="61"/>
        <v>#VALUE!</v>
      </c>
      <c r="AL175" s="185" t="e">
        <f t="shared" ca="1" si="61"/>
        <v>#VALUE!</v>
      </c>
      <c r="AM175" s="185" t="e">
        <f t="shared" ca="1" si="61"/>
        <v>#VALUE!</v>
      </c>
      <c r="AN175" s="185" t="e">
        <f t="shared" ca="1" si="61"/>
        <v>#VALUE!</v>
      </c>
      <c r="AO175" s="185" t="e">
        <f t="shared" ca="1" si="61"/>
        <v>#VALUE!</v>
      </c>
      <c r="AP175" s="185" t="e">
        <f t="shared" ca="1" si="61"/>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60"/>
        <v>#VALUE!</v>
      </c>
      <c r="L176" s="185" t="e">
        <f t="shared" ca="1" si="60"/>
        <v>#VALUE!</v>
      </c>
      <c r="M176" s="185" t="e">
        <f t="shared" ca="1" si="60"/>
        <v>#VALUE!</v>
      </c>
      <c r="N176" s="185" t="e">
        <f t="shared" ca="1" si="60"/>
        <v>#VALUE!</v>
      </c>
      <c r="O176" s="185" t="e">
        <f t="shared" ca="1" si="60"/>
        <v>#VALUE!</v>
      </c>
      <c r="P176" s="185" t="e">
        <f t="shared" ca="1" si="60"/>
        <v>#VALUE!</v>
      </c>
      <c r="Q176" s="185" t="e">
        <f t="shared" ca="1" si="60"/>
        <v>#VALUE!</v>
      </c>
      <c r="R176" s="185" t="e">
        <f t="shared" ca="1" si="60"/>
        <v>#VALUE!</v>
      </c>
      <c r="S176" s="185" t="e">
        <f t="shared" ca="1" si="60"/>
        <v>#VALUE!</v>
      </c>
      <c r="T176" s="185" t="e">
        <f t="shared" ca="1" si="60"/>
        <v>#VALUE!</v>
      </c>
      <c r="U176" s="185" t="e">
        <f t="shared" ca="1" si="60"/>
        <v>#VALUE!</v>
      </c>
      <c r="V176" s="185" t="e">
        <f t="shared" ca="1" si="60"/>
        <v>#VALUE!</v>
      </c>
      <c r="W176" s="185" t="e">
        <f t="shared" ca="1" si="60"/>
        <v>#VALUE!</v>
      </c>
      <c r="X176" s="185" t="e">
        <f t="shared" ca="1" si="60"/>
        <v>#VALUE!</v>
      </c>
      <c r="Y176" s="185" t="e">
        <f t="shared" ca="1" si="60"/>
        <v>#VALUE!</v>
      </c>
      <c r="Z176" s="185" t="e">
        <f t="shared" ca="1" si="60"/>
        <v>#VALUE!</v>
      </c>
      <c r="AA176" s="185" t="e">
        <f t="shared" ca="1" si="61"/>
        <v>#VALUE!</v>
      </c>
      <c r="AB176" s="185" t="e">
        <f t="shared" ca="1" si="61"/>
        <v>#VALUE!</v>
      </c>
      <c r="AC176" s="185" t="e">
        <f t="shared" ca="1" si="61"/>
        <v>#VALUE!</v>
      </c>
      <c r="AD176" s="185" t="e">
        <f t="shared" ca="1" si="61"/>
        <v>#VALUE!</v>
      </c>
      <c r="AE176" s="185" t="e">
        <f t="shared" ca="1" si="61"/>
        <v>#VALUE!</v>
      </c>
      <c r="AF176" s="185" t="e">
        <f t="shared" ca="1" si="61"/>
        <v>#VALUE!</v>
      </c>
      <c r="AG176" s="185" t="e">
        <f t="shared" ca="1" si="61"/>
        <v>#VALUE!</v>
      </c>
      <c r="AH176" s="185" t="e">
        <f t="shared" ca="1" si="61"/>
        <v>#VALUE!</v>
      </c>
      <c r="AI176" s="185" t="e">
        <f t="shared" ca="1" si="61"/>
        <v>#VALUE!</v>
      </c>
      <c r="AJ176" s="185" t="e">
        <f t="shared" ca="1" si="61"/>
        <v>#VALUE!</v>
      </c>
      <c r="AK176" s="185" t="e">
        <f t="shared" ca="1" si="61"/>
        <v>#VALUE!</v>
      </c>
      <c r="AL176" s="185" t="e">
        <f t="shared" ca="1" si="61"/>
        <v>#VALUE!</v>
      </c>
      <c r="AM176" s="185" t="e">
        <f t="shared" ca="1" si="61"/>
        <v>#VALUE!</v>
      </c>
      <c r="AN176" s="185" t="e">
        <f t="shared" ca="1" si="61"/>
        <v>#VALUE!</v>
      </c>
      <c r="AO176" s="185" t="e">
        <f t="shared" ca="1" si="61"/>
        <v>#VALUE!</v>
      </c>
      <c r="AP176" s="185" t="e">
        <f t="shared" ca="1" si="61"/>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60"/>
        <v>#VALUE!</v>
      </c>
      <c r="L177" s="185" t="e">
        <f t="shared" ca="1" si="60"/>
        <v>#VALUE!</v>
      </c>
      <c r="M177" s="185" t="e">
        <f t="shared" ca="1" si="60"/>
        <v>#VALUE!</v>
      </c>
      <c r="N177" s="185" t="e">
        <f t="shared" ca="1" si="60"/>
        <v>#VALUE!</v>
      </c>
      <c r="O177" s="185" t="e">
        <f t="shared" ca="1" si="60"/>
        <v>#VALUE!</v>
      </c>
      <c r="P177" s="185" t="e">
        <f t="shared" ca="1" si="60"/>
        <v>#VALUE!</v>
      </c>
      <c r="Q177" s="185" t="e">
        <f t="shared" ca="1" si="60"/>
        <v>#VALUE!</v>
      </c>
      <c r="R177" s="185" t="e">
        <f t="shared" ca="1" si="60"/>
        <v>#VALUE!</v>
      </c>
      <c r="S177" s="185" t="e">
        <f t="shared" ca="1" si="60"/>
        <v>#VALUE!</v>
      </c>
      <c r="T177" s="185" t="e">
        <f t="shared" ca="1" si="60"/>
        <v>#VALUE!</v>
      </c>
      <c r="U177" s="185" t="e">
        <f t="shared" ca="1" si="60"/>
        <v>#VALUE!</v>
      </c>
      <c r="V177" s="185" t="e">
        <f t="shared" ca="1" si="60"/>
        <v>#VALUE!</v>
      </c>
      <c r="W177" s="185" t="e">
        <f t="shared" ca="1" si="60"/>
        <v>#VALUE!</v>
      </c>
      <c r="X177" s="185" t="e">
        <f t="shared" ca="1" si="60"/>
        <v>#VALUE!</v>
      </c>
      <c r="Y177" s="185" t="e">
        <f t="shared" ca="1" si="60"/>
        <v>#VALUE!</v>
      </c>
      <c r="Z177" s="185" t="e">
        <f t="shared" ca="1" si="60"/>
        <v>#VALUE!</v>
      </c>
      <c r="AA177" s="185" t="e">
        <f t="shared" ca="1" si="61"/>
        <v>#VALUE!</v>
      </c>
      <c r="AB177" s="185" t="e">
        <f t="shared" ca="1" si="61"/>
        <v>#VALUE!</v>
      </c>
      <c r="AC177" s="185" t="e">
        <f t="shared" ca="1" si="61"/>
        <v>#VALUE!</v>
      </c>
      <c r="AD177" s="185" t="e">
        <f t="shared" ca="1" si="61"/>
        <v>#VALUE!</v>
      </c>
      <c r="AE177" s="185" t="e">
        <f t="shared" ca="1" si="61"/>
        <v>#VALUE!</v>
      </c>
      <c r="AF177" s="185" t="e">
        <f t="shared" ca="1" si="61"/>
        <v>#VALUE!</v>
      </c>
      <c r="AG177" s="185" t="e">
        <f t="shared" ca="1" si="61"/>
        <v>#VALUE!</v>
      </c>
      <c r="AH177" s="185" t="e">
        <f t="shared" ca="1" si="61"/>
        <v>#VALUE!</v>
      </c>
      <c r="AI177" s="185" t="e">
        <f t="shared" ca="1" si="61"/>
        <v>#VALUE!</v>
      </c>
      <c r="AJ177" s="185" t="e">
        <f t="shared" ca="1" si="61"/>
        <v>#VALUE!</v>
      </c>
      <c r="AK177" s="185" t="e">
        <f t="shared" ca="1" si="61"/>
        <v>#VALUE!</v>
      </c>
      <c r="AL177" s="185" t="e">
        <f t="shared" ca="1" si="61"/>
        <v>#VALUE!</v>
      </c>
      <c r="AM177" s="185" t="e">
        <f t="shared" ca="1" si="61"/>
        <v>#VALUE!</v>
      </c>
      <c r="AN177" s="185" t="e">
        <f t="shared" ca="1" si="61"/>
        <v>#VALUE!</v>
      </c>
      <c r="AO177" s="185" t="e">
        <f t="shared" ca="1" si="61"/>
        <v>#VALUE!</v>
      </c>
      <c r="AP177" s="185" t="e">
        <f t="shared" ca="1" si="61"/>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60"/>
        <v>#VALUE!</v>
      </c>
      <c r="L178" s="185" t="e">
        <f t="shared" ca="1" si="60"/>
        <v>#VALUE!</v>
      </c>
      <c r="M178" s="185" t="e">
        <f t="shared" ca="1" si="60"/>
        <v>#VALUE!</v>
      </c>
      <c r="N178" s="185" t="e">
        <f t="shared" ca="1" si="60"/>
        <v>#VALUE!</v>
      </c>
      <c r="O178" s="185" t="e">
        <f t="shared" ca="1" si="60"/>
        <v>#VALUE!</v>
      </c>
      <c r="P178" s="185" t="e">
        <f t="shared" ca="1" si="60"/>
        <v>#VALUE!</v>
      </c>
      <c r="Q178" s="185" t="e">
        <f t="shared" ca="1" si="60"/>
        <v>#VALUE!</v>
      </c>
      <c r="R178" s="185" t="e">
        <f t="shared" ca="1" si="60"/>
        <v>#VALUE!</v>
      </c>
      <c r="S178" s="185" t="e">
        <f t="shared" ca="1" si="60"/>
        <v>#VALUE!</v>
      </c>
      <c r="T178" s="185" t="e">
        <f t="shared" ca="1" si="60"/>
        <v>#VALUE!</v>
      </c>
      <c r="U178" s="185" t="e">
        <f t="shared" ca="1" si="60"/>
        <v>#VALUE!</v>
      </c>
      <c r="V178" s="185" t="e">
        <f t="shared" ca="1" si="60"/>
        <v>#VALUE!</v>
      </c>
      <c r="W178" s="185" t="e">
        <f t="shared" ca="1" si="60"/>
        <v>#VALUE!</v>
      </c>
      <c r="X178" s="185" t="e">
        <f t="shared" ca="1" si="60"/>
        <v>#VALUE!</v>
      </c>
      <c r="Y178" s="185" t="e">
        <f t="shared" ca="1" si="60"/>
        <v>#VALUE!</v>
      </c>
      <c r="Z178" s="185" t="e">
        <f t="shared" ca="1" si="60"/>
        <v>#VALUE!</v>
      </c>
      <c r="AA178" s="185" t="e">
        <f t="shared" ca="1" si="61"/>
        <v>#VALUE!</v>
      </c>
      <c r="AB178" s="185" t="e">
        <f t="shared" ca="1" si="61"/>
        <v>#VALUE!</v>
      </c>
      <c r="AC178" s="185" t="e">
        <f t="shared" ca="1" si="61"/>
        <v>#VALUE!</v>
      </c>
      <c r="AD178" s="185" t="e">
        <f t="shared" ca="1" si="61"/>
        <v>#VALUE!</v>
      </c>
      <c r="AE178" s="185" t="e">
        <f t="shared" ca="1" si="61"/>
        <v>#VALUE!</v>
      </c>
      <c r="AF178" s="185" t="e">
        <f t="shared" ca="1" si="61"/>
        <v>#VALUE!</v>
      </c>
      <c r="AG178" s="185" t="e">
        <f t="shared" ca="1" si="61"/>
        <v>#VALUE!</v>
      </c>
      <c r="AH178" s="185" t="e">
        <f t="shared" ca="1" si="61"/>
        <v>#VALUE!</v>
      </c>
      <c r="AI178" s="185" t="e">
        <f t="shared" ca="1" si="61"/>
        <v>#VALUE!</v>
      </c>
      <c r="AJ178" s="185" t="e">
        <f t="shared" ca="1" si="61"/>
        <v>#VALUE!</v>
      </c>
      <c r="AK178" s="185" t="e">
        <f t="shared" ca="1" si="61"/>
        <v>#VALUE!</v>
      </c>
      <c r="AL178" s="185" t="e">
        <f t="shared" ca="1" si="61"/>
        <v>#VALUE!</v>
      </c>
      <c r="AM178" s="185" t="e">
        <f t="shared" ca="1" si="61"/>
        <v>#VALUE!</v>
      </c>
      <c r="AN178" s="185" t="e">
        <f t="shared" ca="1" si="61"/>
        <v>#VALUE!</v>
      </c>
      <c r="AO178" s="185" t="e">
        <f t="shared" ca="1" si="61"/>
        <v>#VALUE!</v>
      </c>
      <c r="AP178" s="185" t="e">
        <f t="shared" ca="1" si="61"/>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60"/>
        <v>#VALUE!</v>
      </c>
      <c r="L179" s="185" t="e">
        <f t="shared" ca="1" si="60"/>
        <v>#VALUE!</v>
      </c>
      <c r="M179" s="185" t="e">
        <f t="shared" ca="1" si="60"/>
        <v>#VALUE!</v>
      </c>
      <c r="N179" s="185" t="e">
        <f t="shared" ca="1" si="60"/>
        <v>#VALUE!</v>
      </c>
      <c r="O179" s="185" t="e">
        <f t="shared" ca="1" si="60"/>
        <v>#VALUE!</v>
      </c>
      <c r="P179" s="185" t="e">
        <f t="shared" ca="1" si="60"/>
        <v>#VALUE!</v>
      </c>
      <c r="Q179" s="185" t="e">
        <f t="shared" ca="1" si="60"/>
        <v>#VALUE!</v>
      </c>
      <c r="R179" s="185" t="e">
        <f t="shared" ca="1" si="60"/>
        <v>#VALUE!</v>
      </c>
      <c r="S179" s="185" t="e">
        <f t="shared" ca="1" si="60"/>
        <v>#VALUE!</v>
      </c>
      <c r="T179" s="185" t="e">
        <f t="shared" ca="1" si="60"/>
        <v>#VALUE!</v>
      </c>
      <c r="U179" s="185" t="e">
        <f t="shared" ca="1" si="60"/>
        <v>#VALUE!</v>
      </c>
      <c r="V179" s="185" t="e">
        <f t="shared" ca="1" si="60"/>
        <v>#VALUE!</v>
      </c>
      <c r="W179" s="185" t="e">
        <f t="shared" ca="1" si="60"/>
        <v>#VALUE!</v>
      </c>
      <c r="X179" s="185" t="e">
        <f t="shared" ca="1" si="60"/>
        <v>#VALUE!</v>
      </c>
      <c r="Y179" s="185" t="e">
        <f t="shared" ca="1" si="60"/>
        <v>#VALUE!</v>
      </c>
      <c r="Z179" s="185" t="e">
        <f t="shared" ca="1" si="60"/>
        <v>#VALUE!</v>
      </c>
      <c r="AA179" s="185" t="e">
        <f t="shared" ca="1" si="61"/>
        <v>#VALUE!</v>
      </c>
      <c r="AB179" s="185" t="e">
        <f t="shared" ca="1" si="61"/>
        <v>#VALUE!</v>
      </c>
      <c r="AC179" s="185" t="e">
        <f t="shared" ca="1" si="61"/>
        <v>#VALUE!</v>
      </c>
      <c r="AD179" s="185" t="e">
        <f t="shared" ca="1" si="61"/>
        <v>#VALUE!</v>
      </c>
      <c r="AE179" s="185" t="e">
        <f t="shared" ca="1" si="61"/>
        <v>#VALUE!</v>
      </c>
      <c r="AF179" s="185" t="e">
        <f t="shared" ca="1" si="61"/>
        <v>#VALUE!</v>
      </c>
      <c r="AG179" s="185" t="e">
        <f t="shared" ca="1" si="61"/>
        <v>#VALUE!</v>
      </c>
      <c r="AH179" s="185" t="e">
        <f t="shared" ca="1" si="61"/>
        <v>#VALUE!</v>
      </c>
      <c r="AI179" s="185" t="e">
        <f t="shared" ca="1" si="61"/>
        <v>#VALUE!</v>
      </c>
      <c r="AJ179" s="185" t="e">
        <f t="shared" ca="1" si="61"/>
        <v>#VALUE!</v>
      </c>
      <c r="AK179" s="185" t="e">
        <f t="shared" ca="1" si="61"/>
        <v>#VALUE!</v>
      </c>
      <c r="AL179" s="185" t="e">
        <f t="shared" ca="1" si="61"/>
        <v>#VALUE!</v>
      </c>
      <c r="AM179" s="185" t="e">
        <f t="shared" ca="1" si="61"/>
        <v>#VALUE!</v>
      </c>
      <c r="AN179" s="185" t="e">
        <f t="shared" ca="1" si="61"/>
        <v>#VALUE!</v>
      </c>
      <c r="AO179" s="185" t="e">
        <f t="shared" ca="1" si="61"/>
        <v>#VALUE!</v>
      </c>
      <c r="AP179" s="185" t="e">
        <f t="shared" ca="1" si="61"/>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60"/>
        <v>#VALUE!</v>
      </c>
      <c r="L180" s="185" t="e">
        <f t="shared" ca="1" si="60"/>
        <v>#VALUE!</v>
      </c>
      <c r="M180" s="185" t="e">
        <f t="shared" ca="1" si="60"/>
        <v>#VALUE!</v>
      </c>
      <c r="N180" s="185" t="e">
        <f t="shared" ca="1" si="60"/>
        <v>#VALUE!</v>
      </c>
      <c r="O180" s="185" t="e">
        <f t="shared" ca="1" si="60"/>
        <v>#VALUE!</v>
      </c>
      <c r="P180" s="185" t="e">
        <f t="shared" ca="1" si="60"/>
        <v>#VALUE!</v>
      </c>
      <c r="Q180" s="185" t="e">
        <f t="shared" ca="1" si="60"/>
        <v>#VALUE!</v>
      </c>
      <c r="R180" s="185" t="e">
        <f t="shared" ca="1" si="60"/>
        <v>#VALUE!</v>
      </c>
      <c r="S180" s="185" t="e">
        <f t="shared" ca="1" si="60"/>
        <v>#VALUE!</v>
      </c>
      <c r="T180" s="185" t="e">
        <f t="shared" ca="1" si="60"/>
        <v>#VALUE!</v>
      </c>
      <c r="U180" s="185" t="e">
        <f t="shared" ca="1" si="60"/>
        <v>#VALUE!</v>
      </c>
      <c r="V180" s="185" t="e">
        <f t="shared" ca="1" si="60"/>
        <v>#VALUE!</v>
      </c>
      <c r="W180" s="185" t="e">
        <f t="shared" ca="1" si="60"/>
        <v>#VALUE!</v>
      </c>
      <c r="X180" s="185" t="e">
        <f t="shared" ca="1" si="60"/>
        <v>#VALUE!</v>
      </c>
      <c r="Y180" s="185" t="e">
        <f t="shared" ca="1" si="60"/>
        <v>#VALUE!</v>
      </c>
      <c r="Z180" s="185" t="e">
        <f t="shared" ca="1" si="60"/>
        <v>#VALUE!</v>
      </c>
      <c r="AA180" s="185" t="e">
        <f t="shared" ca="1" si="61"/>
        <v>#VALUE!</v>
      </c>
      <c r="AB180" s="185" t="e">
        <f t="shared" ca="1" si="61"/>
        <v>#VALUE!</v>
      </c>
      <c r="AC180" s="185" t="e">
        <f t="shared" ca="1" si="61"/>
        <v>#VALUE!</v>
      </c>
      <c r="AD180" s="185" t="e">
        <f t="shared" ca="1" si="61"/>
        <v>#VALUE!</v>
      </c>
      <c r="AE180" s="185" t="e">
        <f t="shared" ca="1" si="61"/>
        <v>#VALUE!</v>
      </c>
      <c r="AF180" s="185" t="e">
        <f t="shared" ca="1" si="61"/>
        <v>#VALUE!</v>
      </c>
      <c r="AG180" s="185" t="e">
        <f t="shared" ca="1" si="61"/>
        <v>#VALUE!</v>
      </c>
      <c r="AH180" s="185" t="e">
        <f t="shared" ca="1" si="61"/>
        <v>#VALUE!</v>
      </c>
      <c r="AI180" s="185" t="e">
        <f t="shared" ca="1" si="61"/>
        <v>#VALUE!</v>
      </c>
      <c r="AJ180" s="185" t="e">
        <f t="shared" ca="1" si="61"/>
        <v>#VALUE!</v>
      </c>
      <c r="AK180" s="185" t="e">
        <f t="shared" ca="1" si="61"/>
        <v>#VALUE!</v>
      </c>
      <c r="AL180" s="185" t="e">
        <f t="shared" ca="1" si="61"/>
        <v>#VALUE!</v>
      </c>
      <c r="AM180" s="185" t="e">
        <f t="shared" ca="1" si="61"/>
        <v>#VALUE!</v>
      </c>
      <c r="AN180" s="185" t="e">
        <f t="shared" ca="1" si="61"/>
        <v>#VALUE!</v>
      </c>
      <c r="AO180" s="185" t="e">
        <f t="shared" ca="1" si="61"/>
        <v>#VALUE!</v>
      </c>
      <c r="AP180" s="185" t="e">
        <f t="shared" ca="1" si="61"/>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60"/>
        <v>#VALUE!</v>
      </c>
      <c r="L181" s="185" t="e">
        <f t="shared" ca="1" si="60"/>
        <v>#VALUE!</v>
      </c>
      <c r="M181" s="185" t="e">
        <f t="shared" ca="1" si="60"/>
        <v>#VALUE!</v>
      </c>
      <c r="N181" s="185" t="e">
        <f t="shared" ca="1" si="60"/>
        <v>#VALUE!</v>
      </c>
      <c r="O181" s="185" t="e">
        <f t="shared" ca="1" si="60"/>
        <v>#VALUE!</v>
      </c>
      <c r="P181" s="185" t="e">
        <f t="shared" ca="1" si="60"/>
        <v>#VALUE!</v>
      </c>
      <c r="Q181" s="185" t="e">
        <f t="shared" ca="1" si="60"/>
        <v>#VALUE!</v>
      </c>
      <c r="R181" s="185" t="e">
        <f t="shared" ca="1" si="60"/>
        <v>#VALUE!</v>
      </c>
      <c r="S181" s="185" t="e">
        <f t="shared" ca="1" si="60"/>
        <v>#VALUE!</v>
      </c>
      <c r="T181" s="185" t="e">
        <f t="shared" ca="1" si="60"/>
        <v>#VALUE!</v>
      </c>
      <c r="U181" s="185" t="e">
        <f t="shared" ca="1" si="60"/>
        <v>#VALUE!</v>
      </c>
      <c r="V181" s="185" t="e">
        <f t="shared" ca="1" si="60"/>
        <v>#VALUE!</v>
      </c>
      <c r="W181" s="185" t="e">
        <f t="shared" ca="1" si="60"/>
        <v>#VALUE!</v>
      </c>
      <c r="X181" s="185" t="e">
        <f t="shared" ca="1" si="60"/>
        <v>#VALUE!</v>
      </c>
      <c r="Y181" s="185" t="e">
        <f t="shared" ca="1" si="60"/>
        <v>#VALUE!</v>
      </c>
      <c r="Z181" s="185" t="e">
        <f t="shared" ca="1" si="60"/>
        <v>#VALUE!</v>
      </c>
      <c r="AA181" s="185" t="e">
        <f t="shared" ca="1" si="61"/>
        <v>#VALUE!</v>
      </c>
      <c r="AB181" s="185" t="e">
        <f t="shared" ca="1" si="61"/>
        <v>#VALUE!</v>
      </c>
      <c r="AC181" s="185" t="e">
        <f t="shared" ca="1" si="61"/>
        <v>#VALUE!</v>
      </c>
      <c r="AD181" s="185" t="e">
        <f t="shared" ca="1" si="61"/>
        <v>#VALUE!</v>
      </c>
      <c r="AE181" s="185" t="e">
        <f t="shared" ca="1" si="61"/>
        <v>#VALUE!</v>
      </c>
      <c r="AF181" s="185" t="e">
        <f t="shared" ca="1" si="61"/>
        <v>#VALUE!</v>
      </c>
      <c r="AG181" s="185" t="e">
        <f t="shared" ca="1" si="61"/>
        <v>#VALUE!</v>
      </c>
      <c r="AH181" s="185" t="e">
        <f t="shared" ca="1" si="61"/>
        <v>#VALUE!</v>
      </c>
      <c r="AI181" s="185" t="e">
        <f t="shared" ca="1" si="61"/>
        <v>#VALUE!</v>
      </c>
      <c r="AJ181" s="185" t="e">
        <f t="shared" ca="1" si="61"/>
        <v>#VALUE!</v>
      </c>
      <c r="AK181" s="185" t="e">
        <f t="shared" ca="1" si="61"/>
        <v>#VALUE!</v>
      </c>
      <c r="AL181" s="185" t="e">
        <f t="shared" ca="1" si="61"/>
        <v>#VALUE!</v>
      </c>
      <c r="AM181" s="185" t="e">
        <f t="shared" ca="1" si="61"/>
        <v>#VALUE!</v>
      </c>
      <c r="AN181" s="185" t="e">
        <f t="shared" ca="1" si="61"/>
        <v>#VALUE!</v>
      </c>
      <c r="AO181" s="185" t="e">
        <f t="shared" ca="1" si="61"/>
        <v>#VALUE!</v>
      </c>
      <c r="AP181" s="185" t="e">
        <f t="shared" ca="1" si="61"/>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60"/>
        <v>#VALUE!</v>
      </c>
      <c r="L182" s="185" t="e">
        <f t="shared" ca="1" si="60"/>
        <v>#VALUE!</v>
      </c>
      <c r="M182" s="185" t="e">
        <f t="shared" ca="1" si="60"/>
        <v>#VALUE!</v>
      </c>
      <c r="N182" s="185" t="e">
        <f t="shared" ca="1" si="60"/>
        <v>#VALUE!</v>
      </c>
      <c r="O182" s="185" t="e">
        <f t="shared" ca="1" si="60"/>
        <v>#VALUE!</v>
      </c>
      <c r="P182" s="185" t="e">
        <f t="shared" ca="1" si="60"/>
        <v>#VALUE!</v>
      </c>
      <c r="Q182" s="185" t="e">
        <f t="shared" ca="1" si="60"/>
        <v>#VALUE!</v>
      </c>
      <c r="R182" s="185" t="e">
        <f t="shared" ca="1" si="60"/>
        <v>#VALUE!</v>
      </c>
      <c r="S182" s="185" t="e">
        <f t="shared" ca="1" si="60"/>
        <v>#VALUE!</v>
      </c>
      <c r="T182" s="185" t="e">
        <f t="shared" ca="1" si="60"/>
        <v>#VALUE!</v>
      </c>
      <c r="U182" s="185" t="e">
        <f t="shared" ca="1" si="60"/>
        <v>#VALUE!</v>
      </c>
      <c r="V182" s="185" t="e">
        <f t="shared" ca="1" si="60"/>
        <v>#VALUE!</v>
      </c>
      <c r="W182" s="185" t="e">
        <f t="shared" ca="1" si="60"/>
        <v>#VALUE!</v>
      </c>
      <c r="X182" s="185" t="e">
        <f t="shared" ca="1" si="60"/>
        <v>#VALUE!</v>
      </c>
      <c r="Y182" s="185" t="e">
        <f t="shared" ca="1" si="60"/>
        <v>#VALUE!</v>
      </c>
      <c r="Z182" s="185" t="e">
        <f t="shared" ca="1" si="60"/>
        <v>#VALUE!</v>
      </c>
      <c r="AA182" s="185" t="e">
        <f t="shared" ca="1" si="61"/>
        <v>#VALUE!</v>
      </c>
      <c r="AB182" s="185" t="e">
        <f t="shared" ca="1" si="61"/>
        <v>#VALUE!</v>
      </c>
      <c r="AC182" s="185" t="e">
        <f t="shared" ca="1" si="61"/>
        <v>#VALUE!</v>
      </c>
      <c r="AD182" s="185" t="e">
        <f t="shared" ca="1" si="61"/>
        <v>#VALUE!</v>
      </c>
      <c r="AE182" s="185" t="e">
        <f t="shared" ca="1" si="61"/>
        <v>#VALUE!</v>
      </c>
      <c r="AF182" s="185" t="e">
        <f t="shared" ca="1" si="61"/>
        <v>#VALUE!</v>
      </c>
      <c r="AG182" s="185" t="e">
        <f t="shared" ca="1" si="61"/>
        <v>#VALUE!</v>
      </c>
      <c r="AH182" s="185" t="e">
        <f t="shared" ca="1" si="61"/>
        <v>#VALUE!</v>
      </c>
      <c r="AI182" s="185" t="e">
        <f t="shared" ca="1" si="61"/>
        <v>#VALUE!</v>
      </c>
      <c r="AJ182" s="185" t="e">
        <f t="shared" ca="1" si="61"/>
        <v>#VALUE!</v>
      </c>
      <c r="AK182" s="185" t="e">
        <f t="shared" ca="1" si="61"/>
        <v>#VALUE!</v>
      </c>
      <c r="AL182" s="185" t="e">
        <f t="shared" ca="1" si="61"/>
        <v>#VALUE!</v>
      </c>
      <c r="AM182" s="185" t="e">
        <f t="shared" ca="1" si="61"/>
        <v>#VALUE!</v>
      </c>
      <c r="AN182" s="185" t="e">
        <f t="shared" ca="1" si="61"/>
        <v>#VALUE!</v>
      </c>
      <c r="AO182" s="185" t="e">
        <f t="shared" ca="1" si="61"/>
        <v>#VALUE!</v>
      </c>
      <c r="AP182" s="185" t="e">
        <f t="shared" ca="1" si="61"/>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60"/>
        <v>#VALUE!</v>
      </c>
      <c r="L183" s="185" t="e">
        <f t="shared" ca="1" si="60"/>
        <v>#VALUE!</v>
      </c>
      <c r="M183" s="185" t="e">
        <f t="shared" ca="1" si="60"/>
        <v>#VALUE!</v>
      </c>
      <c r="N183" s="185" t="e">
        <f t="shared" ca="1" si="60"/>
        <v>#VALUE!</v>
      </c>
      <c r="O183" s="185" t="e">
        <f t="shared" ca="1" si="60"/>
        <v>#VALUE!</v>
      </c>
      <c r="P183" s="185" t="e">
        <f t="shared" ca="1" si="60"/>
        <v>#VALUE!</v>
      </c>
      <c r="Q183" s="185" t="e">
        <f t="shared" ca="1" si="60"/>
        <v>#VALUE!</v>
      </c>
      <c r="R183" s="185" t="e">
        <f t="shared" ca="1" si="60"/>
        <v>#VALUE!</v>
      </c>
      <c r="S183" s="185" t="e">
        <f t="shared" ca="1" si="60"/>
        <v>#VALUE!</v>
      </c>
      <c r="T183" s="185" t="e">
        <f t="shared" ca="1" si="60"/>
        <v>#VALUE!</v>
      </c>
      <c r="U183" s="185" t="e">
        <f t="shared" ca="1" si="60"/>
        <v>#VALUE!</v>
      </c>
      <c r="V183" s="185" t="e">
        <f t="shared" ca="1" si="60"/>
        <v>#VALUE!</v>
      </c>
      <c r="W183" s="185" t="e">
        <f t="shared" ca="1" si="60"/>
        <v>#VALUE!</v>
      </c>
      <c r="X183" s="185" t="e">
        <f t="shared" ca="1" si="60"/>
        <v>#VALUE!</v>
      </c>
      <c r="Y183" s="185" t="e">
        <f t="shared" ca="1" si="60"/>
        <v>#VALUE!</v>
      </c>
      <c r="Z183" s="185" t="e">
        <f t="shared" ca="1" si="60"/>
        <v>#VALUE!</v>
      </c>
      <c r="AA183" s="185" t="e">
        <f t="shared" ca="1" si="61"/>
        <v>#VALUE!</v>
      </c>
      <c r="AB183" s="185" t="e">
        <f t="shared" ca="1" si="61"/>
        <v>#VALUE!</v>
      </c>
      <c r="AC183" s="185" t="e">
        <f t="shared" ca="1" si="61"/>
        <v>#VALUE!</v>
      </c>
      <c r="AD183" s="185" t="e">
        <f t="shared" ca="1" si="61"/>
        <v>#VALUE!</v>
      </c>
      <c r="AE183" s="185" t="e">
        <f t="shared" ca="1" si="61"/>
        <v>#VALUE!</v>
      </c>
      <c r="AF183" s="185" t="e">
        <f t="shared" ca="1" si="61"/>
        <v>#VALUE!</v>
      </c>
      <c r="AG183" s="185" t="e">
        <f t="shared" ca="1" si="61"/>
        <v>#VALUE!</v>
      </c>
      <c r="AH183" s="185" t="e">
        <f t="shared" ca="1" si="61"/>
        <v>#VALUE!</v>
      </c>
      <c r="AI183" s="185" t="e">
        <f t="shared" ca="1" si="61"/>
        <v>#VALUE!</v>
      </c>
      <c r="AJ183" s="185" t="e">
        <f t="shared" ca="1" si="61"/>
        <v>#VALUE!</v>
      </c>
      <c r="AK183" s="185" t="e">
        <f t="shared" ca="1" si="61"/>
        <v>#VALUE!</v>
      </c>
      <c r="AL183" s="185" t="e">
        <f t="shared" ca="1" si="61"/>
        <v>#VALUE!</v>
      </c>
      <c r="AM183" s="185" t="e">
        <f t="shared" ca="1" si="61"/>
        <v>#VALUE!</v>
      </c>
      <c r="AN183" s="185" t="e">
        <f t="shared" ca="1" si="61"/>
        <v>#VALUE!</v>
      </c>
      <c r="AO183" s="185" t="e">
        <f t="shared" ca="1" si="61"/>
        <v>#VALUE!</v>
      </c>
      <c r="AP183" s="185" t="e">
        <f t="shared" ca="1" si="61"/>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60"/>
        <v>#VALUE!</v>
      </c>
      <c r="L184" s="185" t="e">
        <f t="shared" ca="1" si="60"/>
        <v>#VALUE!</v>
      </c>
      <c r="M184" s="185" t="e">
        <f t="shared" ca="1" si="60"/>
        <v>#VALUE!</v>
      </c>
      <c r="N184" s="185" t="e">
        <f t="shared" ca="1" si="60"/>
        <v>#VALUE!</v>
      </c>
      <c r="O184" s="185" t="e">
        <f t="shared" ca="1" si="60"/>
        <v>#VALUE!</v>
      </c>
      <c r="P184" s="185" t="e">
        <f t="shared" ca="1" si="60"/>
        <v>#VALUE!</v>
      </c>
      <c r="Q184" s="185" t="e">
        <f t="shared" ca="1" si="60"/>
        <v>#VALUE!</v>
      </c>
      <c r="R184" s="185" t="e">
        <f t="shared" ca="1" si="60"/>
        <v>#VALUE!</v>
      </c>
      <c r="S184" s="185" t="e">
        <f t="shared" ca="1" si="60"/>
        <v>#VALUE!</v>
      </c>
      <c r="T184" s="185" t="e">
        <f t="shared" ca="1" si="60"/>
        <v>#VALUE!</v>
      </c>
      <c r="U184" s="185" t="e">
        <f t="shared" ca="1" si="60"/>
        <v>#VALUE!</v>
      </c>
      <c r="V184" s="185" t="e">
        <f t="shared" ca="1" si="60"/>
        <v>#VALUE!</v>
      </c>
      <c r="W184" s="185" t="e">
        <f t="shared" ca="1" si="60"/>
        <v>#VALUE!</v>
      </c>
      <c r="X184" s="185" t="e">
        <f t="shared" ca="1" si="60"/>
        <v>#VALUE!</v>
      </c>
      <c r="Y184" s="185" t="e">
        <f t="shared" ca="1" si="60"/>
        <v>#VALUE!</v>
      </c>
      <c r="Z184" s="185" t="e">
        <f t="shared" ca="1" si="60"/>
        <v>#VALUE!</v>
      </c>
      <c r="AA184" s="185" t="e">
        <f t="shared" ca="1" si="61"/>
        <v>#VALUE!</v>
      </c>
      <c r="AB184" s="185" t="e">
        <f t="shared" ca="1" si="61"/>
        <v>#VALUE!</v>
      </c>
      <c r="AC184" s="185" t="e">
        <f t="shared" ca="1" si="61"/>
        <v>#VALUE!</v>
      </c>
      <c r="AD184" s="185" t="e">
        <f t="shared" ca="1" si="61"/>
        <v>#VALUE!</v>
      </c>
      <c r="AE184" s="185" t="e">
        <f t="shared" ca="1" si="61"/>
        <v>#VALUE!</v>
      </c>
      <c r="AF184" s="185" t="e">
        <f t="shared" ca="1" si="61"/>
        <v>#VALUE!</v>
      </c>
      <c r="AG184" s="185" t="e">
        <f t="shared" ca="1" si="61"/>
        <v>#VALUE!</v>
      </c>
      <c r="AH184" s="185" t="e">
        <f t="shared" ca="1" si="61"/>
        <v>#VALUE!</v>
      </c>
      <c r="AI184" s="185" t="e">
        <f t="shared" ca="1" si="61"/>
        <v>#VALUE!</v>
      </c>
      <c r="AJ184" s="185" t="e">
        <f t="shared" ca="1" si="61"/>
        <v>#VALUE!</v>
      </c>
      <c r="AK184" s="185" t="e">
        <f t="shared" ca="1" si="61"/>
        <v>#VALUE!</v>
      </c>
      <c r="AL184" s="185" t="e">
        <f t="shared" ca="1" si="61"/>
        <v>#VALUE!</v>
      </c>
      <c r="AM184" s="185" t="e">
        <f t="shared" ca="1" si="61"/>
        <v>#VALUE!</v>
      </c>
      <c r="AN184" s="185" t="e">
        <f t="shared" ca="1" si="61"/>
        <v>#VALUE!</v>
      </c>
      <c r="AO184" s="185" t="e">
        <f t="shared" ca="1" si="61"/>
        <v>#VALUE!</v>
      </c>
      <c r="AP184" s="185" t="e">
        <f t="shared" ca="1" si="61"/>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60"/>
        <v>#VALUE!</v>
      </c>
      <c r="L185" s="185" t="e">
        <f t="shared" ca="1" si="60"/>
        <v>#VALUE!</v>
      </c>
      <c r="M185" s="185" t="e">
        <f t="shared" ca="1" si="60"/>
        <v>#VALUE!</v>
      </c>
      <c r="N185" s="185" t="e">
        <f t="shared" ca="1" si="60"/>
        <v>#VALUE!</v>
      </c>
      <c r="O185" s="185" t="e">
        <f t="shared" ca="1" si="60"/>
        <v>#VALUE!</v>
      </c>
      <c r="P185" s="185" t="e">
        <f t="shared" ca="1" si="60"/>
        <v>#VALUE!</v>
      </c>
      <c r="Q185" s="185" t="e">
        <f t="shared" ca="1" si="60"/>
        <v>#VALUE!</v>
      </c>
      <c r="R185" s="185" t="e">
        <f t="shared" ca="1" si="60"/>
        <v>#VALUE!</v>
      </c>
      <c r="S185" s="185" t="e">
        <f t="shared" ca="1" si="60"/>
        <v>#VALUE!</v>
      </c>
      <c r="T185" s="185" t="e">
        <f t="shared" ca="1" si="60"/>
        <v>#VALUE!</v>
      </c>
      <c r="U185" s="185" t="e">
        <f t="shared" ca="1" si="60"/>
        <v>#VALUE!</v>
      </c>
      <c r="V185" s="185" t="e">
        <f t="shared" ca="1" si="60"/>
        <v>#VALUE!</v>
      </c>
      <c r="W185" s="185" t="e">
        <f t="shared" ca="1" si="60"/>
        <v>#VALUE!</v>
      </c>
      <c r="X185" s="185" t="e">
        <f t="shared" ca="1" si="60"/>
        <v>#VALUE!</v>
      </c>
      <c r="Y185" s="185" t="e">
        <f t="shared" ca="1" si="60"/>
        <v>#VALUE!</v>
      </c>
      <c r="Z185" s="185" t="e">
        <f t="shared" ca="1" si="60"/>
        <v>#VALUE!</v>
      </c>
      <c r="AA185" s="185" t="e">
        <f t="shared" ca="1" si="61"/>
        <v>#VALUE!</v>
      </c>
      <c r="AB185" s="185" t="e">
        <f t="shared" ca="1" si="61"/>
        <v>#VALUE!</v>
      </c>
      <c r="AC185" s="185" t="e">
        <f t="shared" ca="1" si="61"/>
        <v>#VALUE!</v>
      </c>
      <c r="AD185" s="185" t="e">
        <f t="shared" ca="1" si="61"/>
        <v>#VALUE!</v>
      </c>
      <c r="AE185" s="185" t="e">
        <f t="shared" ca="1" si="61"/>
        <v>#VALUE!</v>
      </c>
      <c r="AF185" s="185" t="e">
        <f t="shared" ca="1" si="61"/>
        <v>#VALUE!</v>
      </c>
      <c r="AG185" s="185" t="e">
        <f t="shared" ca="1" si="61"/>
        <v>#VALUE!</v>
      </c>
      <c r="AH185" s="185" t="e">
        <f t="shared" ca="1" si="61"/>
        <v>#VALUE!</v>
      </c>
      <c r="AI185" s="185" t="e">
        <f t="shared" ca="1" si="61"/>
        <v>#VALUE!</v>
      </c>
      <c r="AJ185" s="185" t="e">
        <f t="shared" ca="1" si="61"/>
        <v>#VALUE!</v>
      </c>
      <c r="AK185" s="185" t="e">
        <f t="shared" ca="1" si="61"/>
        <v>#VALUE!</v>
      </c>
      <c r="AL185" s="185" t="e">
        <f t="shared" ca="1" si="61"/>
        <v>#VALUE!</v>
      </c>
      <c r="AM185" s="185" t="e">
        <f t="shared" ca="1" si="61"/>
        <v>#VALUE!</v>
      </c>
      <c r="AN185" s="185" t="e">
        <f t="shared" ca="1" si="61"/>
        <v>#VALUE!</v>
      </c>
      <c r="AO185" s="185" t="e">
        <f t="shared" ca="1" si="61"/>
        <v>#VALUE!</v>
      </c>
      <c r="AP185" s="185" t="e">
        <f t="shared" ca="1" si="61"/>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60"/>
        <v>#VALUE!</v>
      </c>
      <c r="L186" s="185" t="e">
        <f t="shared" ca="1" si="60"/>
        <v>#VALUE!</v>
      </c>
      <c r="M186" s="185" t="e">
        <f t="shared" ca="1" si="60"/>
        <v>#VALUE!</v>
      </c>
      <c r="N186" s="185" t="e">
        <f t="shared" ca="1" si="60"/>
        <v>#VALUE!</v>
      </c>
      <c r="O186" s="185" t="e">
        <f t="shared" ca="1" si="60"/>
        <v>#VALUE!</v>
      </c>
      <c r="P186" s="185" t="e">
        <f t="shared" ca="1" si="60"/>
        <v>#VALUE!</v>
      </c>
      <c r="Q186" s="185" t="e">
        <f t="shared" ca="1" si="60"/>
        <v>#VALUE!</v>
      </c>
      <c r="R186" s="185" t="e">
        <f t="shared" ca="1" si="60"/>
        <v>#VALUE!</v>
      </c>
      <c r="S186" s="185" t="e">
        <f t="shared" ca="1" si="60"/>
        <v>#VALUE!</v>
      </c>
      <c r="T186" s="185" t="e">
        <f t="shared" ca="1" si="60"/>
        <v>#VALUE!</v>
      </c>
      <c r="U186" s="185" t="e">
        <f t="shared" ca="1" si="60"/>
        <v>#VALUE!</v>
      </c>
      <c r="V186" s="185" t="e">
        <f t="shared" ca="1" si="60"/>
        <v>#VALUE!</v>
      </c>
      <c r="W186" s="185" t="e">
        <f t="shared" ca="1" si="60"/>
        <v>#VALUE!</v>
      </c>
      <c r="X186" s="185" t="e">
        <f t="shared" ca="1" si="60"/>
        <v>#VALUE!</v>
      </c>
      <c r="Y186" s="185" t="e">
        <f t="shared" ca="1" si="60"/>
        <v>#VALUE!</v>
      </c>
      <c r="Z186" s="185" t="e">
        <f t="shared" ca="1" si="60"/>
        <v>#VALUE!</v>
      </c>
      <c r="AA186" s="185" t="e">
        <f t="shared" ca="1" si="61"/>
        <v>#VALUE!</v>
      </c>
      <c r="AB186" s="185" t="e">
        <f t="shared" ca="1" si="61"/>
        <v>#VALUE!</v>
      </c>
      <c r="AC186" s="185" t="e">
        <f t="shared" ca="1" si="61"/>
        <v>#VALUE!</v>
      </c>
      <c r="AD186" s="185" t="e">
        <f t="shared" ca="1" si="61"/>
        <v>#VALUE!</v>
      </c>
      <c r="AE186" s="185" t="e">
        <f t="shared" ca="1" si="61"/>
        <v>#VALUE!</v>
      </c>
      <c r="AF186" s="185" t="e">
        <f t="shared" ca="1" si="61"/>
        <v>#VALUE!</v>
      </c>
      <c r="AG186" s="185" t="e">
        <f t="shared" ca="1" si="61"/>
        <v>#VALUE!</v>
      </c>
      <c r="AH186" s="185" t="e">
        <f t="shared" ca="1" si="61"/>
        <v>#VALUE!</v>
      </c>
      <c r="AI186" s="185" t="e">
        <f t="shared" ca="1" si="61"/>
        <v>#VALUE!</v>
      </c>
      <c r="AJ186" s="185" t="e">
        <f t="shared" ca="1" si="61"/>
        <v>#VALUE!</v>
      </c>
      <c r="AK186" s="185" t="e">
        <f t="shared" ca="1" si="61"/>
        <v>#VALUE!</v>
      </c>
      <c r="AL186" s="185" t="e">
        <f t="shared" ca="1" si="61"/>
        <v>#VALUE!</v>
      </c>
      <c r="AM186" s="185" t="e">
        <f t="shared" ca="1" si="61"/>
        <v>#VALUE!</v>
      </c>
      <c r="AN186" s="185" t="e">
        <f t="shared" ca="1" si="61"/>
        <v>#VALUE!</v>
      </c>
      <c r="AO186" s="185" t="e">
        <f t="shared" ca="1" si="61"/>
        <v>#VALUE!</v>
      </c>
      <c r="AP186" s="185" t="e">
        <f t="shared" ca="1" si="61"/>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60"/>
        <v>#VALUE!</v>
      </c>
      <c r="L187" s="185" t="e">
        <f t="shared" ca="1" si="60"/>
        <v>#VALUE!</v>
      </c>
      <c r="M187" s="185" t="e">
        <f t="shared" ca="1" si="60"/>
        <v>#VALUE!</v>
      </c>
      <c r="N187" s="185" t="e">
        <f t="shared" ca="1" si="60"/>
        <v>#VALUE!</v>
      </c>
      <c r="O187" s="185" t="e">
        <f t="shared" ca="1" si="60"/>
        <v>#VALUE!</v>
      </c>
      <c r="P187" s="185" t="e">
        <f t="shared" ca="1" si="60"/>
        <v>#VALUE!</v>
      </c>
      <c r="Q187" s="185" t="e">
        <f t="shared" ca="1" si="60"/>
        <v>#VALUE!</v>
      </c>
      <c r="R187" s="185" t="e">
        <f t="shared" ca="1" si="60"/>
        <v>#VALUE!</v>
      </c>
      <c r="S187" s="185" t="e">
        <f t="shared" ca="1" si="60"/>
        <v>#VALUE!</v>
      </c>
      <c r="T187" s="185" t="e">
        <f t="shared" ca="1" si="60"/>
        <v>#VALUE!</v>
      </c>
      <c r="U187" s="185" t="e">
        <f t="shared" ca="1" si="60"/>
        <v>#VALUE!</v>
      </c>
      <c r="V187" s="185" t="e">
        <f t="shared" ca="1" si="60"/>
        <v>#VALUE!</v>
      </c>
      <c r="W187" s="185" t="e">
        <f t="shared" ca="1" si="60"/>
        <v>#VALUE!</v>
      </c>
      <c r="X187" s="185" t="e">
        <f t="shared" ca="1" si="60"/>
        <v>#VALUE!</v>
      </c>
      <c r="Y187" s="185" t="e">
        <f t="shared" ca="1" si="60"/>
        <v>#VALUE!</v>
      </c>
      <c r="Z187" s="185" t="e">
        <f t="shared" ca="1" si="60"/>
        <v>#VALUE!</v>
      </c>
      <c r="AA187" s="185" t="e">
        <f t="shared" ca="1" si="61"/>
        <v>#VALUE!</v>
      </c>
      <c r="AB187" s="185" t="e">
        <f t="shared" ca="1" si="61"/>
        <v>#VALUE!</v>
      </c>
      <c r="AC187" s="185" t="e">
        <f t="shared" ca="1" si="61"/>
        <v>#VALUE!</v>
      </c>
      <c r="AD187" s="185" t="e">
        <f t="shared" ca="1" si="61"/>
        <v>#VALUE!</v>
      </c>
      <c r="AE187" s="185" t="e">
        <f t="shared" ca="1" si="61"/>
        <v>#VALUE!</v>
      </c>
      <c r="AF187" s="185" t="e">
        <f t="shared" ca="1" si="61"/>
        <v>#VALUE!</v>
      </c>
      <c r="AG187" s="185" t="e">
        <f t="shared" ca="1" si="61"/>
        <v>#VALUE!</v>
      </c>
      <c r="AH187" s="185" t="e">
        <f t="shared" ca="1" si="61"/>
        <v>#VALUE!</v>
      </c>
      <c r="AI187" s="185" t="e">
        <f t="shared" ca="1" si="61"/>
        <v>#VALUE!</v>
      </c>
      <c r="AJ187" s="185" t="e">
        <f t="shared" ca="1" si="61"/>
        <v>#VALUE!</v>
      </c>
      <c r="AK187" s="185" t="e">
        <f t="shared" ca="1" si="61"/>
        <v>#VALUE!</v>
      </c>
      <c r="AL187" s="185" t="e">
        <f t="shared" ca="1" si="61"/>
        <v>#VALUE!</v>
      </c>
      <c r="AM187" s="185" t="e">
        <f t="shared" ca="1" si="61"/>
        <v>#VALUE!</v>
      </c>
      <c r="AN187" s="185" t="e">
        <f t="shared" ca="1" si="61"/>
        <v>#VALUE!</v>
      </c>
      <c r="AO187" s="185" t="e">
        <f t="shared" ca="1" si="61"/>
        <v>#VALUE!</v>
      </c>
      <c r="AP187" s="185" t="e">
        <f t="shared" ca="1" si="61"/>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60"/>
        <v>#VALUE!</v>
      </c>
      <c r="L188" s="185" t="e">
        <f t="shared" ca="1" si="60"/>
        <v>#VALUE!</v>
      </c>
      <c r="M188" s="185" t="e">
        <f t="shared" ca="1" si="60"/>
        <v>#VALUE!</v>
      </c>
      <c r="N188" s="185" t="e">
        <f t="shared" ca="1" si="60"/>
        <v>#VALUE!</v>
      </c>
      <c r="O188" s="185" t="e">
        <f t="shared" ca="1" si="60"/>
        <v>#VALUE!</v>
      </c>
      <c r="P188" s="185" t="e">
        <f t="shared" ca="1" si="60"/>
        <v>#VALUE!</v>
      </c>
      <c r="Q188" s="185" t="e">
        <f t="shared" ca="1" si="60"/>
        <v>#VALUE!</v>
      </c>
      <c r="R188" s="185" t="e">
        <f t="shared" ca="1" si="60"/>
        <v>#VALUE!</v>
      </c>
      <c r="S188" s="185" t="e">
        <f t="shared" ca="1" si="60"/>
        <v>#VALUE!</v>
      </c>
      <c r="T188" s="185" t="e">
        <f t="shared" ca="1" si="60"/>
        <v>#VALUE!</v>
      </c>
      <c r="U188" s="185" t="e">
        <f t="shared" ca="1" si="60"/>
        <v>#VALUE!</v>
      </c>
      <c r="V188" s="185" t="e">
        <f t="shared" ca="1" si="60"/>
        <v>#VALUE!</v>
      </c>
      <c r="W188" s="185" t="e">
        <f t="shared" ca="1" si="60"/>
        <v>#VALUE!</v>
      </c>
      <c r="X188" s="185" t="e">
        <f t="shared" ca="1" si="60"/>
        <v>#VALUE!</v>
      </c>
      <c r="Y188" s="185" t="e">
        <f t="shared" ca="1" si="60"/>
        <v>#VALUE!</v>
      </c>
      <c r="Z188" s="185" t="e">
        <f t="shared" ca="1" si="60"/>
        <v>#VALUE!</v>
      </c>
      <c r="AA188" s="185" t="e">
        <f t="shared" ca="1" si="61"/>
        <v>#VALUE!</v>
      </c>
      <c r="AB188" s="185" t="e">
        <f t="shared" ca="1" si="61"/>
        <v>#VALUE!</v>
      </c>
      <c r="AC188" s="185" t="e">
        <f t="shared" ca="1" si="61"/>
        <v>#VALUE!</v>
      </c>
      <c r="AD188" s="185" t="e">
        <f t="shared" ca="1" si="61"/>
        <v>#VALUE!</v>
      </c>
      <c r="AE188" s="185" t="e">
        <f t="shared" ca="1" si="61"/>
        <v>#VALUE!</v>
      </c>
      <c r="AF188" s="185" t="e">
        <f t="shared" ca="1" si="61"/>
        <v>#VALUE!</v>
      </c>
      <c r="AG188" s="185" t="e">
        <f t="shared" ca="1" si="61"/>
        <v>#VALUE!</v>
      </c>
      <c r="AH188" s="185" t="e">
        <f t="shared" ca="1" si="61"/>
        <v>#VALUE!</v>
      </c>
      <c r="AI188" s="185" t="e">
        <f t="shared" ca="1" si="61"/>
        <v>#VALUE!</v>
      </c>
      <c r="AJ188" s="185" t="e">
        <f t="shared" ca="1" si="61"/>
        <v>#VALUE!</v>
      </c>
      <c r="AK188" s="185" t="e">
        <f t="shared" ca="1" si="61"/>
        <v>#VALUE!</v>
      </c>
      <c r="AL188" s="185" t="e">
        <f t="shared" ca="1" si="61"/>
        <v>#VALUE!</v>
      </c>
      <c r="AM188" s="185" t="e">
        <f t="shared" ca="1" si="61"/>
        <v>#VALUE!</v>
      </c>
      <c r="AN188" s="185" t="e">
        <f t="shared" ca="1" si="61"/>
        <v>#VALUE!</v>
      </c>
      <c r="AO188" s="185" t="e">
        <f t="shared" ca="1" si="61"/>
        <v>#VALUE!</v>
      </c>
      <c r="AP188" s="185" t="e">
        <f t="shared" ca="1" si="61"/>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60"/>
        <v>#VALUE!</v>
      </c>
      <c r="L189" s="185" t="e">
        <f t="shared" ca="1" si="60"/>
        <v>#VALUE!</v>
      </c>
      <c r="M189" s="185" t="e">
        <f t="shared" ca="1" si="60"/>
        <v>#VALUE!</v>
      </c>
      <c r="N189" s="185" t="e">
        <f t="shared" ca="1" si="60"/>
        <v>#VALUE!</v>
      </c>
      <c r="O189" s="185" t="e">
        <f t="shared" ca="1" si="60"/>
        <v>#VALUE!</v>
      </c>
      <c r="P189" s="185" t="e">
        <f t="shared" ca="1" si="60"/>
        <v>#VALUE!</v>
      </c>
      <c r="Q189" s="185" t="e">
        <f t="shared" ca="1" si="60"/>
        <v>#VALUE!</v>
      </c>
      <c r="R189" s="185" t="e">
        <f t="shared" ca="1" si="60"/>
        <v>#VALUE!</v>
      </c>
      <c r="S189" s="185" t="e">
        <f t="shared" ca="1" si="60"/>
        <v>#VALUE!</v>
      </c>
      <c r="T189" s="185" t="e">
        <f t="shared" ca="1" si="60"/>
        <v>#VALUE!</v>
      </c>
      <c r="U189" s="185" t="e">
        <f t="shared" ca="1" si="60"/>
        <v>#VALUE!</v>
      </c>
      <c r="V189" s="185" t="e">
        <f t="shared" ca="1" si="60"/>
        <v>#VALUE!</v>
      </c>
      <c r="W189" s="185" t="e">
        <f t="shared" ca="1" si="60"/>
        <v>#VALUE!</v>
      </c>
      <c r="X189" s="185" t="e">
        <f t="shared" ca="1" si="60"/>
        <v>#VALUE!</v>
      </c>
      <c r="Y189" s="185" t="e">
        <f t="shared" ca="1" si="60"/>
        <v>#VALUE!</v>
      </c>
      <c r="Z189" s="185" t="e">
        <f t="shared" ref="Z189:AO189" ca="1" si="62">Z$173/Y$173*Y189</f>
        <v>#VALUE!</v>
      </c>
      <c r="AA189" s="185" t="e">
        <f t="shared" ca="1" si="62"/>
        <v>#VALUE!</v>
      </c>
      <c r="AB189" s="185" t="e">
        <f t="shared" ca="1" si="62"/>
        <v>#VALUE!</v>
      </c>
      <c r="AC189" s="185" t="e">
        <f t="shared" ca="1" si="62"/>
        <v>#VALUE!</v>
      </c>
      <c r="AD189" s="185" t="e">
        <f t="shared" ca="1" si="62"/>
        <v>#VALUE!</v>
      </c>
      <c r="AE189" s="185" t="e">
        <f t="shared" ca="1" si="62"/>
        <v>#VALUE!</v>
      </c>
      <c r="AF189" s="185" t="e">
        <f t="shared" ca="1" si="62"/>
        <v>#VALUE!</v>
      </c>
      <c r="AG189" s="185" t="e">
        <f t="shared" ca="1" si="62"/>
        <v>#VALUE!</v>
      </c>
      <c r="AH189" s="185" t="e">
        <f t="shared" ca="1" si="62"/>
        <v>#VALUE!</v>
      </c>
      <c r="AI189" s="185" t="e">
        <f t="shared" ca="1" si="62"/>
        <v>#VALUE!</v>
      </c>
      <c r="AJ189" s="185" t="e">
        <f t="shared" ca="1" si="62"/>
        <v>#VALUE!</v>
      </c>
      <c r="AK189" s="185" t="e">
        <f t="shared" ca="1" si="62"/>
        <v>#VALUE!</v>
      </c>
      <c r="AL189" s="185" t="e">
        <f t="shared" ca="1" si="62"/>
        <v>#VALUE!</v>
      </c>
      <c r="AM189" s="185" t="e">
        <f t="shared" ca="1" si="62"/>
        <v>#VALUE!</v>
      </c>
      <c r="AN189" s="185" t="e">
        <f t="shared" ca="1" si="62"/>
        <v>#VALUE!</v>
      </c>
      <c r="AO189" s="185" t="e">
        <f t="shared" ca="1" si="62"/>
        <v>#VALUE!</v>
      </c>
      <c r="AP189" s="185" t="e">
        <f t="shared" ca="1" si="61"/>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63">SUMIF($B$10:$B$22,$D192,K$10:K$22)*SUMIF($B$10:$B$22,$D192,K$41:K$53)</f>
        <v>94.81</v>
      </c>
      <c r="L192" s="5">
        <f t="shared" ca="1" si="63"/>
        <v>96.04</v>
      </c>
      <c r="M192" s="5">
        <f t="shared" ca="1" si="63"/>
        <v>96.13</v>
      </c>
      <c r="N192" s="5">
        <f t="shared" ca="1" si="63"/>
        <v>97.44</v>
      </c>
      <c r="O192" s="5">
        <f t="shared" ca="1" si="63"/>
        <v>97.81</v>
      </c>
      <c r="P192" s="5">
        <f t="shared" ca="1" si="63"/>
        <v>98.48</v>
      </c>
      <c r="Q192" s="5">
        <f t="shared" ca="1" si="63"/>
        <v>97.71</v>
      </c>
      <c r="R192" s="5">
        <f t="shared" ca="1" si="63"/>
        <v>92.79</v>
      </c>
      <c r="S192" s="5">
        <f t="shared" ca="1" si="63"/>
        <v>95.58</v>
      </c>
      <c r="T192" s="5">
        <f t="shared" ca="1" si="63"/>
        <v>98.13</v>
      </c>
      <c r="U192" s="5">
        <f t="shared" ca="1" si="63"/>
        <v>100.22</v>
      </c>
      <c r="V192" s="5">
        <f t="shared" ca="1" si="63"/>
        <v>102.18</v>
      </c>
      <c r="W192" s="5">
        <f t="shared" ca="1" si="63"/>
        <v>104.28</v>
      </c>
      <c r="X192" s="5">
        <f t="shared" ca="1" si="63"/>
        <v>107.16</v>
      </c>
      <c r="Y192" s="5">
        <f t="shared" ca="1" si="63"/>
        <v>109.9</v>
      </c>
      <c r="Z192" s="5">
        <f t="shared" ca="1" si="63"/>
        <v>112.65</v>
      </c>
      <c r="AA192" s="5">
        <f t="shared" ca="1" si="63"/>
        <v>115.22</v>
      </c>
      <c r="AB192" s="5">
        <f t="shared" ca="1" si="63"/>
        <v>117.84</v>
      </c>
      <c r="AC192" s="5">
        <f t="shared" ca="1" si="63"/>
        <v>120.44</v>
      </c>
      <c r="AD192" s="5">
        <f t="shared" ca="1" si="63"/>
        <v>122.85</v>
      </c>
      <c r="AE192" s="5">
        <f t="shared" ca="1" si="63"/>
        <v>125.47</v>
      </c>
      <c r="AF192" s="5">
        <f t="shared" ca="1" si="63"/>
        <v>128.21</v>
      </c>
      <c r="AG192" s="5">
        <f t="shared" ca="1" si="63"/>
        <v>131.01</v>
      </c>
      <c r="AH192" s="5">
        <f t="shared" ca="1" si="63"/>
        <v>134.12</v>
      </c>
      <c r="AI192" s="5">
        <f t="shared" ca="1" si="63"/>
        <v>137.33000000000001</v>
      </c>
      <c r="AJ192" s="5">
        <f t="shared" ca="1" si="63"/>
        <v>140.49</v>
      </c>
      <c r="AK192" s="5">
        <f t="shared" ca="1" si="63"/>
        <v>143.72</v>
      </c>
      <c r="AL192" s="5">
        <f t="shared" ca="1" si="63"/>
        <v>147.09</v>
      </c>
      <c r="AM192" s="5">
        <f t="shared" ca="1" si="63"/>
        <v>164.01</v>
      </c>
      <c r="AN192" s="5">
        <f t="shared" ca="1" si="63"/>
        <v>184.39</v>
      </c>
      <c r="AO192" s="5">
        <f t="shared" ca="1" si="63"/>
        <v>221.11333333333278</v>
      </c>
      <c r="AP192" s="5">
        <f t="shared" ca="1" si="63"/>
        <v>258.41333333333296</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64">K$192/J$192*J193</f>
        <v>1.1381724257939967</v>
      </c>
      <c r="L193" s="185">
        <f t="shared" ca="1" si="64"/>
        <v>1.1529382952563596</v>
      </c>
      <c r="M193" s="192">
        <f t="shared" ref="M193:M201" si="65">O193</f>
        <v>1.04664</v>
      </c>
      <c r="N193" s="192">
        <f t="shared" ref="N193:N201" si="66">O193</f>
        <v>1.04664</v>
      </c>
      <c r="O193" s="192">
        <f>INDEX('[4]TS BYDem'!$O$10:$O$203,MATCH(D193,'[4]TS BYDem'!$D$10:$D$203,0))</f>
        <v>1.04664</v>
      </c>
      <c r="P193" s="185">
        <f t="shared" ca="1" si="64"/>
        <v>1.0538095000511196</v>
      </c>
      <c r="Q193" s="185">
        <f t="shared" ca="1" si="64"/>
        <v>1.0455699253655044</v>
      </c>
      <c r="R193" s="185">
        <f t="shared" ca="1" si="64"/>
        <v>0.99292225334832829</v>
      </c>
      <c r="S193" s="185">
        <f t="shared" ca="1" si="64"/>
        <v>1.0227773356507512</v>
      </c>
      <c r="T193" s="185">
        <f t="shared" ca="1" si="64"/>
        <v>1.0500642388303851</v>
      </c>
      <c r="U193" s="185">
        <f t="shared" ca="1" si="64"/>
        <v>1.0724287986913401</v>
      </c>
      <c r="V193" s="185">
        <f t="shared" ca="1" si="64"/>
        <v>1.093402261527451</v>
      </c>
      <c r="W193" s="185">
        <f t="shared" ca="1" si="64"/>
        <v>1.1158738288518555</v>
      </c>
      <c r="X193" s="185">
        <f t="shared" ca="1" si="64"/>
        <v>1.1466919783253244</v>
      </c>
      <c r="Y193" s="185">
        <f t="shared" ca="1" si="64"/>
        <v>1.1760120233104998</v>
      </c>
      <c r="Z193" s="185">
        <f t="shared" ca="1" si="64"/>
        <v>1.2054390757591247</v>
      </c>
      <c r="AA193" s="185">
        <f t="shared" ref="AA193:AP208" ca="1" si="67">AA$192/Z$192*Z193</f>
        <v>1.2329399938656576</v>
      </c>
      <c r="AB193" s="185">
        <f t="shared" ca="1" si="67"/>
        <v>1.2609759492894383</v>
      </c>
      <c r="AC193" s="185">
        <f t="shared" ca="1" si="67"/>
        <v>1.2887978897863199</v>
      </c>
      <c r="AD193" s="185">
        <f t="shared" ca="1" si="67"/>
        <v>1.3145866884776602</v>
      </c>
      <c r="AE193" s="185">
        <f t="shared" ca="1" si="67"/>
        <v>1.342622643901441</v>
      </c>
      <c r="AF193" s="185">
        <f t="shared" ca="1" si="67"/>
        <v>1.3719426888866166</v>
      </c>
      <c r="AG193" s="185">
        <f t="shared" ca="1" si="67"/>
        <v>1.4019047786524892</v>
      </c>
      <c r="AH193" s="185">
        <f t="shared" ca="1" si="67"/>
        <v>1.435184099785298</v>
      </c>
      <c r="AI193" s="185">
        <f t="shared" ca="1" si="67"/>
        <v>1.4695334955526023</v>
      </c>
      <c r="AJ193" s="185">
        <f t="shared" ca="1" si="67"/>
        <v>1.5033478540026584</v>
      </c>
      <c r="AK193" s="185">
        <f t="shared" ca="1" si="67"/>
        <v>1.5379112646968611</v>
      </c>
      <c r="AL193" s="185">
        <f t="shared" ca="1" si="67"/>
        <v>1.5739727798793577</v>
      </c>
      <c r="AM193" s="185">
        <f t="shared" ca="1" si="67"/>
        <v>1.7550294080359876</v>
      </c>
      <c r="AN193" s="185">
        <f t="shared" ca="1" si="67"/>
        <v>1.9731106185461602</v>
      </c>
      <c r="AO193" s="185">
        <f t="shared" ca="1" si="67"/>
        <v>2.3660776934873669</v>
      </c>
      <c r="AP193" s="185">
        <f t="shared" ca="1" si="67"/>
        <v>2.7652155321541718</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64"/>
        <v>3.2519212165542759E-2</v>
      </c>
      <c r="L194" s="185">
        <f t="shared" ca="1" si="64"/>
        <v>3.2941094150181698E-2</v>
      </c>
      <c r="M194" s="192">
        <f t="shared" si="65"/>
        <v>2.9904000000000003E-2</v>
      </c>
      <c r="N194" s="192">
        <f t="shared" si="66"/>
        <v>2.9904000000000003E-2</v>
      </c>
      <c r="O194" s="192">
        <f>INDEX('[4]TS BYDem'!$O$10:$O$203,MATCH(D194,'[4]TS BYDem'!$D$10:$D$203,0))</f>
        <v>2.9904000000000003E-2</v>
      </c>
      <c r="P194" s="185">
        <f t="shared" ca="1" si="64"/>
        <v>3.0108842858603421E-2</v>
      </c>
      <c r="Q194" s="185">
        <f t="shared" ca="1" si="64"/>
        <v>2.9873426439014417E-2</v>
      </c>
      <c r="R194" s="185">
        <f t="shared" ca="1" si="64"/>
        <v>2.836920723852367E-2</v>
      </c>
      <c r="S194" s="185">
        <f t="shared" ca="1" si="64"/>
        <v>2.9222209590021468E-2</v>
      </c>
      <c r="T194" s="185">
        <f t="shared" ca="1" si="64"/>
        <v>3.0001835395153865E-2</v>
      </c>
      <c r="U194" s="185">
        <f t="shared" ca="1" si="64"/>
        <v>3.064082281975258E-2</v>
      </c>
      <c r="V194" s="185">
        <f t="shared" ca="1" si="64"/>
        <v>3.1240064615070031E-2</v>
      </c>
      <c r="W194" s="185">
        <f t="shared" ca="1" si="64"/>
        <v>3.18821093957673E-2</v>
      </c>
      <c r="X194" s="185">
        <f t="shared" ca="1" si="64"/>
        <v>3.276262795215213E-2</v>
      </c>
      <c r="Y194" s="185">
        <f t="shared" ca="1" si="64"/>
        <v>3.360034352315714E-2</v>
      </c>
      <c r="Z194" s="185">
        <f t="shared" ca="1" si="64"/>
        <v>3.4441116450260711E-2</v>
      </c>
      <c r="AA194" s="185">
        <f t="shared" ca="1" si="67"/>
        <v>3.5226856967590224E-2</v>
      </c>
      <c r="AB194" s="185">
        <f t="shared" ca="1" si="67"/>
        <v>3.6027884265412528E-2</v>
      </c>
      <c r="AC194" s="185">
        <f t="shared" ca="1" si="67"/>
        <v>3.6822796851037717E-2</v>
      </c>
      <c r="AD194" s="185">
        <f t="shared" ca="1" si="67"/>
        <v>3.7559619670790294E-2</v>
      </c>
      <c r="AE194" s="185">
        <f t="shared" ca="1" si="67"/>
        <v>3.8360646968612605E-2</v>
      </c>
      <c r="AF194" s="185">
        <f t="shared" ca="1" si="67"/>
        <v>3.9198362539617622E-2</v>
      </c>
      <c r="AG194" s="185">
        <f t="shared" ca="1" si="67"/>
        <v>4.0054422247213978E-2</v>
      </c>
      <c r="AH194" s="185">
        <f t="shared" ca="1" si="67"/>
        <v>4.1005259993865659E-2</v>
      </c>
      <c r="AI194" s="185">
        <f t="shared" ca="1" si="67"/>
        <v>4.1986671301502923E-2</v>
      </c>
      <c r="AJ194" s="185">
        <f t="shared" ca="1" si="67"/>
        <v>4.2952795828647382E-2</v>
      </c>
      <c r="AK194" s="185">
        <f t="shared" ca="1" si="67"/>
        <v>4.3940321848481748E-2</v>
      </c>
      <c r="AL194" s="185">
        <f t="shared" ca="1" si="67"/>
        <v>4.4970650853695934E-2</v>
      </c>
      <c r="AM194" s="185">
        <f t="shared" ca="1" si="67"/>
        <v>5.0143697372456789E-2</v>
      </c>
      <c r="AN194" s="185">
        <f t="shared" ca="1" si="67"/>
        <v>5.6374589101318866E-2</v>
      </c>
      <c r="AO194" s="185">
        <f t="shared" ca="1" si="67"/>
        <v>6.7602219813924766E-2</v>
      </c>
      <c r="AP194" s="185">
        <f t="shared" ca="1" si="67"/>
        <v>7.900615806154776E-2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64"/>
        <v>0.24389409124157069</v>
      </c>
      <c r="L195" s="185">
        <f t="shared" ca="1" si="64"/>
        <v>0.24705820612636276</v>
      </c>
      <c r="M195" s="192">
        <f t="shared" si="65"/>
        <v>0.22428000000000001</v>
      </c>
      <c r="N195" s="192">
        <f t="shared" si="66"/>
        <v>0.22428000000000001</v>
      </c>
      <c r="O195" s="192">
        <f>INDEX('[4]TS BYDem'!$O$10:$O$203,MATCH(D195,'[4]TS BYDem'!$D$10:$D$203,0))</f>
        <v>0.22428000000000001</v>
      </c>
      <c r="P195" s="185">
        <f t="shared" ca="1" si="64"/>
        <v>0.22581632143952562</v>
      </c>
      <c r="Q195" s="185">
        <f t="shared" ca="1" si="64"/>
        <v>0.2240506982926081</v>
      </c>
      <c r="R195" s="185">
        <f t="shared" ca="1" si="64"/>
        <v>0.21276905428892751</v>
      </c>
      <c r="S195" s="185">
        <f t="shared" ca="1" si="64"/>
        <v>0.21916657192516098</v>
      </c>
      <c r="T195" s="185">
        <f t="shared" ca="1" si="64"/>
        <v>0.22501376546365395</v>
      </c>
      <c r="U195" s="185">
        <f t="shared" ca="1" si="64"/>
        <v>0.22980617114814431</v>
      </c>
      <c r="V195" s="185">
        <f t="shared" ca="1" si="64"/>
        <v>0.23430048461302519</v>
      </c>
      <c r="W195" s="185">
        <f t="shared" ca="1" si="64"/>
        <v>0.23911582046825472</v>
      </c>
      <c r="X195" s="185">
        <f t="shared" ca="1" si="64"/>
        <v>0.24571970964114093</v>
      </c>
      <c r="Y195" s="185">
        <f t="shared" ca="1" si="64"/>
        <v>0.25200257642367851</v>
      </c>
      <c r="Z195" s="185">
        <f t="shared" ca="1" si="64"/>
        <v>0.25830837337695528</v>
      </c>
      <c r="AA195" s="185">
        <f t="shared" ca="1" si="67"/>
        <v>0.26420142725692664</v>
      </c>
      <c r="AB195" s="185">
        <f t="shared" ca="1" si="67"/>
        <v>0.27020913199059393</v>
      </c>
      <c r="AC195" s="185">
        <f t="shared" ca="1" si="67"/>
        <v>0.27617097638278282</v>
      </c>
      <c r="AD195" s="185">
        <f t="shared" ca="1" si="67"/>
        <v>0.28169714753092717</v>
      </c>
      <c r="AE195" s="185">
        <f t="shared" ca="1" si="67"/>
        <v>0.28770485226459452</v>
      </c>
      <c r="AF195" s="185">
        <f t="shared" ca="1" si="67"/>
        <v>0.29398771904713217</v>
      </c>
      <c r="AG195" s="185">
        <f t="shared" ca="1" si="67"/>
        <v>0.30040816685410487</v>
      </c>
      <c r="AH195" s="185">
        <f t="shared" ca="1" si="67"/>
        <v>0.30753944995399246</v>
      </c>
      <c r="AI195" s="185">
        <f t="shared" ca="1" si="67"/>
        <v>0.31490003476127193</v>
      </c>
      <c r="AJ195" s="185">
        <f t="shared" ca="1" si="67"/>
        <v>0.3221459687148554</v>
      </c>
      <c r="AK195" s="185">
        <f t="shared" ca="1" si="67"/>
        <v>0.32955241386361317</v>
      </c>
      <c r="AL195" s="185">
        <f t="shared" ca="1" si="67"/>
        <v>0.33727988140271958</v>
      </c>
      <c r="AM195" s="185">
        <f t="shared" ca="1" si="67"/>
        <v>0.376077730293426</v>
      </c>
      <c r="AN195" s="185">
        <f t="shared" ca="1" si="67"/>
        <v>0.4228094182598916</v>
      </c>
      <c r="AO195" s="185">
        <f t="shared" ca="1" si="67"/>
        <v>0.50701664860443585</v>
      </c>
      <c r="AP195" s="185">
        <f t="shared" ca="1" si="67"/>
        <v>0.59254618546160831</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64"/>
        <v>7.4794187980748346</v>
      </c>
      <c r="L196" s="185">
        <f t="shared" ca="1" si="64"/>
        <v>7.576451654541791</v>
      </c>
      <c r="M196" s="192">
        <f t="shared" si="65"/>
        <v>6.8779200000000005</v>
      </c>
      <c r="N196" s="192">
        <f t="shared" si="66"/>
        <v>6.8779200000000005</v>
      </c>
      <c r="O196" s="192">
        <f>INDEX('[4]TS BYDem'!$O$10:$O$203,MATCH(D196,'[4]TS BYDem'!$D$10:$D$203,0))</f>
        <v>6.8779200000000005</v>
      </c>
      <c r="P196" s="185">
        <f t="shared" ca="1" si="64"/>
        <v>6.9250338574787866</v>
      </c>
      <c r="Q196" s="185">
        <f t="shared" ca="1" si="64"/>
        <v>6.8708880809733159</v>
      </c>
      <c r="R196" s="185">
        <f t="shared" ca="1" si="64"/>
        <v>6.5249176648604443</v>
      </c>
      <c r="S196" s="185">
        <f t="shared" ca="1" si="64"/>
        <v>6.7211082057049376</v>
      </c>
      <c r="T196" s="185">
        <f t="shared" ca="1" si="64"/>
        <v>6.9004221408853894</v>
      </c>
      <c r="U196" s="185">
        <f t="shared" ca="1" si="64"/>
        <v>7.0473892485430936</v>
      </c>
      <c r="V196" s="185">
        <f t="shared" ca="1" si="64"/>
        <v>7.1852148614661075</v>
      </c>
      <c r="W196" s="185">
        <f t="shared" ca="1" si="64"/>
        <v>7.3328851610264794</v>
      </c>
      <c r="X196" s="185">
        <f t="shared" ca="1" si="64"/>
        <v>7.5354044289949895</v>
      </c>
      <c r="Y196" s="185">
        <f t="shared" ca="1" si="64"/>
        <v>7.7280790103261419</v>
      </c>
      <c r="Z196" s="185">
        <f t="shared" ca="1" si="64"/>
        <v>7.9214567835599627</v>
      </c>
      <c r="AA196" s="185">
        <f t="shared" ca="1" si="67"/>
        <v>8.1021771025457507</v>
      </c>
      <c r="AB196" s="185">
        <f t="shared" ca="1" si="67"/>
        <v>8.2864133810448806</v>
      </c>
      <c r="AC196" s="185">
        <f t="shared" ca="1" si="67"/>
        <v>8.4692432757386733</v>
      </c>
      <c r="AD196" s="185">
        <f t="shared" ca="1" si="67"/>
        <v>8.6387125242817664</v>
      </c>
      <c r="AE196" s="185">
        <f t="shared" ca="1" si="67"/>
        <v>8.822948802780898</v>
      </c>
      <c r="AF196" s="185">
        <f t="shared" ca="1" si="67"/>
        <v>9.0156233841120521</v>
      </c>
      <c r="AG196" s="185">
        <f t="shared" ca="1" si="67"/>
        <v>9.2125171168592139</v>
      </c>
      <c r="AH196" s="185">
        <f t="shared" ca="1" si="67"/>
        <v>9.4312097985890997</v>
      </c>
      <c r="AI196" s="185">
        <f t="shared" ca="1" si="67"/>
        <v>9.6569343993456691</v>
      </c>
      <c r="AJ196" s="185">
        <f t="shared" ca="1" si="67"/>
        <v>9.8791430405888949</v>
      </c>
      <c r="AK196" s="185">
        <f t="shared" ca="1" si="67"/>
        <v>10.1062740251508</v>
      </c>
      <c r="AL196" s="185">
        <f t="shared" ca="1" si="67"/>
        <v>10.343249696350062</v>
      </c>
      <c r="AM196" s="185">
        <f t="shared" ca="1" si="67"/>
        <v>11.533050395665059</v>
      </c>
      <c r="AN196" s="185">
        <f t="shared" ca="1" si="67"/>
        <v>12.966155493303336</v>
      </c>
      <c r="AO196" s="185">
        <f t="shared" ca="1" si="67"/>
        <v>15.548510557202693</v>
      </c>
      <c r="AP196" s="185">
        <f t="shared" ca="1" si="67"/>
        <v>18.171416354155983</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64"/>
        <v>0.87801872846965445</v>
      </c>
      <c r="L197" s="185">
        <f t="shared" ca="1" si="64"/>
        <v>0.88940954205490586</v>
      </c>
      <c r="M197" s="192">
        <f t="shared" si="65"/>
        <v>0.8074079999999999</v>
      </c>
      <c r="N197" s="192">
        <f t="shared" si="66"/>
        <v>0.8074079999999999</v>
      </c>
      <c r="O197" s="192">
        <f>INDEX('[4]TS BYDem'!$O$10:$O$203,MATCH(D197,'[4]TS BYDem'!$D$10:$D$203,0))</f>
        <v>0.8074079999999999</v>
      </c>
      <c r="P197" s="185">
        <f t="shared" ca="1" si="64"/>
        <v>0.81293875718229214</v>
      </c>
      <c r="Q197" s="185">
        <f t="shared" ca="1" si="64"/>
        <v>0.80658251385338908</v>
      </c>
      <c r="R197" s="185">
        <f t="shared" ca="1" si="64"/>
        <v>0.76596859544013896</v>
      </c>
      <c r="S197" s="185">
        <f t="shared" ca="1" si="64"/>
        <v>0.78899965893057955</v>
      </c>
      <c r="T197" s="185">
        <f t="shared" ca="1" si="64"/>
        <v>0.81004955566915426</v>
      </c>
      <c r="U197" s="185">
        <f t="shared" ca="1" si="64"/>
        <v>0.82730221613331956</v>
      </c>
      <c r="V197" s="185">
        <f t="shared" ca="1" si="64"/>
        <v>0.84348174460689074</v>
      </c>
      <c r="W197" s="185">
        <f t="shared" ca="1" si="64"/>
        <v>0.86081695368571698</v>
      </c>
      <c r="X197" s="185">
        <f t="shared" ca="1" si="64"/>
        <v>0.88459095470810734</v>
      </c>
      <c r="Y197" s="185">
        <f t="shared" ca="1" si="64"/>
        <v>0.90720927512524252</v>
      </c>
      <c r="Z197" s="185">
        <f t="shared" ca="1" si="64"/>
        <v>0.92991014415703888</v>
      </c>
      <c r="AA197" s="185">
        <f t="shared" ca="1" si="67"/>
        <v>0.95112513812493571</v>
      </c>
      <c r="AB197" s="185">
        <f t="shared" ca="1" si="67"/>
        <v>0.97275287516613795</v>
      </c>
      <c r="AC197" s="185">
        <f t="shared" ca="1" si="67"/>
        <v>0.99421551497801797</v>
      </c>
      <c r="AD197" s="185">
        <f t="shared" ca="1" si="67"/>
        <v>1.0141097311113376</v>
      </c>
      <c r="AE197" s="185">
        <f t="shared" ca="1" si="67"/>
        <v>1.03573746815254</v>
      </c>
      <c r="AF197" s="185">
        <f t="shared" ca="1" si="67"/>
        <v>1.0583557885696755</v>
      </c>
      <c r="AG197" s="185">
        <f t="shared" ca="1" si="67"/>
        <v>1.0814694006747771</v>
      </c>
      <c r="AH197" s="185">
        <f t="shared" ca="1" si="67"/>
        <v>1.1071420198343724</v>
      </c>
      <c r="AI197" s="185">
        <f t="shared" ca="1" si="67"/>
        <v>1.1336401251405785</v>
      </c>
      <c r="AJ197" s="185">
        <f t="shared" ca="1" si="67"/>
        <v>1.159725487373479</v>
      </c>
      <c r="AK197" s="185">
        <f t="shared" ca="1" si="67"/>
        <v>1.186388689909007</v>
      </c>
      <c r="AL197" s="185">
        <f t="shared" ca="1" si="67"/>
        <v>1.2142075730497901</v>
      </c>
      <c r="AM197" s="185">
        <f t="shared" ca="1" si="67"/>
        <v>1.3538798290563332</v>
      </c>
      <c r="AN197" s="185">
        <f t="shared" ca="1" si="67"/>
        <v>1.5221139057356092</v>
      </c>
      <c r="AO197" s="185">
        <f t="shared" ca="1" si="67"/>
        <v>1.8252599349759686</v>
      </c>
      <c r="AP197" s="185">
        <f t="shared" ca="1" si="67"/>
        <v>2.1331662676617893</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64"/>
        <v>3.6421517625407898</v>
      </c>
      <c r="L198" s="185">
        <f t="shared" ca="1" si="64"/>
        <v>3.6894025448203513</v>
      </c>
      <c r="M198" s="192">
        <f t="shared" si="65"/>
        <v>3.3492480000000002</v>
      </c>
      <c r="N198" s="192">
        <f t="shared" si="66"/>
        <v>3.3492480000000002</v>
      </c>
      <c r="O198" s="192">
        <f>INDEX('[4]TS BYDem'!$O$10:$O$203,MATCH(D198,'[4]TS BYDem'!$D$10:$D$203,0))</f>
        <v>3.3492480000000002</v>
      </c>
      <c r="P198" s="185">
        <f t="shared" ca="1" si="64"/>
        <v>3.372190400163583</v>
      </c>
      <c r="Q198" s="185">
        <f t="shared" ca="1" si="64"/>
        <v>3.3458237611696147</v>
      </c>
      <c r="R198" s="185">
        <f t="shared" ca="1" si="64"/>
        <v>3.1773512107146513</v>
      </c>
      <c r="S198" s="185">
        <f t="shared" ca="1" si="64"/>
        <v>3.2728874740824048</v>
      </c>
      <c r="T198" s="185">
        <f t="shared" ca="1" si="64"/>
        <v>3.3602055642572335</v>
      </c>
      <c r="U198" s="185">
        <f t="shared" ca="1" si="64"/>
        <v>3.4317721558122893</v>
      </c>
      <c r="V198" s="185">
        <f t="shared" ca="1" si="64"/>
        <v>3.4988872368878439</v>
      </c>
      <c r="W198" s="185">
        <f t="shared" ca="1" si="64"/>
        <v>3.570796252325938</v>
      </c>
      <c r="X198" s="185">
        <f t="shared" ca="1" si="64"/>
        <v>3.6694143306410387</v>
      </c>
      <c r="Y198" s="185">
        <f t="shared" ca="1" si="64"/>
        <v>3.7632384745935998</v>
      </c>
      <c r="Z198" s="185">
        <f t="shared" ca="1" si="64"/>
        <v>3.8574050424291997</v>
      </c>
      <c r="AA198" s="185">
        <f t="shared" ca="1" si="67"/>
        <v>3.945407980370105</v>
      </c>
      <c r="AB198" s="185">
        <f t="shared" ca="1" si="67"/>
        <v>4.0351230377262031</v>
      </c>
      <c r="AC198" s="185">
        <f t="shared" ca="1" si="67"/>
        <v>4.1241532473162241</v>
      </c>
      <c r="AD198" s="185">
        <f t="shared" ca="1" si="67"/>
        <v>4.2066774031285128</v>
      </c>
      <c r="AE198" s="185">
        <f t="shared" ca="1" si="67"/>
        <v>4.2963924604846113</v>
      </c>
      <c r="AF198" s="185">
        <f t="shared" ca="1" si="67"/>
        <v>4.3902166044371729</v>
      </c>
      <c r="AG198" s="185">
        <f t="shared" ca="1" si="67"/>
        <v>4.4860952916879651</v>
      </c>
      <c r="AH198" s="185">
        <f t="shared" ca="1" si="67"/>
        <v>4.5925891193129527</v>
      </c>
      <c r="AI198" s="185">
        <f t="shared" ca="1" si="67"/>
        <v>4.7025071857683258</v>
      </c>
      <c r="AJ198" s="185">
        <f t="shared" ca="1" si="67"/>
        <v>4.8107131328085053</v>
      </c>
      <c r="AK198" s="185">
        <f t="shared" ca="1" si="67"/>
        <v>4.9213160470299542</v>
      </c>
      <c r="AL198" s="185">
        <f t="shared" ca="1" si="67"/>
        <v>5.0367128956139435</v>
      </c>
      <c r="AM198" s="185">
        <f t="shared" ca="1" si="67"/>
        <v>5.6160941057151597</v>
      </c>
      <c r="AN198" s="185">
        <f t="shared" ca="1" si="67"/>
        <v>6.313953979347712</v>
      </c>
      <c r="AO198" s="185">
        <f t="shared" ca="1" si="67"/>
        <v>7.5714486191595727</v>
      </c>
      <c r="AP198" s="185">
        <f t="shared" ca="1" si="67"/>
        <v>8.8486897028933473</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64"/>
        <v>0.52030739464868414</v>
      </c>
      <c r="L199" s="185">
        <f t="shared" ca="1" si="64"/>
        <v>0.52705750640290716</v>
      </c>
      <c r="M199" s="192">
        <f t="shared" si="65"/>
        <v>0.47846400000000006</v>
      </c>
      <c r="N199" s="192">
        <f t="shared" si="66"/>
        <v>0.47846400000000006</v>
      </c>
      <c r="O199" s="192">
        <f>INDEX('[4]TS BYDem'!$O$10:$O$203,MATCH(D199,'[4]TS BYDem'!$D$10:$D$203,0))</f>
        <v>0.47846400000000006</v>
      </c>
      <c r="P199" s="185">
        <f t="shared" ca="1" si="64"/>
        <v>0.48174148573765474</v>
      </c>
      <c r="Q199" s="185">
        <f t="shared" ca="1" si="64"/>
        <v>0.47797482302423067</v>
      </c>
      <c r="R199" s="185">
        <f t="shared" ca="1" si="64"/>
        <v>0.45390731581637872</v>
      </c>
      <c r="S199" s="185">
        <f t="shared" ca="1" si="64"/>
        <v>0.46755535344034349</v>
      </c>
      <c r="T199" s="185">
        <f t="shared" ca="1" si="64"/>
        <v>0.48002936632246185</v>
      </c>
      <c r="U199" s="185">
        <f t="shared" ca="1" si="64"/>
        <v>0.49025316511604128</v>
      </c>
      <c r="V199" s="185">
        <f t="shared" ca="1" si="64"/>
        <v>0.4998410338411205</v>
      </c>
      <c r="W199" s="185">
        <f t="shared" ca="1" si="64"/>
        <v>0.51011375033227679</v>
      </c>
      <c r="X199" s="185">
        <f t="shared" ca="1" si="64"/>
        <v>0.52420204723443409</v>
      </c>
      <c r="Y199" s="185">
        <f t="shared" ca="1" si="64"/>
        <v>0.53760549637051425</v>
      </c>
      <c r="Z199" s="185">
        <f t="shared" ca="1" si="64"/>
        <v>0.55105786320417138</v>
      </c>
      <c r="AA199" s="185">
        <f t="shared" ca="1" si="67"/>
        <v>0.56362971148144358</v>
      </c>
      <c r="AB199" s="185">
        <f t="shared" ca="1" si="67"/>
        <v>0.57644614824660045</v>
      </c>
      <c r="AC199" s="185">
        <f t="shared" ca="1" si="67"/>
        <v>0.58916474961660348</v>
      </c>
      <c r="AD199" s="185">
        <f t="shared" ca="1" si="67"/>
        <v>0.6009539147326447</v>
      </c>
      <c r="AE199" s="185">
        <f t="shared" ca="1" si="67"/>
        <v>0.61377035149780168</v>
      </c>
      <c r="AF199" s="185">
        <f t="shared" ca="1" si="67"/>
        <v>0.62717380063388195</v>
      </c>
      <c r="AG199" s="185">
        <f t="shared" ca="1" si="67"/>
        <v>0.64087075595542364</v>
      </c>
      <c r="AH199" s="185">
        <f t="shared" ca="1" si="67"/>
        <v>0.65608415990185054</v>
      </c>
      <c r="AI199" s="185">
        <f t="shared" ca="1" si="67"/>
        <v>0.67178674082404677</v>
      </c>
      <c r="AJ199" s="185">
        <f t="shared" ca="1" si="67"/>
        <v>0.68724473325835811</v>
      </c>
      <c r="AK199" s="185">
        <f t="shared" ca="1" si="67"/>
        <v>0.70304514957570796</v>
      </c>
      <c r="AL199" s="185">
        <f t="shared" ca="1" si="67"/>
        <v>0.71953041365913495</v>
      </c>
      <c r="AM199" s="185">
        <f t="shared" ca="1" si="67"/>
        <v>0.80229915795930862</v>
      </c>
      <c r="AN199" s="185">
        <f t="shared" ca="1" si="67"/>
        <v>0.90199342562110185</v>
      </c>
      <c r="AO199" s="185">
        <f t="shared" ca="1" si="67"/>
        <v>1.0816355170227963</v>
      </c>
      <c r="AP199" s="185">
        <f t="shared" ca="1" si="67"/>
        <v>1.2640985289847642</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64"/>
        <v>2.7316138219055919</v>
      </c>
      <c r="L200" s="185">
        <f t="shared" ca="1" si="64"/>
        <v>2.767051908615263</v>
      </c>
      <c r="M200" s="192">
        <f t="shared" si="65"/>
        <v>2.5119360000000004</v>
      </c>
      <c r="N200" s="192">
        <f t="shared" si="66"/>
        <v>2.5119360000000004</v>
      </c>
      <c r="O200" s="192">
        <f>INDEX('[4]TS BYDem'!$O$10:$O$203,MATCH(D200,'[4]TS BYDem'!$D$10:$D$203,0))</f>
        <v>2.5119360000000004</v>
      </c>
      <c r="P200" s="185">
        <f t="shared" ca="1" si="64"/>
        <v>2.5291428001226874</v>
      </c>
      <c r="Q200" s="185">
        <f t="shared" ca="1" si="64"/>
        <v>2.5093678208772112</v>
      </c>
      <c r="R200" s="185">
        <f t="shared" ca="1" si="64"/>
        <v>2.3830134080359886</v>
      </c>
      <c r="S200" s="185">
        <f t="shared" ca="1" si="64"/>
        <v>2.4546656055618037</v>
      </c>
      <c r="T200" s="185">
        <f t="shared" ca="1" si="64"/>
        <v>2.5201541731929251</v>
      </c>
      <c r="U200" s="185">
        <f t="shared" ca="1" si="64"/>
        <v>2.5738291168592169</v>
      </c>
      <c r="V200" s="185">
        <f t="shared" ca="1" si="64"/>
        <v>2.6241654276658828</v>
      </c>
      <c r="W200" s="185">
        <f t="shared" ca="1" si="64"/>
        <v>2.6780971892444536</v>
      </c>
      <c r="X200" s="185">
        <f t="shared" ca="1" si="64"/>
        <v>2.7520607479807793</v>
      </c>
      <c r="Y200" s="185">
        <f t="shared" ca="1" si="64"/>
        <v>2.8224288559452</v>
      </c>
      <c r="Z200" s="185">
        <f t="shared" ca="1" si="64"/>
        <v>2.8930537818218998</v>
      </c>
      <c r="AA200" s="185">
        <f t="shared" ca="1" si="67"/>
        <v>2.9590559852775788</v>
      </c>
      <c r="AB200" s="185">
        <f t="shared" ca="1" si="67"/>
        <v>3.0263422782946527</v>
      </c>
      <c r="AC200" s="185">
        <f t="shared" ca="1" si="67"/>
        <v>3.0931149354871685</v>
      </c>
      <c r="AD200" s="185">
        <f t="shared" ca="1" si="67"/>
        <v>3.155008052346385</v>
      </c>
      <c r="AE200" s="185">
        <f t="shared" ca="1" si="67"/>
        <v>3.2222943453634594</v>
      </c>
      <c r="AF200" s="185">
        <f t="shared" ca="1" si="67"/>
        <v>3.2926624533278805</v>
      </c>
      <c r="AG200" s="185">
        <f t="shared" ca="1" si="67"/>
        <v>3.3645714687659747</v>
      </c>
      <c r="AH200" s="185">
        <f t="shared" ca="1" si="67"/>
        <v>3.4444418394847158</v>
      </c>
      <c r="AI200" s="185">
        <f t="shared" ca="1" si="67"/>
        <v>3.5268803893262457</v>
      </c>
      <c r="AJ200" s="185">
        <f t="shared" ca="1" si="67"/>
        <v>3.6080348496063803</v>
      </c>
      <c r="AK200" s="185">
        <f t="shared" ca="1" si="67"/>
        <v>3.6909870352724674</v>
      </c>
      <c r="AL200" s="185">
        <f t="shared" ca="1" si="67"/>
        <v>3.7775346717104594</v>
      </c>
      <c r="AM200" s="185">
        <f t="shared" ca="1" si="67"/>
        <v>4.2120705792863715</v>
      </c>
      <c r="AN200" s="185">
        <f t="shared" ca="1" si="67"/>
        <v>4.7354654845107857</v>
      </c>
      <c r="AO200" s="185">
        <f t="shared" ca="1" si="67"/>
        <v>5.6785864643696815</v>
      </c>
      <c r="AP200" s="185">
        <f t="shared" ca="1" si="67"/>
        <v>6.6365172771700136</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64"/>
        <v>0</v>
      </c>
      <c r="L201" s="185">
        <f t="shared" ca="1" si="64"/>
        <v>0</v>
      </c>
      <c r="M201" s="192">
        <f t="shared" si="65"/>
        <v>0</v>
      </c>
      <c r="N201" s="192">
        <f t="shared" si="66"/>
        <v>0</v>
      </c>
      <c r="O201" s="192">
        <f>INDEX('[4]TS BYDem'!$O$10:$O$203,MATCH(D201,'[4]TS BYDem'!$D$10:$D$203,0))</f>
        <v>0</v>
      </c>
      <c r="P201" s="185">
        <f t="shared" ca="1" si="64"/>
        <v>0</v>
      </c>
      <c r="Q201" s="185">
        <f t="shared" ca="1" si="64"/>
        <v>0</v>
      </c>
      <c r="R201" s="185">
        <f t="shared" ca="1" si="64"/>
        <v>0</v>
      </c>
      <c r="S201" s="185">
        <f t="shared" ca="1" si="64"/>
        <v>0</v>
      </c>
      <c r="T201" s="185">
        <f t="shared" ca="1" si="64"/>
        <v>0</v>
      </c>
      <c r="U201" s="185">
        <f t="shared" ca="1" si="64"/>
        <v>0</v>
      </c>
      <c r="V201" s="185">
        <f t="shared" ca="1" si="64"/>
        <v>0</v>
      </c>
      <c r="W201" s="185">
        <f t="shared" ca="1" si="64"/>
        <v>0</v>
      </c>
      <c r="X201" s="185">
        <f t="shared" ca="1" si="64"/>
        <v>0</v>
      </c>
      <c r="Y201" s="185">
        <f t="shared" ca="1" si="64"/>
        <v>0</v>
      </c>
      <c r="Z201" s="185">
        <f t="shared" ca="1" si="64"/>
        <v>0</v>
      </c>
      <c r="AA201" s="185">
        <f t="shared" ca="1" si="67"/>
        <v>0</v>
      </c>
      <c r="AB201" s="185">
        <f t="shared" ca="1" si="67"/>
        <v>0</v>
      </c>
      <c r="AC201" s="185">
        <f t="shared" ca="1" si="67"/>
        <v>0</v>
      </c>
      <c r="AD201" s="185">
        <f t="shared" ca="1" si="67"/>
        <v>0</v>
      </c>
      <c r="AE201" s="185">
        <f t="shared" ca="1" si="67"/>
        <v>0</v>
      </c>
      <c r="AF201" s="185">
        <f t="shared" ca="1" si="67"/>
        <v>0</v>
      </c>
      <c r="AG201" s="185">
        <f t="shared" ca="1" si="67"/>
        <v>0</v>
      </c>
      <c r="AH201" s="185">
        <f t="shared" ca="1" si="67"/>
        <v>0</v>
      </c>
      <c r="AI201" s="185">
        <f t="shared" ca="1" si="67"/>
        <v>0</v>
      </c>
      <c r="AJ201" s="185">
        <f t="shared" ca="1" si="67"/>
        <v>0</v>
      </c>
      <c r="AK201" s="185">
        <f t="shared" ca="1" si="67"/>
        <v>0</v>
      </c>
      <c r="AL201" s="185">
        <f t="shared" ca="1" si="67"/>
        <v>0</v>
      </c>
      <c r="AM201" s="185">
        <f t="shared" ca="1" si="67"/>
        <v>0</v>
      </c>
      <c r="AN201" s="185">
        <f t="shared" ca="1" si="67"/>
        <v>0</v>
      </c>
      <c r="AO201" s="185">
        <f t="shared" ca="1" si="67"/>
        <v>0</v>
      </c>
      <c r="AP201" s="185">
        <f t="shared" ca="1" si="67"/>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64"/>
        <v>#VALUE!</v>
      </c>
      <c r="L202" s="185" t="e">
        <f t="shared" ca="1" si="64"/>
        <v>#VALUE!</v>
      </c>
      <c r="M202" s="185" t="e">
        <f t="shared" ca="1" si="64"/>
        <v>#VALUE!</v>
      </c>
      <c r="N202" s="185" t="e">
        <f t="shared" ca="1" si="64"/>
        <v>#VALUE!</v>
      </c>
      <c r="O202" s="185" t="e">
        <f t="shared" ca="1" si="64"/>
        <v>#VALUE!</v>
      </c>
      <c r="P202" s="185" t="e">
        <f t="shared" ca="1" si="64"/>
        <v>#VALUE!</v>
      </c>
      <c r="Q202" s="185" t="e">
        <f t="shared" ca="1" si="64"/>
        <v>#VALUE!</v>
      </c>
      <c r="R202" s="185" t="e">
        <f t="shared" ca="1" si="64"/>
        <v>#VALUE!</v>
      </c>
      <c r="S202" s="185" t="e">
        <f t="shared" ca="1" si="64"/>
        <v>#VALUE!</v>
      </c>
      <c r="T202" s="185" t="e">
        <f t="shared" ca="1" si="64"/>
        <v>#VALUE!</v>
      </c>
      <c r="U202" s="185" t="e">
        <f t="shared" ca="1" si="64"/>
        <v>#VALUE!</v>
      </c>
      <c r="V202" s="185" t="e">
        <f t="shared" ca="1" si="64"/>
        <v>#VALUE!</v>
      </c>
      <c r="W202" s="185" t="e">
        <f t="shared" ca="1" si="64"/>
        <v>#VALUE!</v>
      </c>
      <c r="X202" s="185" t="e">
        <f t="shared" ca="1" si="64"/>
        <v>#VALUE!</v>
      </c>
      <c r="Y202" s="185" t="e">
        <f t="shared" ca="1" si="64"/>
        <v>#VALUE!</v>
      </c>
      <c r="Z202" s="185" t="e">
        <f t="shared" ca="1" si="64"/>
        <v>#VALUE!</v>
      </c>
      <c r="AA202" s="185" t="e">
        <f t="shared" ca="1" si="67"/>
        <v>#VALUE!</v>
      </c>
      <c r="AB202" s="185" t="e">
        <f t="shared" ca="1" si="67"/>
        <v>#VALUE!</v>
      </c>
      <c r="AC202" s="185" t="e">
        <f t="shared" ca="1" si="67"/>
        <v>#VALUE!</v>
      </c>
      <c r="AD202" s="185" t="e">
        <f t="shared" ca="1" si="67"/>
        <v>#VALUE!</v>
      </c>
      <c r="AE202" s="185" t="e">
        <f t="shared" ca="1" si="67"/>
        <v>#VALUE!</v>
      </c>
      <c r="AF202" s="185" t="e">
        <f t="shared" ca="1" si="67"/>
        <v>#VALUE!</v>
      </c>
      <c r="AG202" s="185" t="e">
        <f t="shared" ca="1" si="67"/>
        <v>#VALUE!</v>
      </c>
      <c r="AH202" s="185" t="e">
        <f t="shared" ca="1" si="67"/>
        <v>#VALUE!</v>
      </c>
      <c r="AI202" s="185" t="e">
        <f t="shared" ca="1" si="67"/>
        <v>#VALUE!</v>
      </c>
      <c r="AJ202" s="185" t="e">
        <f t="shared" ca="1" si="67"/>
        <v>#VALUE!</v>
      </c>
      <c r="AK202" s="185" t="e">
        <f t="shared" ca="1" si="67"/>
        <v>#VALUE!</v>
      </c>
      <c r="AL202" s="185" t="e">
        <f t="shared" ca="1" si="67"/>
        <v>#VALUE!</v>
      </c>
      <c r="AM202" s="185" t="e">
        <f t="shared" ca="1" si="67"/>
        <v>#VALUE!</v>
      </c>
      <c r="AN202" s="185" t="e">
        <f t="shared" ca="1" si="67"/>
        <v>#VALUE!</v>
      </c>
      <c r="AO202" s="185" t="e">
        <f t="shared" ca="1" si="67"/>
        <v>#VALUE!</v>
      </c>
      <c r="AP202" s="185" t="e">
        <f t="shared" ca="1" si="67"/>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64"/>
        <v>20.797647861598961</v>
      </c>
      <c r="L203" s="185">
        <f t="shared" ca="1" si="64"/>
        <v>21.067462299630467</v>
      </c>
      <c r="M203" s="192">
        <f t="shared" ref="M203" si="68">O203</f>
        <v>6.8922304000000008</v>
      </c>
      <c r="N203" s="192">
        <f t="shared" ref="N203" si="69">O203</f>
        <v>6.8922304000000008</v>
      </c>
      <c r="O203" s="192">
        <f>INDEX('[4]TS BYDem'!$O$10:$O$203,MATCH(D203,'[4]TS BYDem'!$D$10:$D$203,0))</f>
        <v>6.8922304000000008</v>
      </c>
      <c r="P203" s="185">
        <f t="shared" ca="1" si="64"/>
        <v>6.9394422839382486</v>
      </c>
      <c r="Q203" s="185">
        <f t="shared" ca="1" si="64"/>
        <v>6.8851838501584703</v>
      </c>
      <c r="R203" s="185">
        <f t="shared" ca="1" si="64"/>
        <v>6.5384935979552194</v>
      </c>
      <c r="S203" s="185">
        <f t="shared" ca="1" si="64"/>
        <v>6.7350923385338914</v>
      </c>
      <c r="T203" s="185">
        <f t="shared" ca="1" si="64"/>
        <v>6.9147793594928935</v>
      </c>
      <c r="U203" s="185">
        <f t="shared" ca="1" si="64"/>
        <v>7.0620522511808606</v>
      </c>
      <c r="V203" s="185">
        <f t="shared" ca="1" si="64"/>
        <v>7.2001646280748384</v>
      </c>
      <c r="W203" s="185">
        <f t="shared" ca="1" si="64"/>
        <v>7.3481421747469575</v>
      </c>
      <c r="X203" s="185">
        <f t="shared" ca="1" si="64"/>
        <v>7.551082810183007</v>
      </c>
      <c r="Y203" s="185">
        <f t="shared" ca="1" si="64"/>
        <v>7.7441582758409151</v>
      </c>
      <c r="Z203" s="185">
        <f t="shared" ca="1" si="64"/>
        <v>7.9379383964829771</v>
      </c>
      <c r="AA203" s="185">
        <f t="shared" ca="1" si="67"/>
        <v>8.1190347274102841</v>
      </c>
      <c r="AB203" s="185">
        <f t="shared" ca="1" si="67"/>
        <v>8.3036543332583559</v>
      </c>
      <c r="AC203" s="185">
        <f t="shared" ca="1" si="67"/>
        <v>8.4868646291381218</v>
      </c>
      <c r="AD203" s="185">
        <f t="shared" ca="1" si="67"/>
        <v>8.6566864803189816</v>
      </c>
      <c r="AE203" s="185">
        <f t="shared" ca="1" si="67"/>
        <v>8.8413060861670552</v>
      </c>
      <c r="AF203" s="185">
        <f t="shared" ca="1" si="67"/>
        <v>9.0343815518249642</v>
      </c>
      <c r="AG203" s="185">
        <f t="shared" ca="1" si="67"/>
        <v>9.2316849473877891</v>
      </c>
      <c r="AH203" s="185">
        <f t="shared" ca="1" si="67"/>
        <v>9.4508326474593574</v>
      </c>
      <c r="AI203" s="185">
        <f t="shared" ca="1" si="67"/>
        <v>9.6770268973724551</v>
      </c>
      <c r="AJ203" s="185">
        <f t="shared" ca="1" si="67"/>
        <v>9.8996978723647864</v>
      </c>
      <c r="AK203" s="185">
        <f t="shared" ca="1" si="67"/>
        <v>10.127301432246188</v>
      </c>
      <c r="AL203" s="185">
        <f t="shared" ca="1" si="67"/>
        <v>10.364770161905732</v>
      </c>
      <c r="AM203" s="185">
        <f t="shared" ca="1" si="67"/>
        <v>11.55704639509252</v>
      </c>
      <c r="AN203" s="185">
        <f t="shared" ca="1" si="67"/>
        <v>12.99313325279623</v>
      </c>
      <c r="AO203" s="185">
        <f t="shared" ca="1" si="67"/>
        <v>15.580861239600539</v>
      </c>
      <c r="AP203" s="185">
        <f t="shared" ca="1" si="67"/>
        <v>18.209224330491054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64"/>
        <v>20.797647861598961</v>
      </c>
      <c r="L204" s="185">
        <f t="shared" ca="1" si="64"/>
        <v>21.067462299630467</v>
      </c>
      <c r="M204" s="185">
        <f t="shared" ca="1" si="64"/>
        <v>21.087204819486427</v>
      </c>
      <c r="N204" s="185">
        <f t="shared" ca="1" si="64"/>
        <v>21.374568164056566</v>
      </c>
      <c r="O204" s="185">
        <f t="shared" ca="1" si="64"/>
        <v>21.455731856797751</v>
      </c>
      <c r="P204" s="185">
        <f t="shared" ca="1" si="64"/>
        <v>21.602703949058814</v>
      </c>
      <c r="Q204" s="185">
        <f t="shared" ca="1" si="64"/>
        <v>21.433795723624456</v>
      </c>
      <c r="R204" s="185">
        <f t="shared" ca="1" si="64"/>
        <v>20.354537971498448</v>
      </c>
      <c r="S204" s="185">
        <f t="shared" ca="1" si="64"/>
        <v>20.966556087033318</v>
      </c>
      <c r="T204" s="185">
        <f t="shared" ca="1" si="64"/>
        <v>21.525927482952284</v>
      </c>
      <c r="U204" s="185">
        <f t="shared" ca="1" si="64"/>
        <v>21.984392666274108</v>
      </c>
      <c r="V204" s="185">
        <f t="shared" ca="1" si="64"/>
        <v>22.414340876470646</v>
      </c>
      <c r="W204" s="185">
        <f t="shared" ca="1" si="64"/>
        <v>22.874999673109794</v>
      </c>
      <c r="X204" s="185">
        <f t="shared" ca="1" si="64"/>
        <v>23.506760308500631</v>
      </c>
      <c r="Y204" s="185">
        <f t="shared" ca="1" si="64"/>
        <v>24.107810357448855</v>
      </c>
      <c r="Z204" s="185">
        <f t="shared" ca="1" si="64"/>
        <v>24.71105401971441</v>
      </c>
      <c r="AA204" s="185">
        <f t="shared" ca="1" si="67"/>
        <v>25.274812642268035</v>
      </c>
      <c r="AB204" s="185">
        <f t="shared" ca="1" si="67"/>
        <v>25.849539331408305</v>
      </c>
      <c r="AC204" s="185">
        <f t="shared" ca="1" si="67"/>
        <v>26.419878793913917</v>
      </c>
      <c r="AD204" s="185">
        <f t="shared" ca="1" si="67"/>
        <v>26.948539603390273</v>
      </c>
      <c r="AE204" s="185">
        <f t="shared" ca="1" si="67"/>
        <v>27.523266292530547</v>
      </c>
      <c r="AF204" s="185">
        <f t="shared" ca="1" si="67"/>
        <v>28.124316341478774</v>
      </c>
      <c r="AG204" s="185">
        <f t="shared" ca="1" si="67"/>
        <v>28.738528070330972</v>
      </c>
      <c r="AH204" s="185">
        <f t="shared" ca="1" si="67"/>
        <v>29.420741812020385</v>
      </c>
      <c r="AI204" s="185">
        <f t="shared" ca="1" si="67"/>
        <v>30.124891686883089</v>
      </c>
      <c r="AJ204" s="185">
        <f t="shared" ca="1" si="67"/>
        <v>30.81807349515914</v>
      </c>
      <c r="AK204" s="185">
        <f t="shared" ca="1" si="67"/>
        <v>31.526610596656496</v>
      </c>
      <c r="AL204" s="185">
        <f t="shared" ca="1" si="67"/>
        <v>32.265858284596462</v>
      </c>
      <c r="AM204" s="185">
        <f t="shared" ca="1" si="67"/>
        <v>35.977452017517606</v>
      </c>
      <c r="AN204" s="185">
        <f t="shared" ca="1" si="67"/>
        <v>40.448035958234691</v>
      </c>
      <c r="AO204" s="185">
        <f t="shared" ca="1" si="67"/>
        <v>48.503715263906813</v>
      </c>
      <c r="AP204" s="185">
        <f t="shared" ca="1" si="67"/>
        <v>56.685892937545084</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64"/>
        <v>20.797647861598961</v>
      </c>
      <c r="L205" s="185">
        <f t="shared" ca="1" si="64"/>
        <v>21.067462299630467</v>
      </c>
      <c r="M205" s="185">
        <f t="shared" ca="1" si="64"/>
        <v>21.087204819486427</v>
      </c>
      <c r="N205" s="185">
        <f t="shared" ca="1" si="64"/>
        <v>21.374568164056566</v>
      </c>
      <c r="O205" s="185">
        <f t="shared" ca="1" si="64"/>
        <v>21.455731856797751</v>
      </c>
      <c r="P205" s="185">
        <f t="shared" ca="1" si="64"/>
        <v>21.602703949058814</v>
      </c>
      <c r="Q205" s="185">
        <f t="shared" ca="1" si="64"/>
        <v>21.433795723624456</v>
      </c>
      <c r="R205" s="185">
        <f t="shared" ca="1" si="64"/>
        <v>20.354537971498448</v>
      </c>
      <c r="S205" s="185">
        <f t="shared" ca="1" si="64"/>
        <v>20.966556087033318</v>
      </c>
      <c r="T205" s="185">
        <f t="shared" ca="1" si="64"/>
        <v>21.525927482952284</v>
      </c>
      <c r="U205" s="185">
        <f t="shared" ca="1" si="64"/>
        <v>21.984392666274108</v>
      </c>
      <c r="V205" s="185">
        <f t="shared" ca="1" si="64"/>
        <v>22.414340876470646</v>
      </c>
      <c r="W205" s="185">
        <f t="shared" ca="1" si="64"/>
        <v>22.874999673109794</v>
      </c>
      <c r="X205" s="185">
        <f t="shared" ca="1" si="64"/>
        <v>23.506760308500631</v>
      </c>
      <c r="Y205" s="185">
        <f t="shared" ca="1" si="64"/>
        <v>24.107810357448855</v>
      </c>
      <c r="Z205" s="185">
        <f t="shared" ca="1" si="64"/>
        <v>24.71105401971441</v>
      </c>
      <c r="AA205" s="185">
        <f t="shared" ca="1" si="67"/>
        <v>25.274812642268035</v>
      </c>
      <c r="AB205" s="185">
        <f t="shared" ca="1" si="67"/>
        <v>25.849539331408305</v>
      </c>
      <c r="AC205" s="185">
        <f t="shared" ca="1" si="67"/>
        <v>26.419878793913917</v>
      </c>
      <c r="AD205" s="185">
        <f t="shared" ca="1" si="67"/>
        <v>26.948539603390273</v>
      </c>
      <c r="AE205" s="185">
        <f t="shared" ca="1" si="67"/>
        <v>27.523266292530547</v>
      </c>
      <c r="AF205" s="185">
        <f t="shared" ca="1" si="67"/>
        <v>28.124316341478774</v>
      </c>
      <c r="AG205" s="185">
        <f t="shared" ca="1" si="67"/>
        <v>28.738528070330972</v>
      </c>
      <c r="AH205" s="185">
        <f t="shared" ca="1" si="67"/>
        <v>29.420741812020385</v>
      </c>
      <c r="AI205" s="185">
        <f t="shared" ca="1" si="67"/>
        <v>30.124891686883089</v>
      </c>
      <c r="AJ205" s="185">
        <f t="shared" ca="1" si="67"/>
        <v>30.81807349515914</v>
      </c>
      <c r="AK205" s="185">
        <f t="shared" ca="1" si="67"/>
        <v>31.526610596656496</v>
      </c>
      <c r="AL205" s="185">
        <f t="shared" ca="1" si="67"/>
        <v>32.265858284596462</v>
      </c>
      <c r="AM205" s="185">
        <f t="shared" ca="1" si="67"/>
        <v>35.977452017517606</v>
      </c>
      <c r="AN205" s="185">
        <f t="shared" ca="1" si="67"/>
        <v>40.448035958234691</v>
      </c>
      <c r="AO205" s="185">
        <f t="shared" ca="1" si="67"/>
        <v>48.503715263906813</v>
      </c>
      <c r="AP205" s="185">
        <f t="shared" ca="1" si="67"/>
        <v>56.685892937545084</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64"/>
        <v>20.797647861598961</v>
      </c>
      <c r="L206" s="185">
        <f t="shared" ca="1" si="64"/>
        <v>21.067462299630467</v>
      </c>
      <c r="M206" s="185">
        <f t="shared" ca="1" si="64"/>
        <v>21.087204819486427</v>
      </c>
      <c r="N206" s="185">
        <f t="shared" ca="1" si="64"/>
        <v>21.374568164056566</v>
      </c>
      <c r="O206" s="185">
        <f t="shared" ca="1" si="64"/>
        <v>21.455731856797751</v>
      </c>
      <c r="P206" s="185">
        <f t="shared" ca="1" si="64"/>
        <v>21.602703949058814</v>
      </c>
      <c r="Q206" s="185">
        <f t="shared" ca="1" si="64"/>
        <v>21.433795723624456</v>
      </c>
      <c r="R206" s="185">
        <f t="shared" ca="1" si="64"/>
        <v>20.354537971498448</v>
      </c>
      <c r="S206" s="185">
        <f t="shared" ca="1" si="64"/>
        <v>20.966556087033318</v>
      </c>
      <c r="T206" s="185">
        <f t="shared" ca="1" si="64"/>
        <v>21.525927482952284</v>
      </c>
      <c r="U206" s="185">
        <f t="shared" ca="1" si="64"/>
        <v>21.984392666274108</v>
      </c>
      <c r="V206" s="185">
        <f t="shared" ca="1" si="64"/>
        <v>22.414340876470646</v>
      </c>
      <c r="W206" s="185">
        <f t="shared" ca="1" si="64"/>
        <v>22.874999673109794</v>
      </c>
      <c r="X206" s="185">
        <f t="shared" ca="1" si="64"/>
        <v>23.506760308500631</v>
      </c>
      <c r="Y206" s="185">
        <f t="shared" ca="1" si="64"/>
        <v>24.107810357448855</v>
      </c>
      <c r="Z206" s="185">
        <f t="shared" ca="1" si="64"/>
        <v>24.71105401971441</v>
      </c>
      <c r="AA206" s="185">
        <f t="shared" ca="1" si="67"/>
        <v>25.274812642268035</v>
      </c>
      <c r="AB206" s="185">
        <f t="shared" ca="1" si="67"/>
        <v>25.849539331408305</v>
      </c>
      <c r="AC206" s="185">
        <f t="shared" ca="1" si="67"/>
        <v>26.419878793913917</v>
      </c>
      <c r="AD206" s="185">
        <f t="shared" ca="1" si="67"/>
        <v>26.948539603390273</v>
      </c>
      <c r="AE206" s="185">
        <f t="shared" ca="1" si="67"/>
        <v>27.523266292530547</v>
      </c>
      <c r="AF206" s="185">
        <f t="shared" ca="1" si="67"/>
        <v>28.124316341478774</v>
      </c>
      <c r="AG206" s="185">
        <f t="shared" ca="1" si="67"/>
        <v>28.738528070330972</v>
      </c>
      <c r="AH206" s="185">
        <f t="shared" ca="1" si="67"/>
        <v>29.420741812020385</v>
      </c>
      <c r="AI206" s="185">
        <f t="shared" ca="1" si="67"/>
        <v>30.124891686883089</v>
      </c>
      <c r="AJ206" s="185">
        <f t="shared" ca="1" si="67"/>
        <v>30.81807349515914</v>
      </c>
      <c r="AK206" s="185">
        <f t="shared" ca="1" si="67"/>
        <v>31.526610596656496</v>
      </c>
      <c r="AL206" s="185">
        <f t="shared" ca="1" si="67"/>
        <v>32.265858284596462</v>
      </c>
      <c r="AM206" s="185">
        <f t="shared" ca="1" si="67"/>
        <v>35.977452017517606</v>
      </c>
      <c r="AN206" s="185">
        <f t="shared" ca="1" si="67"/>
        <v>40.448035958234691</v>
      </c>
      <c r="AO206" s="185">
        <f t="shared" ca="1" si="67"/>
        <v>48.503715263906813</v>
      </c>
      <c r="AP206" s="185">
        <f t="shared" ca="1" si="67"/>
        <v>56.685892937545084</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64"/>
        <v>20.797647861598961</v>
      </c>
      <c r="L207" s="185">
        <f t="shared" ca="1" si="64"/>
        <v>21.067462299630467</v>
      </c>
      <c r="M207" s="185">
        <f t="shared" ca="1" si="64"/>
        <v>21.087204819486427</v>
      </c>
      <c r="N207" s="185">
        <f t="shared" ca="1" si="64"/>
        <v>21.374568164056566</v>
      </c>
      <c r="O207" s="185">
        <f t="shared" ca="1" si="64"/>
        <v>21.455731856797751</v>
      </c>
      <c r="P207" s="185">
        <f t="shared" ca="1" si="64"/>
        <v>21.602703949058814</v>
      </c>
      <c r="Q207" s="185">
        <f t="shared" ca="1" si="64"/>
        <v>21.433795723624456</v>
      </c>
      <c r="R207" s="185">
        <f t="shared" ca="1" si="64"/>
        <v>20.354537971498448</v>
      </c>
      <c r="S207" s="185">
        <f t="shared" ca="1" si="64"/>
        <v>20.966556087033318</v>
      </c>
      <c r="T207" s="185">
        <f t="shared" ca="1" si="64"/>
        <v>21.525927482952284</v>
      </c>
      <c r="U207" s="185">
        <f t="shared" ca="1" si="64"/>
        <v>21.984392666274108</v>
      </c>
      <c r="V207" s="185">
        <f t="shared" ca="1" si="64"/>
        <v>22.414340876470646</v>
      </c>
      <c r="W207" s="185">
        <f t="shared" ca="1" si="64"/>
        <v>22.874999673109794</v>
      </c>
      <c r="X207" s="185">
        <f t="shared" ca="1" si="64"/>
        <v>23.506760308500631</v>
      </c>
      <c r="Y207" s="185">
        <f t="shared" ca="1" si="64"/>
        <v>24.107810357448855</v>
      </c>
      <c r="Z207" s="185">
        <f t="shared" ca="1" si="64"/>
        <v>24.71105401971441</v>
      </c>
      <c r="AA207" s="185">
        <f t="shared" ca="1" si="67"/>
        <v>25.274812642268035</v>
      </c>
      <c r="AB207" s="185">
        <f t="shared" ca="1" si="67"/>
        <v>25.849539331408305</v>
      </c>
      <c r="AC207" s="185">
        <f t="shared" ca="1" si="67"/>
        <v>26.419878793913917</v>
      </c>
      <c r="AD207" s="185">
        <f t="shared" ca="1" si="67"/>
        <v>26.948539603390273</v>
      </c>
      <c r="AE207" s="185">
        <f t="shared" ca="1" si="67"/>
        <v>27.523266292530547</v>
      </c>
      <c r="AF207" s="185">
        <f t="shared" ca="1" si="67"/>
        <v>28.124316341478774</v>
      </c>
      <c r="AG207" s="185">
        <f t="shared" ca="1" si="67"/>
        <v>28.738528070330972</v>
      </c>
      <c r="AH207" s="185">
        <f t="shared" ca="1" si="67"/>
        <v>29.420741812020385</v>
      </c>
      <c r="AI207" s="185">
        <f t="shared" ca="1" si="67"/>
        <v>30.124891686883089</v>
      </c>
      <c r="AJ207" s="185">
        <f t="shared" ca="1" si="67"/>
        <v>30.81807349515914</v>
      </c>
      <c r="AK207" s="185">
        <f t="shared" ca="1" si="67"/>
        <v>31.526610596656496</v>
      </c>
      <c r="AL207" s="185">
        <f t="shared" ca="1" si="67"/>
        <v>32.265858284596462</v>
      </c>
      <c r="AM207" s="185">
        <f t="shared" ca="1" si="67"/>
        <v>35.977452017517606</v>
      </c>
      <c r="AN207" s="185">
        <f t="shared" ca="1" si="67"/>
        <v>40.448035958234691</v>
      </c>
      <c r="AO207" s="185">
        <f t="shared" ca="1" si="67"/>
        <v>48.503715263906813</v>
      </c>
      <c r="AP207" s="185">
        <f t="shared" ca="1" si="67"/>
        <v>56.685892937545084</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64"/>
        <v>20.797647861598961</v>
      </c>
      <c r="L208" s="185">
        <f t="shared" ca="1" si="64"/>
        <v>21.067462299630467</v>
      </c>
      <c r="M208" s="185">
        <f t="shared" ca="1" si="64"/>
        <v>21.087204819486427</v>
      </c>
      <c r="N208" s="185">
        <f t="shared" ca="1" si="64"/>
        <v>21.374568164056566</v>
      </c>
      <c r="O208" s="185">
        <f t="shared" ca="1" si="64"/>
        <v>21.455731856797751</v>
      </c>
      <c r="P208" s="185">
        <f t="shared" ca="1" si="64"/>
        <v>21.602703949058814</v>
      </c>
      <c r="Q208" s="185">
        <f t="shared" ca="1" si="64"/>
        <v>21.433795723624456</v>
      </c>
      <c r="R208" s="185">
        <f t="shared" ca="1" si="64"/>
        <v>20.354537971498448</v>
      </c>
      <c r="S208" s="185">
        <f t="shared" ca="1" si="64"/>
        <v>20.966556087033318</v>
      </c>
      <c r="T208" s="185">
        <f t="shared" ca="1" si="64"/>
        <v>21.525927482952284</v>
      </c>
      <c r="U208" s="185">
        <f t="shared" ca="1" si="64"/>
        <v>21.984392666274108</v>
      </c>
      <c r="V208" s="185">
        <f t="shared" ca="1" si="64"/>
        <v>22.414340876470646</v>
      </c>
      <c r="W208" s="185">
        <f t="shared" ca="1" si="64"/>
        <v>22.874999673109794</v>
      </c>
      <c r="X208" s="185">
        <f t="shared" ca="1" si="64"/>
        <v>23.506760308500631</v>
      </c>
      <c r="Y208" s="185">
        <f t="shared" ca="1" si="64"/>
        <v>24.107810357448855</v>
      </c>
      <c r="Z208" s="185">
        <f t="shared" ca="1" si="64"/>
        <v>24.71105401971441</v>
      </c>
      <c r="AA208" s="185">
        <f t="shared" ca="1" si="67"/>
        <v>25.274812642268035</v>
      </c>
      <c r="AB208" s="185">
        <f t="shared" ca="1" si="67"/>
        <v>25.849539331408305</v>
      </c>
      <c r="AC208" s="185">
        <f t="shared" ca="1" si="67"/>
        <v>26.419878793913917</v>
      </c>
      <c r="AD208" s="185">
        <f t="shared" ca="1" si="67"/>
        <v>26.948539603390273</v>
      </c>
      <c r="AE208" s="185">
        <f t="shared" ca="1" si="67"/>
        <v>27.523266292530547</v>
      </c>
      <c r="AF208" s="185">
        <f t="shared" ca="1" si="67"/>
        <v>28.124316341478774</v>
      </c>
      <c r="AG208" s="185">
        <f t="shared" ca="1" si="67"/>
        <v>28.738528070330972</v>
      </c>
      <c r="AH208" s="185">
        <f t="shared" ca="1" si="67"/>
        <v>29.420741812020385</v>
      </c>
      <c r="AI208" s="185">
        <f t="shared" ca="1" si="67"/>
        <v>30.124891686883089</v>
      </c>
      <c r="AJ208" s="185">
        <f t="shared" ca="1" si="67"/>
        <v>30.81807349515914</v>
      </c>
      <c r="AK208" s="185">
        <f t="shared" ca="1" si="67"/>
        <v>31.526610596656496</v>
      </c>
      <c r="AL208" s="185">
        <f t="shared" ca="1" si="67"/>
        <v>32.265858284596462</v>
      </c>
      <c r="AM208" s="185">
        <f t="shared" ca="1" si="67"/>
        <v>35.977452017517606</v>
      </c>
      <c r="AN208" s="185">
        <f t="shared" ca="1" si="67"/>
        <v>40.448035958234691</v>
      </c>
      <c r="AO208" s="185">
        <f t="shared" ca="1" si="67"/>
        <v>48.503715263906813</v>
      </c>
      <c r="AP208" s="185">
        <f t="shared" ref="AP208" ca="1" si="70">AP$192/AO$192*AO208</f>
        <v>56.685892937545084</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71">SUMIF($B$10:$B$22,$D211,K$10:K$22)*SUMIF($B$10:$B$22,$D211,K$41:K$53)</f>
        <v>72.760000000000005</v>
      </c>
      <c r="L211" s="5">
        <f t="shared" ca="1" si="71"/>
        <v>74.16</v>
      </c>
      <c r="M211" s="5">
        <f t="shared" ca="1" si="71"/>
        <v>74.92</v>
      </c>
      <c r="N211" s="5">
        <f t="shared" ca="1" si="71"/>
        <v>76.52</v>
      </c>
      <c r="O211" s="5">
        <f t="shared" ca="1" si="71"/>
        <v>76.92</v>
      </c>
      <c r="P211" s="5">
        <f t="shared" ca="1" si="71"/>
        <v>78</v>
      </c>
      <c r="Q211" s="5">
        <f t="shared" ca="1" si="71"/>
        <v>78.08</v>
      </c>
      <c r="R211" s="5">
        <f t="shared" ca="1" si="71"/>
        <v>72.64</v>
      </c>
      <c r="S211" s="5">
        <f t="shared" ca="1" si="71"/>
        <v>74.72</v>
      </c>
      <c r="T211" s="5">
        <f t="shared" ca="1" si="71"/>
        <v>76.599999999999994</v>
      </c>
      <c r="U211" s="5">
        <f t="shared" ca="1" si="71"/>
        <v>78.44</v>
      </c>
      <c r="V211" s="5">
        <f t="shared" ca="1" si="71"/>
        <v>80.16</v>
      </c>
      <c r="W211" s="5">
        <f t="shared" ca="1" si="71"/>
        <v>82.04</v>
      </c>
      <c r="X211" s="5">
        <f t="shared" ca="1" si="71"/>
        <v>84.44</v>
      </c>
      <c r="Y211" s="5">
        <f t="shared" ca="1" si="71"/>
        <v>86.76</v>
      </c>
      <c r="Z211" s="5">
        <f t="shared" ca="1" si="71"/>
        <v>89.12</v>
      </c>
      <c r="AA211" s="5">
        <f t="shared" ca="1" si="71"/>
        <v>91.32</v>
      </c>
      <c r="AB211" s="5">
        <f t="shared" ca="1" si="71"/>
        <v>93.68</v>
      </c>
      <c r="AC211" s="5">
        <f t="shared" ca="1" si="71"/>
        <v>96.08</v>
      </c>
      <c r="AD211" s="5">
        <f t="shared" ca="1" si="71"/>
        <v>98.44</v>
      </c>
      <c r="AE211" s="5">
        <f t="shared" ca="1" si="71"/>
        <v>101.04</v>
      </c>
      <c r="AF211" s="5">
        <f t="shared" ca="1" si="71"/>
        <v>103.76</v>
      </c>
      <c r="AG211" s="5">
        <f t="shared" ca="1" si="71"/>
        <v>106.6</v>
      </c>
      <c r="AH211" s="5">
        <f t="shared" ca="1" si="71"/>
        <v>109.68</v>
      </c>
      <c r="AI211" s="5">
        <f t="shared" ca="1" si="71"/>
        <v>112.88</v>
      </c>
      <c r="AJ211" s="5">
        <f t="shared" ca="1" si="71"/>
        <v>116.12</v>
      </c>
      <c r="AK211" s="5">
        <f t="shared" ca="1" si="71"/>
        <v>119.52</v>
      </c>
      <c r="AL211" s="5">
        <f t="shared" ca="1" si="71"/>
        <v>123.12</v>
      </c>
      <c r="AM211" s="5">
        <f t="shared" ca="1" si="71"/>
        <v>142.47999999999999</v>
      </c>
      <c r="AN211" s="5">
        <f t="shared" ca="1" si="71"/>
        <v>166.8</v>
      </c>
      <c r="AO211" s="5">
        <f t="shared" ca="1" si="71"/>
        <v>209.65333333333183</v>
      </c>
      <c r="AP211" s="5">
        <f t="shared" ca="1" si="71"/>
        <v>253.33333333333212</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72">K$211/J$211*J212</f>
        <v>#VALUE!</v>
      </c>
      <c r="L212" s="185" t="e">
        <f t="shared" ca="1" si="72"/>
        <v>#VALUE!</v>
      </c>
      <c r="M212" s="185" t="e">
        <f t="shared" ca="1" si="72"/>
        <v>#VALUE!</v>
      </c>
      <c r="N212" s="185" t="e">
        <f t="shared" ca="1" si="72"/>
        <v>#VALUE!</v>
      </c>
      <c r="O212" s="185" t="e">
        <f t="shared" ca="1" si="72"/>
        <v>#VALUE!</v>
      </c>
      <c r="P212" s="185" t="e">
        <f t="shared" ca="1" si="72"/>
        <v>#VALUE!</v>
      </c>
      <c r="Q212" s="185" t="e">
        <f t="shared" ca="1" si="72"/>
        <v>#VALUE!</v>
      </c>
      <c r="R212" s="185" t="e">
        <f t="shared" ca="1" si="72"/>
        <v>#VALUE!</v>
      </c>
      <c r="S212" s="185" t="e">
        <f t="shared" ca="1" si="72"/>
        <v>#VALUE!</v>
      </c>
      <c r="T212" s="185" t="e">
        <f t="shared" ca="1" si="72"/>
        <v>#VALUE!</v>
      </c>
      <c r="U212" s="185" t="e">
        <f t="shared" ca="1" si="72"/>
        <v>#VALUE!</v>
      </c>
      <c r="V212" s="185" t="e">
        <f t="shared" ca="1" si="72"/>
        <v>#VALUE!</v>
      </c>
      <c r="W212" s="185" t="e">
        <f t="shared" ca="1" si="72"/>
        <v>#VALUE!</v>
      </c>
      <c r="X212" s="185" t="e">
        <f t="shared" ca="1" si="72"/>
        <v>#VALUE!</v>
      </c>
      <c r="Y212" s="185" t="e">
        <f t="shared" ca="1" si="72"/>
        <v>#VALUE!</v>
      </c>
      <c r="Z212" s="185" t="e">
        <f t="shared" ca="1" si="72"/>
        <v>#VALUE!</v>
      </c>
      <c r="AA212" s="185" t="e">
        <f t="shared" ref="AA212:AP227" ca="1" si="73">AA$211/Z$211*Z212</f>
        <v>#VALUE!</v>
      </c>
      <c r="AB212" s="185" t="e">
        <f t="shared" ca="1" si="73"/>
        <v>#VALUE!</v>
      </c>
      <c r="AC212" s="185" t="e">
        <f t="shared" ca="1" si="73"/>
        <v>#VALUE!</v>
      </c>
      <c r="AD212" s="185" t="e">
        <f t="shared" ca="1" si="73"/>
        <v>#VALUE!</v>
      </c>
      <c r="AE212" s="185" t="e">
        <f t="shared" ca="1" si="73"/>
        <v>#VALUE!</v>
      </c>
      <c r="AF212" s="185" t="e">
        <f t="shared" ca="1" si="73"/>
        <v>#VALUE!</v>
      </c>
      <c r="AG212" s="185" t="e">
        <f t="shared" ca="1" si="73"/>
        <v>#VALUE!</v>
      </c>
      <c r="AH212" s="185" t="e">
        <f t="shared" ca="1" si="73"/>
        <v>#VALUE!</v>
      </c>
      <c r="AI212" s="185" t="e">
        <f t="shared" ca="1" si="73"/>
        <v>#VALUE!</v>
      </c>
      <c r="AJ212" s="185" t="e">
        <f t="shared" ca="1" si="73"/>
        <v>#VALUE!</v>
      </c>
      <c r="AK212" s="185" t="e">
        <f t="shared" ca="1" si="73"/>
        <v>#VALUE!</v>
      </c>
      <c r="AL212" s="185" t="e">
        <f t="shared" ca="1" si="73"/>
        <v>#VALUE!</v>
      </c>
      <c r="AM212" s="185" t="e">
        <f t="shared" ca="1" si="73"/>
        <v>#VALUE!</v>
      </c>
      <c r="AN212" s="185" t="e">
        <f t="shared" ca="1" si="73"/>
        <v>#VALUE!</v>
      </c>
      <c r="AO212" s="185" t="e">
        <f t="shared" ca="1" si="73"/>
        <v>#VALUE!</v>
      </c>
      <c r="AP212" s="185" t="e">
        <f t="shared" ca="1" si="73"/>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72"/>
        <v>#VALUE!</v>
      </c>
      <c r="L213" s="185" t="e">
        <f t="shared" ca="1" si="72"/>
        <v>#VALUE!</v>
      </c>
      <c r="M213" s="185" t="e">
        <f t="shared" ca="1" si="72"/>
        <v>#VALUE!</v>
      </c>
      <c r="N213" s="185" t="e">
        <f t="shared" ca="1" si="72"/>
        <v>#VALUE!</v>
      </c>
      <c r="O213" s="185" t="e">
        <f t="shared" ca="1" si="72"/>
        <v>#VALUE!</v>
      </c>
      <c r="P213" s="185" t="e">
        <f t="shared" ca="1" si="72"/>
        <v>#VALUE!</v>
      </c>
      <c r="Q213" s="185" t="e">
        <f t="shared" ca="1" si="72"/>
        <v>#VALUE!</v>
      </c>
      <c r="R213" s="185" t="e">
        <f t="shared" ca="1" si="72"/>
        <v>#VALUE!</v>
      </c>
      <c r="S213" s="185" t="e">
        <f t="shared" ca="1" si="72"/>
        <v>#VALUE!</v>
      </c>
      <c r="T213" s="185" t="e">
        <f t="shared" ca="1" si="72"/>
        <v>#VALUE!</v>
      </c>
      <c r="U213" s="185" t="e">
        <f t="shared" ca="1" si="72"/>
        <v>#VALUE!</v>
      </c>
      <c r="V213" s="185" t="e">
        <f t="shared" ca="1" si="72"/>
        <v>#VALUE!</v>
      </c>
      <c r="W213" s="185" t="e">
        <f t="shared" ca="1" si="72"/>
        <v>#VALUE!</v>
      </c>
      <c r="X213" s="185" t="e">
        <f t="shared" ca="1" si="72"/>
        <v>#VALUE!</v>
      </c>
      <c r="Y213" s="185" t="e">
        <f t="shared" ca="1" si="72"/>
        <v>#VALUE!</v>
      </c>
      <c r="Z213" s="185" t="e">
        <f t="shared" ca="1" si="72"/>
        <v>#VALUE!</v>
      </c>
      <c r="AA213" s="185" t="e">
        <f t="shared" ca="1" si="73"/>
        <v>#VALUE!</v>
      </c>
      <c r="AB213" s="185" t="e">
        <f t="shared" ca="1" si="73"/>
        <v>#VALUE!</v>
      </c>
      <c r="AC213" s="185" t="e">
        <f t="shared" ca="1" si="73"/>
        <v>#VALUE!</v>
      </c>
      <c r="AD213" s="185" t="e">
        <f t="shared" ca="1" si="73"/>
        <v>#VALUE!</v>
      </c>
      <c r="AE213" s="185" t="e">
        <f t="shared" ca="1" si="73"/>
        <v>#VALUE!</v>
      </c>
      <c r="AF213" s="185" t="e">
        <f t="shared" ca="1" si="73"/>
        <v>#VALUE!</v>
      </c>
      <c r="AG213" s="185" t="e">
        <f t="shared" ca="1" si="73"/>
        <v>#VALUE!</v>
      </c>
      <c r="AH213" s="185" t="e">
        <f t="shared" ca="1" si="73"/>
        <v>#VALUE!</v>
      </c>
      <c r="AI213" s="185" t="e">
        <f t="shared" ca="1" si="73"/>
        <v>#VALUE!</v>
      </c>
      <c r="AJ213" s="185" t="e">
        <f t="shared" ca="1" si="73"/>
        <v>#VALUE!</v>
      </c>
      <c r="AK213" s="185" t="e">
        <f t="shared" ca="1" si="73"/>
        <v>#VALUE!</v>
      </c>
      <c r="AL213" s="185" t="e">
        <f t="shared" ca="1" si="73"/>
        <v>#VALUE!</v>
      </c>
      <c r="AM213" s="185" t="e">
        <f t="shared" ca="1" si="73"/>
        <v>#VALUE!</v>
      </c>
      <c r="AN213" s="185" t="e">
        <f t="shared" ca="1" si="73"/>
        <v>#VALUE!</v>
      </c>
      <c r="AO213" s="185" t="e">
        <f t="shared" ca="1" si="73"/>
        <v>#VALUE!</v>
      </c>
      <c r="AP213" s="185" t="e">
        <f t="shared" ca="1" si="73"/>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72"/>
        <v>#VALUE!</v>
      </c>
      <c r="L214" s="185" t="e">
        <f t="shared" ca="1" si="72"/>
        <v>#VALUE!</v>
      </c>
      <c r="M214" s="185" t="e">
        <f t="shared" ca="1" si="72"/>
        <v>#VALUE!</v>
      </c>
      <c r="N214" s="185" t="e">
        <f t="shared" ca="1" si="72"/>
        <v>#VALUE!</v>
      </c>
      <c r="O214" s="185" t="e">
        <f t="shared" ca="1" si="72"/>
        <v>#VALUE!</v>
      </c>
      <c r="P214" s="185" t="e">
        <f t="shared" ca="1" si="72"/>
        <v>#VALUE!</v>
      </c>
      <c r="Q214" s="185" t="e">
        <f t="shared" ca="1" si="72"/>
        <v>#VALUE!</v>
      </c>
      <c r="R214" s="185" t="e">
        <f t="shared" ca="1" si="72"/>
        <v>#VALUE!</v>
      </c>
      <c r="S214" s="185" t="e">
        <f t="shared" ca="1" si="72"/>
        <v>#VALUE!</v>
      </c>
      <c r="T214" s="185" t="e">
        <f t="shared" ca="1" si="72"/>
        <v>#VALUE!</v>
      </c>
      <c r="U214" s="185" t="e">
        <f t="shared" ca="1" si="72"/>
        <v>#VALUE!</v>
      </c>
      <c r="V214" s="185" t="e">
        <f t="shared" ca="1" si="72"/>
        <v>#VALUE!</v>
      </c>
      <c r="W214" s="185" t="e">
        <f t="shared" ca="1" si="72"/>
        <v>#VALUE!</v>
      </c>
      <c r="X214" s="185" t="e">
        <f t="shared" ca="1" si="72"/>
        <v>#VALUE!</v>
      </c>
      <c r="Y214" s="185" t="e">
        <f t="shared" ca="1" si="72"/>
        <v>#VALUE!</v>
      </c>
      <c r="Z214" s="185" t="e">
        <f t="shared" ca="1" si="72"/>
        <v>#VALUE!</v>
      </c>
      <c r="AA214" s="185" t="e">
        <f t="shared" ca="1" si="73"/>
        <v>#VALUE!</v>
      </c>
      <c r="AB214" s="185" t="e">
        <f t="shared" ca="1" si="73"/>
        <v>#VALUE!</v>
      </c>
      <c r="AC214" s="185" t="e">
        <f t="shared" ca="1" si="73"/>
        <v>#VALUE!</v>
      </c>
      <c r="AD214" s="185" t="e">
        <f t="shared" ca="1" si="73"/>
        <v>#VALUE!</v>
      </c>
      <c r="AE214" s="185" t="e">
        <f t="shared" ca="1" si="73"/>
        <v>#VALUE!</v>
      </c>
      <c r="AF214" s="185" t="e">
        <f t="shared" ca="1" si="73"/>
        <v>#VALUE!</v>
      </c>
      <c r="AG214" s="185" t="e">
        <f t="shared" ca="1" si="73"/>
        <v>#VALUE!</v>
      </c>
      <c r="AH214" s="185" t="e">
        <f t="shared" ca="1" si="73"/>
        <v>#VALUE!</v>
      </c>
      <c r="AI214" s="185" t="e">
        <f t="shared" ca="1" si="73"/>
        <v>#VALUE!</v>
      </c>
      <c r="AJ214" s="185" t="e">
        <f t="shared" ca="1" si="73"/>
        <v>#VALUE!</v>
      </c>
      <c r="AK214" s="185" t="e">
        <f t="shared" ca="1" si="73"/>
        <v>#VALUE!</v>
      </c>
      <c r="AL214" s="185" t="e">
        <f t="shared" ca="1" si="73"/>
        <v>#VALUE!</v>
      </c>
      <c r="AM214" s="185" t="e">
        <f t="shared" ca="1" si="73"/>
        <v>#VALUE!</v>
      </c>
      <c r="AN214" s="185" t="e">
        <f t="shared" ca="1" si="73"/>
        <v>#VALUE!</v>
      </c>
      <c r="AO214" s="185" t="e">
        <f t="shared" ca="1" si="73"/>
        <v>#VALUE!</v>
      </c>
      <c r="AP214" s="185" t="e">
        <f t="shared" ca="1" si="73"/>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72"/>
        <v>#VALUE!</v>
      </c>
      <c r="L215" s="185" t="e">
        <f t="shared" ca="1" si="72"/>
        <v>#VALUE!</v>
      </c>
      <c r="M215" s="185" t="e">
        <f t="shared" ca="1" si="72"/>
        <v>#VALUE!</v>
      </c>
      <c r="N215" s="185" t="e">
        <f t="shared" ca="1" si="72"/>
        <v>#VALUE!</v>
      </c>
      <c r="O215" s="185" t="e">
        <f t="shared" ca="1" si="72"/>
        <v>#VALUE!</v>
      </c>
      <c r="P215" s="185" t="e">
        <f t="shared" ca="1" si="72"/>
        <v>#VALUE!</v>
      </c>
      <c r="Q215" s="185" t="e">
        <f t="shared" ca="1" si="72"/>
        <v>#VALUE!</v>
      </c>
      <c r="R215" s="185" t="e">
        <f t="shared" ca="1" si="72"/>
        <v>#VALUE!</v>
      </c>
      <c r="S215" s="185" t="e">
        <f t="shared" ca="1" si="72"/>
        <v>#VALUE!</v>
      </c>
      <c r="T215" s="185" t="e">
        <f t="shared" ca="1" si="72"/>
        <v>#VALUE!</v>
      </c>
      <c r="U215" s="185" t="e">
        <f t="shared" ca="1" si="72"/>
        <v>#VALUE!</v>
      </c>
      <c r="V215" s="185" t="e">
        <f t="shared" ca="1" si="72"/>
        <v>#VALUE!</v>
      </c>
      <c r="W215" s="185" t="e">
        <f t="shared" ca="1" si="72"/>
        <v>#VALUE!</v>
      </c>
      <c r="X215" s="185" t="e">
        <f t="shared" ca="1" si="72"/>
        <v>#VALUE!</v>
      </c>
      <c r="Y215" s="185" t="e">
        <f t="shared" ca="1" si="72"/>
        <v>#VALUE!</v>
      </c>
      <c r="Z215" s="185" t="e">
        <f t="shared" ca="1" si="72"/>
        <v>#VALUE!</v>
      </c>
      <c r="AA215" s="185" t="e">
        <f t="shared" ca="1" si="73"/>
        <v>#VALUE!</v>
      </c>
      <c r="AB215" s="185" t="e">
        <f t="shared" ca="1" si="73"/>
        <v>#VALUE!</v>
      </c>
      <c r="AC215" s="185" t="e">
        <f t="shared" ca="1" si="73"/>
        <v>#VALUE!</v>
      </c>
      <c r="AD215" s="185" t="e">
        <f t="shared" ca="1" si="73"/>
        <v>#VALUE!</v>
      </c>
      <c r="AE215" s="185" t="e">
        <f t="shared" ca="1" si="73"/>
        <v>#VALUE!</v>
      </c>
      <c r="AF215" s="185" t="e">
        <f t="shared" ca="1" si="73"/>
        <v>#VALUE!</v>
      </c>
      <c r="AG215" s="185" t="e">
        <f t="shared" ca="1" si="73"/>
        <v>#VALUE!</v>
      </c>
      <c r="AH215" s="185" t="e">
        <f t="shared" ca="1" si="73"/>
        <v>#VALUE!</v>
      </c>
      <c r="AI215" s="185" t="e">
        <f t="shared" ca="1" si="73"/>
        <v>#VALUE!</v>
      </c>
      <c r="AJ215" s="185" t="e">
        <f t="shared" ca="1" si="73"/>
        <v>#VALUE!</v>
      </c>
      <c r="AK215" s="185" t="e">
        <f t="shared" ca="1" si="73"/>
        <v>#VALUE!</v>
      </c>
      <c r="AL215" s="185" t="e">
        <f t="shared" ca="1" si="73"/>
        <v>#VALUE!</v>
      </c>
      <c r="AM215" s="185" t="e">
        <f t="shared" ca="1" si="73"/>
        <v>#VALUE!</v>
      </c>
      <c r="AN215" s="185" t="e">
        <f t="shared" ca="1" si="73"/>
        <v>#VALUE!</v>
      </c>
      <c r="AO215" s="185" t="e">
        <f t="shared" ca="1" si="73"/>
        <v>#VALUE!</v>
      </c>
      <c r="AP215" s="185" t="e">
        <f t="shared" ca="1" si="73"/>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72"/>
        <v>#VALUE!</v>
      </c>
      <c r="L216" s="185" t="e">
        <f t="shared" ca="1" si="72"/>
        <v>#VALUE!</v>
      </c>
      <c r="M216" s="185" t="e">
        <f t="shared" ca="1" si="72"/>
        <v>#VALUE!</v>
      </c>
      <c r="N216" s="185" t="e">
        <f t="shared" ca="1" si="72"/>
        <v>#VALUE!</v>
      </c>
      <c r="O216" s="185" t="e">
        <f t="shared" ca="1" si="72"/>
        <v>#VALUE!</v>
      </c>
      <c r="P216" s="185" t="e">
        <f t="shared" ca="1" si="72"/>
        <v>#VALUE!</v>
      </c>
      <c r="Q216" s="185" t="e">
        <f t="shared" ca="1" si="72"/>
        <v>#VALUE!</v>
      </c>
      <c r="R216" s="185" t="e">
        <f t="shared" ca="1" si="72"/>
        <v>#VALUE!</v>
      </c>
      <c r="S216" s="185" t="e">
        <f t="shared" ca="1" si="72"/>
        <v>#VALUE!</v>
      </c>
      <c r="T216" s="185" t="e">
        <f t="shared" ca="1" si="72"/>
        <v>#VALUE!</v>
      </c>
      <c r="U216" s="185" t="e">
        <f t="shared" ca="1" si="72"/>
        <v>#VALUE!</v>
      </c>
      <c r="V216" s="185" t="e">
        <f t="shared" ca="1" si="72"/>
        <v>#VALUE!</v>
      </c>
      <c r="W216" s="185" t="e">
        <f t="shared" ca="1" si="72"/>
        <v>#VALUE!</v>
      </c>
      <c r="X216" s="185" t="e">
        <f t="shared" ca="1" si="72"/>
        <v>#VALUE!</v>
      </c>
      <c r="Y216" s="185" t="e">
        <f t="shared" ca="1" si="72"/>
        <v>#VALUE!</v>
      </c>
      <c r="Z216" s="185" t="e">
        <f t="shared" ca="1" si="72"/>
        <v>#VALUE!</v>
      </c>
      <c r="AA216" s="185" t="e">
        <f t="shared" ca="1" si="73"/>
        <v>#VALUE!</v>
      </c>
      <c r="AB216" s="185" t="e">
        <f t="shared" ca="1" si="73"/>
        <v>#VALUE!</v>
      </c>
      <c r="AC216" s="185" t="e">
        <f t="shared" ca="1" si="73"/>
        <v>#VALUE!</v>
      </c>
      <c r="AD216" s="185" t="e">
        <f t="shared" ca="1" si="73"/>
        <v>#VALUE!</v>
      </c>
      <c r="AE216" s="185" t="e">
        <f t="shared" ca="1" si="73"/>
        <v>#VALUE!</v>
      </c>
      <c r="AF216" s="185" t="e">
        <f t="shared" ca="1" si="73"/>
        <v>#VALUE!</v>
      </c>
      <c r="AG216" s="185" t="e">
        <f t="shared" ca="1" si="73"/>
        <v>#VALUE!</v>
      </c>
      <c r="AH216" s="185" t="e">
        <f t="shared" ca="1" si="73"/>
        <v>#VALUE!</v>
      </c>
      <c r="AI216" s="185" t="e">
        <f t="shared" ca="1" si="73"/>
        <v>#VALUE!</v>
      </c>
      <c r="AJ216" s="185" t="e">
        <f t="shared" ca="1" si="73"/>
        <v>#VALUE!</v>
      </c>
      <c r="AK216" s="185" t="e">
        <f t="shared" ca="1" si="73"/>
        <v>#VALUE!</v>
      </c>
      <c r="AL216" s="185" t="e">
        <f t="shared" ca="1" si="73"/>
        <v>#VALUE!</v>
      </c>
      <c r="AM216" s="185" t="e">
        <f t="shared" ca="1" si="73"/>
        <v>#VALUE!</v>
      </c>
      <c r="AN216" s="185" t="e">
        <f t="shared" ca="1" si="73"/>
        <v>#VALUE!</v>
      </c>
      <c r="AO216" s="185" t="e">
        <f t="shared" ca="1" si="73"/>
        <v>#VALUE!</v>
      </c>
      <c r="AP216" s="185" t="e">
        <f t="shared" ca="1" si="73"/>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72"/>
        <v>#VALUE!</v>
      </c>
      <c r="L217" s="185" t="e">
        <f t="shared" ca="1" si="72"/>
        <v>#VALUE!</v>
      </c>
      <c r="M217" s="185" t="e">
        <f t="shared" ca="1" si="72"/>
        <v>#VALUE!</v>
      </c>
      <c r="N217" s="185" t="e">
        <f t="shared" ca="1" si="72"/>
        <v>#VALUE!</v>
      </c>
      <c r="O217" s="185" t="e">
        <f t="shared" ca="1" si="72"/>
        <v>#VALUE!</v>
      </c>
      <c r="P217" s="185" t="e">
        <f t="shared" ca="1" si="72"/>
        <v>#VALUE!</v>
      </c>
      <c r="Q217" s="185" t="e">
        <f t="shared" ca="1" si="72"/>
        <v>#VALUE!</v>
      </c>
      <c r="R217" s="185" t="e">
        <f t="shared" ca="1" si="72"/>
        <v>#VALUE!</v>
      </c>
      <c r="S217" s="185" t="e">
        <f t="shared" ca="1" si="72"/>
        <v>#VALUE!</v>
      </c>
      <c r="T217" s="185" t="e">
        <f t="shared" ca="1" si="72"/>
        <v>#VALUE!</v>
      </c>
      <c r="U217" s="185" t="e">
        <f t="shared" ca="1" si="72"/>
        <v>#VALUE!</v>
      </c>
      <c r="V217" s="185" t="e">
        <f t="shared" ca="1" si="72"/>
        <v>#VALUE!</v>
      </c>
      <c r="W217" s="185" t="e">
        <f t="shared" ca="1" si="72"/>
        <v>#VALUE!</v>
      </c>
      <c r="X217" s="185" t="e">
        <f t="shared" ca="1" si="72"/>
        <v>#VALUE!</v>
      </c>
      <c r="Y217" s="185" t="e">
        <f t="shared" ca="1" si="72"/>
        <v>#VALUE!</v>
      </c>
      <c r="Z217" s="185" t="e">
        <f t="shared" ca="1" si="72"/>
        <v>#VALUE!</v>
      </c>
      <c r="AA217" s="185" t="e">
        <f t="shared" ca="1" si="73"/>
        <v>#VALUE!</v>
      </c>
      <c r="AB217" s="185" t="e">
        <f t="shared" ca="1" si="73"/>
        <v>#VALUE!</v>
      </c>
      <c r="AC217" s="185" t="e">
        <f t="shared" ca="1" si="73"/>
        <v>#VALUE!</v>
      </c>
      <c r="AD217" s="185" t="e">
        <f t="shared" ca="1" si="73"/>
        <v>#VALUE!</v>
      </c>
      <c r="AE217" s="185" t="e">
        <f t="shared" ca="1" si="73"/>
        <v>#VALUE!</v>
      </c>
      <c r="AF217" s="185" t="e">
        <f t="shared" ca="1" si="73"/>
        <v>#VALUE!</v>
      </c>
      <c r="AG217" s="185" t="e">
        <f t="shared" ca="1" si="73"/>
        <v>#VALUE!</v>
      </c>
      <c r="AH217" s="185" t="e">
        <f t="shared" ca="1" si="73"/>
        <v>#VALUE!</v>
      </c>
      <c r="AI217" s="185" t="e">
        <f t="shared" ca="1" si="73"/>
        <v>#VALUE!</v>
      </c>
      <c r="AJ217" s="185" t="e">
        <f t="shared" ca="1" si="73"/>
        <v>#VALUE!</v>
      </c>
      <c r="AK217" s="185" t="e">
        <f t="shared" ca="1" si="73"/>
        <v>#VALUE!</v>
      </c>
      <c r="AL217" s="185" t="e">
        <f t="shared" ca="1" si="73"/>
        <v>#VALUE!</v>
      </c>
      <c r="AM217" s="185" t="e">
        <f t="shared" ca="1" si="73"/>
        <v>#VALUE!</v>
      </c>
      <c r="AN217" s="185" t="e">
        <f t="shared" ca="1" si="73"/>
        <v>#VALUE!</v>
      </c>
      <c r="AO217" s="185" t="e">
        <f t="shared" ca="1" si="73"/>
        <v>#VALUE!</v>
      </c>
      <c r="AP217" s="185" t="e">
        <f t="shared" ca="1" si="73"/>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72"/>
        <v>#VALUE!</v>
      </c>
      <c r="L218" s="185" t="e">
        <f t="shared" ca="1" si="72"/>
        <v>#VALUE!</v>
      </c>
      <c r="M218" s="185" t="e">
        <f t="shared" ca="1" si="72"/>
        <v>#VALUE!</v>
      </c>
      <c r="N218" s="185" t="e">
        <f t="shared" ca="1" si="72"/>
        <v>#VALUE!</v>
      </c>
      <c r="O218" s="185" t="e">
        <f t="shared" ca="1" si="72"/>
        <v>#VALUE!</v>
      </c>
      <c r="P218" s="185" t="e">
        <f t="shared" ca="1" si="72"/>
        <v>#VALUE!</v>
      </c>
      <c r="Q218" s="185" t="e">
        <f t="shared" ca="1" si="72"/>
        <v>#VALUE!</v>
      </c>
      <c r="R218" s="185" t="e">
        <f t="shared" ca="1" si="72"/>
        <v>#VALUE!</v>
      </c>
      <c r="S218" s="185" t="e">
        <f t="shared" ca="1" si="72"/>
        <v>#VALUE!</v>
      </c>
      <c r="T218" s="185" t="e">
        <f t="shared" ca="1" si="72"/>
        <v>#VALUE!</v>
      </c>
      <c r="U218" s="185" t="e">
        <f t="shared" ca="1" si="72"/>
        <v>#VALUE!</v>
      </c>
      <c r="V218" s="185" t="e">
        <f t="shared" ca="1" si="72"/>
        <v>#VALUE!</v>
      </c>
      <c r="W218" s="185" t="e">
        <f t="shared" ca="1" si="72"/>
        <v>#VALUE!</v>
      </c>
      <c r="X218" s="185" t="e">
        <f t="shared" ca="1" si="72"/>
        <v>#VALUE!</v>
      </c>
      <c r="Y218" s="185" t="e">
        <f t="shared" ca="1" si="72"/>
        <v>#VALUE!</v>
      </c>
      <c r="Z218" s="185" t="e">
        <f t="shared" ca="1" si="72"/>
        <v>#VALUE!</v>
      </c>
      <c r="AA218" s="185" t="e">
        <f t="shared" ca="1" si="73"/>
        <v>#VALUE!</v>
      </c>
      <c r="AB218" s="185" t="e">
        <f t="shared" ca="1" si="73"/>
        <v>#VALUE!</v>
      </c>
      <c r="AC218" s="185" t="e">
        <f t="shared" ca="1" si="73"/>
        <v>#VALUE!</v>
      </c>
      <c r="AD218" s="185" t="e">
        <f t="shared" ca="1" si="73"/>
        <v>#VALUE!</v>
      </c>
      <c r="AE218" s="185" t="e">
        <f t="shared" ca="1" si="73"/>
        <v>#VALUE!</v>
      </c>
      <c r="AF218" s="185" t="e">
        <f t="shared" ca="1" si="73"/>
        <v>#VALUE!</v>
      </c>
      <c r="AG218" s="185" t="e">
        <f t="shared" ca="1" si="73"/>
        <v>#VALUE!</v>
      </c>
      <c r="AH218" s="185" t="e">
        <f t="shared" ca="1" si="73"/>
        <v>#VALUE!</v>
      </c>
      <c r="AI218" s="185" t="e">
        <f t="shared" ca="1" si="73"/>
        <v>#VALUE!</v>
      </c>
      <c r="AJ218" s="185" t="e">
        <f t="shared" ca="1" si="73"/>
        <v>#VALUE!</v>
      </c>
      <c r="AK218" s="185" t="e">
        <f t="shared" ca="1" si="73"/>
        <v>#VALUE!</v>
      </c>
      <c r="AL218" s="185" t="e">
        <f t="shared" ca="1" si="73"/>
        <v>#VALUE!</v>
      </c>
      <c r="AM218" s="185" t="e">
        <f t="shared" ca="1" si="73"/>
        <v>#VALUE!</v>
      </c>
      <c r="AN218" s="185" t="e">
        <f t="shared" ca="1" si="73"/>
        <v>#VALUE!</v>
      </c>
      <c r="AO218" s="185" t="e">
        <f t="shared" ca="1" si="73"/>
        <v>#VALUE!</v>
      </c>
      <c r="AP218" s="185" t="e">
        <f t="shared" ca="1" si="73"/>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72"/>
        <v>#VALUE!</v>
      </c>
      <c r="L219" s="185" t="e">
        <f t="shared" ca="1" si="72"/>
        <v>#VALUE!</v>
      </c>
      <c r="M219" s="185" t="e">
        <f t="shared" ca="1" si="72"/>
        <v>#VALUE!</v>
      </c>
      <c r="N219" s="185" t="e">
        <f t="shared" ca="1" si="72"/>
        <v>#VALUE!</v>
      </c>
      <c r="O219" s="185" t="e">
        <f t="shared" ca="1" si="72"/>
        <v>#VALUE!</v>
      </c>
      <c r="P219" s="185" t="e">
        <f t="shared" ca="1" si="72"/>
        <v>#VALUE!</v>
      </c>
      <c r="Q219" s="185" t="e">
        <f t="shared" ca="1" si="72"/>
        <v>#VALUE!</v>
      </c>
      <c r="R219" s="185" t="e">
        <f t="shared" ca="1" si="72"/>
        <v>#VALUE!</v>
      </c>
      <c r="S219" s="185" t="e">
        <f t="shared" ca="1" si="72"/>
        <v>#VALUE!</v>
      </c>
      <c r="T219" s="185" t="e">
        <f t="shared" ca="1" si="72"/>
        <v>#VALUE!</v>
      </c>
      <c r="U219" s="185" t="e">
        <f t="shared" ca="1" si="72"/>
        <v>#VALUE!</v>
      </c>
      <c r="V219" s="185" t="e">
        <f t="shared" ca="1" si="72"/>
        <v>#VALUE!</v>
      </c>
      <c r="W219" s="185" t="e">
        <f t="shared" ca="1" si="72"/>
        <v>#VALUE!</v>
      </c>
      <c r="X219" s="185" t="e">
        <f t="shared" ca="1" si="72"/>
        <v>#VALUE!</v>
      </c>
      <c r="Y219" s="185" t="e">
        <f t="shared" ca="1" si="72"/>
        <v>#VALUE!</v>
      </c>
      <c r="Z219" s="185" t="e">
        <f t="shared" ca="1" si="72"/>
        <v>#VALUE!</v>
      </c>
      <c r="AA219" s="185" t="e">
        <f t="shared" ca="1" si="73"/>
        <v>#VALUE!</v>
      </c>
      <c r="AB219" s="185" t="e">
        <f t="shared" ca="1" si="73"/>
        <v>#VALUE!</v>
      </c>
      <c r="AC219" s="185" t="e">
        <f t="shared" ca="1" si="73"/>
        <v>#VALUE!</v>
      </c>
      <c r="AD219" s="185" t="e">
        <f t="shared" ca="1" si="73"/>
        <v>#VALUE!</v>
      </c>
      <c r="AE219" s="185" t="e">
        <f t="shared" ca="1" si="73"/>
        <v>#VALUE!</v>
      </c>
      <c r="AF219" s="185" t="e">
        <f t="shared" ca="1" si="73"/>
        <v>#VALUE!</v>
      </c>
      <c r="AG219" s="185" t="e">
        <f t="shared" ca="1" si="73"/>
        <v>#VALUE!</v>
      </c>
      <c r="AH219" s="185" t="e">
        <f t="shared" ca="1" si="73"/>
        <v>#VALUE!</v>
      </c>
      <c r="AI219" s="185" t="e">
        <f t="shared" ca="1" si="73"/>
        <v>#VALUE!</v>
      </c>
      <c r="AJ219" s="185" t="e">
        <f t="shared" ca="1" si="73"/>
        <v>#VALUE!</v>
      </c>
      <c r="AK219" s="185" t="e">
        <f t="shared" ca="1" si="73"/>
        <v>#VALUE!</v>
      </c>
      <c r="AL219" s="185" t="e">
        <f t="shared" ca="1" si="73"/>
        <v>#VALUE!</v>
      </c>
      <c r="AM219" s="185" t="e">
        <f t="shared" ca="1" si="73"/>
        <v>#VALUE!</v>
      </c>
      <c r="AN219" s="185" t="e">
        <f t="shared" ca="1" si="73"/>
        <v>#VALUE!</v>
      </c>
      <c r="AO219" s="185" t="e">
        <f t="shared" ca="1" si="73"/>
        <v>#VALUE!</v>
      </c>
      <c r="AP219" s="185" t="e">
        <f t="shared" ca="1" si="73"/>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72"/>
        <v>#VALUE!</v>
      </c>
      <c r="L220" s="185" t="e">
        <f t="shared" ca="1" si="72"/>
        <v>#VALUE!</v>
      </c>
      <c r="M220" s="185" t="e">
        <f t="shared" ca="1" si="72"/>
        <v>#VALUE!</v>
      </c>
      <c r="N220" s="185" t="e">
        <f t="shared" ca="1" si="72"/>
        <v>#VALUE!</v>
      </c>
      <c r="O220" s="185" t="e">
        <f t="shared" ca="1" si="72"/>
        <v>#VALUE!</v>
      </c>
      <c r="P220" s="185" t="e">
        <f t="shared" ca="1" si="72"/>
        <v>#VALUE!</v>
      </c>
      <c r="Q220" s="185" t="e">
        <f t="shared" ca="1" si="72"/>
        <v>#VALUE!</v>
      </c>
      <c r="R220" s="185" t="e">
        <f t="shared" ca="1" si="72"/>
        <v>#VALUE!</v>
      </c>
      <c r="S220" s="185" t="e">
        <f t="shared" ca="1" si="72"/>
        <v>#VALUE!</v>
      </c>
      <c r="T220" s="185" t="e">
        <f t="shared" ca="1" si="72"/>
        <v>#VALUE!</v>
      </c>
      <c r="U220" s="185" t="e">
        <f t="shared" ca="1" si="72"/>
        <v>#VALUE!</v>
      </c>
      <c r="V220" s="185" t="e">
        <f t="shared" ca="1" si="72"/>
        <v>#VALUE!</v>
      </c>
      <c r="W220" s="185" t="e">
        <f t="shared" ca="1" si="72"/>
        <v>#VALUE!</v>
      </c>
      <c r="X220" s="185" t="e">
        <f t="shared" ca="1" si="72"/>
        <v>#VALUE!</v>
      </c>
      <c r="Y220" s="185" t="e">
        <f t="shared" ca="1" si="72"/>
        <v>#VALUE!</v>
      </c>
      <c r="Z220" s="185" t="e">
        <f t="shared" ca="1" si="72"/>
        <v>#VALUE!</v>
      </c>
      <c r="AA220" s="185" t="e">
        <f t="shared" ca="1" si="73"/>
        <v>#VALUE!</v>
      </c>
      <c r="AB220" s="185" t="e">
        <f t="shared" ca="1" si="73"/>
        <v>#VALUE!</v>
      </c>
      <c r="AC220" s="185" t="e">
        <f t="shared" ca="1" si="73"/>
        <v>#VALUE!</v>
      </c>
      <c r="AD220" s="185" t="e">
        <f t="shared" ca="1" si="73"/>
        <v>#VALUE!</v>
      </c>
      <c r="AE220" s="185" t="e">
        <f t="shared" ca="1" si="73"/>
        <v>#VALUE!</v>
      </c>
      <c r="AF220" s="185" t="e">
        <f t="shared" ca="1" si="73"/>
        <v>#VALUE!</v>
      </c>
      <c r="AG220" s="185" t="e">
        <f t="shared" ca="1" si="73"/>
        <v>#VALUE!</v>
      </c>
      <c r="AH220" s="185" t="e">
        <f t="shared" ca="1" si="73"/>
        <v>#VALUE!</v>
      </c>
      <c r="AI220" s="185" t="e">
        <f t="shared" ca="1" si="73"/>
        <v>#VALUE!</v>
      </c>
      <c r="AJ220" s="185" t="e">
        <f t="shared" ca="1" si="73"/>
        <v>#VALUE!</v>
      </c>
      <c r="AK220" s="185" t="e">
        <f t="shared" ca="1" si="73"/>
        <v>#VALUE!</v>
      </c>
      <c r="AL220" s="185" t="e">
        <f t="shared" ca="1" si="73"/>
        <v>#VALUE!</v>
      </c>
      <c r="AM220" s="185" t="e">
        <f t="shared" ca="1" si="73"/>
        <v>#VALUE!</v>
      </c>
      <c r="AN220" s="185" t="e">
        <f t="shared" ca="1" si="73"/>
        <v>#VALUE!</v>
      </c>
      <c r="AO220" s="185" t="e">
        <f t="shared" ca="1" si="73"/>
        <v>#VALUE!</v>
      </c>
      <c r="AP220" s="185" t="e">
        <f t="shared" ca="1" si="73"/>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72"/>
        <v>#VALUE!</v>
      </c>
      <c r="L221" s="185" t="e">
        <f t="shared" ca="1" si="72"/>
        <v>#VALUE!</v>
      </c>
      <c r="M221" s="185" t="e">
        <f t="shared" ca="1" si="72"/>
        <v>#VALUE!</v>
      </c>
      <c r="N221" s="185" t="e">
        <f t="shared" ca="1" si="72"/>
        <v>#VALUE!</v>
      </c>
      <c r="O221" s="185" t="e">
        <f t="shared" ca="1" si="72"/>
        <v>#VALUE!</v>
      </c>
      <c r="P221" s="185" t="e">
        <f t="shared" ca="1" si="72"/>
        <v>#VALUE!</v>
      </c>
      <c r="Q221" s="185" t="e">
        <f t="shared" ca="1" si="72"/>
        <v>#VALUE!</v>
      </c>
      <c r="R221" s="185" t="e">
        <f t="shared" ca="1" si="72"/>
        <v>#VALUE!</v>
      </c>
      <c r="S221" s="185" t="e">
        <f t="shared" ca="1" si="72"/>
        <v>#VALUE!</v>
      </c>
      <c r="T221" s="185" t="e">
        <f t="shared" ca="1" si="72"/>
        <v>#VALUE!</v>
      </c>
      <c r="U221" s="185" t="e">
        <f t="shared" ca="1" si="72"/>
        <v>#VALUE!</v>
      </c>
      <c r="V221" s="185" t="e">
        <f t="shared" ca="1" si="72"/>
        <v>#VALUE!</v>
      </c>
      <c r="W221" s="185" t="e">
        <f t="shared" ca="1" si="72"/>
        <v>#VALUE!</v>
      </c>
      <c r="X221" s="185" t="e">
        <f t="shared" ca="1" si="72"/>
        <v>#VALUE!</v>
      </c>
      <c r="Y221" s="185" t="e">
        <f t="shared" ca="1" si="72"/>
        <v>#VALUE!</v>
      </c>
      <c r="Z221" s="185" t="e">
        <f t="shared" ca="1" si="72"/>
        <v>#VALUE!</v>
      </c>
      <c r="AA221" s="185" t="e">
        <f t="shared" ca="1" si="73"/>
        <v>#VALUE!</v>
      </c>
      <c r="AB221" s="185" t="e">
        <f t="shared" ca="1" si="73"/>
        <v>#VALUE!</v>
      </c>
      <c r="AC221" s="185" t="e">
        <f t="shared" ca="1" si="73"/>
        <v>#VALUE!</v>
      </c>
      <c r="AD221" s="185" t="e">
        <f t="shared" ca="1" si="73"/>
        <v>#VALUE!</v>
      </c>
      <c r="AE221" s="185" t="e">
        <f t="shared" ca="1" si="73"/>
        <v>#VALUE!</v>
      </c>
      <c r="AF221" s="185" t="e">
        <f t="shared" ca="1" si="73"/>
        <v>#VALUE!</v>
      </c>
      <c r="AG221" s="185" t="e">
        <f t="shared" ca="1" si="73"/>
        <v>#VALUE!</v>
      </c>
      <c r="AH221" s="185" t="e">
        <f t="shared" ca="1" si="73"/>
        <v>#VALUE!</v>
      </c>
      <c r="AI221" s="185" t="e">
        <f t="shared" ca="1" si="73"/>
        <v>#VALUE!</v>
      </c>
      <c r="AJ221" s="185" t="e">
        <f t="shared" ca="1" si="73"/>
        <v>#VALUE!</v>
      </c>
      <c r="AK221" s="185" t="e">
        <f t="shared" ca="1" si="73"/>
        <v>#VALUE!</v>
      </c>
      <c r="AL221" s="185" t="e">
        <f t="shared" ca="1" si="73"/>
        <v>#VALUE!</v>
      </c>
      <c r="AM221" s="185" t="e">
        <f t="shared" ca="1" si="73"/>
        <v>#VALUE!</v>
      </c>
      <c r="AN221" s="185" t="e">
        <f t="shared" ca="1" si="73"/>
        <v>#VALUE!</v>
      </c>
      <c r="AO221" s="185" t="e">
        <f t="shared" ca="1" si="73"/>
        <v>#VALUE!</v>
      </c>
      <c r="AP221" s="185" t="e">
        <f t="shared" ca="1" si="73"/>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72"/>
        <v>#VALUE!</v>
      </c>
      <c r="L222" s="185" t="e">
        <f t="shared" ca="1" si="72"/>
        <v>#VALUE!</v>
      </c>
      <c r="M222" s="185" t="e">
        <f t="shared" ca="1" si="72"/>
        <v>#VALUE!</v>
      </c>
      <c r="N222" s="185" t="e">
        <f t="shared" ca="1" si="72"/>
        <v>#VALUE!</v>
      </c>
      <c r="O222" s="185" t="e">
        <f t="shared" ca="1" si="72"/>
        <v>#VALUE!</v>
      </c>
      <c r="P222" s="185" t="e">
        <f t="shared" ca="1" si="72"/>
        <v>#VALUE!</v>
      </c>
      <c r="Q222" s="185" t="e">
        <f t="shared" ca="1" si="72"/>
        <v>#VALUE!</v>
      </c>
      <c r="R222" s="185" t="e">
        <f t="shared" ca="1" si="72"/>
        <v>#VALUE!</v>
      </c>
      <c r="S222" s="185" t="e">
        <f t="shared" ca="1" si="72"/>
        <v>#VALUE!</v>
      </c>
      <c r="T222" s="185" t="e">
        <f t="shared" ca="1" si="72"/>
        <v>#VALUE!</v>
      </c>
      <c r="U222" s="185" t="e">
        <f t="shared" ca="1" si="72"/>
        <v>#VALUE!</v>
      </c>
      <c r="V222" s="185" t="e">
        <f t="shared" ca="1" si="72"/>
        <v>#VALUE!</v>
      </c>
      <c r="W222" s="185" t="e">
        <f t="shared" ca="1" si="72"/>
        <v>#VALUE!</v>
      </c>
      <c r="X222" s="185" t="e">
        <f t="shared" ca="1" si="72"/>
        <v>#VALUE!</v>
      </c>
      <c r="Y222" s="185" t="e">
        <f t="shared" ca="1" si="72"/>
        <v>#VALUE!</v>
      </c>
      <c r="Z222" s="185" t="e">
        <f t="shared" ca="1" si="72"/>
        <v>#VALUE!</v>
      </c>
      <c r="AA222" s="185" t="e">
        <f t="shared" ca="1" si="73"/>
        <v>#VALUE!</v>
      </c>
      <c r="AB222" s="185" t="e">
        <f t="shared" ca="1" si="73"/>
        <v>#VALUE!</v>
      </c>
      <c r="AC222" s="185" t="e">
        <f t="shared" ca="1" si="73"/>
        <v>#VALUE!</v>
      </c>
      <c r="AD222" s="185" t="e">
        <f t="shared" ca="1" si="73"/>
        <v>#VALUE!</v>
      </c>
      <c r="AE222" s="185" t="e">
        <f t="shared" ca="1" si="73"/>
        <v>#VALUE!</v>
      </c>
      <c r="AF222" s="185" t="e">
        <f t="shared" ca="1" si="73"/>
        <v>#VALUE!</v>
      </c>
      <c r="AG222" s="185" t="e">
        <f t="shared" ca="1" si="73"/>
        <v>#VALUE!</v>
      </c>
      <c r="AH222" s="185" t="e">
        <f t="shared" ca="1" si="73"/>
        <v>#VALUE!</v>
      </c>
      <c r="AI222" s="185" t="e">
        <f t="shared" ca="1" si="73"/>
        <v>#VALUE!</v>
      </c>
      <c r="AJ222" s="185" t="e">
        <f t="shared" ca="1" si="73"/>
        <v>#VALUE!</v>
      </c>
      <c r="AK222" s="185" t="e">
        <f t="shared" ca="1" si="73"/>
        <v>#VALUE!</v>
      </c>
      <c r="AL222" s="185" t="e">
        <f t="shared" ca="1" si="73"/>
        <v>#VALUE!</v>
      </c>
      <c r="AM222" s="185" t="e">
        <f t="shared" ca="1" si="73"/>
        <v>#VALUE!</v>
      </c>
      <c r="AN222" s="185" t="e">
        <f t="shared" ca="1" si="73"/>
        <v>#VALUE!</v>
      </c>
      <c r="AO222" s="185" t="e">
        <f t="shared" ca="1" si="73"/>
        <v>#VALUE!</v>
      </c>
      <c r="AP222" s="185" t="e">
        <f t="shared" ca="1" si="73"/>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72"/>
        <v>#VALUE!</v>
      </c>
      <c r="L223" s="185" t="e">
        <f t="shared" ca="1" si="72"/>
        <v>#VALUE!</v>
      </c>
      <c r="M223" s="185" t="e">
        <f t="shared" ca="1" si="72"/>
        <v>#VALUE!</v>
      </c>
      <c r="N223" s="185" t="e">
        <f t="shared" ca="1" si="72"/>
        <v>#VALUE!</v>
      </c>
      <c r="O223" s="185" t="e">
        <f t="shared" ca="1" si="72"/>
        <v>#VALUE!</v>
      </c>
      <c r="P223" s="185" t="e">
        <f t="shared" ca="1" si="72"/>
        <v>#VALUE!</v>
      </c>
      <c r="Q223" s="185" t="e">
        <f t="shared" ca="1" si="72"/>
        <v>#VALUE!</v>
      </c>
      <c r="R223" s="185" t="e">
        <f t="shared" ca="1" si="72"/>
        <v>#VALUE!</v>
      </c>
      <c r="S223" s="185" t="e">
        <f t="shared" ca="1" si="72"/>
        <v>#VALUE!</v>
      </c>
      <c r="T223" s="185" t="e">
        <f t="shared" ca="1" si="72"/>
        <v>#VALUE!</v>
      </c>
      <c r="U223" s="185" t="e">
        <f t="shared" ca="1" si="72"/>
        <v>#VALUE!</v>
      </c>
      <c r="V223" s="185" t="e">
        <f t="shared" ca="1" si="72"/>
        <v>#VALUE!</v>
      </c>
      <c r="W223" s="185" t="e">
        <f t="shared" ca="1" si="72"/>
        <v>#VALUE!</v>
      </c>
      <c r="X223" s="185" t="e">
        <f t="shared" ca="1" si="72"/>
        <v>#VALUE!</v>
      </c>
      <c r="Y223" s="185" t="e">
        <f t="shared" ca="1" si="72"/>
        <v>#VALUE!</v>
      </c>
      <c r="Z223" s="185" t="e">
        <f t="shared" ca="1" si="72"/>
        <v>#VALUE!</v>
      </c>
      <c r="AA223" s="185" t="e">
        <f t="shared" ca="1" si="73"/>
        <v>#VALUE!</v>
      </c>
      <c r="AB223" s="185" t="e">
        <f t="shared" ca="1" si="73"/>
        <v>#VALUE!</v>
      </c>
      <c r="AC223" s="185" t="e">
        <f t="shared" ca="1" si="73"/>
        <v>#VALUE!</v>
      </c>
      <c r="AD223" s="185" t="e">
        <f t="shared" ca="1" si="73"/>
        <v>#VALUE!</v>
      </c>
      <c r="AE223" s="185" t="e">
        <f t="shared" ca="1" si="73"/>
        <v>#VALUE!</v>
      </c>
      <c r="AF223" s="185" t="e">
        <f t="shared" ca="1" si="73"/>
        <v>#VALUE!</v>
      </c>
      <c r="AG223" s="185" t="e">
        <f t="shared" ca="1" si="73"/>
        <v>#VALUE!</v>
      </c>
      <c r="AH223" s="185" t="e">
        <f t="shared" ca="1" si="73"/>
        <v>#VALUE!</v>
      </c>
      <c r="AI223" s="185" t="e">
        <f t="shared" ca="1" si="73"/>
        <v>#VALUE!</v>
      </c>
      <c r="AJ223" s="185" t="e">
        <f t="shared" ca="1" si="73"/>
        <v>#VALUE!</v>
      </c>
      <c r="AK223" s="185" t="e">
        <f t="shared" ca="1" si="73"/>
        <v>#VALUE!</v>
      </c>
      <c r="AL223" s="185" t="e">
        <f t="shared" ca="1" si="73"/>
        <v>#VALUE!</v>
      </c>
      <c r="AM223" s="185" t="e">
        <f t="shared" ca="1" si="73"/>
        <v>#VALUE!</v>
      </c>
      <c r="AN223" s="185" t="e">
        <f t="shared" ca="1" si="73"/>
        <v>#VALUE!</v>
      </c>
      <c r="AO223" s="185" t="e">
        <f t="shared" ca="1" si="73"/>
        <v>#VALUE!</v>
      </c>
      <c r="AP223" s="185" t="e">
        <f t="shared" ca="1" si="73"/>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72"/>
        <v>#VALUE!</v>
      </c>
      <c r="L224" s="185" t="e">
        <f t="shared" ca="1" si="72"/>
        <v>#VALUE!</v>
      </c>
      <c r="M224" s="185" t="e">
        <f t="shared" ca="1" si="72"/>
        <v>#VALUE!</v>
      </c>
      <c r="N224" s="185" t="e">
        <f t="shared" ca="1" si="72"/>
        <v>#VALUE!</v>
      </c>
      <c r="O224" s="185" t="e">
        <f t="shared" ca="1" si="72"/>
        <v>#VALUE!</v>
      </c>
      <c r="P224" s="185" t="e">
        <f t="shared" ca="1" si="72"/>
        <v>#VALUE!</v>
      </c>
      <c r="Q224" s="185" t="e">
        <f t="shared" ca="1" si="72"/>
        <v>#VALUE!</v>
      </c>
      <c r="R224" s="185" t="e">
        <f t="shared" ca="1" si="72"/>
        <v>#VALUE!</v>
      </c>
      <c r="S224" s="185" t="e">
        <f t="shared" ca="1" si="72"/>
        <v>#VALUE!</v>
      </c>
      <c r="T224" s="185" t="e">
        <f t="shared" ca="1" si="72"/>
        <v>#VALUE!</v>
      </c>
      <c r="U224" s="185" t="e">
        <f t="shared" ca="1" si="72"/>
        <v>#VALUE!</v>
      </c>
      <c r="V224" s="185" t="e">
        <f t="shared" ca="1" si="72"/>
        <v>#VALUE!</v>
      </c>
      <c r="W224" s="185" t="e">
        <f t="shared" ca="1" si="72"/>
        <v>#VALUE!</v>
      </c>
      <c r="X224" s="185" t="e">
        <f t="shared" ca="1" si="72"/>
        <v>#VALUE!</v>
      </c>
      <c r="Y224" s="185" t="e">
        <f t="shared" ca="1" si="72"/>
        <v>#VALUE!</v>
      </c>
      <c r="Z224" s="185" t="e">
        <f t="shared" ca="1" si="72"/>
        <v>#VALUE!</v>
      </c>
      <c r="AA224" s="185" t="e">
        <f t="shared" ca="1" si="73"/>
        <v>#VALUE!</v>
      </c>
      <c r="AB224" s="185" t="e">
        <f t="shared" ca="1" si="73"/>
        <v>#VALUE!</v>
      </c>
      <c r="AC224" s="185" t="e">
        <f t="shared" ca="1" si="73"/>
        <v>#VALUE!</v>
      </c>
      <c r="AD224" s="185" t="e">
        <f t="shared" ca="1" si="73"/>
        <v>#VALUE!</v>
      </c>
      <c r="AE224" s="185" t="e">
        <f t="shared" ca="1" si="73"/>
        <v>#VALUE!</v>
      </c>
      <c r="AF224" s="185" t="e">
        <f t="shared" ca="1" si="73"/>
        <v>#VALUE!</v>
      </c>
      <c r="AG224" s="185" t="e">
        <f t="shared" ca="1" si="73"/>
        <v>#VALUE!</v>
      </c>
      <c r="AH224" s="185" t="e">
        <f t="shared" ca="1" si="73"/>
        <v>#VALUE!</v>
      </c>
      <c r="AI224" s="185" t="e">
        <f t="shared" ca="1" si="73"/>
        <v>#VALUE!</v>
      </c>
      <c r="AJ224" s="185" t="e">
        <f t="shared" ca="1" si="73"/>
        <v>#VALUE!</v>
      </c>
      <c r="AK224" s="185" t="e">
        <f t="shared" ca="1" si="73"/>
        <v>#VALUE!</v>
      </c>
      <c r="AL224" s="185" t="e">
        <f t="shared" ca="1" si="73"/>
        <v>#VALUE!</v>
      </c>
      <c r="AM224" s="185" t="e">
        <f t="shared" ca="1" si="73"/>
        <v>#VALUE!</v>
      </c>
      <c r="AN224" s="185" t="e">
        <f t="shared" ca="1" si="73"/>
        <v>#VALUE!</v>
      </c>
      <c r="AO224" s="185" t="e">
        <f t="shared" ca="1" si="73"/>
        <v>#VALUE!</v>
      </c>
      <c r="AP224" s="185" t="e">
        <f t="shared" ca="1" si="73"/>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72"/>
        <v>#VALUE!</v>
      </c>
      <c r="L225" s="185" t="e">
        <f t="shared" ca="1" si="72"/>
        <v>#VALUE!</v>
      </c>
      <c r="M225" s="185" t="e">
        <f t="shared" ca="1" si="72"/>
        <v>#VALUE!</v>
      </c>
      <c r="N225" s="185" t="e">
        <f t="shared" ca="1" si="72"/>
        <v>#VALUE!</v>
      </c>
      <c r="O225" s="185" t="e">
        <f t="shared" ca="1" si="72"/>
        <v>#VALUE!</v>
      </c>
      <c r="P225" s="185" t="e">
        <f t="shared" ca="1" si="72"/>
        <v>#VALUE!</v>
      </c>
      <c r="Q225" s="185" t="e">
        <f t="shared" ca="1" si="72"/>
        <v>#VALUE!</v>
      </c>
      <c r="R225" s="185" t="e">
        <f t="shared" ca="1" si="72"/>
        <v>#VALUE!</v>
      </c>
      <c r="S225" s="185" t="e">
        <f t="shared" ca="1" si="72"/>
        <v>#VALUE!</v>
      </c>
      <c r="T225" s="185" t="e">
        <f t="shared" ca="1" si="72"/>
        <v>#VALUE!</v>
      </c>
      <c r="U225" s="185" t="e">
        <f t="shared" ca="1" si="72"/>
        <v>#VALUE!</v>
      </c>
      <c r="V225" s="185" t="e">
        <f t="shared" ca="1" si="72"/>
        <v>#VALUE!</v>
      </c>
      <c r="W225" s="185" t="e">
        <f t="shared" ca="1" si="72"/>
        <v>#VALUE!</v>
      </c>
      <c r="X225" s="185" t="e">
        <f t="shared" ca="1" si="72"/>
        <v>#VALUE!</v>
      </c>
      <c r="Y225" s="185" t="e">
        <f t="shared" ca="1" si="72"/>
        <v>#VALUE!</v>
      </c>
      <c r="Z225" s="185" t="e">
        <f t="shared" ca="1" si="72"/>
        <v>#VALUE!</v>
      </c>
      <c r="AA225" s="185" t="e">
        <f t="shared" ca="1" si="73"/>
        <v>#VALUE!</v>
      </c>
      <c r="AB225" s="185" t="e">
        <f t="shared" ca="1" si="73"/>
        <v>#VALUE!</v>
      </c>
      <c r="AC225" s="185" t="e">
        <f t="shared" ca="1" si="73"/>
        <v>#VALUE!</v>
      </c>
      <c r="AD225" s="185" t="e">
        <f t="shared" ca="1" si="73"/>
        <v>#VALUE!</v>
      </c>
      <c r="AE225" s="185" t="e">
        <f t="shared" ca="1" si="73"/>
        <v>#VALUE!</v>
      </c>
      <c r="AF225" s="185" t="e">
        <f t="shared" ca="1" si="73"/>
        <v>#VALUE!</v>
      </c>
      <c r="AG225" s="185" t="e">
        <f t="shared" ca="1" si="73"/>
        <v>#VALUE!</v>
      </c>
      <c r="AH225" s="185" t="e">
        <f t="shared" ca="1" si="73"/>
        <v>#VALUE!</v>
      </c>
      <c r="AI225" s="185" t="e">
        <f t="shared" ca="1" si="73"/>
        <v>#VALUE!</v>
      </c>
      <c r="AJ225" s="185" t="e">
        <f t="shared" ca="1" si="73"/>
        <v>#VALUE!</v>
      </c>
      <c r="AK225" s="185" t="e">
        <f t="shared" ca="1" si="73"/>
        <v>#VALUE!</v>
      </c>
      <c r="AL225" s="185" t="e">
        <f t="shared" ca="1" si="73"/>
        <v>#VALUE!</v>
      </c>
      <c r="AM225" s="185" t="e">
        <f t="shared" ca="1" si="73"/>
        <v>#VALUE!</v>
      </c>
      <c r="AN225" s="185" t="e">
        <f t="shared" ca="1" si="73"/>
        <v>#VALUE!</v>
      </c>
      <c r="AO225" s="185" t="e">
        <f t="shared" ca="1" si="73"/>
        <v>#VALUE!</v>
      </c>
      <c r="AP225" s="185" t="e">
        <f t="shared" ca="1" si="73"/>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72"/>
        <v>#VALUE!</v>
      </c>
      <c r="L226" s="185" t="e">
        <f t="shared" ca="1" si="72"/>
        <v>#VALUE!</v>
      </c>
      <c r="M226" s="185" t="e">
        <f t="shared" ca="1" si="72"/>
        <v>#VALUE!</v>
      </c>
      <c r="N226" s="185" t="e">
        <f t="shared" ca="1" si="72"/>
        <v>#VALUE!</v>
      </c>
      <c r="O226" s="185" t="e">
        <f t="shared" ca="1" si="72"/>
        <v>#VALUE!</v>
      </c>
      <c r="P226" s="185" t="e">
        <f t="shared" ca="1" si="72"/>
        <v>#VALUE!</v>
      </c>
      <c r="Q226" s="185" t="e">
        <f t="shared" ca="1" si="72"/>
        <v>#VALUE!</v>
      </c>
      <c r="R226" s="185" t="e">
        <f t="shared" ca="1" si="72"/>
        <v>#VALUE!</v>
      </c>
      <c r="S226" s="185" t="e">
        <f t="shared" ca="1" si="72"/>
        <v>#VALUE!</v>
      </c>
      <c r="T226" s="185" t="e">
        <f t="shared" ca="1" si="72"/>
        <v>#VALUE!</v>
      </c>
      <c r="U226" s="185" t="e">
        <f t="shared" ca="1" si="72"/>
        <v>#VALUE!</v>
      </c>
      <c r="V226" s="185" t="e">
        <f t="shared" ca="1" si="72"/>
        <v>#VALUE!</v>
      </c>
      <c r="W226" s="185" t="e">
        <f t="shared" ca="1" si="72"/>
        <v>#VALUE!</v>
      </c>
      <c r="X226" s="185" t="e">
        <f t="shared" ca="1" si="72"/>
        <v>#VALUE!</v>
      </c>
      <c r="Y226" s="185" t="e">
        <f t="shared" ca="1" si="72"/>
        <v>#VALUE!</v>
      </c>
      <c r="Z226" s="185" t="e">
        <f t="shared" ca="1" si="72"/>
        <v>#VALUE!</v>
      </c>
      <c r="AA226" s="185" t="e">
        <f t="shared" ca="1" si="73"/>
        <v>#VALUE!</v>
      </c>
      <c r="AB226" s="185" t="e">
        <f t="shared" ca="1" si="73"/>
        <v>#VALUE!</v>
      </c>
      <c r="AC226" s="185" t="e">
        <f t="shared" ca="1" si="73"/>
        <v>#VALUE!</v>
      </c>
      <c r="AD226" s="185" t="e">
        <f t="shared" ca="1" si="73"/>
        <v>#VALUE!</v>
      </c>
      <c r="AE226" s="185" t="e">
        <f t="shared" ca="1" si="73"/>
        <v>#VALUE!</v>
      </c>
      <c r="AF226" s="185" t="e">
        <f t="shared" ca="1" si="73"/>
        <v>#VALUE!</v>
      </c>
      <c r="AG226" s="185" t="e">
        <f t="shared" ca="1" si="73"/>
        <v>#VALUE!</v>
      </c>
      <c r="AH226" s="185" t="e">
        <f t="shared" ca="1" si="73"/>
        <v>#VALUE!</v>
      </c>
      <c r="AI226" s="185" t="e">
        <f t="shared" ca="1" si="73"/>
        <v>#VALUE!</v>
      </c>
      <c r="AJ226" s="185" t="e">
        <f t="shared" ca="1" si="73"/>
        <v>#VALUE!</v>
      </c>
      <c r="AK226" s="185" t="e">
        <f t="shared" ca="1" si="73"/>
        <v>#VALUE!</v>
      </c>
      <c r="AL226" s="185" t="e">
        <f t="shared" ca="1" si="73"/>
        <v>#VALUE!</v>
      </c>
      <c r="AM226" s="185" t="e">
        <f t="shared" ca="1" si="73"/>
        <v>#VALUE!</v>
      </c>
      <c r="AN226" s="185" t="e">
        <f t="shared" ca="1" si="73"/>
        <v>#VALUE!</v>
      </c>
      <c r="AO226" s="185" t="e">
        <f t="shared" ca="1" si="73"/>
        <v>#VALUE!</v>
      </c>
      <c r="AP226" s="185" t="e">
        <f t="shared" ca="1" si="73"/>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72"/>
        <v>#VALUE!</v>
      </c>
      <c r="L227" s="185" t="e">
        <f t="shared" ca="1" si="72"/>
        <v>#VALUE!</v>
      </c>
      <c r="M227" s="185" t="e">
        <f t="shared" ca="1" si="72"/>
        <v>#VALUE!</v>
      </c>
      <c r="N227" s="185" t="e">
        <f t="shared" ca="1" si="72"/>
        <v>#VALUE!</v>
      </c>
      <c r="O227" s="185" t="e">
        <f t="shared" ca="1" si="72"/>
        <v>#VALUE!</v>
      </c>
      <c r="P227" s="185" t="e">
        <f t="shared" ca="1" si="72"/>
        <v>#VALUE!</v>
      </c>
      <c r="Q227" s="185" t="e">
        <f t="shared" ca="1" si="72"/>
        <v>#VALUE!</v>
      </c>
      <c r="R227" s="185" t="e">
        <f t="shared" ca="1" si="72"/>
        <v>#VALUE!</v>
      </c>
      <c r="S227" s="185" t="e">
        <f t="shared" ca="1" si="72"/>
        <v>#VALUE!</v>
      </c>
      <c r="T227" s="185" t="e">
        <f t="shared" ca="1" si="72"/>
        <v>#VALUE!</v>
      </c>
      <c r="U227" s="185" t="e">
        <f t="shared" ca="1" si="72"/>
        <v>#VALUE!</v>
      </c>
      <c r="V227" s="185" t="e">
        <f t="shared" ca="1" si="72"/>
        <v>#VALUE!</v>
      </c>
      <c r="W227" s="185" t="e">
        <f t="shared" ca="1" si="72"/>
        <v>#VALUE!</v>
      </c>
      <c r="X227" s="185" t="e">
        <f t="shared" ca="1" si="72"/>
        <v>#VALUE!</v>
      </c>
      <c r="Y227" s="185" t="e">
        <f t="shared" ca="1" si="72"/>
        <v>#VALUE!</v>
      </c>
      <c r="Z227" s="185" t="e">
        <f t="shared" ref="Z227:AO228" ca="1" si="74">Z$211/Y$211*Y227</f>
        <v>#VALUE!</v>
      </c>
      <c r="AA227" s="185" t="e">
        <f t="shared" ca="1" si="74"/>
        <v>#VALUE!</v>
      </c>
      <c r="AB227" s="185" t="e">
        <f t="shared" ca="1" si="74"/>
        <v>#VALUE!</v>
      </c>
      <c r="AC227" s="185" t="e">
        <f t="shared" ca="1" si="74"/>
        <v>#VALUE!</v>
      </c>
      <c r="AD227" s="185" t="e">
        <f t="shared" ca="1" si="74"/>
        <v>#VALUE!</v>
      </c>
      <c r="AE227" s="185" t="e">
        <f t="shared" ca="1" si="74"/>
        <v>#VALUE!</v>
      </c>
      <c r="AF227" s="185" t="e">
        <f t="shared" ca="1" si="74"/>
        <v>#VALUE!</v>
      </c>
      <c r="AG227" s="185" t="e">
        <f t="shared" ca="1" si="74"/>
        <v>#VALUE!</v>
      </c>
      <c r="AH227" s="185" t="e">
        <f t="shared" ca="1" si="74"/>
        <v>#VALUE!</v>
      </c>
      <c r="AI227" s="185" t="e">
        <f t="shared" ca="1" si="74"/>
        <v>#VALUE!</v>
      </c>
      <c r="AJ227" s="185" t="e">
        <f t="shared" ca="1" si="74"/>
        <v>#VALUE!</v>
      </c>
      <c r="AK227" s="185" t="e">
        <f t="shared" ca="1" si="74"/>
        <v>#VALUE!</v>
      </c>
      <c r="AL227" s="185" t="e">
        <f t="shared" ca="1" si="74"/>
        <v>#VALUE!</v>
      </c>
      <c r="AM227" s="185" t="e">
        <f t="shared" ca="1" si="74"/>
        <v>#VALUE!</v>
      </c>
      <c r="AN227" s="185" t="e">
        <f t="shared" ca="1" si="74"/>
        <v>#VALUE!</v>
      </c>
      <c r="AO227" s="185" t="e">
        <f t="shared" ca="1" si="74"/>
        <v>#VALUE!</v>
      </c>
      <c r="AP227" s="185" t="e">
        <f t="shared" ca="1" si="73"/>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75">K$211/J$211*J228</f>
        <v>#VALUE!</v>
      </c>
      <c r="L228" s="185" t="e">
        <f t="shared" ca="1" si="75"/>
        <v>#VALUE!</v>
      </c>
      <c r="M228" s="185" t="e">
        <f t="shared" ca="1" si="75"/>
        <v>#VALUE!</v>
      </c>
      <c r="N228" s="185" t="e">
        <f t="shared" ca="1" si="75"/>
        <v>#VALUE!</v>
      </c>
      <c r="O228" s="185" t="e">
        <f t="shared" ca="1" si="75"/>
        <v>#VALUE!</v>
      </c>
      <c r="P228" s="185" t="e">
        <f t="shared" ca="1" si="75"/>
        <v>#VALUE!</v>
      </c>
      <c r="Q228" s="185" t="e">
        <f t="shared" ca="1" si="75"/>
        <v>#VALUE!</v>
      </c>
      <c r="R228" s="185" t="e">
        <f t="shared" ca="1" si="75"/>
        <v>#VALUE!</v>
      </c>
      <c r="S228" s="185" t="e">
        <f t="shared" ca="1" si="75"/>
        <v>#VALUE!</v>
      </c>
      <c r="T228" s="185" t="e">
        <f t="shared" ca="1" si="75"/>
        <v>#VALUE!</v>
      </c>
      <c r="U228" s="185" t="e">
        <f t="shared" ca="1" si="75"/>
        <v>#VALUE!</v>
      </c>
      <c r="V228" s="185" t="e">
        <f t="shared" ca="1" si="75"/>
        <v>#VALUE!</v>
      </c>
      <c r="W228" s="185" t="e">
        <f t="shared" ca="1" si="75"/>
        <v>#VALUE!</v>
      </c>
      <c r="X228" s="185" t="e">
        <f t="shared" ca="1" si="75"/>
        <v>#VALUE!</v>
      </c>
      <c r="Y228" s="185" t="e">
        <f t="shared" ca="1" si="75"/>
        <v>#VALUE!</v>
      </c>
      <c r="Z228" s="185" t="e">
        <f t="shared" ca="1" si="75"/>
        <v>#VALUE!</v>
      </c>
      <c r="AA228" s="185" t="e">
        <f t="shared" ca="1" si="74"/>
        <v>#VALUE!</v>
      </c>
      <c r="AB228" s="185" t="e">
        <f t="shared" ca="1" si="74"/>
        <v>#VALUE!</v>
      </c>
      <c r="AC228" s="185" t="e">
        <f t="shared" ca="1" si="74"/>
        <v>#VALUE!</v>
      </c>
      <c r="AD228" s="185" t="e">
        <f t="shared" ca="1" si="74"/>
        <v>#VALUE!</v>
      </c>
      <c r="AE228" s="185" t="e">
        <f t="shared" ca="1" si="74"/>
        <v>#VALUE!</v>
      </c>
      <c r="AF228" s="185" t="e">
        <f t="shared" ca="1" si="74"/>
        <v>#VALUE!</v>
      </c>
      <c r="AG228" s="185" t="e">
        <f t="shared" ca="1" si="74"/>
        <v>#VALUE!</v>
      </c>
      <c r="AH228" s="185" t="e">
        <f t="shared" ca="1" si="74"/>
        <v>#VALUE!</v>
      </c>
      <c r="AI228" s="185" t="e">
        <f t="shared" ca="1" si="74"/>
        <v>#VALUE!</v>
      </c>
      <c r="AJ228" s="185" t="e">
        <f t="shared" ca="1" si="74"/>
        <v>#VALUE!</v>
      </c>
      <c r="AK228" s="185" t="e">
        <f t="shared" ca="1" si="74"/>
        <v>#VALUE!</v>
      </c>
      <c r="AL228" s="185" t="e">
        <f t="shared" ca="1" si="74"/>
        <v>#VALUE!</v>
      </c>
      <c r="AM228" s="185" t="e">
        <f t="shared" ca="1" si="74"/>
        <v>#VALUE!</v>
      </c>
      <c r="AN228" s="185" t="e">
        <f t="shared" ca="1" si="74"/>
        <v>#VALUE!</v>
      </c>
      <c r="AO228" s="185" t="e">
        <f t="shared" ca="1" si="74"/>
        <v>#VALUE!</v>
      </c>
      <c r="AP228" s="185" t="e">
        <f t="shared" ref="L228:AP229" ca="1" si="76">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75"/>
        <v>#VALUE!</v>
      </c>
      <c r="L229" s="185" t="e">
        <f t="shared" ca="1" si="76"/>
        <v>#VALUE!</v>
      </c>
      <c r="M229" s="185" t="e">
        <f t="shared" ca="1" si="76"/>
        <v>#VALUE!</v>
      </c>
      <c r="N229" s="185" t="e">
        <f t="shared" ca="1" si="76"/>
        <v>#VALUE!</v>
      </c>
      <c r="O229" s="185" t="e">
        <f t="shared" ca="1" si="76"/>
        <v>#VALUE!</v>
      </c>
      <c r="P229" s="185" t="e">
        <f t="shared" ca="1" si="76"/>
        <v>#VALUE!</v>
      </c>
      <c r="Q229" s="185" t="e">
        <f t="shared" ca="1" si="76"/>
        <v>#VALUE!</v>
      </c>
      <c r="R229" s="185" t="e">
        <f t="shared" ca="1" si="76"/>
        <v>#VALUE!</v>
      </c>
      <c r="S229" s="185" t="e">
        <f t="shared" ca="1" si="76"/>
        <v>#VALUE!</v>
      </c>
      <c r="T229" s="185" t="e">
        <f t="shared" ca="1" si="76"/>
        <v>#VALUE!</v>
      </c>
      <c r="U229" s="185" t="e">
        <f t="shared" ca="1" si="76"/>
        <v>#VALUE!</v>
      </c>
      <c r="V229" s="185" t="e">
        <f t="shared" ca="1" si="76"/>
        <v>#VALUE!</v>
      </c>
      <c r="W229" s="185" t="e">
        <f t="shared" ca="1" si="76"/>
        <v>#VALUE!</v>
      </c>
      <c r="X229" s="185" t="e">
        <f t="shared" ca="1" si="76"/>
        <v>#VALUE!</v>
      </c>
      <c r="Y229" s="185" t="e">
        <f t="shared" ca="1" si="76"/>
        <v>#VALUE!</v>
      </c>
      <c r="Z229" s="185" t="e">
        <f t="shared" ca="1" si="76"/>
        <v>#VALUE!</v>
      </c>
      <c r="AA229" s="185" t="e">
        <f t="shared" ca="1" si="76"/>
        <v>#VALUE!</v>
      </c>
      <c r="AB229" s="185" t="e">
        <f t="shared" ca="1" si="76"/>
        <v>#VALUE!</v>
      </c>
      <c r="AC229" s="185" t="e">
        <f t="shared" ca="1" si="76"/>
        <v>#VALUE!</v>
      </c>
      <c r="AD229" s="185" t="e">
        <f t="shared" ca="1" si="76"/>
        <v>#VALUE!</v>
      </c>
      <c r="AE229" s="185" t="e">
        <f t="shared" ca="1" si="76"/>
        <v>#VALUE!</v>
      </c>
      <c r="AF229" s="185" t="e">
        <f t="shared" ca="1" si="76"/>
        <v>#VALUE!</v>
      </c>
      <c r="AG229" s="185" t="e">
        <f t="shared" ca="1" si="76"/>
        <v>#VALUE!</v>
      </c>
      <c r="AH229" s="185" t="e">
        <f t="shared" ca="1" si="76"/>
        <v>#VALUE!</v>
      </c>
      <c r="AI229" s="185" t="e">
        <f t="shared" ca="1" si="76"/>
        <v>#VALUE!</v>
      </c>
      <c r="AJ229" s="185" t="e">
        <f t="shared" ca="1" si="76"/>
        <v>#VALUE!</v>
      </c>
      <c r="AK229" s="185" t="e">
        <f t="shared" ca="1" si="76"/>
        <v>#VALUE!</v>
      </c>
      <c r="AL229" s="185" t="e">
        <f t="shared" ca="1" si="76"/>
        <v>#VALUE!</v>
      </c>
      <c r="AM229" s="185" t="e">
        <f t="shared" ca="1" si="76"/>
        <v>#VALUE!</v>
      </c>
      <c r="AN229" s="185" t="e">
        <f t="shared" ca="1" si="76"/>
        <v>#VALUE!</v>
      </c>
      <c r="AO229" s="185" t="e">
        <f t="shared" ca="1" si="76"/>
        <v>#VALUE!</v>
      </c>
      <c r="AP229" s="185" t="e">
        <f t="shared" ca="1" si="76"/>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77">SUMIF($B$10:$B$22,$D230,K$10:K$22)*SUMIF($B$10:$B$22,$D230,K$41:K$53)</f>
        <v>241.63</v>
      </c>
      <c r="L230" s="5">
        <f t="shared" ca="1" si="77"/>
        <v>245.65</v>
      </c>
      <c r="M230" s="5">
        <f t="shared" ca="1" si="77"/>
        <v>248.47</v>
      </c>
      <c r="N230" s="5">
        <f t="shared" ca="1" si="77"/>
        <v>251.07</v>
      </c>
      <c r="O230" s="5">
        <f t="shared" ca="1" si="77"/>
        <v>252.54</v>
      </c>
      <c r="P230" s="5">
        <f t="shared" ca="1" si="77"/>
        <v>254.74</v>
      </c>
      <c r="Q230" s="5">
        <f t="shared" ca="1" si="77"/>
        <v>254.67</v>
      </c>
      <c r="R230" s="5">
        <f t="shared" ca="1" si="77"/>
        <v>230.24</v>
      </c>
      <c r="S230" s="5">
        <f t="shared" ca="1" si="77"/>
        <v>236.69</v>
      </c>
      <c r="T230" s="5">
        <f t="shared" ca="1" si="77"/>
        <v>242.59</v>
      </c>
      <c r="U230" s="5">
        <f t="shared" ca="1" si="77"/>
        <v>248.33</v>
      </c>
      <c r="V230" s="5">
        <f t="shared" ca="1" si="77"/>
        <v>253.83</v>
      </c>
      <c r="W230" s="5">
        <f t="shared" ca="1" si="77"/>
        <v>259.61</v>
      </c>
      <c r="X230" s="5">
        <f t="shared" ca="1" si="77"/>
        <v>266.92</v>
      </c>
      <c r="Y230" s="5">
        <f t="shared" ca="1" si="77"/>
        <v>274.13</v>
      </c>
      <c r="Z230" s="5">
        <f t="shared" ca="1" si="77"/>
        <v>281.63</v>
      </c>
      <c r="AA230" s="5">
        <f t="shared" ca="1" si="77"/>
        <v>289.23</v>
      </c>
      <c r="AB230" s="5">
        <f t="shared" ca="1" si="77"/>
        <v>297.02</v>
      </c>
      <c r="AC230" s="5">
        <f t="shared" ca="1" si="77"/>
        <v>305.64</v>
      </c>
      <c r="AD230" s="5">
        <f t="shared" ca="1" si="77"/>
        <v>313.91000000000003</v>
      </c>
      <c r="AE230" s="5">
        <f t="shared" ca="1" si="77"/>
        <v>323.06</v>
      </c>
      <c r="AF230" s="5">
        <f t="shared" ca="1" si="77"/>
        <v>332.87</v>
      </c>
      <c r="AG230" s="5">
        <f t="shared" ca="1" si="77"/>
        <v>343.27</v>
      </c>
      <c r="AH230" s="5">
        <f t="shared" ca="1" si="77"/>
        <v>354.09</v>
      </c>
      <c r="AI230" s="5">
        <f t="shared" ca="1" si="77"/>
        <v>365.3</v>
      </c>
      <c r="AJ230" s="5">
        <f t="shared" ca="1" si="77"/>
        <v>376.62</v>
      </c>
      <c r="AK230" s="5">
        <f t="shared" ca="1" si="77"/>
        <v>388.36</v>
      </c>
      <c r="AL230" s="5">
        <f t="shared" ca="1" si="77"/>
        <v>400.79</v>
      </c>
      <c r="AM230" s="5">
        <f t="shared" ca="1" si="77"/>
        <v>469.74</v>
      </c>
      <c r="AN230" s="5">
        <f t="shared" ca="1" si="77"/>
        <v>556.72</v>
      </c>
      <c r="AO230" s="5">
        <f t="shared" ca="1" si="77"/>
        <v>709.64500000000044</v>
      </c>
      <c r="AP230" s="5">
        <f t="shared" ca="1" si="77"/>
        <v>865.57499999999709</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78">K$230/J$230*J231</f>
        <v>#VALUE!</v>
      </c>
      <c r="L231" s="185" t="e">
        <f t="shared" ca="1" si="78"/>
        <v>#VALUE!</v>
      </c>
      <c r="M231" s="185" t="e">
        <f t="shared" ca="1" si="78"/>
        <v>#VALUE!</v>
      </c>
      <c r="N231" s="185" t="e">
        <f t="shared" ca="1" si="78"/>
        <v>#VALUE!</v>
      </c>
      <c r="O231" s="185" t="e">
        <f t="shared" ca="1" si="78"/>
        <v>#VALUE!</v>
      </c>
      <c r="P231" s="185" t="e">
        <f t="shared" ca="1" si="78"/>
        <v>#VALUE!</v>
      </c>
      <c r="Q231" s="185" t="e">
        <f t="shared" ca="1" si="78"/>
        <v>#VALUE!</v>
      </c>
      <c r="R231" s="185" t="e">
        <f t="shared" ca="1" si="78"/>
        <v>#VALUE!</v>
      </c>
      <c r="S231" s="185" t="e">
        <f t="shared" ca="1" si="78"/>
        <v>#VALUE!</v>
      </c>
      <c r="T231" s="185" t="e">
        <f t="shared" ca="1" si="78"/>
        <v>#VALUE!</v>
      </c>
      <c r="U231" s="185" t="e">
        <f t="shared" ca="1" si="78"/>
        <v>#VALUE!</v>
      </c>
      <c r="V231" s="185" t="e">
        <f t="shared" ca="1" si="78"/>
        <v>#VALUE!</v>
      </c>
      <c r="W231" s="185" t="e">
        <f t="shared" ca="1" si="78"/>
        <v>#VALUE!</v>
      </c>
      <c r="X231" s="185" t="e">
        <f t="shared" ca="1" si="78"/>
        <v>#VALUE!</v>
      </c>
      <c r="Y231" s="185" t="e">
        <f t="shared" ca="1" si="78"/>
        <v>#VALUE!</v>
      </c>
      <c r="Z231" s="185" t="e">
        <f t="shared" ca="1" si="78"/>
        <v>#VALUE!</v>
      </c>
      <c r="AA231" s="185" t="e">
        <f t="shared" ref="AA231:AP246" ca="1" si="79">AA$230/Z$230*Z231</f>
        <v>#VALUE!</v>
      </c>
      <c r="AB231" s="185" t="e">
        <f t="shared" ca="1" si="79"/>
        <v>#VALUE!</v>
      </c>
      <c r="AC231" s="185" t="e">
        <f t="shared" ca="1" si="79"/>
        <v>#VALUE!</v>
      </c>
      <c r="AD231" s="185" t="e">
        <f t="shared" ca="1" si="79"/>
        <v>#VALUE!</v>
      </c>
      <c r="AE231" s="185" t="e">
        <f t="shared" ca="1" si="79"/>
        <v>#VALUE!</v>
      </c>
      <c r="AF231" s="185" t="e">
        <f t="shared" ca="1" si="79"/>
        <v>#VALUE!</v>
      </c>
      <c r="AG231" s="185" t="e">
        <f t="shared" ca="1" si="79"/>
        <v>#VALUE!</v>
      </c>
      <c r="AH231" s="185" t="e">
        <f t="shared" ca="1" si="79"/>
        <v>#VALUE!</v>
      </c>
      <c r="AI231" s="185" t="e">
        <f t="shared" ca="1" si="79"/>
        <v>#VALUE!</v>
      </c>
      <c r="AJ231" s="185" t="e">
        <f t="shared" ca="1" si="79"/>
        <v>#VALUE!</v>
      </c>
      <c r="AK231" s="185" t="e">
        <f t="shared" ca="1" si="79"/>
        <v>#VALUE!</v>
      </c>
      <c r="AL231" s="185" t="e">
        <f t="shared" ca="1" si="79"/>
        <v>#VALUE!</v>
      </c>
      <c r="AM231" s="185" t="e">
        <f t="shared" ca="1" si="79"/>
        <v>#VALUE!</v>
      </c>
      <c r="AN231" s="185" t="e">
        <f t="shared" ca="1" si="79"/>
        <v>#VALUE!</v>
      </c>
      <c r="AO231" s="185" t="e">
        <f t="shared" ca="1" si="79"/>
        <v>#VALUE!</v>
      </c>
      <c r="AP231" s="185" t="e">
        <f t="shared" ca="1" si="79"/>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78"/>
        <v>#VALUE!</v>
      </c>
      <c r="L232" s="185" t="e">
        <f t="shared" ca="1" si="78"/>
        <v>#VALUE!</v>
      </c>
      <c r="M232" s="185" t="e">
        <f t="shared" ca="1" si="78"/>
        <v>#VALUE!</v>
      </c>
      <c r="N232" s="185" t="e">
        <f t="shared" ca="1" si="78"/>
        <v>#VALUE!</v>
      </c>
      <c r="O232" s="185" t="e">
        <f t="shared" ca="1" si="78"/>
        <v>#VALUE!</v>
      </c>
      <c r="P232" s="185" t="e">
        <f t="shared" ca="1" si="78"/>
        <v>#VALUE!</v>
      </c>
      <c r="Q232" s="185" t="e">
        <f t="shared" ca="1" si="78"/>
        <v>#VALUE!</v>
      </c>
      <c r="R232" s="185" t="e">
        <f t="shared" ca="1" si="78"/>
        <v>#VALUE!</v>
      </c>
      <c r="S232" s="185" t="e">
        <f t="shared" ca="1" si="78"/>
        <v>#VALUE!</v>
      </c>
      <c r="T232" s="185" t="e">
        <f t="shared" ca="1" si="78"/>
        <v>#VALUE!</v>
      </c>
      <c r="U232" s="185" t="e">
        <f t="shared" ca="1" si="78"/>
        <v>#VALUE!</v>
      </c>
      <c r="V232" s="185" t="e">
        <f t="shared" ca="1" si="78"/>
        <v>#VALUE!</v>
      </c>
      <c r="W232" s="185" t="e">
        <f t="shared" ca="1" si="78"/>
        <v>#VALUE!</v>
      </c>
      <c r="X232" s="185" t="e">
        <f t="shared" ca="1" si="78"/>
        <v>#VALUE!</v>
      </c>
      <c r="Y232" s="185" t="e">
        <f t="shared" ca="1" si="78"/>
        <v>#VALUE!</v>
      </c>
      <c r="Z232" s="185" t="e">
        <f t="shared" ca="1" si="78"/>
        <v>#VALUE!</v>
      </c>
      <c r="AA232" s="185" t="e">
        <f t="shared" ca="1" si="79"/>
        <v>#VALUE!</v>
      </c>
      <c r="AB232" s="185" t="e">
        <f t="shared" ca="1" si="79"/>
        <v>#VALUE!</v>
      </c>
      <c r="AC232" s="185" t="e">
        <f t="shared" ca="1" si="79"/>
        <v>#VALUE!</v>
      </c>
      <c r="AD232" s="185" t="e">
        <f t="shared" ca="1" si="79"/>
        <v>#VALUE!</v>
      </c>
      <c r="AE232" s="185" t="e">
        <f t="shared" ca="1" si="79"/>
        <v>#VALUE!</v>
      </c>
      <c r="AF232" s="185" t="e">
        <f t="shared" ca="1" si="79"/>
        <v>#VALUE!</v>
      </c>
      <c r="AG232" s="185" t="e">
        <f t="shared" ca="1" si="79"/>
        <v>#VALUE!</v>
      </c>
      <c r="AH232" s="185" t="e">
        <f t="shared" ca="1" si="79"/>
        <v>#VALUE!</v>
      </c>
      <c r="AI232" s="185" t="e">
        <f t="shared" ca="1" si="79"/>
        <v>#VALUE!</v>
      </c>
      <c r="AJ232" s="185" t="e">
        <f t="shared" ca="1" si="79"/>
        <v>#VALUE!</v>
      </c>
      <c r="AK232" s="185" t="e">
        <f t="shared" ca="1" si="79"/>
        <v>#VALUE!</v>
      </c>
      <c r="AL232" s="185" t="e">
        <f t="shared" ca="1" si="79"/>
        <v>#VALUE!</v>
      </c>
      <c r="AM232" s="185" t="e">
        <f t="shared" ca="1" si="79"/>
        <v>#VALUE!</v>
      </c>
      <c r="AN232" s="185" t="e">
        <f t="shared" ca="1" si="79"/>
        <v>#VALUE!</v>
      </c>
      <c r="AO232" s="185" t="e">
        <f t="shared" ca="1" si="79"/>
        <v>#VALUE!</v>
      </c>
      <c r="AP232" s="185" t="e">
        <f t="shared" ca="1" si="79"/>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78"/>
        <v>4.1289376677969072</v>
      </c>
      <c r="L233" s="185">
        <f t="shared" ca="1" si="78"/>
        <v>4.1976308326545135</v>
      </c>
      <c r="M233" s="192">
        <f t="shared" ref="M233:M241" si="80">O233</f>
        <v>2.1816720000000003</v>
      </c>
      <c r="N233" s="192">
        <f t="shared" ref="N233:N241" si="81">O233</f>
        <v>2.1816720000000003</v>
      </c>
      <c r="O233" s="192">
        <f>INDEX('[4]TS BYDem'!$O$10:$O$203,MATCH(D233,'[4]TS BYDem'!$D$10:$D$203,0))</f>
        <v>2.1816720000000003</v>
      </c>
      <c r="P233" s="185">
        <f t="shared" ca="1" si="78"/>
        <v>2.2006776165359949</v>
      </c>
      <c r="Q233" s="185">
        <f t="shared" ca="1" si="78"/>
        <v>2.2000728923734858</v>
      </c>
      <c r="R233" s="185">
        <f t="shared" ca="1" si="78"/>
        <v>1.9890241596578764</v>
      </c>
      <c r="S233" s="185">
        <f t="shared" ca="1" si="78"/>
        <v>2.0447451717747684</v>
      </c>
      <c r="T233" s="185">
        <f t="shared" ca="1" si="78"/>
        <v>2.0957147797576621</v>
      </c>
      <c r="U233" s="185">
        <f t="shared" ca="1" si="78"/>
        <v>2.1453021610833929</v>
      </c>
      <c r="V233" s="185">
        <f t="shared" ca="1" si="78"/>
        <v>2.192816202423379</v>
      </c>
      <c r="W233" s="185">
        <f t="shared" ca="1" si="78"/>
        <v>2.2427491404134003</v>
      </c>
      <c r="X233" s="185">
        <f t="shared" ca="1" si="78"/>
        <v>2.3058996208125451</v>
      </c>
      <c r="Y233" s="185">
        <f t="shared" ca="1" si="78"/>
        <v>2.3681862095509625</v>
      </c>
      <c r="Z233" s="185">
        <f t="shared" ca="1" si="78"/>
        <v>2.4329780841054887</v>
      </c>
      <c r="AA233" s="185">
        <f t="shared" ca="1" si="79"/>
        <v>2.4986338503207417</v>
      </c>
      <c r="AB233" s="185">
        <f t="shared" ca="1" si="79"/>
        <v>2.5659310106913757</v>
      </c>
      <c r="AC233" s="185">
        <f t="shared" ca="1" si="79"/>
        <v>2.6403984718460443</v>
      </c>
      <c r="AD233" s="185">
        <f t="shared" ca="1" si="79"/>
        <v>2.7118423121881685</v>
      </c>
      <c r="AE233" s="185">
        <f t="shared" ca="1" si="79"/>
        <v>2.79088839914469</v>
      </c>
      <c r="AF233" s="185">
        <f t="shared" ca="1" si="79"/>
        <v>2.87563617106201</v>
      </c>
      <c r="AG233" s="185">
        <f t="shared" ca="1" si="79"/>
        <v>2.9654809037776193</v>
      </c>
      <c r="AH233" s="185">
        <f t="shared" ca="1" si="79"/>
        <v>3.0589539814682825</v>
      </c>
      <c r="AI233" s="185">
        <f t="shared" ca="1" si="79"/>
        <v>3.1557962366357808</v>
      </c>
      <c r="AJ233" s="185">
        <f t="shared" ca="1" si="79"/>
        <v>3.2535887726300783</v>
      </c>
      <c r="AK233" s="185">
        <f t="shared" ca="1" si="79"/>
        <v>3.35500965359943</v>
      </c>
      <c r="AL233" s="185">
        <f t="shared" ca="1" si="79"/>
        <v>3.462391387027798</v>
      </c>
      <c r="AM233" s="185">
        <f t="shared" ca="1" si="79"/>
        <v>4.0580446870990743</v>
      </c>
      <c r="AN233" s="185">
        <f t="shared" ca="1" si="79"/>
        <v>4.8094576535994307</v>
      </c>
      <c r="AO233" s="185">
        <f t="shared" ca="1" si="79"/>
        <v>6.1305639757662203</v>
      </c>
      <c r="AP233" s="185">
        <f t="shared" ca="1" si="79"/>
        <v>7.477630242337824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78"/>
        <v>0.2338305114457005</v>
      </c>
      <c r="L234" s="185">
        <f t="shared" ca="1" si="78"/>
        <v>0.2377207513000717</v>
      </c>
      <c r="M234" s="192">
        <f t="shared" si="80"/>
        <v>0.12355272</v>
      </c>
      <c r="N234" s="192">
        <f t="shared" si="81"/>
        <v>0.12355272</v>
      </c>
      <c r="O234" s="192">
        <f>INDEX('[4]TS BYDem'!$O$10:$O$203,MATCH(D234,'[4]TS BYDem'!$D$10:$D$203,0))</f>
        <v>0.12355272</v>
      </c>
      <c r="P234" s="185">
        <f t="shared" ca="1" si="78"/>
        <v>0.12462904843905918</v>
      </c>
      <c r="Q234" s="185">
        <f t="shared" ca="1" si="78"/>
        <v>0.12459480162508911</v>
      </c>
      <c r="R234" s="185">
        <f t="shared" ca="1" si="78"/>
        <v>0.11264266354953673</v>
      </c>
      <c r="S234" s="185">
        <f t="shared" ca="1" si="78"/>
        <v>0.11579826283677834</v>
      </c>
      <c r="T234" s="185">
        <f t="shared" ca="1" si="78"/>
        <v>0.11868478001425517</v>
      </c>
      <c r="U234" s="185">
        <f t="shared" ca="1" si="78"/>
        <v>0.12149301875980044</v>
      </c>
      <c r="V234" s="185">
        <f t="shared" ca="1" si="78"/>
        <v>0.12418383985744835</v>
      </c>
      <c r="W234" s="185">
        <f t="shared" ca="1" si="78"/>
        <v>0.12701164821097652</v>
      </c>
      <c r="X234" s="185">
        <f t="shared" ca="1" si="78"/>
        <v>0.13058799406985036</v>
      </c>
      <c r="Y234" s="185">
        <f t="shared" ca="1" si="78"/>
        <v>0.13411541590876697</v>
      </c>
      <c r="Z234" s="185">
        <f t="shared" ca="1" si="78"/>
        <v>0.13778471740555956</v>
      </c>
      <c r="AA234" s="185">
        <f t="shared" ca="1" si="79"/>
        <v>0.14150294292230939</v>
      </c>
      <c r="AB234" s="185">
        <f t="shared" ca="1" si="79"/>
        <v>0.14531412407697794</v>
      </c>
      <c r="AC234" s="185">
        <f t="shared" ca="1" si="79"/>
        <v>0.14953137459729157</v>
      </c>
      <c r="AD234" s="185">
        <f t="shared" ca="1" si="79"/>
        <v>0.15357739104775489</v>
      </c>
      <c r="AE234" s="185">
        <f t="shared" ca="1" si="79"/>
        <v>0.15805393887384184</v>
      </c>
      <c r="AF234" s="185">
        <f t="shared" ca="1" si="79"/>
        <v>0.16285338523164652</v>
      </c>
      <c r="AG234" s="185">
        <f t="shared" ca="1" si="79"/>
        <v>0.16794148330719891</v>
      </c>
      <c r="AH234" s="185">
        <f t="shared" ca="1" si="79"/>
        <v>0.1732350622665717</v>
      </c>
      <c r="AI234" s="185">
        <f t="shared" ca="1" si="79"/>
        <v>0.1787194449037777</v>
      </c>
      <c r="AJ234" s="185">
        <f t="shared" ca="1" si="79"/>
        <v>0.18425764396293662</v>
      </c>
      <c r="AK234" s="185">
        <f t="shared" ca="1" si="79"/>
        <v>0.19000132390591598</v>
      </c>
      <c r="AL234" s="185">
        <f t="shared" ca="1" si="79"/>
        <v>0.19608257958660025</v>
      </c>
      <c r="AM234" s="185">
        <f t="shared" ca="1" si="79"/>
        <v>0.22981569134711344</v>
      </c>
      <c r="AN234" s="185">
        <f t="shared" ca="1" si="79"/>
        <v>0.27236980390591603</v>
      </c>
      <c r="AO234" s="185">
        <f t="shared" ca="1" si="79"/>
        <v>0.34718686142551713</v>
      </c>
      <c r="AP234" s="185">
        <f t="shared" ca="1" si="79"/>
        <v>0.42347408574483131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78"/>
        <v>1.0358713050503952</v>
      </c>
      <c r="L235" s="185">
        <f t="shared" ca="1" si="78"/>
        <v>1.0531051031975729</v>
      </c>
      <c r="M235" s="192">
        <f t="shared" si="80"/>
        <v>0.54733968</v>
      </c>
      <c r="N235" s="192">
        <f t="shared" si="81"/>
        <v>0.54733968</v>
      </c>
      <c r="O235" s="192">
        <f>INDEX('[4]TS BYDem'!$O$10:$O$203,MATCH(D235,'[4]TS BYDem'!$D$10:$D$203,0))</f>
        <v>0.54733968</v>
      </c>
      <c r="P235" s="185">
        <f t="shared" ca="1" si="78"/>
        <v>0.55210782483250187</v>
      </c>
      <c r="Q235" s="185">
        <f t="shared" ca="1" si="78"/>
        <v>0.55195611113328591</v>
      </c>
      <c r="R235" s="185">
        <f t="shared" ca="1" si="78"/>
        <v>0.49900803010691386</v>
      </c>
      <c r="S235" s="185">
        <f t="shared" ca="1" si="78"/>
        <v>0.5129873638203849</v>
      </c>
      <c r="T235" s="185">
        <f t="shared" ca="1" si="78"/>
        <v>0.52577466132573059</v>
      </c>
      <c r="U235" s="185">
        <f t="shared" ca="1" si="78"/>
        <v>0.5382151846614398</v>
      </c>
      <c r="V235" s="185">
        <f t="shared" ca="1" si="78"/>
        <v>0.55013554674269427</v>
      </c>
      <c r="W235" s="185">
        <f t="shared" ca="1" si="78"/>
        <v>0.56266276362081258</v>
      </c>
      <c r="X235" s="185">
        <f t="shared" ca="1" si="78"/>
        <v>0.5785060084960798</v>
      </c>
      <c r="Y235" s="185">
        <f t="shared" ca="1" si="78"/>
        <v>0.5941325195153242</v>
      </c>
      <c r="Z235" s="185">
        <f t="shared" ca="1" si="78"/>
        <v>0.61038755871703487</v>
      </c>
      <c r="AA235" s="185">
        <f t="shared" ca="1" si="79"/>
        <v>0.62685933177476827</v>
      </c>
      <c r="AB235" s="185">
        <f t="shared" ca="1" si="79"/>
        <v>0.643742899158945</v>
      </c>
      <c r="AC235" s="185">
        <f t="shared" ca="1" si="79"/>
        <v>0.66242535754811105</v>
      </c>
      <c r="AD235" s="185">
        <f t="shared" ca="1" si="79"/>
        <v>0.6803492474411974</v>
      </c>
      <c r="AE235" s="185">
        <f t="shared" ca="1" si="79"/>
        <v>0.70018039526728437</v>
      </c>
      <c r="AF235" s="185">
        <f t="shared" ca="1" si="79"/>
        <v>0.72144198654312175</v>
      </c>
      <c r="AG235" s="185">
        <f t="shared" ca="1" si="79"/>
        <v>0.74398230756949379</v>
      </c>
      <c r="AH235" s="185">
        <f t="shared" ca="1" si="79"/>
        <v>0.76743291079116172</v>
      </c>
      <c r="AI235" s="185">
        <f t="shared" ca="1" si="79"/>
        <v>0.79172877605131853</v>
      </c>
      <c r="AJ235" s="185">
        <f t="shared" ca="1" si="79"/>
        <v>0.81626304855310039</v>
      </c>
      <c r="AK235" s="185">
        <f t="shared" ca="1" si="79"/>
        <v>0.84170760325017813</v>
      </c>
      <c r="AL235" s="185">
        <f t="shared" ca="1" si="79"/>
        <v>0.86864762155381325</v>
      </c>
      <c r="AM235" s="185">
        <f t="shared" ca="1" si="79"/>
        <v>1.0180856152815396</v>
      </c>
      <c r="AN235" s="185">
        <f t="shared" ca="1" si="79"/>
        <v>1.2066007232501783</v>
      </c>
      <c r="AO235" s="185">
        <f t="shared" ca="1" si="79"/>
        <v>1.5380409725730588</v>
      </c>
      <c r="AP235" s="185">
        <f t="shared" ca="1" si="79"/>
        <v>1.8759940742694166</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78"/>
        <v>4.3984952564717323</v>
      </c>
      <c r="L236" s="185">
        <f t="shared" ca="1" si="78"/>
        <v>4.4716730528174526</v>
      </c>
      <c r="M236" s="192">
        <f t="shared" si="80"/>
        <v>2.3241024000000006</v>
      </c>
      <c r="N236" s="192">
        <f t="shared" si="81"/>
        <v>2.3241024000000006</v>
      </c>
      <c r="O236" s="192">
        <f>INDEX('[4]TS BYDem'!$O$10:$O$203,MATCH(D236,'[4]TS BYDem'!$D$10:$D$203,0))</f>
        <v>2.3241024000000006</v>
      </c>
      <c r="P236" s="185">
        <f t="shared" ca="1" si="78"/>
        <v>2.3443487977191744</v>
      </c>
      <c r="Q236" s="185">
        <f t="shared" ca="1" si="78"/>
        <v>2.3437045941553825</v>
      </c>
      <c r="R236" s="185">
        <f t="shared" ca="1" si="78"/>
        <v>2.1188775503920181</v>
      </c>
      <c r="S236" s="185">
        <f t="shared" ca="1" si="78"/>
        <v>2.1782363073414119</v>
      </c>
      <c r="T236" s="185">
        <f t="shared" ca="1" si="78"/>
        <v>2.2325334648610125</v>
      </c>
      <c r="U236" s="185">
        <f t="shared" ca="1" si="78"/>
        <v>2.2853581570919466</v>
      </c>
      <c r="V236" s="185">
        <f t="shared" ca="1" si="78"/>
        <v>2.33597415138988</v>
      </c>
      <c r="W236" s="185">
        <f t="shared" ca="1" si="78"/>
        <v>2.3891669599429806</v>
      </c>
      <c r="X236" s="185">
        <f t="shared" ca="1" si="78"/>
        <v>2.4564402178189604</v>
      </c>
      <c r="Y236" s="185">
        <f t="shared" ca="1" si="78"/>
        <v>2.5227931848895233</v>
      </c>
      <c r="Z236" s="185">
        <f t="shared" ca="1" si="78"/>
        <v>2.5918149952957958</v>
      </c>
      <c r="AA236" s="185">
        <f t="shared" ca="1" si="79"/>
        <v>2.6617570965074853</v>
      </c>
      <c r="AB236" s="185">
        <f t="shared" ca="1" si="79"/>
        <v>2.7334477502494665</v>
      </c>
      <c r="AC236" s="185">
        <f t="shared" ca="1" si="79"/>
        <v>2.8127768176764087</v>
      </c>
      <c r="AD236" s="185">
        <f t="shared" ca="1" si="79"/>
        <v>2.8888848672843919</v>
      </c>
      <c r="AE236" s="185">
        <f t="shared" ca="1" si="79"/>
        <v>2.973091475980044</v>
      </c>
      <c r="AF236" s="185">
        <f t="shared" ca="1" si="79"/>
        <v>3.0633720039914478</v>
      </c>
      <c r="AG236" s="185">
        <f t="shared" ca="1" si="79"/>
        <v>3.1590822477548119</v>
      </c>
      <c r="AH236" s="185">
        <f t="shared" ca="1" si="79"/>
        <v>3.2586577129009275</v>
      </c>
      <c r="AI236" s="185">
        <f t="shared" ca="1" si="79"/>
        <v>3.3618223121881696</v>
      </c>
      <c r="AJ236" s="185">
        <f t="shared" ca="1" si="79"/>
        <v>3.4659992313613697</v>
      </c>
      <c r="AK236" s="185">
        <f t="shared" ca="1" si="79"/>
        <v>3.5740413719173216</v>
      </c>
      <c r="AL236" s="185">
        <f t="shared" ca="1" si="79"/>
        <v>3.6884335190306508</v>
      </c>
      <c r="AM236" s="185">
        <f t="shared" ca="1" si="79"/>
        <v>4.3229740293656471</v>
      </c>
      <c r="AN236" s="185">
        <f t="shared" ca="1" si="79"/>
        <v>5.1234429719173225</v>
      </c>
      <c r="AO236" s="185">
        <f t="shared" ca="1" si="79"/>
        <v>6.5307976861012191</v>
      </c>
      <c r="AP236" s="185">
        <f t="shared" ca="1" si="79"/>
        <v>7.9658071389878602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78"/>
        <v>3.2693484683560796</v>
      </c>
      <c r="L237" s="185">
        <f t="shared" ca="1" si="78"/>
        <v>3.3237406416904811</v>
      </c>
      <c r="M237" s="192">
        <f t="shared" si="80"/>
        <v>1.7274772800000002</v>
      </c>
      <c r="N237" s="192">
        <f t="shared" si="81"/>
        <v>1.7274772800000002</v>
      </c>
      <c r="O237" s="192">
        <f>INDEX('[4]TS BYDem'!$O$10:$O$203,MATCH(D237,'[4]TS BYDem'!$D$10:$D$203,0))</f>
        <v>1.7274772800000002</v>
      </c>
      <c r="P237" s="185">
        <f t="shared" ca="1" si="78"/>
        <v>1.7425261832074133</v>
      </c>
      <c r="Q237" s="185">
        <f t="shared" ca="1" si="78"/>
        <v>1.7420473544689956</v>
      </c>
      <c r="R237" s="185">
        <f t="shared" ca="1" si="78"/>
        <v>1.5749361247612266</v>
      </c>
      <c r="S237" s="185">
        <f t="shared" ca="1" si="78"/>
        <v>1.6190567728011409</v>
      </c>
      <c r="T237" s="185">
        <f t="shared" ca="1" si="78"/>
        <v>1.6594151950392022</v>
      </c>
      <c r="U237" s="185">
        <f t="shared" ca="1" si="78"/>
        <v>1.6986791515894519</v>
      </c>
      <c r="V237" s="185">
        <f t="shared" ca="1" si="78"/>
        <v>1.7363014096079838</v>
      </c>
      <c r="W237" s="185">
        <f t="shared" ca="1" si="78"/>
        <v>1.7758389825801864</v>
      </c>
      <c r="X237" s="185">
        <f t="shared" ca="1" si="78"/>
        <v>1.8258423836920894</v>
      </c>
      <c r="Y237" s="185">
        <f t="shared" ca="1" si="78"/>
        <v>1.8751617437491099</v>
      </c>
      <c r="Z237" s="185">
        <f t="shared" ca="1" si="78"/>
        <v>1.9264648228652896</v>
      </c>
      <c r="AA237" s="185">
        <f t="shared" ca="1" si="79"/>
        <v>1.9784519430363516</v>
      </c>
      <c r="AB237" s="185">
        <f t="shared" ca="1" si="79"/>
        <v>2.0317387412116901</v>
      </c>
      <c r="AC237" s="185">
        <f t="shared" ca="1" si="79"/>
        <v>2.0907030801425526</v>
      </c>
      <c r="AD237" s="185">
        <f t="shared" ca="1" si="79"/>
        <v>2.1472732753813268</v>
      </c>
      <c r="AE237" s="185">
        <f t="shared" ca="1" si="79"/>
        <v>2.2098630319030659</v>
      </c>
      <c r="AF237" s="185">
        <f t="shared" ca="1" si="79"/>
        <v>2.2769674593870288</v>
      </c>
      <c r="AG237" s="185">
        <f t="shared" ca="1" si="79"/>
        <v>2.348107729094798</v>
      </c>
      <c r="AH237" s="185">
        <f t="shared" ca="1" si="79"/>
        <v>2.4221209712330736</v>
      </c>
      <c r="AI237" s="185">
        <f t="shared" ca="1" si="79"/>
        <v>2.4988019734853903</v>
      </c>
      <c r="AJ237" s="185">
        <f t="shared" ca="1" si="79"/>
        <v>2.5762354208980773</v>
      </c>
      <c r="AK237" s="185">
        <f t="shared" ca="1" si="79"/>
        <v>2.6565418407412706</v>
      </c>
      <c r="AL237" s="185">
        <f t="shared" ca="1" si="79"/>
        <v>2.7415681438631525</v>
      </c>
      <c r="AM237" s="185">
        <f t="shared" ca="1" si="79"/>
        <v>3.2132144512045642</v>
      </c>
      <c r="AN237" s="185">
        <f t="shared" ca="1" si="79"/>
        <v>3.8081933607412717</v>
      </c>
      <c r="AO237" s="185">
        <f t="shared" ca="1" si="79"/>
        <v>4.8542631439201775</v>
      </c>
      <c r="AP237" s="185">
        <f t="shared" ca="1" si="79"/>
        <v>5.9208883607982736</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78"/>
        <v>4.4498395590764588</v>
      </c>
      <c r="L238" s="185">
        <f t="shared" ca="1" si="78"/>
        <v>4.5238715709437241</v>
      </c>
      <c r="M238" s="192">
        <f t="shared" si="80"/>
        <v>2.3512320000000004</v>
      </c>
      <c r="N238" s="192">
        <f t="shared" si="81"/>
        <v>2.3512320000000004</v>
      </c>
      <c r="O238" s="192">
        <f>INDEX('[4]TS BYDem'!$O$10:$O$203,MATCH(D238,'[4]TS BYDem'!$D$10:$D$203,0))</f>
        <v>2.3512320000000004</v>
      </c>
      <c r="P238" s="185">
        <f t="shared" ca="1" si="78"/>
        <v>2.3717147369921605</v>
      </c>
      <c r="Q238" s="185">
        <f t="shared" ca="1" si="78"/>
        <v>2.3710630135424098</v>
      </c>
      <c r="R238" s="185">
        <f t="shared" ca="1" si="78"/>
        <v>2.1436115295794731</v>
      </c>
      <c r="S238" s="185">
        <f t="shared" ca="1" si="78"/>
        <v>2.2036631903064863</v>
      </c>
      <c r="T238" s="185">
        <f t="shared" ca="1" si="78"/>
        <v>2.2585941667854597</v>
      </c>
      <c r="U238" s="185">
        <f t="shared" ca="1" si="78"/>
        <v>2.3120354896650039</v>
      </c>
      <c r="V238" s="185">
        <f t="shared" ca="1" si="78"/>
        <v>2.3632423321454032</v>
      </c>
      <c r="W238" s="185">
        <f t="shared" ca="1" si="78"/>
        <v>2.4170560684248046</v>
      </c>
      <c r="X238" s="185">
        <f t="shared" ca="1" si="78"/>
        <v>2.4851146172487533</v>
      </c>
      <c r="Y238" s="185">
        <f t="shared" ca="1" si="78"/>
        <v>2.552242132573058</v>
      </c>
      <c r="Z238" s="185">
        <f t="shared" ca="1" si="78"/>
        <v>2.6220696450463299</v>
      </c>
      <c r="AA238" s="185">
        <f t="shared" ca="1" si="79"/>
        <v>2.6928281910192449</v>
      </c>
      <c r="AB238" s="185">
        <f t="shared" ca="1" si="79"/>
        <v>2.7653557006414826</v>
      </c>
      <c r="AC238" s="185">
        <f t="shared" ca="1" si="79"/>
        <v>2.8456107883107631</v>
      </c>
      <c r="AD238" s="185">
        <f t="shared" ca="1" si="79"/>
        <v>2.9226072587312908</v>
      </c>
      <c r="AE238" s="185">
        <f t="shared" ca="1" si="79"/>
        <v>3.0077968239486821</v>
      </c>
      <c r="AF238" s="185">
        <f t="shared" ca="1" si="79"/>
        <v>3.099131210263721</v>
      </c>
      <c r="AG238" s="185">
        <f t="shared" ca="1" si="79"/>
        <v>3.1959586942266576</v>
      </c>
      <c r="AH238" s="185">
        <f t="shared" ca="1" si="79"/>
        <v>3.2966965188880977</v>
      </c>
      <c r="AI238" s="185">
        <f t="shared" ca="1" si="79"/>
        <v>3.401065374198148</v>
      </c>
      <c r="AJ238" s="185">
        <f t="shared" ca="1" si="79"/>
        <v>3.5064583663578057</v>
      </c>
      <c r="AK238" s="185">
        <f t="shared" ca="1" si="79"/>
        <v>3.6157616992159674</v>
      </c>
      <c r="AL238" s="185">
        <f t="shared" ca="1" si="79"/>
        <v>3.7314891632216698</v>
      </c>
      <c r="AM238" s="185">
        <f t="shared" ca="1" si="79"/>
        <v>4.373436761225947</v>
      </c>
      <c r="AN238" s="185">
        <f t="shared" ca="1" si="79"/>
        <v>5.1832496992159687</v>
      </c>
      <c r="AO238" s="185">
        <f t="shared" ca="1" si="79"/>
        <v>6.6070326785459805</v>
      </c>
      <c r="AP238" s="185">
        <f t="shared" ca="1" si="79"/>
        <v>8.0587932145402483</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78"/>
        <v>1.8946047661144778</v>
      </c>
      <c r="L239" s="185">
        <f t="shared" ca="1" si="78"/>
        <v>1.926125318859502</v>
      </c>
      <c r="M239" s="192">
        <f t="shared" si="80"/>
        <v>1.0010822400000001</v>
      </c>
      <c r="N239" s="192">
        <f t="shared" si="81"/>
        <v>1.0010822400000001</v>
      </c>
      <c r="O239" s="192">
        <f>INDEX('[4]TS BYDem'!$O$10:$O$203,MATCH(D239,'[4]TS BYDem'!$D$10:$D$203,0))</f>
        <v>1.0010822400000001</v>
      </c>
      <c r="P239" s="185">
        <f t="shared" ca="1" si="78"/>
        <v>1.0098031591732006</v>
      </c>
      <c r="Q239" s="185">
        <f t="shared" ca="1" si="78"/>
        <v>1.009525675381326</v>
      </c>
      <c r="R239" s="185">
        <f t="shared" ca="1" si="78"/>
        <v>0.91268383201710646</v>
      </c>
      <c r="S239" s="185">
        <f t="shared" ca="1" si="78"/>
        <v>0.93825198141126176</v>
      </c>
      <c r="T239" s="185">
        <f t="shared" ca="1" si="78"/>
        <v>0.96163990101211705</v>
      </c>
      <c r="U239" s="185">
        <f t="shared" ca="1" si="78"/>
        <v>0.98439357194583066</v>
      </c>
      <c r="V239" s="185">
        <f t="shared" ca="1" si="78"/>
        <v>1.0061958698788316</v>
      </c>
      <c r="W239" s="185">
        <f t="shared" ca="1" si="78"/>
        <v>1.0291081029793305</v>
      </c>
      <c r="X239" s="185">
        <f t="shared" ca="1" si="78"/>
        <v>1.0580853389593732</v>
      </c>
      <c r="Y239" s="185">
        <f t="shared" ca="1" si="78"/>
        <v>1.0866661695224522</v>
      </c>
      <c r="Z239" s="185">
        <f t="shared" ca="1" si="78"/>
        <v>1.1163965757947261</v>
      </c>
      <c r="AA239" s="185">
        <f t="shared" ca="1" si="79"/>
        <v>1.1465233874839633</v>
      </c>
      <c r="AB239" s="185">
        <f t="shared" ca="1" si="79"/>
        <v>1.1774033694654316</v>
      </c>
      <c r="AC239" s="185">
        <f t="shared" ca="1" si="79"/>
        <v>1.2115735164076982</v>
      </c>
      <c r="AD239" s="185">
        <f t="shared" ca="1" si="79"/>
        <v>1.2443562443905922</v>
      </c>
      <c r="AE239" s="185">
        <f t="shared" ca="1" si="79"/>
        <v>1.2806273400427661</v>
      </c>
      <c r="AF239" s="185">
        <f t="shared" ca="1" si="79"/>
        <v>1.3195147114469001</v>
      </c>
      <c r="AG239" s="185">
        <f t="shared" ca="1" si="79"/>
        <v>1.3607408748111196</v>
      </c>
      <c r="AH239" s="185">
        <f t="shared" ca="1" si="79"/>
        <v>1.4036319409265865</v>
      </c>
      <c r="AI239" s="185">
        <f t="shared" ca="1" si="79"/>
        <v>1.4480689881682116</v>
      </c>
      <c r="AJ239" s="185">
        <f t="shared" ca="1" si="79"/>
        <v>1.4929420813684966</v>
      </c>
      <c r="AK239" s="185">
        <f t="shared" ca="1" si="79"/>
        <v>1.5394800773200292</v>
      </c>
      <c r="AL239" s="185">
        <f t="shared" ca="1" si="79"/>
        <v>1.5887532706486109</v>
      </c>
      <c r="AM239" s="185">
        <f t="shared" ca="1" si="79"/>
        <v>1.8620748056450473</v>
      </c>
      <c r="AN239" s="185">
        <f t="shared" ca="1" si="79"/>
        <v>2.2068682373200299</v>
      </c>
      <c r="AO239" s="185">
        <f t="shared" ca="1" si="79"/>
        <v>2.8130712212116928</v>
      </c>
      <c r="AP239" s="185">
        <f t="shared" ca="1" si="79"/>
        <v>3.4311861878830983</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78"/>
        <v>12.624879419801314</v>
      </c>
      <c r="L240" s="185">
        <f t="shared" ca="1" si="78"/>
        <v>12.834919627009032</v>
      </c>
      <c r="M240" s="192">
        <f t="shared" si="80"/>
        <v>6.6708069120000006</v>
      </c>
      <c r="N240" s="192">
        <f t="shared" si="81"/>
        <v>6.6708069120000006</v>
      </c>
      <c r="O240" s="192">
        <f>INDEX('[4]TS BYDem'!$O$10:$O$203,MATCH(D240,'[4]TS BYDem'!$D$10:$D$203,0))</f>
        <v>6.6708069120000006</v>
      </c>
      <c r="P240" s="185">
        <f t="shared" ca="1" si="78"/>
        <v>6.7289195880370656</v>
      </c>
      <c r="Q240" s="185">
        <f t="shared" ca="1" si="78"/>
        <v>6.7270705483449769</v>
      </c>
      <c r="R240" s="185">
        <f t="shared" ca="1" si="78"/>
        <v>6.0817556958061312</v>
      </c>
      <c r="S240" s="185">
        <f t="shared" ca="1" si="78"/>
        <v>6.2521314960057026</v>
      </c>
      <c r="T240" s="185">
        <f t="shared" ca="1" si="78"/>
        <v>6.4079791271960085</v>
      </c>
      <c r="U240" s="185">
        <f t="shared" ca="1" si="78"/>
        <v>6.5596003819472566</v>
      </c>
      <c r="V240" s="185">
        <f t="shared" ca="1" si="78"/>
        <v>6.7048820720399158</v>
      </c>
      <c r="W240" s="185">
        <f t="shared" ca="1" si="78"/>
        <v>6.8575599209009281</v>
      </c>
      <c r="X240" s="185">
        <f t="shared" ca="1" si="78"/>
        <v>7.0506524944604427</v>
      </c>
      <c r="Y240" s="185">
        <f t="shared" ca="1" si="78"/>
        <v>7.241103582745545</v>
      </c>
      <c r="Z240" s="185">
        <f t="shared" ca="1" si="78"/>
        <v>7.4392149783264436</v>
      </c>
      <c r="AA240" s="185">
        <f t="shared" ca="1" si="79"/>
        <v>7.6399678591817537</v>
      </c>
      <c r="AB240" s="185">
        <f t="shared" ca="1" si="79"/>
        <v>7.845739562058446</v>
      </c>
      <c r="AC240" s="185">
        <f t="shared" ca="1" si="79"/>
        <v>8.0734355927127588</v>
      </c>
      <c r="AD240" s="185">
        <f t="shared" ca="1" si="79"/>
        <v>8.2918864249066306</v>
      </c>
      <c r="AE240" s="185">
        <f t="shared" ca="1" si="79"/>
        <v>8.533582327515326</v>
      </c>
      <c r="AF240" s="185">
        <f t="shared" ca="1" si="79"/>
        <v>8.7927120329351407</v>
      </c>
      <c r="AG240" s="185">
        <f t="shared" ca="1" si="79"/>
        <v>9.0674265014739852</v>
      </c>
      <c r="AH240" s="185">
        <f t="shared" ca="1" si="79"/>
        <v>9.353235208165362</v>
      </c>
      <c r="AI240" s="185">
        <f t="shared" ca="1" si="79"/>
        <v>9.6493457074269458</v>
      </c>
      <c r="AJ240" s="185">
        <f t="shared" ca="1" si="79"/>
        <v>9.9483618404903797</v>
      </c>
      <c r="AK240" s="185">
        <f t="shared" ca="1" si="79"/>
        <v>10.258472211706346</v>
      </c>
      <c r="AL240" s="185">
        <f t="shared" ca="1" si="79"/>
        <v>10.586808831315755</v>
      </c>
      <c r="AM240" s="185">
        <f t="shared" ca="1" si="79"/>
        <v>12.408112928022812</v>
      </c>
      <c r="AN240" s="185">
        <f t="shared" ca="1" si="79"/>
        <v>14.705676819706348</v>
      </c>
      <c r="AO240" s="185">
        <f t="shared" ca="1" si="79"/>
        <v>18.74516817560087</v>
      </c>
      <c r="AP240" s="185">
        <f t="shared" ca="1" si="79"/>
        <v>22.864036163991376</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78"/>
        <v>0.42338511927859029</v>
      </c>
      <c r="L241" s="185">
        <f t="shared" ca="1" si="78"/>
        <v>0.43042898046925343</v>
      </c>
      <c r="M241" s="192">
        <f t="shared" si="80"/>
        <v>0.22371068160000002</v>
      </c>
      <c r="N241" s="192">
        <f t="shared" si="81"/>
        <v>0.22371068160000002</v>
      </c>
      <c r="O241" s="192">
        <f>INDEX('[4]TS BYDem'!$O$10:$O$203,MATCH(D241,'[4]TS BYDem'!$D$10:$D$203,0))</f>
        <v>0.22371068160000002</v>
      </c>
      <c r="P241" s="185">
        <f t="shared" ca="1" si="78"/>
        <v>0.22565953524504639</v>
      </c>
      <c r="Q241" s="185">
        <f t="shared" ca="1" si="78"/>
        <v>0.22559752626543128</v>
      </c>
      <c r="R241" s="185">
        <f t="shared" ca="1" si="78"/>
        <v>0.20395639237975771</v>
      </c>
      <c r="S241" s="185">
        <f t="shared" ca="1" si="78"/>
        <v>0.20967007693000717</v>
      </c>
      <c r="T241" s="185">
        <f t="shared" ca="1" si="78"/>
        <v>0.21489654806899502</v>
      </c>
      <c r="U241" s="185">
        <f t="shared" ca="1" si="78"/>
        <v>0.21998128439743411</v>
      </c>
      <c r="V241" s="185">
        <f t="shared" ca="1" si="78"/>
        <v>0.22485341851004997</v>
      </c>
      <c r="W241" s="185">
        <f t="shared" ca="1" si="78"/>
        <v>0.22997358854112623</v>
      </c>
      <c r="X241" s="185">
        <f t="shared" ca="1" si="78"/>
        <v>0.23644909769807562</v>
      </c>
      <c r="Y241" s="185">
        <f t="shared" ca="1" si="78"/>
        <v>0.24283602259843198</v>
      </c>
      <c r="Z241" s="185">
        <f t="shared" ca="1" si="78"/>
        <v>0.24947984184290814</v>
      </c>
      <c r="AA241" s="185">
        <f t="shared" ca="1" si="79"/>
        <v>0.2562122453439773</v>
      </c>
      <c r="AB241" s="185">
        <f t="shared" ca="1" si="79"/>
        <v>0.26311295893257314</v>
      </c>
      <c r="AC241" s="185">
        <f t="shared" ca="1" si="79"/>
        <v>0.27074892185089106</v>
      </c>
      <c r="AD241" s="185">
        <f t="shared" ca="1" si="79"/>
        <v>0.27807483987113346</v>
      </c>
      <c r="AE241" s="185">
        <f t="shared" ca="1" si="79"/>
        <v>0.28618029934939432</v>
      </c>
      <c r="AF241" s="185">
        <f t="shared" ca="1" si="79"/>
        <v>0.29487041492116906</v>
      </c>
      <c r="AG241" s="185">
        <f t="shared" ca="1" si="79"/>
        <v>0.30408317760684261</v>
      </c>
      <c r="AH241" s="185">
        <f t="shared" ca="1" si="79"/>
        <v>0.31366799417020685</v>
      </c>
      <c r="AI241" s="185">
        <f t="shared" ca="1" si="79"/>
        <v>0.32359828933428386</v>
      </c>
      <c r="AJ241" s="185">
        <f t="shared" ca="1" si="79"/>
        <v>0.33362602718061313</v>
      </c>
      <c r="AK241" s="185">
        <f t="shared" ca="1" si="79"/>
        <v>0.34402581890463313</v>
      </c>
      <c r="AL241" s="185">
        <f t="shared" ca="1" si="79"/>
        <v>0.35503684199914493</v>
      </c>
      <c r="AM241" s="185">
        <f t="shared" ca="1" si="79"/>
        <v>0.41611568692002876</v>
      </c>
      <c r="AN241" s="185">
        <f t="shared" ca="1" si="79"/>
        <v>0.49316627330463325</v>
      </c>
      <c r="AO241" s="185">
        <f t="shared" ca="1" si="79"/>
        <v>0.62863374769950187</v>
      </c>
      <c r="AP241" s="185">
        <f t="shared" ca="1" si="79"/>
        <v>0.76676317900498725</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78"/>
        <v>#VALUE!</v>
      </c>
      <c r="L242" s="185" t="e">
        <f t="shared" ca="1" si="78"/>
        <v>#VALUE!</v>
      </c>
      <c r="M242" s="185" t="e">
        <f t="shared" ca="1" si="78"/>
        <v>#VALUE!</v>
      </c>
      <c r="N242" s="185" t="e">
        <f t="shared" ca="1" si="78"/>
        <v>#VALUE!</v>
      </c>
      <c r="O242" s="185" t="e">
        <f t="shared" ca="1" si="78"/>
        <v>#VALUE!</v>
      </c>
      <c r="P242" s="185" t="e">
        <f t="shared" ca="1" si="78"/>
        <v>#VALUE!</v>
      </c>
      <c r="Q242" s="185" t="e">
        <f t="shared" ca="1" si="78"/>
        <v>#VALUE!</v>
      </c>
      <c r="R242" s="185" t="e">
        <f t="shared" ca="1" si="78"/>
        <v>#VALUE!</v>
      </c>
      <c r="S242" s="185" t="e">
        <f t="shared" ca="1" si="78"/>
        <v>#VALUE!</v>
      </c>
      <c r="T242" s="185" t="e">
        <f t="shared" ca="1" si="78"/>
        <v>#VALUE!</v>
      </c>
      <c r="U242" s="185" t="e">
        <f t="shared" ca="1" si="78"/>
        <v>#VALUE!</v>
      </c>
      <c r="V242" s="185" t="e">
        <f t="shared" ca="1" si="78"/>
        <v>#VALUE!</v>
      </c>
      <c r="W242" s="185" t="e">
        <f t="shared" ca="1" si="78"/>
        <v>#VALUE!</v>
      </c>
      <c r="X242" s="185" t="e">
        <f t="shared" ca="1" si="78"/>
        <v>#VALUE!</v>
      </c>
      <c r="Y242" s="185" t="e">
        <f t="shared" ca="1" si="78"/>
        <v>#VALUE!</v>
      </c>
      <c r="Z242" s="185" t="e">
        <f t="shared" ca="1" si="78"/>
        <v>#VALUE!</v>
      </c>
      <c r="AA242" s="185" t="e">
        <f t="shared" ca="1" si="79"/>
        <v>#VALUE!</v>
      </c>
      <c r="AB242" s="185" t="e">
        <f t="shared" ca="1" si="79"/>
        <v>#VALUE!</v>
      </c>
      <c r="AC242" s="185" t="e">
        <f t="shared" ca="1" si="79"/>
        <v>#VALUE!</v>
      </c>
      <c r="AD242" s="185" t="e">
        <f t="shared" ca="1" si="79"/>
        <v>#VALUE!</v>
      </c>
      <c r="AE242" s="185" t="e">
        <f t="shared" ca="1" si="79"/>
        <v>#VALUE!</v>
      </c>
      <c r="AF242" s="185" t="e">
        <f t="shared" ca="1" si="79"/>
        <v>#VALUE!</v>
      </c>
      <c r="AG242" s="185" t="e">
        <f t="shared" ca="1" si="79"/>
        <v>#VALUE!</v>
      </c>
      <c r="AH242" s="185" t="e">
        <f t="shared" ca="1" si="79"/>
        <v>#VALUE!</v>
      </c>
      <c r="AI242" s="185" t="e">
        <f t="shared" ca="1" si="79"/>
        <v>#VALUE!</v>
      </c>
      <c r="AJ242" s="185" t="e">
        <f t="shared" ca="1" si="79"/>
        <v>#VALUE!</v>
      </c>
      <c r="AK242" s="185" t="e">
        <f t="shared" ca="1" si="79"/>
        <v>#VALUE!</v>
      </c>
      <c r="AL242" s="185" t="e">
        <f t="shared" ca="1" si="79"/>
        <v>#VALUE!</v>
      </c>
      <c r="AM242" s="185" t="e">
        <f t="shared" ca="1" si="79"/>
        <v>#VALUE!</v>
      </c>
      <c r="AN242" s="185" t="e">
        <f t="shared" ca="1" si="79"/>
        <v>#VALUE!</v>
      </c>
      <c r="AO242" s="185" t="e">
        <f t="shared" ca="1" si="79"/>
        <v>#VALUE!</v>
      </c>
      <c r="AP242" s="185" t="e">
        <f t="shared" ca="1" si="79"/>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78"/>
        <v>75.609265084913574</v>
      </c>
      <c r="L243" s="185">
        <f t="shared" ca="1" si="78"/>
        <v>76.867176956954921</v>
      </c>
      <c r="M243" s="192">
        <f t="shared" ref="M243" si="82">O243</f>
        <v>61.561340800000004</v>
      </c>
      <c r="N243" s="192">
        <f t="shared" ref="N243" si="83">O243</f>
        <v>61.561340800000004</v>
      </c>
      <c r="O243" s="192">
        <f>INDEX('[4]TS BYDem'!$O$10:$O$203,MATCH(D243,'[4]TS BYDem'!$D$10:$D$203,0))</f>
        <v>61.561340800000004</v>
      </c>
      <c r="P243" s="185">
        <f t="shared" ca="1" si="78"/>
        <v>62.097631881650443</v>
      </c>
      <c r="Q243" s="185">
        <f t="shared" ca="1" si="78"/>
        <v>62.080568074507021</v>
      </c>
      <c r="R243" s="185">
        <f t="shared" ca="1" si="78"/>
        <v>56.125299381452457</v>
      </c>
      <c r="S243" s="185">
        <f t="shared" ca="1" si="78"/>
        <v>57.69760732538213</v>
      </c>
      <c r="T243" s="185">
        <f t="shared" ca="1" si="78"/>
        <v>59.135842498899194</v>
      </c>
      <c r="U243" s="185">
        <f t="shared" ca="1" si="78"/>
        <v>60.535074684659875</v>
      </c>
      <c r="V243" s="185">
        <f t="shared" ca="1" si="78"/>
        <v>61.875802388785964</v>
      </c>
      <c r="W243" s="185">
        <f t="shared" ca="1" si="78"/>
        <v>63.284785321485735</v>
      </c>
      <c r="X243" s="185">
        <f t="shared" ca="1" si="78"/>
        <v>65.066734324606031</v>
      </c>
      <c r="Y243" s="185">
        <f t="shared" ca="1" si="78"/>
        <v>66.82430646037858</v>
      </c>
      <c r="Z243" s="185">
        <f t="shared" ca="1" si="78"/>
        <v>68.652571511459598</v>
      </c>
      <c r="AA243" s="185">
        <f t="shared" ca="1" si="79"/>
        <v>70.505213429888357</v>
      </c>
      <c r="AB243" s="185">
        <f t="shared" ca="1" si="79"/>
        <v>72.404171396277832</v>
      </c>
      <c r="AC243" s="185">
        <f t="shared" ca="1" si="79"/>
        <v>74.505457361653612</v>
      </c>
      <c r="AD243" s="185">
        <f t="shared" ca="1" si="79"/>
        <v>76.521424291312286</v>
      </c>
      <c r="AE243" s="185">
        <f t="shared" ca="1" si="79"/>
        <v>78.751907653631122</v>
      </c>
      <c r="AF243" s="185">
        <f t="shared" ca="1" si="79"/>
        <v>81.143278340445079</v>
      </c>
      <c r="AG243" s="185">
        <f t="shared" ca="1" si="79"/>
        <v>83.678472544610756</v>
      </c>
      <c r="AH243" s="185">
        <f t="shared" ca="1" si="79"/>
        <v>86.316049591636968</v>
      </c>
      <c r="AI243" s="185">
        <f t="shared" ca="1" si="79"/>
        <v>89.048696421319406</v>
      </c>
      <c r="AJ243" s="185">
        <f t="shared" ca="1" si="79"/>
        <v>91.808157805084349</v>
      </c>
      <c r="AK243" s="185">
        <f t="shared" ca="1" si="79"/>
        <v>94.670002031709842</v>
      </c>
      <c r="AL243" s="185">
        <f t="shared" ca="1" si="79"/>
        <v>97.700046643034796</v>
      </c>
      <c r="AM243" s="185">
        <f t="shared" ca="1" si="79"/>
        <v>114.50789667930628</v>
      </c>
      <c r="AN243" s="185">
        <f t="shared" ca="1" si="79"/>
        <v>135.71089589837655</v>
      </c>
      <c r="AO243" s="185">
        <f t="shared" ca="1" si="79"/>
        <v>172.98922028991859</v>
      </c>
      <c r="AP243" s="185">
        <f t="shared" ca="1" si="79"/>
        <v>211.00006954525952</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78"/>
        <v>75.609265084913574</v>
      </c>
      <c r="L244" s="185">
        <f t="shared" ca="1" si="78"/>
        <v>76.867176956954921</v>
      </c>
      <c r="M244" s="185">
        <f t="shared" ca="1" si="78"/>
        <v>77.749592747789904</v>
      </c>
      <c r="N244" s="185">
        <f t="shared" ca="1" si="78"/>
        <v>78.563167590403722</v>
      </c>
      <c r="O244" s="185">
        <f t="shared" ca="1" si="78"/>
        <v>79.023150289881528</v>
      </c>
      <c r="P244" s="185">
        <f t="shared" ca="1" si="78"/>
        <v>79.711559772093224</v>
      </c>
      <c r="Q244" s="185">
        <f t="shared" ca="1" si="78"/>
        <v>79.689655834022844</v>
      </c>
      <c r="R244" s="185">
        <f t="shared" ca="1" si="78"/>
        <v>72.045181447463065</v>
      </c>
      <c r="S244" s="185">
        <f t="shared" ca="1" si="78"/>
        <v>74.063472883947327</v>
      </c>
      <c r="T244" s="185">
        <f t="shared" ca="1" si="78"/>
        <v>75.909661949878668</v>
      </c>
      <c r="U244" s="185">
        <f t="shared" ca="1" si="78"/>
        <v>77.705784871649172</v>
      </c>
      <c r="V244" s="185">
        <f t="shared" ca="1" si="78"/>
        <v>79.426808577178392</v>
      </c>
      <c r="W244" s="185">
        <f t="shared" ca="1" si="78"/>
        <v>81.235448034989105</v>
      </c>
      <c r="X244" s="185">
        <f t="shared" ca="1" si="78"/>
        <v>83.522844996337923</v>
      </c>
      <c r="Y244" s="185">
        <f t="shared" ca="1" si="78"/>
        <v>85.778950617586219</v>
      </c>
      <c r="Z244" s="185">
        <f t="shared" ca="1" si="78"/>
        <v>88.125801125126074</v>
      </c>
      <c r="AA244" s="185">
        <f t="shared" ca="1" si="79"/>
        <v>90.503942972766438</v>
      </c>
      <c r="AB244" s="185">
        <f t="shared" ca="1" si="79"/>
        <v>92.941538366597811</v>
      </c>
      <c r="AC244" s="185">
        <f t="shared" ca="1" si="79"/>
        <v>95.638851883263612</v>
      </c>
      <c r="AD244" s="185">
        <f t="shared" ca="1" si="79"/>
        <v>98.226645709577554</v>
      </c>
      <c r="AE244" s="185">
        <f t="shared" ca="1" si="79"/>
        <v>101.08980332877616</v>
      </c>
      <c r="AF244" s="185">
        <f t="shared" ca="1" si="79"/>
        <v>104.15948379263826</v>
      </c>
      <c r="AG244" s="185">
        <f t="shared" ca="1" si="79"/>
        <v>107.4137831630935</v>
      </c>
      <c r="AH244" s="185">
        <f t="shared" ca="1" si="79"/>
        <v>110.79950616197098</v>
      </c>
      <c r="AI244" s="185">
        <f t="shared" ca="1" si="79"/>
        <v>114.30726538724053</v>
      </c>
      <c r="AJ244" s="185">
        <f t="shared" ca="1" si="79"/>
        <v>117.84944508662066</v>
      </c>
      <c r="AK244" s="185">
        <f t="shared" ca="1" si="79"/>
        <v>121.52304841442304</v>
      </c>
      <c r="AL244" s="185">
        <f t="shared" ca="1" si="79"/>
        <v>125.41256198891908</v>
      </c>
      <c r="AM244" s="185">
        <f t="shared" ca="1" si="79"/>
        <v>146.98794098823535</v>
      </c>
      <c r="AN244" s="185">
        <f t="shared" ca="1" si="79"/>
        <v>174.20514860767742</v>
      </c>
      <c r="AO244" s="185">
        <f t="shared" ca="1" si="79"/>
        <v>222.05743045641492</v>
      </c>
      <c r="AP244" s="185">
        <f t="shared" ca="1" si="79"/>
        <v>270.85001707517222</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78"/>
        <v>75.609265084913574</v>
      </c>
      <c r="L245" s="185">
        <f t="shared" ca="1" si="78"/>
        <v>76.867176956954921</v>
      </c>
      <c r="M245" s="185">
        <f t="shared" ca="1" si="78"/>
        <v>77.749592747789904</v>
      </c>
      <c r="N245" s="185">
        <f t="shared" ca="1" si="78"/>
        <v>78.563167590403722</v>
      </c>
      <c r="O245" s="185">
        <f t="shared" ca="1" si="78"/>
        <v>79.023150289881528</v>
      </c>
      <c r="P245" s="185">
        <f t="shared" ca="1" si="78"/>
        <v>79.711559772093224</v>
      </c>
      <c r="Q245" s="185">
        <f t="shared" ca="1" si="78"/>
        <v>79.689655834022844</v>
      </c>
      <c r="R245" s="185">
        <f t="shared" ca="1" si="78"/>
        <v>72.045181447463065</v>
      </c>
      <c r="S245" s="185">
        <f t="shared" ca="1" si="78"/>
        <v>74.063472883947327</v>
      </c>
      <c r="T245" s="185">
        <f t="shared" ca="1" si="78"/>
        <v>75.909661949878668</v>
      </c>
      <c r="U245" s="185">
        <f t="shared" ca="1" si="78"/>
        <v>77.705784871649172</v>
      </c>
      <c r="V245" s="185">
        <f t="shared" ca="1" si="78"/>
        <v>79.426808577178392</v>
      </c>
      <c r="W245" s="185">
        <f t="shared" ca="1" si="78"/>
        <v>81.235448034989105</v>
      </c>
      <c r="X245" s="185">
        <f t="shared" ca="1" si="78"/>
        <v>83.522844996337923</v>
      </c>
      <c r="Y245" s="185">
        <f t="shared" ca="1" si="78"/>
        <v>85.778950617586219</v>
      </c>
      <c r="Z245" s="185">
        <f t="shared" ca="1" si="78"/>
        <v>88.125801125126074</v>
      </c>
      <c r="AA245" s="185">
        <f t="shared" ca="1" si="79"/>
        <v>90.503942972766438</v>
      </c>
      <c r="AB245" s="185">
        <f t="shared" ca="1" si="79"/>
        <v>92.941538366597811</v>
      </c>
      <c r="AC245" s="185">
        <f t="shared" ca="1" si="79"/>
        <v>95.638851883263612</v>
      </c>
      <c r="AD245" s="185">
        <f t="shared" ca="1" si="79"/>
        <v>98.226645709577554</v>
      </c>
      <c r="AE245" s="185">
        <f t="shared" ca="1" si="79"/>
        <v>101.08980332877616</v>
      </c>
      <c r="AF245" s="185">
        <f t="shared" ca="1" si="79"/>
        <v>104.15948379263826</v>
      </c>
      <c r="AG245" s="185">
        <f t="shared" ca="1" si="79"/>
        <v>107.4137831630935</v>
      </c>
      <c r="AH245" s="185">
        <f t="shared" ca="1" si="79"/>
        <v>110.79950616197098</v>
      </c>
      <c r="AI245" s="185">
        <f t="shared" ca="1" si="79"/>
        <v>114.30726538724053</v>
      </c>
      <c r="AJ245" s="185">
        <f t="shared" ca="1" si="79"/>
        <v>117.84944508662066</v>
      </c>
      <c r="AK245" s="185">
        <f t="shared" ca="1" si="79"/>
        <v>121.52304841442304</v>
      </c>
      <c r="AL245" s="185">
        <f t="shared" ca="1" si="79"/>
        <v>125.41256198891908</v>
      </c>
      <c r="AM245" s="185">
        <f t="shared" ca="1" si="79"/>
        <v>146.98794098823535</v>
      </c>
      <c r="AN245" s="185">
        <f t="shared" ca="1" si="79"/>
        <v>174.20514860767742</v>
      </c>
      <c r="AO245" s="185">
        <f t="shared" ca="1" si="79"/>
        <v>222.05743045641492</v>
      </c>
      <c r="AP245" s="185">
        <f t="shared" ca="1" si="79"/>
        <v>270.85001707517222</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78"/>
        <v>75.609265084913574</v>
      </c>
      <c r="L246" s="185">
        <f t="shared" ca="1" si="78"/>
        <v>76.867176956954921</v>
      </c>
      <c r="M246" s="185">
        <f t="shared" ca="1" si="78"/>
        <v>77.749592747789904</v>
      </c>
      <c r="N246" s="185">
        <f t="shared" ca="1" si="78"/>
        <v>78.563167590403722</v>
      </c>
      <c r="O246" s="185">
        <f t="shared" ca="1" si="78"/>
        <v>79.023150289881528</v>
      </c>
      <c r="P246" s="185">
        <f t="shared" ca="1" si="78"/>
        <v>79.711559772093224</v>
      </c>
      <c r="Q246" s="185">
        <f t="shared" ca="1" si="78"/>
        <v>79.689655834022844</v>
      </c>
      <c r="R246" s="185">
        <f t="shared" ca="1" si="78"/>
        <v>72.045181447463065</v>
      </c>
      <c r="S246" s="185">
        <f t="shared" ca="1" si="78"/>
        <v>74.063472883947327</v>
      </c>
      <c r="T246" s="185">
        <f t="shared" ca="1" si="78"/>
        <v>75.909661949878668</v>
      </c>
      <c r="U246" s="185">
        <f t="shared" ca="1" si="78"/>
        <v>77.705784871649172</v>
      </c>
      <c r="V246" s="185">
        <f t="shared" ca="1" si="78"/>
        <v>79.426808577178392</v>
      </c>
      <c r="W246" s="185">
        <f t="shared" ca="1" si="78"/>
        <v>81.235448034989105</v>
      </c>
      <c r="X246" s="185">
        <f t="shared" ca="1" si="78"/>
        <v>83.522844996337923</v>
      </c>
      <c r="Y246" s="185">
        <f t="shared" ca="1" si="78"/>
        <v>85.778950617586219</v>
      </c>
      <c r="Z246" s="185">
        <f t="shared" ca="1" si="78"/>
        <v>88.125801125126074</v>
      </c>
      <c r="AA246" s="185">
        <f t="shared" ca="1" si="79"/>
        <v>90.503942972766438</v>
      </c>
      <c r="AB246" s="185">
        <f t="shared" ca="1" si="79"/>
        <v>92.941538366597811</v>
      </c>
      <c r="AC246" s="185">
        <f t="shared" ca="1" si="79"/>
        <v>95.638851883263612</v>
      </c>
      <c r="AD246" s="185">
        <f t="shared" ca="1" si="79"/>
        <v>98.226645709577554</v>
      </c>
      <c r="AE246" s="185">
        <f t="shared" ca="1" si="79"/>
        <v>101.08980332877616</v>
      </c>
      <c r="AF246" s="185">
        <f t="shared" ca="1" si="79"/>
        <v>104.15948379263826</v>
      </c>
      <c r="AG246" s="185">
        <f t="shared" ca="1" si="79"/>
        <v>107.4137831630935</v>
      </c>
      <c r="AH246" s="185">
        <f t="shared" ca="1" si="79"/>
        <v>110.79950616197098</v>
      </c>
      <c r="AI246" s="185">
        <f t="shared" ca="1" si="79"/>
        <v>114.30726538724053</v>
      </c>
      <c r="AJ246" s="185">
        <f t="shared" ca="1" si="79"/>
        <v>117.84944508662066</v>
      </c>
      <c r="AK246" s="185">
        <f t="shared" ca="1" si="79"/>
        <v>121.52304841442304</v>
      </c>
      <c r="AL246" s="185">
        <f t="shared" ca="1" si="79"/>
        <v>125.41256198891908</v>
      </c>
      <c r="AM246" s="185">
        <f t="shared" ca="1" si="79"/>
        <v>146.98794098823535</v>
      </c>
      <c r="AN246" s="185">
        <f t="shared" ca="1" si="79"/>
        <v>174.20514860767742</v>
      </c>
      <c r="AO246" s="185">
        <f t="shared" ca="1" si="79"/>
        <v>222.05743045641492</v>
      </c>
      <c r="AP246" s="185">
        <f t="shared" ref="L246:AP253" ca="1" si="84">AP$230/AO$230*AO246</f>
        <v>270.85001707517222</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78"/>
        <v>75.609265084913574</v>
      </c>
      <c r="L247" s="185">
        <f t="shared" ca="1" si="84"/>
        <v>76.867176956954921</v>
      </c>
      <c r="M247" s="185">
        <f t="shared" ca="1" si="84"/>
        <v>77.749592747789904</v>
      </c>
      <c r="N247" s="185">
        <f t="shared" ca="1" si="84"/>
        <v>78.563167590403722</v>
      </c>
      <c r="O247" s="185">
        <f t="shared" ca="1" si="84"/>
        <v>79.023150289881528</v>
      </c>
      <c r="P247" s="185">
        <f t="shared" ca="1" si="84"/>
        <v>79.711559772093224</v>
      </c>
      <c r="Q247" s="185">
        <f t="shared" ca="1" si="84"/>
        <v>79.689655834022844</v>
      </c>
      <c r="R247" s="185">
        <f t="shared" ca="1" si="84"/>
        <v>72.045181447463065</v>
      </c>
      <c r="S247" s="185">
        <f t="shared" ca="1" si="84"/>
        <v>74.063472883947327</v>
      </c>
      <c r="T247" s="185">
        <f t="shared" ca="1" si="84"/>
        <v>75.909661949878668</v>
      </c>
      <c r="U247" s="185">
        <f t="shared" ca="1" si="84"/>
        <v>77.705784871649172</v>
      </c>
      <c r="V247" s="185">
        <f t="shared" ca="1" si="84"/>
        <v>79.426808577178392</v>
      </c>
      <c r="W247" s="185">
        <f t="shared" ca="1" si="84"/>
        <v>81.235448034989105</v>
      </c>
      <c r="X247" s="185">
        <f t="shared" ca="1" si="84"/>
        <v>83.522844996337923</v>
      </c>
      <c r="Y247" s="185">
        <f t="shared" ca="1" si="84"/>
        <v>85.778950617586219</v>
      </c>
      <c r="Z247" s="185">
        <f t="shared" ca="1" si="84"/>
        <v>88.125801125126074</v>
      </c>
      <c r="AA247" s="185">
        <f t="shared" ca="1" si="84"/>
        <v>90.503942972766438</v>
      </c>
      <c r="AB247" s="185">
        <f t="shared" ca="1" si="84"/>
        <v>92.941538366597811</v>
      </c>
      <c r="AC247" s="185">
        <f t="shared" ca="1" si="84"/>
        <v>95.638851883263612</v>
      </c>
      <c r="AD247" s="185">
        <f t="shared" ca="1" si="84"/>
        <v>98.226645709577554</v>
      </c>
      <c r="AE247" s="185">
        <f t="shared" ca="1" si="84"/>
        <v>101.08980332877616</v>
      </c>
      <c r="AF247" s="185">
        <f t="shared" ca="1" si="84"/>
        <v>104.15948379263826</v>
      </c>
      <c r="AG247" s="185">
        <f t="shared" ca="1" si="84"/>
        <v>107.4137831630935</v>
      </c>
      <c r="AH247" s="185">
        <f t="shared" ca="1" si="84"/>
        <v>110.79950616197098</v>
      </c>
      <c r="AI247" s="185">
        <f t="shared" ca="1" si="84"/>
        <v>114.30726538724053</v>
      </c>
      <c r="AJ247" s="185">
        <f t="shared" ca="1" si="84"/>
        <v>117.84944508662066</v>
      </c>
      <c r="AK247" s="185">
        <f t="shared" ca="1" si="84"/>
        <v>121.52304841442304</v>
      </c>
      <c r="AL247" s="185">
        <f t="shared" ca="1" si="84"/>
        <v>125.41256198891908</v>
      </c>
      <c r="AM247" s="185">
        <f t="shared" ca="1" si="84"/>
        <v>146.98794098823535</v>
      </c>
      <c r="AN247" s="185">
        <f t="shared" ca="1" si="84"/>
        <v>174.20514860767742</v>
      </c>
      <c r="AO247" s="185">
        <f t="shared" ca="1" si="84"/>
        <v>222.05743045641492</v>
      </c>
      <c r="AP247" s="185">
        <f t="shared" ca="1" si="84"/>
        <v>270.85001707517222</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78"/>
        <v>75.609265084913574</v>
      </c>
      <c r="L248" s="185">
        <f t="shared" ca="1" si="84"/>
        <v>76.867176956954921</v>
      </c>
      <c r="M248" s="185">
        <f t="shared" ca="1" si="84"/>
        <v>77.749592747789904</v>
      </c>
      <c r="N248" s="185">
        <f t="shared" ca="1" si="84"/>
        <v>78.563167590403722</v>
      </c>
      <c r="O248" s="185">
        <f t="shared" ca="1" si="84"/>
        <v>79.023150289881528</v>
      </c>
      <c r="P248" s="185">
        <f t="shared" ca="1" si="84"/>
        <v>79.711559772093224</v>
      </c>
      <c r="Q248" s="185">
        <f t="shared" ca="1" si="84"/>
        <v>79.689655834022844</v>
      </c>
      <c r="R248" s="185">
        <f t="shared" ca="1" si="84"/>
        <v>72.045181447463065</v>
      </c>
      <c r="S248" s="185">
        <f t="shared" ca="1" si="84"/>
        <v>74.063472883947327</v>
      </c>
      <c r="T248" s="185">
        <f t="shared" ca="1" si="84"/>
        <v>75.909661949878668</v>
      </c>
      <c r="U248" s="185">
        <f t="shared" ca="1" si="84"/>
        <v>77.705784871649172</v>
      </c>
      <c r="V248" s="185">
        <f t="shared" ca="1" si="84"/>
        <v>79.426808577178392</v>
      </c>
      <c r="W248" s="185">
        <f t="shared" ca="1" si="84"/>
        <v>81.235448034989105</v>
      </c>
      <c r="X248" s="185">
        <f t="shared" ca="1" si="84"/>
        <v>83.522844996337923</v>
      </c>
      <c r="Y248" s="185">
        <f t="shared" ca="1" si="84"/>
        <v>85.778950617586219</v>
      </c>
      <c r="Z248" s="185">
        <f t="shared" ca="1" si="84"/>
        <v>88.125801125126074</v>
      </c>
      <c r="AA248" s="185">
        <f t="shared" ca="1" si="84"/>
        <v>90.503942972766438</v>
      </c>
      <c r="AB248" s="185">
        <f t="shared" ca="1" si="84"/>
        <v>92.941538366597811</v>
      </c>
      <c r="AC248" s="185">
        <f t="shared" ca="1" si="84"/>
        <v>95.638851883263612</v>
      </c>
      <c r="AD248" s="185">
        <f t="shared" ca="1" si="84"/>
        <v>98.226645709577554</v>
      </c>
      <c r="AE248" s="185">
        <f t="shared" ca="1" si="84"/>
        <v>101.08980332877616</v>
      </c>
      <c r="AF248" s="185">
        <f t="shared" ca="1" si="84"/>
        <v>104.15948379263826</v>
      </c>
      <c r="AG248" s="185">
        <f t="shared" ca="1" si="84"/>
        <v>107.4137831630935</v>
      </c>
      <c r="AH248" s="185">
        <f t="shared" ca="1" si="84"/>
        <v>110.79950616197098</v>
      </c>
      <c r="AI248" s="185">
        <f t="shared" ca="1" si="84"/>
        <v>114.30726538724053</v>
      </c>
      <c r="AJ248" s="185">
        <f t="shared" ca="1" si="84"/>
        <v>117.84944508662066</v>
      </c>
      <c r="AK248" s="185">
        <f t="shared" ca="1" si="84"/>
        <v>121.52304841442304</v>
      </c>
      <c r="AL248" s="185">
        <f t="shared" ca="1" si="84"/>
        <v>125.41256198891908</v>
      </c>
      <c r="AM248" s="185">
        <f t="shared" ca="1" si="84"/>
        <v>146.98794098823535</v>
      </c>
      <c r="AN248" s="185">
        <f t="shared" ca="1" si="84"/>
        <v>174.20514860767742</v>
      </c>
      <c r="AO248" s="185">
        <f t="shared" ca="1" si="84"/>
        <v>222.05743045641492</v>
      </c>
      <c r="AP248" s="185">
        <f t="shared" ca="1" si="84"/>
        <v>270.85001707517222</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78"/>
        <v>75.609265084913574</v>
      </c>
      <c r="L249" s="185">
        <f t="shared" ca="1" si="84"/>
        <v>76.867176956954921</v>
      </c>
      <c r="M249" s="185">
        <f t="shared" ca="1" si="84"/>
        <v>77.749592747789904</v>
      </c>
      <c r="N249" s="185">
        <f t="shared" ca="1" si="84"/>
        <v>78.563167590403722</v>
      </c>
      <c r="O249" s="185">
        <f t="shared" ca="1" si="84"/>
        <v>79.023150289881528</v>
      </c>
      <c r="P249" s="185">
        <f t="shared" ca="1" si="84"/>
        <v>79.711559772093224</v>
      </c>
      <c r="Q249" s="185">
        <f t="shared" ca="1" si="84"/>
        <v>79.689655834022844</v>
      </c>
      <c r="R249" s="185">
        <f t="shared" ca="1" si="84"/>
        <v>72.045181447463065</v>
      </c>
      <c r="S249" s="185">
        <f t="shared" ca="1" si="84"/>
        <v>74.063472883947327</v>
      </c>
      <c r="T249" s="185">
        <f t="shared" ca="1" si="84"/>
        <v>75.909661949878668</v>
      </c>
      <c r="U249" s="185">
        <f t="shared" ca="1" si="84"/>
        <v>77.705784871649172</v>
      </c>
      <c r="V249" s="185">
        <f t="shared" ca="1" si="84"/>
        <v>79.426808577178392</v>
      </c>
      <c r="W249" s="185">
        <f t="shared" ca="1" si="84"/>
        <v>81.235448034989105</v>
      </c>
      <c r="X249" s="185">
        <f t="shared" ca="1" si="84"/>
        <v>83.522844996337923</v>
      </c>
      <c r="Y249" s="185">
        <f t="shared" ca="1" si="84"/>
        <v>85.778950617586219</v>
      </c>
      <c r="Z249" s="185">
        <f t="shared" ca="1" si="84"/>
        <v>88.125801125126074</v>
      </c>
      <c r="AA249" s="185">
        <f t="shared" ca="1" si="84"/>
        <v>90.503942972766438</v>
      </c>
      <c r="AB249" s="185">
        <f t="shared" ca="1" si="84"/>
        <v>92.941538366597811</v>
      </c>
      <c r="AC249" s="185">
        <f t="shared" ca="1" si="84"/>
        <v>95.638851883263612</v>
      </c>
      <c r="AD249" s="185">
        <f t="shared" ca="1" si="84"/>
        <v>98.226645709577554</v>
      </c>
      <c r="AE249" s="185">
        <f t="shared" ca="1" si="84"/>
        <v>101.08980332877616</v>
      </c>
      <c r="AF249" s="185">
        <f t="shared" ca="1" si="84"/>
        <v>104.15948379263826</v>
      </c>
      <c r="AG249" s="185">
        <f t="shared" ca="1" si="84"/>
        <v>107.4137831630935</v>
      </c>
      <c r="AH249" s="185">
        <f t="shared" ca="1" si="84"/>
        <v>110.79950616197098</v>
      </c>
      <c r="AI249" s="185">
        <f t="shared" ca="1" si="84"/>
        <v>114.30726538724053</v>
      </c>
      <c r="AJ249" s="185">
        <f t="shared" ca="1" si="84"/>
        <v>117.84944508662066</v>
      </c>
      <c r="AK249" s="185">
        <f t="shared" ca="1" si="84"/>
        <v>121.52304841442304</v>
      </c>
      <c r="AL249" s="185">
        <f t="shared" ca="1" si="84"/>
        <v>125.41256198891908</v>
      </c>
      <c r="AM249" s="185">
        <f t="shared" ca="1" si="84"/>
        <v>146.98794098823535</v>
      </c>
      <c r="AN249" s="185">
        <f t="shared" ca="1" si="84"/>
        <v>174.20514860767742</v>
      </c>
      <c r="AO249" s="185">
        <f t="shared" ca="1" si="84"/>
        <v>222.05743045641492</v>
      </c>
      <c r="AP249" s="185">
        <f t="shared" ca="1" si="84"/>
        <v>270.85001707517222</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78"/>
        <v>75.609265084913574</v>
      </c>
      <c r="L250" s="185">
        <f t="shared" ca="1" si="84"/>
        <v>76.867176956954921</v>
      </c>
      <c r="M250" s="185">
        <f t="shared" ca="1" si="84"/>
        <v>77.749592747789904</v>
      </c>
      <c r="N250" s="185">
        <f t="shared" ca="1" si="84"/>
        <v>78.563167590403722</v>
      </c>
      <c r="O250" s="185">
        <f t="shared" ca="1" si="84"/>
        <v>79.023150289881528</v>
      </c>
      <c r="P250" s="185">
        <f t="shared" ca="1" si="84"/>
        <v>79.711559772093224</v>
      </c>
      <c r="Q250" s="185">
        <f t="shared" ca="1" si="84"/>
        <v>79.689655834022844</v>
      </c>
      <c r="R250" s="185">
        <f t="shared" ca="1" si="84"/>
        <v>72.045181447463065</v>
      </c>
      <c r="S250" s="185">
        <f t="shared" ca="1" si="84"/>
        <v>74.063472883947327</v>
      </c>
      <c r="T250" s="185">
        <f t="shared" ca="1" si="84"/>
        <v>75.909661949878668</v>
      </c>
      <c r="U250" s="185">
        <f t="shared" ca="1" si="84"/>
        <v>77.705784871649172</v>
      </c>
      <c r="V250" s="185">
        <f t="shared" ca="1" si="84"/>
        <v>79.426808577178392</v>
      </c>
      <c r="W250" s="185">
        <f t="shared" ca="1" si="84"/>
        <v>81.235448034989105</v>
      </c>
      <c r="X250" s="185">
        <f t="shared" ca="1" si="84"/>
        <v>83.522844996337923</v>
      </c>
      <c r="Y250" s="185">
        <f t="shared" ca="1" si="84"/>
        <v>85.778950617586219</v>
      </c>
      <c r="Z250" s="185">
        <f t="shared" ca="1" si="84"/>
        <v>88.125801125126074</v>
      </c>
      <c r="AA250" s="185">
        <f t="shared" ca="1" si="84"/>
        <v>90.503942972766438</v>
      </c>
      <c r="AB250" s="185">
        <f t="shared" ca="1" si="84"/>
        <v>92.941538366597811</v>
      </c>
      <c r="AC250" s="185">
        <f t="shared" ca="1" si="84"/>
        <v>95.638851883263612</v>
      </c>
      <c r="AD250" s="185">
        <f t="shared" ca="1" si="84"/>
        <v>98.226645709577554</v>
      </c>
      <c r="AE250" s="185">
        <f t="shared" ca="1" si="84"/>
        <v>101.08980332877616</v>
      </c>
      <c r="AF250" s="185">
        <f t="shared" ca="1" si="84"/>
        <v>104.15948379263826</v>
      </c>
      <c r="AG250" s="185">
        <f t="shared" ca="1" si="84"/>
        <v>107.4137831630935</v>
      </c>
      <c r="AH250" s="185">
        <f t="shared" ca="1" si="84"/>
        <v>110.79950616197098</v>
      </c>
      <c r="AI250" s="185">
        <f t="shared" ca="1" si="84"/>
        <v>114.30726538724053</v>
      </c>
      <c r="AJ250" s="185">
        <f t="shared" ca="1" si="84"/>
        <v>117.84944508662066</v>
      </c>
      <c r="AK250" s="185">
        <f t="shared" ca="1" si="84"/>
        <v>121.52304841442304</v>
      </c>
      <c r="AL250" s="185">
        <f t="shared" ca="1" si="84"/>
        <v>125.41256198891908</v>
      </c>
      <c r="AM250" s="185">
        <f t="shared" ca="1" si="84"/>
        <v>146.98794098823535</v>
      </c>
      <c r="AN250" s="185">
        <f t="shared" ca="1" si="84"/>
        <v>174.20514860767742</v>
      </c>
      <c r="AO250" s="185">
        <f t="shared" ca="1" si="84"/>
        <v>222.05743045641492</v>
      </c>
      <c r="AP250" s="185">
        <f t="shared" ca="1" si="84"/>
        <v>270.85001707517222</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78"/>
        <v>75.609265084913574</v>
      </c>
      <c r="L251" s="185">
        <f t="shared" ca="1" si="84"/>
        <v>76.867176956954921</v>
      </c>
      <c r="M251" s="185">
        <f t="shared" ca="1" si="84"/>
        <v>77.749592747789904</v>
      </c>
      <c r="N251" s="185">
        <f t="shared" ca="1" si="84"/>
        <v>78.563167590403722</v>
      </c>
      <c r="O251" s="185">
        <f t="shared" ca="1" si="84"/>
        <v>79.023150289881528</v>
      </c>
      <c r="P251" s="185">
        <f t="shared" ca="1" si="84"/>
        <v>79.711559772093224</v>
      </c>
      <c r="Q251" s="185">
        <f t="shared" ca="1" si="84"/>
        <v>79.689655834022844</v>
      </c>
      <c r="R251" s="185">
        <f t="shared" ca="1" si="84"/>
        <v>72.045181447463065</v>
      </c>
      <c r="S251" s="185">
        <f t="shared" ca="1" si="84"/>
        <v>74.063472883947327</v>
      </c>
      <c r="T251" s="185">
        <f t="shared" ca="1" si="84"/>
        <v>75.909661949878668</v>
      </c>
      <c r="U251" s="185">
        <f t="shared" ca="1" si="84"/>
        <v>77.705784871649172</v>
      </c>
      <c r="V251" s="185">
        <f t="shared" ca="1" si="84"/>
        <v>79.426808577178392</v>
      </c>
      <c r="W251" s="185">
        <f t="shared" ca="1" si="84"/>
        <v>81.235448034989105</v>
      </c>
      <c r="X251" s="185">
        <f t="shared" ca="1" si="84"/>
        <v>83.522844996337923</v>
      </c>
      <c r="Y251" s="185">
        <f t="shared" ca="1" si="84"/>
        <v>85.778950617586219</v>
      </c>
      <c r="Z251" s="185">
        <f t="shared" ca="1" si="84"/>
        <v>88.125801125126074</v>
      </c>
      <c r="AA251" s="185">
        <f t="shared" ca="1" si="84"/>
        <v>90.503942972766438</v>
      </c>
      <c r="AB251" s="185">
        <f t="shared" ca="1" si="84"/>
        <v>92.941538366597811</v>
      </c>
      <c r="AC251" s="185">
        <f t="shared" ca="1" si="84"/>
        <v>95.638851883263612</v>
      </c>
      <c r="AD251" s="185">
        <f t="shared" ca="1" si="84"/>
        <v>98.226645709577554</v>
      </c>
      <c r="AE251" s="185">
        <f t="shared" ca="1" si="84"/>
        <v>101.08980332877616</v>
      </c>
      <c r="AF251" s="185">
        <f t="shared" ca="1" si="84"/>
        <v>104.15948379263826</v>
      </c>
      <c r="AG251" s="185">
        <f t="shared" ca="1" si="84"/>
        <v>107.4137831630935</v>
      </c>
      <c r="AH251" s="185">
        <f t="shared" ca="1" si="84"/>
        <v>110.79950616197098</v>
      </c>
      <c r="AI251" s="185">
        <f t="shared" ca="1" si="84"/>
        <v>114.30726538724053</v>
      </c>
      <c r="AJ251" s="185">
        <f t="shared" ca="1" si="84"/>
        <v>117.84944508662066</v>
      </c>
      <c r="AK251" s="185">
        <f t="shared" ca="1" si="84"/>
        <v>121.52304841442304</v>
      </c>
      <c r="AL251" s="185">
        <f t="shared" ca="1" si="84"/>
        <v>125.41256198891908</v>
      </c>
      <c r="AM251" s="185">
        <f t="shared" ca="1" si="84"/>
        <v>146.98794098823535</v>
      </c>
      <c r="AN251" s="185">
        <f t="shared" ca="1" si="84"/>
        <v>174.20514860767742</v>
      </c>
      <c r="AO251" s="185">
        <f t="shared" ca="1" si="84"/>
        <v>222.05743045641492</v>
      </c>
      <c r="AP251" s="185">
        <f t="shared" ca="1" si="84"/>
        <v>270.85001707517222</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78"/>
        <v>75.609265084913574</v>
      </c>
      <c r="L252" s="185">
        <f t="shared" ca="1" si="84"/>
        <v>76.867176956954921</v>
      </c>
      <c r="M252" s="185">
        <f t="shared" ca="1" si="84"/>
        <v>77.749592747789904</v>
      </c>
      <c r="N252" s="185">
        <f t="shared" ca="1" si="84"/>
        <v>78.563167590403722</v>
      </c>
      <c r="O252" s="185">
        <f t="shared" ca="1" si="84"/>
        <v>79.023150289881528</v>
      </c>
      <c r="P252" s="185">
        <f t="shared" ca="1" si="84"/>
        <v>79.711559772093224</v>
      </c>
      <c r="Q252" s="185">
        <f t="shared" ca="1" si="84"/>
        <v>79.689655834022844</v>
      </c>
      <c r="R252" s="185">
        <f t="shared" ca="1" si="84"/>
        <v>72.045181447463065</v>
      </c>
      <c r="S252" s="185">
        <f t="shared" ca="1" si="84"/>
        <v>74.063472883947327</v>
      </c>
      <c r="T252" s="185">
        <f t="shared" ca="1" si="84"/>
        <v>75.909661949878668</v>
      </c>
      <c r="U252" s="185">
        <f t="shared" ca="1" si="84"/>
        <v>77.705784871649172</v>
      </c>
      <c r="V252" s="185">
        <f t="shared" ca="1" si="84"/>
        <v>79.426808577178392</v>
      </c>
      <c r="W252" s="185">
        <f t="shared" ca="1" si="84"/>
        <v>81.235448034989105</v>
      </c>
      <c r="X252" s="185">
        <f t="shared" ca="1" si="84"/>
        <v>83.522844996337923</v>
      </c>
      <c r="Y252" s="185">
        <f t="shared" ca="1" si="84"/>
        <v>85.778950617586219</v>
      </c>
      <c r="Z252" s="185">
        <f t="shared" ca="1" si="84"/>
        <v>88.125801125126074</v>
      </c>
      <c r="AA252" s="185">
        <f t="shared" ca="1" si="84"/>
        <v>90.503942972766438</v>
      </c>
      <c r="AB252" s="185">
        <f t="shared" ca="1" si="84"/>
        <v>92.941538366597811</v>
      </c>
      <c r="AC252" s="185">
        <f t="shared" ca="1" si="84"/>
        <v>95.638851883263612</v>
      </c>
      <c r="AD252" s="185">
        <f t="shared" ca="1" si="84"/>
        <v>98.226645709577554</v>
      </c>
      <c r="AE252" s="185">
        <f t="shared" ca="1" si="84"/>
        <v>101.08980332877616</v>
      </c>
      <c r="AF252" s="185">
        <f t="shared" ca="1" si="84"/>
        <v>104.15948379263826</v>
      </c>
      <c r="AG252" s="185">
        <f t="shared" ca="1" si="84"/>
        <v>107.4137831630935</v>
      </c>
      <c r="AH252" s="185">
        <f t="shared" ca="1" si="84"/>
        <v>110.79950616197098</v>
      </c>
      <c r="AI252" s="185">
        <f t="shared" ca="1" si="84"/>
        <v>114.30726538724053</v>
      </c>
      <c r="AJ252" s="185">
        <f t="shared" ca="1" si="84"/>
        <v>117.84944508662066</v>
      </c>
      <c r="AK252" s="185">
        <f t="shared" ca="1" si="84"/>
        <v>121.52304841442304</v>
      </c>
      <c r="AL252" s="185">
        <f t="shared" ca="1" si="84"/>
        <v>125.41256198891908</v>
      </c>
      <c r="AM252" s="185">
        <f t="shared" ca="1" si="84"/>
        <v>146.98794098823535</v>
      </c>
      <c r="AN252" s="185">
        <f t="shared" ca="1" si="84"/>
        <v>174.20514860767742</v>
      </c>
      <c r="AO252" s="185">
        <f t="shared" ca="1" si="84"/>
        <v>222.05743045641492</v>
      </c>
      <c r="AP252" s="185">
        <f t="shared" ca="1" si="84"/>
        <v>270.85001707517222</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78"/>
        <v>9.7151116468409171</v>
      </c>
      <c r="L253" s="185">
        <f t="shared" ca="1" si="84"/>
        <v>9.8767420272584996</v>
      </c>
      <c r="M253" s="192">
        <f t="shared" ref="M253" si="85">O253</f>
        <v>37.630000000000003</v>
      </c>
      <c r="N253" s="192">
        <f t="shared" ref="N253" si="86">O253</f>
        <v>37.630000000000003</v>
      </c>
      <c r="O253" s="192">
        <f>INDEX('[4]TS BYDem'!$O$10:$O$203,MATCH(D253,'[4]TS BYDem'!$D$10:$D$203,0))</f>
        <v>37.630000000000003</v>
      </c>
      <c r="P253" s="185">
        <f t="shared" ca="1" si="84"/>
        <v>37.957813415696535</v>
      </c>
      <c r="Q253" s="185">
        <f t="shared" ca="1" si="84"/>
        <v>37.947382988833461</v>
      </c>
      <c r="R253" s="185">
        <f t="shared" ca="1" si="84"/>
        <v>34.307164013621616</v>
      </c>
      <c r="S253" s="185">
        <f t="shared" ca="1" si="84"/>
        <v>35.268253346004599</v>
      </c>
      <c r="T253" s="185">
        <f t="shared" ca="1" si="84"/>
        <v>36.147389324463454</v>
      </c>
      <c r="U253" s="185">
        <f t="shared" ca="1" si="84"/>
        <v>37.002684327235293</v>
      </c>
      <c r="V253" s="185">
        <f t="shared" ca="1" si="84"/>
        <v>37.822217866476606</v>
      </c>
      <c r="W253" s="185">
        <f t="shared" ca="1" si="84"/>
        <v>38.683473113170201</v>
      </c>
      <c r="X253" s="185">
        <f t="shared" ca="1" si="84"/>
        <v>39.77270768987092</v>
      </c>
      <c r="Y253" s="185">
        <f t="shared" ca="1" si="84"/>
        <v>40.847041656767246</v>
      </c>
      <c r="Z253" s="185">
        <f t="shared" ca="1" si="84"/>
        <v>41.964587392096306</v>
      </c>
      <c r="AA253" s="185">
        <f t="shared" ca="1" si="84"/>
        <v>43.097033737229751</v>
      </c>
      <c r="AB253" s="185">
        <f t="shared" ca="1" si="84"/>
        <v>44.25779124099153</v>
      </c>
      <c r="AC253" s="185">
        <f t="shared" ca="1" si="84"/>
        <v>45.542223806129726</v>
      </c>
      <c r="AD253" s="185">
        <f t="shared" ca="1" si="84"/>
        <v>46.774504236952573</v>
      </c>
      <c r="AE253" s="185">
        <f t="shared" ca="1" si="84"/>
        <v>48.137910034054023</v>
      </c>
      <c r="AF253" s="185">
        <f t="shared" ca="1" si="84"/>
        <v>49.599659855864424</v>
      </c>
      <c r="AG253" s="185">
        <f t="shared" ca="1" si="84"/>
        <v>51.149323275520715</v>
      </c>
      <c r="AH253" s="185">
        <f t="shared" ca="1" si="84"/>
        <v>52.761569256355436</v>
      </c>
      <c r="AI253" s="185">
        <f t="shared" ca="1" si="84"/>
        <v>54.43192761542727</v>
      </c>
      <c r="AJ253" s="185">
        <f t="shared" ca="1" si="84"/>
        <v>56.118676645283919</v>
      </c>
      <c r="AK253" s="185">
        <f t="shared" ca="1" si="84"/>
        <v>57.868008236319007</v>
      </c>
      <c r="AL253" s="185">
        <f t="shared" ca="1" si="84"/>
        <v>59.72015403500437</v>
      </c>
      <c r="AM253" s="185">
        <f t="shared" ca="1" si="84"/>
        <v>69.994124495129498</v>
      </c>
      <c r="AN253" s="185">
        <f t="shared" ca="1" si="84"/>
        <v>82.954674902985687</v>
      </c>
      <c r="AO253" s="185">
        <f t="shared" ca="1" si="84"/>
        <v>105.74143244634523</v>
      </c>
      <c r="AP253" s="185">
        <f t="shared" ca="1" si="84"/>
        <v>128.97595331432603</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5" t="str">
        <f>[5]ITEMS_Comm!B27</f>
        <v>E</v>
      </c>
      <c r="C9" s="55" t="str">
        <f>[5]ITEMS_Comm!C27</f>
        <v>RLEL</v>
      </c>
      <c r="D9" s="55" t="str">
        <f>[5]ITEMS_Comm!D27</f>
        <v>Residential - Lighting - Low Income Electrified</v>
      </c>
      <c r="E9" s="315" t="str">
        <f>[5]ITEMS_Comm!E27</f>
        <v>PJ</v>
      </c>
      <c r="F9" s="315" t="str">
        <f>[5]ITEMS_Comm!F27</f>
        <v>COM,DEM,DAYNITE,RES</v>
      </c>
    </row>
    <row r="10" spans="1:8">
      <c r="A10" s="55" t="str">
        <f>[5]ITEMS_Comm!A28</f>
        <v/>
      </c>
      <c r="B10" s="315" t="str">
        <f>[5]ITEMS_Comm!B28</f>
        <v>E</v>
      </c>
      <c r="C10" s="55" t="str">
        <f>[5]ITEMS_Comm!C28</f>
        <v>RLNL</v>
      </c>
      <c r="D10" s="55" t="str">
        <f>[5]ITEMS_Comm!D28</f>
        <v>Residential - Lighting - Low Income Electrified paraffin</v>
      </c>
      <c r="E10" s="315" t="str">
        <f>[5]ITEMS_Comm!E28</f>
        <v>PJ</v>
      </c>
      <c r="F10" s="315" t="str">
        <f>[5]ITEMS_Comm!F28</f>
        <v>COM,DEM,DAYNITE,RES</v>
      </c>
    </row>
    <row r="11" spans="1:8">
      <c r="A11" s="55" t="str">
        <f>[5]ITEMS_Comm!A29</f>
        <v/>
      </c>
      <c r="B11" s="315" t="str">
        <f>[5]ITEMS_Comm!B29</f>
        <v>E</v>
      </c>
      <c r="C11" s="55" t="str">
        <f>[5]ITEMS_Comm!C29</f>
        <v>RLEK</v>
      </c>
      <c r="D11" s="55" t="str">
        <f>[5]ITEMS_Comm!D29</f>
        <v>Residential - Cooking - Low Income Electrified</v>
      </c>
      <c r="E11" s="315" t="str">
        <f>[5]ITEMS_Comm!E29</f>
        <v>PJ</v>
      </c>
      <c r="F11" s="315" t="str">
        <f>[5]ITEMS_Comm!F29</f>
        <v>COM,DEM,DAYNITE,RES</v>
      </c>
    </row>
    <row r="12" spans="1:8">
      <c r="A12" s="55" t="str">
        <f>[5]ITEMS_Comm!A30</f>
        <v/>
      </c>
      <c r="B12" s="315" t="str">
        <f>[5]ITEMS_Comm!B30</f>
        <v>E</v>
      </c>
      <c r="C12" s="55" t="str">
        <f>[5]ITEMS_Comm!C30</f>
        <v>RLEH</v>
      </c>
      <c r="D12" s="55" t="str">
        <f>[5]ITEMS_Comm!D30</f>
        <v>Residential - Space Heating - Low Income Electrified</v>
      </c>
      <c r="E12" s="315" t="str">
        <f>[5]ITEMS_Comm!E30</f>
        <v>PJ</v>
      </c>
      <c r="F12" s="315" t="str">
        <f>[5]ITEMS_Comm!F30</f>
        <v>COM,DEM,DAYNITE,RES</v>
      </c>
    </row>
    <row r="13" spans="1:8">
      <c r="A13" s="55" t="str">
        <f>[5]ITEMS_Comm!A31</f>
        <v/>
      </c>
      <c r="B13" s="315" t="str">
        <f>[5]ITEMS_Comm!B31</f>
        <v>E</v>
      </c>
      <c r="C13" s="55" t="str">
        <f>[5]ITEMS_Comm!C31</f>
        <v>RLEWG</v>
      </c>
      <c r="D13" s="55" t="str">
        <f>[5]ITEMS_Comm!D31</f>
        <v>Residential - Water Heating Geyser - Low Income Electrified</v>
      </c>
      <c r="E13" s="315" t="str">
        <f>[5]ITEMS_Comm!E31</f>
        <v>PJ</v>
      </c>
      <c r="F13" s="315" t="str">
        <f>[5]ITEMS_Comm!F31</f>
        <v>COM,DEM,DAYNITE,RES</v>
      </c>
    </row>
    <row r="14" spans="1:8">
      <c r="A14" s="55" t="str">
        <f>[5]ITEMS_Comm!A32</f>
        <v/>
      </c>
      <c r="B14" s="315" t="str">
        <f>[5]ITEMS_Comm!B32</f>
        <v>E</v>
      </c>
      <c r="C14" s="55" t="str">
        <f>[5]ITEMS_Comm!C32</f>
        <v>RLEW</v>
      </c>
      <c r="D14" s="55" t="str">
        <f>[5]ITEMS_Comm!D32</f>
        <v>Residential - Water Heating - Low Income Electrified</v>
      </c>
      <c r="E14" s="315" t="str">
        <f>[5]ITEMS_Comm!E32</f>
        <v>PJ</v>
      </c>
      <c r="F14" s="315" t="str">
        <f>[5]ITEMS_Comm!F32</f>
        <v>COM,DEM,DAYNITE,RES</v>
      </c>
    </row>
    <row r="15" spans="1:8">
      <c r="A15" s="55" t="str">
        <f>[5]ITEMS_Comm!A33</f>
        <v/>
      </c>
      <c r="B15" s="315" t="str">
        <f>[5]ITEMS_Comm!B33</f>
        <v>E</v>
      </c>
      <c r="C15" s="55" t="str">
        <f>[5]ITEMS_Comm!C33</f>
        <v>RLER</v>
      </c>
      <c r="D15" s="55" t="str">
        <f>[5]ITEMS_Comm!D33</f>
        <v>Residential - Refrigeration - Low Income Electrified</v>
      </c>
      <c r="E15" s="315" t="str">
        <f>[5]ITEMS_Comm!E33</f>
        <v>PJ</v>
      </c>
      <c r="F15" s="315" t="str">
        <f>[5]ITEMS_Comm!F33</f>
        <v>COM,DEM,DAYNITE,RES</v>
      </c>
    </row>
    <row r="16" spans="1:8">
      <c r="A16" s="55" t="str">
        <f>[5]ITEMS_Comm!A34</f>
        <v/>
      </c>
      <c r="B16" s="315" t="str">
        <f>[5]ITEMS_Comm!B34</f>
        <v>E</v>
      </c>
      <c r="C16" s="55" t="str">
        <f>[5]ITEMS_Comm!C34</f>
        <v>RLEO</v>
      </c>
      <c r="D16" s="55" t="str">
        <f>[5]ITEMS_Comm!D34</f>
        <v>Residential - Other - Low Income Electrified</v>
      </c>
      <c r="E16" s="315" t="str">
        <f>[5]ITEMS_Comm!E34</f>
        <v>PJ</v>
      </c>
      <c r="F16" s="315" t="str">
        <f>[5]ITEMS_Comm!F34</f>
        <v>COM,DEM,DAYNITE,RES</v>
      </c>
    </row>
    <row r="17" spans="1:6">
      <c r="A17" s="55" t="str">
        <f>[5]ITEMS_Comm!A35</f>
        <v>*</v>
      </c>
      <c r="B17" s="315" t="str">
        <f>[5]ITEMS_Comm!B35</f>
        <v>E</v>
      </c>
      <c r="C17" s="55">
        <f>[5]ITEMS_Comm!C35</f>
        <v>0</v>
      </c>
      <c r="D17" s="55" t="str">
        <f>[5]ITEMS_Comm!D35</f>
        <v/>
      </c>
      <c r="E17" s="315" t="str">
        <f>[5]ITEMS_Comm!E35</f>
        <v/>
      </c>
      <c r="F17" s="315" t="str">
        <f>[5]ITEMS_Comm!F35</f>
        <v/>
      </c>
    </row>
    <row r="18" spans="1:6">
      <c r="A18" s="55" t="str">
        <f>[5]ITEMS_Comm!A36</f>
        <v>*</v>
      </c>
      <c r="B18" s="315" t="str">
        <f>[5]ITEMS_Comm!B36</f>
        <v>E</v>
      </c>
      <c r="C18" s="55">
        <f>[5]ITEMS_Comm!C36</f>
        <v>0</v>
      </c>
      <c r="D18" s="55" t="str">
        <f>[5]ITEMS_Comm!D36</f>
        <v/>
      </c>
      <c r="E18" s="315" t="str">
        <f>[5]ITEMS_Comm!E36</f>
        <v/>
      </c>
      <c r="F18" s="315" t="str">
        <f>[5]ITEMS_Comm!F36</f>
        <v/>
      </c>
    </row>
    <row r="19" spans="1:6">
      <c r="A19" s="55" t="str">
        <f>[5]ITEMS_Comm!A37</f>
        <v>*</v>
      </c>
      <c r="B19" s="315" t="str">
        <f>[5]ITEMS_Comm!B37</f>
        <v>E</v>
      </c>
      <c r="C19" s="55">
        <f>[5]ITEMS_Comm!C37</f>
        <v>0</v>
      </c>
      <c r="D19" s="55" t="str">
        <f>[5]ITEMS_Comm!D37</f>
        <v/>
      </c>
      <c r="E19" s="315" t="str">
        <f>[5]ITEMS_Comm!E37</f>
        <v/>
      </c>
      <c r="F19" s="315" t="str">
        <f>[5]ITEMS_Comm!F37</f>
        <v/>
      </c>
    </row>
    <row r="20" spans="1:6">
      <c r="A20" s="55" t="str">
        <f>[5]ITEMS_Comm!A38</f>
        <v/>
      </c>
      <c r="B20" s="315" t="str">
        <f>[5]ITEMS_Comm!B38</f>
        <v>E</v>
      </c>
      <c r="C20" s="55" t="str">
        <f>[5]ITEMS_Comm!C38</f>
        <v>RMEL</v>
      </c>
      <c r="D20" s="55" t="str">
        <f>[5]ITEMS_Comm!D38</f>
        <v>Residential - Lighting - Middle Income Electrified</v>
      </c>
      <c r="E20" s="315" t="str">
        <f>[5]ITEMS_Comm!E38</f>
        <v>PJ</v>
      </c>
      <c r="F20" s="315" t="str">
        <f>[5]ITEMS_Comm!F38</f>
        <v>COM,DEM,DAYNITE,RES</v>
      </c>
    </row>
    <row r="21" spans="1:6">
      <c r="A21" s="55" t="str">
        <f>[5]ITEMS_Comm!A39</f>
        <v/>
      </c>
      <c r="B21" s="315" t="str">
        <f>[5]ITEMS_Comm!B39</f>
        <v>E</v>
      </c>
      <c r="C21" s="55" t="str">
        <f>[5]ITEMS_Comm!C39</f>
        <v>RMNL</v>
      </c>
      <c r="D21" s="55" t="str">
        <f>[5]ITEMS_Comm!D39</f>
        <v>Residential - Lighting - Middle Income Electrified paraffin</v>
      </c>
      <c r="E21" s="315" t="str">
        <f>[5]ITEMS_Comm!E39</f>
        <v>PJ</v>
      </c>
      <c r="F21" s="315" t="str">
        <f>[5]ITEMS_Comm!F39</f>
        <v>COM,DEM,DAYNITE,RES</v>
      </c>
    </row>
    <row r="22" spans="1:6">
      <c r="A22" s="55" t="str">
        <f>[5]ITEMS_Comm!A40</f>
        <v/>
      </c>
      <c r="B22" s="315" t="str">
        <f>[5]ITEMS_Comm!B40</f>
        <v>E</v>
      </c>
      <c r="C22" s="55" t="str">
        <f>[5]ITEMS_Comm!C40</f>
        <v>RMEK</v>
      </c>
      <c r="D22" s="55" t="str">
        <f>[5]ITEMS_Comm!D40</f>
        <v>Residential - Cooking - Middle Income Electrified</v>
      </c>
      <c r="E22" s="315" t="str">
        <f>[5]ITEMS_Comm!E40</f>
        <v>PJ</v>
      </c>
      <c r="F22" s="315" t="str">
        <f>[5]ITEMS_Comm!F40</f>
        <v>COM,DEM,DAYNITE,RES</v>
      </c>
    </row>
    <row r="23" spans="1:6">
      <c r="A23" s="55" t="str">
        <f>[5]ITEMS_Comm!A41</f>
        <v/>
      </c>
      <c r="B23" s="315" t="str">
        <f>[5]ITEMS_Comm!B41</f>
        <v>E</v>
      </c>
      <c r="C23" s="55" t="str">
        <f>[5]ITEMS_Comm!C41</f>
        <v>RMEH</v>
      </c>
      <c r="D23" s="55" t="str">
        <f>[5]ITEMS_Comm!D41</f>
        <v>Residential - Space Heating - Middle Income Electrified</v>
      </c>
      <c r="E23" s="315" t="str">
        <f>[5]ITEMS_Comm!E41</f>
        <v>PJ</v>
      </c>
      <c r="F23" s="315" t="str">
        <f>[5]ITEMS_Comm!F41</f>
        <v>COM,DEM,DAYNITE,RES</v>
      </c>
    </row>
    <row r="24" spans="1:6">
      <c r="A24" s="55" t="str">
        <f>[5]ITEMS_Comm!A42</f>
        <v/>
      </c>
      <c r="B24" s="315" t="str">
        <f>[5]ITEMS_Comm!B42</f>
        <v>E</v>
      </c>
      <c r="C24" s="55" t="str">
        <f>[5]ITEMS_Comm!C42</f>
        <v>RMEWG</v>
      </c>
      <c r="D24" s="55" t="str">
        <f>[5]ITEMS_Comm!D42</f>
        <v>Residential - Water Heating Geyser - Middle Income Electrified</v>
      </c>
      <c r="E24" s="315" t="str">
        <f>[5]ITEMS_Comm!E42</f>
        <v>PJ</v>
      </c>
      <c r="F24" s="315" t="str">
        <f>[5]ITEMS_Comm!F42</f>
        <v>COM,DEM,DAYNITE,RES</v>
      </c>
    </row>
    <row r="25" spans="1:6">
      <c r="A25" s="55" t="str">
        <f>[5]ITEMS_Comm!A43</f>
        <v/>
      </c>
      <c r="B25" s="315" t="str">
        <f>[5]ITEMS_Comm!B43</f>
        <v>E</v>
      </c>
      <c r="C25" s="55" t="str">
        <f>[5]ITEMS_Comm!C43</f>
        <v>RMEW</v>
      </c>
      <c r="D25" s="55">
        <f>[5]ITEMS_Comm!D43</f>
        <v>0</v>
      </c>
      <c r="E25" s="315" t="str">
        <f>[5]ITEMS_Comm!E43</f>
        <v>PJ</v>
      </c>
      <c r="F25" s="315" t="str">
        <f>[5]ITEMS_Comm!F43</f>
        <v>COM,DEM,DAYNITE,RES</v>
      </c>
    </row>
    <row r="26" spans="1:6">
      <c r="A26" s="55" t="str">
        <f>[5]ITEMS_Comm!A44</f>
        <v/>
      </c>
      <c r="B26" s="315" t="str">
        <f>[5]ITEMS_Comm!B44</f>
        <v>E</v>
      </c>
      <c r="C26" s="55" t="str">
        <f>[5]ITEMS_Comm!C44</f>
        <v>RMER</v>
      </c>
      <c r="D26" s="55" t="str">
        <f>[5]ITEMS_Comm!D44</f>
        <v>Residential - Refrigeration - Middle Income Electrified</v>
      </c>
      <c r="E26" s="315" t="str">
        <f>[5]ITEMS_Comm!E44</f>
        <v>PJ</v>
      </c>
      <c r="F26" s="315" t="str">
        <f>[5]ITEMS_Comm!F44</f>
        <v>COM,DEM,DAYNITE,RES</v>
      </c>
    </row>
    <row r="27" spans="1:6">
      <c r="A27" s="55" t="str">
        <f>[5]ITEMS_Comm!A45</f>
        <v/>
      </c>
      <c r="B27" s="315" t="str">
        <f>[5]ITEMS_Comm!B45</f>
        <v>E</v>
      </c>
      <c r="C27" s="55" t="str">
        <f>[5]ITEMS_Comm!C45</f>
        <v>RMEO</v>
      </c>
      <c r="D27" s="55" t="str">
        <f>[5]ITEMS_Comm!D45</f>
        <v>Residential - Other - Middle Income Electrified</v>
      </c>
      <c r="E27" s="315" t="str">
        <f>[5]ITEMS_Comm!E45</f>
        <v>PJ</v>
      </c>
      <c r="F27" s="315" t="str">
        <f>[5]ITEMS_Comm!F45</f>
        <v>COM,DEM,DAYNITE,RES</v>
      </c>
    </row>
    <row r="28" spans="1:6">
      <c r="A28" s="55" t="str">
        <f>[5]ITEMS_Comm!A46</f>
        <v>*</v>
      </c>
      <c r="B28" s="315" t="str">
        <f>[5]ITEMS_Comm!B46</f>
        <v>E</v>
      </c>
      <c r="C28" s="55">
        <f>[5]ITEMS_Comm!C46</f>
        <v>0</v>
      </c>
      <c r="D28" s="55" t="str">
        <f>[5]ITEMS_Comm!D46</f>
        <v/>
      </c>
      <c r="E28" s="315" t="str">
        <f>[5]ITEMS_Comm!E46</f>
        <v/>
      </c>
      <c r="F28" s="315" t="str">
        <f>[5]ITEMS_Comm!F46</f>
        <v/>
      </c>
    </row>
    <row r="29" spans="1:6">
      <c r="A29" s="55" t="str">
        <f>[5]ITEMS_Comm!A47</f>
        <v>*</v>
      </c>
      <c r="B29" s="315" t="str">
        <f>[5]ITEMS_Comm!B47</f>
        <v>E</v>
      </c>
      <c r="C29" s="55">
        <f>[5]ITEMS_Comm!C47</f>
        <v>0</v>
      </c>
      <c r="D29" s="55" t="str">
        <f>[5]ITEMS_Comm!D47</f>
        <v/>
      </c>
      <c r="E29" s="315" t="str">
        <f>[5]ITEMS_Comm!E47</f>
        <v/>
      </c>
      <c r="F29" s="315" t="str">
        <f>[5]ITEMS_Comm!F47</f>
        <v/>
      </c>
    </row>
    <row r="30" spans="1:6">
      <c r="A30" s="55" t="str">
        <f>[5]ITEMS_Comm!A48</f>
        <v>*</v>
      </c>
      <c r="B30" s="315" t="str">
        <f>[5]ITEMS_Comm!B48</f>
        <v>E</v>
      </c>
      <c r="C30" s="55">
        <f>[5]ITEMS_Comm!C48</f>
        <v>0</v>
      </c>
      <c r="D30" s="55" t="str">
        <f>[5]ITEMS_Comm!D48</f>
        <v/>
      </c>
      <c r="E30" s="315" t="str">
        <f>[5]ITEMS_Comm!E48</f>
        <v/>
      </c>
      <c r="F30" s="315" t="str">
        <f>[5]ITEMS_Comm!F48</f>
        <v/>
      </c>
    </row>
    <row r="31" spans="1:6">
      <c r="A31" s="55" t="str">
        <f>[5]ITEMS_Comm!A49</f>
        <v/>
      </c>
      <c r="B31" s="315" t="str">
        <f>[5]ITEMS_Comm!B49</f>
        <v>E</v>
      </c>
      <c r="C31" s="55" t="str">
        <f>[5]ITEMS_Comm!C49</f>
        <v>RHEL</v>
      </c>
      <c r="D31" s="55" t="str">
        <f>[5]ITEMS_Comm!D49</f>
        <v>Residential - Lighting - High Income Electrified</v>
      </c>
      <c r="E31" s="315" t="str">
        <f>[5]ITEMS_Comm!E49</f>
        <v>PJ</v>
      </c>
      <c r="F31" s="315" t="str">
        <f>[5]ITEMS_Comm!F49</f>
        <v>COM,DEM,DAYNITE,RES</v>
      </c>
    </row>
    <row r="32" spans="1:6">
      <c r="A32" s="55" t="str">
        <f>[5]ITEMS_Comm!A50</f>
        <v/>
      </c>
      <c r="B32" s="315" t="str">
        <f>[5]ITEMS_Comm!B50</f>
        <v>E</v>
      </c>
      <c r="C32" s="55" t="str">
        <f>[5]ITEMS_Comm!C50</f>
        <v>RHEK</v>
      </c>
      <c r="D32" s="55" t="str">
        <f>[5]ITEMS_Comm!D50</f>
        <v>Residential - Cooking - High Income Electrified</v>
      </c>
      <c r="E32" s="315" t="str">
        <f>[5]ITEMS_Comm!E50</f>
        <v>PJ</v>
      </c>
      <c r="F32" s="315" t="str">
        <f>[5]ITEMS_Comm!F50</f>
        <v>COM,DEM,DAYNITE,RES</v>
      </c>
    </row>
    <row r="33" spans="1:6">
      <c r="A33" s="55" t="str">
        <f>[5]ITEMS_Comm!A51</f>
        <v/>
      </c>
      <c r="B33" s="315" t="str">
        <f>[5]ITEMS_Comm!B51</f>
        <v>E</v>
      </c>
      <c r="C33" s="55" t="str">
        <f>[5]ITEMS_Comm!C51</f>
        <v>RHEH</v>
      </c>
      <c r="D33" s="55" t="str">
        <f>[5]ITEMS_Comm!D51</f>
        <v>Residential - Space Heating - High Income Electrified</v>
      </c>
      <c r="E33" s="315" t="str">
        <f>[5]ITEMS_Comm!E51</f>
        <v>PJ</v>
      </c>
      <c r="F33" s="315" t="str">
        <f>[5]ITEMS_Comm!F51</f>
        <v>COM,DEM,DAYNITE,RES</v>
      </c>
    </row>
    <row r="34" spans="1:6">
      <c r="A34" s="55" t="str">
        <f>[5]ITEMS_Comm!A52</f>
        <v/>
      </c>
      <c r="B34" s="315" t="str">
        <f>[5]ITEMS_Comm!B52</f>
        <v>E</v>
      </c>
      <c r="C34" s="55" t="str">
        <f>[5]ITEMS_Comm!C52</f>
        <v>RHEWG</v>
      </c>
      <c r="D34" s="55" t="str">
        <f>[5]ITEMS_Comm!D52</f>
        <v>Residential - Water Heating Geyser - High Income Electrified</v>
      </c>
      <c r="E34" s="315" t="str">
        <f>[5]ITEMS_Comm!E52</f>
        <v>PJ</v>
      </c>
      <c r="F34" s="315" t="str">
        <f>[5]ITEMS_Comm!F52</f>
        <v>COM,DEM,DAYNITE,RES</v>
      </c>
    </row>
    <row r="35" spans="1:6">
      <c r="A35" s="55" t="str">
        <f>[5]ITEMS_Comm!A53</f>
        <v/>
      </c>
      <c r="B35" s="315" t="str">
        <f>[5]ITEMS_Comm!B53</f>
        <v>E</v>
      </c>
      <c r="C35" s="55" t="str">
        <f>[5]ITEMS_Comm!C53</f>
        <v>RHEW</v>
      </c>
      <c r="D35" s="55" t="str">
        <f>[5]ITEMS_Comm!D53</f>
        <v xml:space="preserve">Residential -water heating non geyser high income </v>
      </c>
      <c r="E35" s="315" t="str">
        <f>[5]ITEMS_Comm!E53</f>
        <v>PJ</v>
      </c>
      <c r="F35" s="315" t="str">
        <f>[5]ITEMS_Comm!F53</f>
        <v>COM,DEM,DAYNITE,RES</v>
      </c>
    </row>
    <row r="36" spans="1:6">
      <c r="A36" s="55" t="str">
        <f>[5]ITEMS_Comm!A54</f>
        <v/>
      </c>
      <c r="B36" s="315" t="str">
        <f>[5]ITEMS_Comm!B54</f>
        <v>E</v>
      </c>
      <c r="C36" s="55" t="str">
        <f>[5]ITEMS_Comm!C54</f>
        <v>RHER</v>
      </c>
      <c r="D36" s="55" t="str">
        <f>[5]ITEMS_Comm!D54</f>
        <v>Residential - Refrigeration - High Income Electrified</v>
      </c>
      <c r="E36" s="315" t="str">
        <f>[5]ITEMS_Comm!E54</f>
        <v>PJ</v>
      </c>
      <c r="F36" s="315" t="str">
        <f>[5]ITEMS_Comm!F54</f>
        <v>COM,DEM,DAYNITE,RES</v>
      </c>
    </row>
    <row r="37" spans="1:6">
      <c r="A37" s="55" t="str">
        <f>[5]ITEMS_Comm!A55</f>
        <v/>
      </c>
      <c r="B37" s="315" t="str">
        <f>[5]ITEMS_Comm!B55</f>
        <v>E</v>
      </c>
      <c r="C37" s="55" t="str">
        <f>[5]ITEMS_Comm!C55</f>
        <v>RHEO</v>
      </c>
      <c r="D37" s="55" t="str">
        <f>[5]ITEMS_Comm!D55</f>
        <v>Residential - Other - High Income Electrified</v>
      </c>
      <c r="E37" s="315" t="str">
        <f>[5]ITEMS_Comm!E55</f>
        <v>PJ</v>
      </c>
      <c r="F37" s="315" t="str">
        <f>[5]ITEMS_Comm!F55</f>
        <v>COM,DEM,DAYNITE,RES</v>
      </c>
    </row>
    <row r="38" spans="1:6">
      <c r="A38" s="55" t="str">
        <f>[5]ITEMS_Comm!A56</f>
        <v>*</v>
      </c>
      <c r="B38" s="315" t="str">
        <f>[5]ITEMS_Comm!B56</f>
        <v>E</v>
      </c>
      <c r="C38" s="55">
        <f>[5]ITEMS_Comm!C56</f>
        <v>0</v>
      </c>
      <c r="D38" s="55" t="str">
        <f>[5]ITEMS_Comm!D56</f>
        <v/>
      </c>
      <c r="E38" s="315" t="str">
        <f>[5]ITEMS_Comm!E56</f>
        <v/>
      </c>
      <c r="F38" s="315" t="str">
        <f>[5]ITEMS_Comm!F56</f>
        <v/>
      </c>
    </row>
    <row r="39" spans="1:6">
      <c r="A39" s="55" t="str">
        <f>[5]ITEMS_Comm!A57</f>
        <v>*</v>
      </c>
      <c r="B39" s="315" t="str">
        <f>[5]ITEMS_Comm!B57</f>
        <v>E</v>
      </c>
      <c r="C39" s="55">
        <f>[5]ITEMS_Comm!C57</f>
        <v>0</v>
      </c>
      <c r="D39" s="55">
        <f>[5]ITEMS_Comm!D57</f>
        <v>0</v>
      </c>
      <c r="E39" s="315">
        <f>[5]ITEMS_Comm!E57</f>
        <v>0</v>
      </c>
      <c r="F39" s="315">
        <f>[5]ITEMS_Comm!F57</f>
        <v>0</v>
      </c>
    </row>
    <row r="40" spans="1:6">
      <c r="A40" s="55" t="str">
        <f>[5]ITEMS_Comm!A58</f>
        <v>*</v>
      </c>
      <c r="B40" s="315" t="str">
        <f>[5]ITEMS_Comm!B58</f>
        <v>E</v>
      </c>
      <c r="C40" s="55">
        <f>[5]ITEMS_Comm!C58</f>
        <v>0</v>
      </c>
      <c r="D40" s="55">
        <f>[5]ITEMS_Comm!D58</f>
        <v>0</v>
      </c>
      <c r="E40" s="315">
        <f>[5]ITEMS_Comm!E58</f>
        <v>0</v>
      </c>
      <c r="F40" s="315">
        <f>[5]ITEMS_Comm!F58</f>
        <v>0</v>
      </c>
    </row>
    <row r="41" spans="1:6">
      <c r="A41" s="55" t="str">
        <f>[5]ITEMS_Comm!A59</f>
        <v>*</v>
      </c>
      <c r="B41" s="315" t="str">
        <f>[5]ITEMS_Comm!B59</f>
        <v>E</v>
      </c>
      <c r="C41" s="55">
        <f>[5]ITEMS_Comm!C59</f>
        <v>0</v>
      </c>
      <c r="D41" s="55">
        <f>[5]ITEMS_Comm!D59</f>
        <v>0</v>
      </c>
      <c r="E41" s="315">
        <f>[5]ITEMS_Comm!E59</f>
        <v>0</v>
      </c>
      <c r="F41" s="315">
        <f>[5]ITEMS_Comm!F59</f>
        <v>0</v>
      </c>
    </row>
    <row r="42" spans="1:6">
      <c r="A42" s="55" t="str">
        <f>[5]ITEMS_Comm!A60</f>
        <v>*</v>
      </c>
      <c r="B42" s="315" t="str">
        <f>[5]ITEMS_Comm!B60</f>
        <v>E</v>
      </c>
      <c r="C42" s="55">
        <f>[5]ITEMS_Comm!C60</f>
        <v>0</v>
      </c>
      <c r="D42" s="55">
        <f>[5]ITEMS_Comm!D60</f>
        <v>0</v>
      </c>
      <c r="E42" s="315">
        <f>[5]ITEMS_Comm!E60</f>
        <v>0</v>
      </c>
      <c r="F42" s="315">
        <f>[5]ITEMS_Comm!F60</f>
        <v>0</v>
      </c>
    </row>
    <row r="43" spans="1:6">
      <c r="A43" s="55" t="str">
        <f>[5]ITEMS_Comm!A61</f>
        <v>*</v>
      </c>
      <c r="B43" s="315" t="str">
        <f>[5]ITEMS_Comm!B61</f>
        <v>E</v>
      </c>
      <c r="C43" s="55">
        <f>[5]ITEMS_Comm!C61</f>
        <v>0</v>
      </c>
      <c r="D43" s="55">
        <f>[5]ITEMS_Comm!D61</f>
        <v>0</v>
      </c>
      <c r="E43" s="315">
        <f>[5]ITEMS_Comm!E61</f>
        <v>0</v>
      </c>
      <c r="F43" s="315">
        <f>[5]ITEMS_Comm!F61</f>
        <v>0</v>
      </c>
    </row>
    <row r="44" spans="1:6">
      <c r="A44" s="55" t="str">
        <f>[5]ITEMS_Comm!A62</f>
        <v>*</v>
      </c>
      <c r="B44" s="315" t="str">
        <f>[5]ITEMS_Comm!B62</f>
        <v>E</v>
      </c>
      <c r="C44" s="55">
        <f>[5]ITEMS_Comm!C62</f>
        <v>0</v>
      </c>
      <c r="D44" s="55">
        <f>[5]ITEMS_Comm!D62</f>
        <v>0</v>
      </c>
      <c r="E44" s="315">
        <f>[5]ITEMS_Comm!E62</f>
        <v>0</v>
      </c>
      <c r="F44" s="315">
        <f>[5]ITEMS_Comm!F62</f>
        <v>0</v>
      </c>
    </row>
    <row r="45" spans="1:6">
      <c r="A45" s="55" t="str">
        <f>[5]ITEMS_Comm!A63</f>
        <v>*</v>
      </c>
      <c r="B45" s="315" t="str">
        <f>[5]ITEMS_Comm!B63</f>
        <v>E</v>
      </c>
      <c r="C45" s="55">
        <f>[5]ITEMS_Comm!C63</f>
        <v>0</v>
      </c>
      <c r="D45" s="55">
        <f>[5]ITEMS_Comm!D63</f>
        <v>0</v>
      </c>
      <c r="E45" s="315">
        <f>[5]ITEMS_Comm!E63</f>
        <v>0</v>
      </c>
      <c r="F45" s="315">
        <f>[5]ITEMS_Comm!F63</f>
        <v>0</v>
      </c>
    </row>
    <row r="46" spans="1:6">
      <c r="A46" s="55" t="str">
        <f>[5]ITEMS_Comm!A64</f>
        <v>*</v>
      </c>
      <c r="B46" s="315" t="str">
        <f>[5]ITEMS_Comm!B64</f>
        <v>E</v>
      </c>
      <c r="C46" s="55">
        <f>[5]ITEMS_Comm!C64</f>
        <v>0</v>
      </c>
      <c r="D46" s="55">
        <f>[5]ITEMS_Comm!D64</f>
        <v>0</v>
      </c>
      <c r="E46" s="315">
        <f>[5]ITEMS_Comm!E64</f>
        <v>0</v>
      </c>
      <c r="F46" s="315">
        <f>[5]ITEMS_Comm!F64</f>
        <v>0</v>
      </c>
    </row>
    <row r="47" spans="1:6">
      <c r="A47" s="55" t="str">
        <f>[5]ITEMS_Comm!A65</f>
        <v>*</v>
      </c>
      <c r="B47" s="315" t="str">
        <f>[5]ITEMS_Comm!B65</f>
        <v>E</v>
      </c>
      <c r="C47" s="55">
        <f>[5]ITEMS_Comm!C65</f>
        <v>0</v>
      </c>
      <c r="D47" s="55">
        <f>[5]ITEMS_Comm!D65</f>
        <v>0</v>
      </c>
      <c r="E47" s="315">
        <f>[5]ITEMS_Comm!E65</f>
        <v>0</v>
      </c>
      <c r="F47" s="315">
        <f>[5]ITEMS_Comm!F65</f>
        <v>0</v>
      </c>
    </row>
    <row r="48" spans="1:6">
      <c r="A48" s="55" t="str">
        <f>[5]ITEMS_Comm!A66</f>
        <v>*</v>
      </c>
      <c r="B48" s="315" t="str">
        <f>[5]ITEMS_Comm!B66</f>
        <v>E</v>
      </c>
      <c r="C48" s="55">
        <f>[5]ITEMS_Comm!C66</f>
        <v>0</v>
      </c>
      <c r="D48" s="55">
        <f>[5]ITEMS_Comm!D66</f>
        <v>0</v>
      </c>
      <c r="E48" s="315">
        <f>[5]ITEMS_Comm!E66</f>
        <v>0</v>
      </c>
      <c r="F48" s="315">
        <f>[5]ITEMS_Comm!F66</f>
        <v>0</v>
      </c>
    </row>
    <row r="49" spans="1:6">
      <c r="A49" s="55" t="str">
        <f>[5]ITEMS_Comm!A67</f>
        <v>*</v>
      </c>
      <c r="B49" s="315" t="str">
        <f>[5]ITEMS_Comm!B67</f>
        <v>E</v>
      </c>
      <c r="C49" s="55">
        <f>[5]ITEMS_Comm!C67</f>
        <v>0</v>
      </c>
      <c r="D49" s="55">
        <f>[5]ITEMS_Comm!D67</f>
        <v>0</v>
      </c>
      <c r="E49" s="315">
        <f>[5]ITEMS_Comm!E67</f>
        <v>0</v>
      </c>
      <c r="F49" s="315">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topLeftCell="A97" zoomScale="90" zoomScaleNormal="90" workbookViewId="0">
      <selection activeCell="M97" sqref="M1:AL1048576"/>
    </sheetView>
  </sheetViews>
  <sheetFormatPr defaultColWidth="9.140625" defaultRowHeight="15"/>
  <cols>
    <col min="1" max="1" width="8.85546875" style="314" bestFit="1" customWidth="1"/>
    <col min="2" max="2" width="35.42578125" style="314" bestFit="1" customWidth="1"/>
    <col min="3" max="3" width="48" style="314" bestFit="1" customWidth="1"/>
    <col min="4" max="4" width="11.42578125" style="314" bestFit="1" customWidth="1"/>
    <col min="5" max="6" width="6.42578125" style="314" bestFit="1" customWidth="1"/>
    <col min="7" max="8" width="8.42578125" style="314" bestFit="1" customWidth="1"/>
    <col min="9" max="9" width="17.140625" style="314" bestFit="1" customWidth="1"/>
    <col min="10" max="10" width="8.7109375" style="40" bestFit="1" customWidth="1"/>
    <col min="11" max="12" width="13.140625" style="314" hidden="1" customWidth="1"/>
    <col min="13" max="13" width="13.28515625" style="314" customWidth="1"/>
    <col min="14" max="14" width="13.140625" style="314" hidden="1" customWidth="1"/>
    <col min="15" max="15" width="13.140625" style="314" customWidth="1"/>
    <col min="16" max="16" width="12.140625" style="314" customWidth="1"/>
    <col min="17" max="17" width="13.140625" style="314" customWidth="1"/>
    <col min="18" max="18" width="13.140625" style="314" bestFit="1" customWidth="1"/>
    <col min="19" max="20" width="13.140625" style="314" hidden="1" customWidth="1"/>
    <col min="21" max="22" width="13" style="314" hidden="1" customWidth="1"/>
    <col min="23" max="23" width="13" style="314" bestFit="1" customWidth="1"/>
    <col min="24" max="27" width="13" style="314" hidden="1" customWidth="1"/>
    <col min="28" max="28" width="8.42578125" style="314" bestFit="1" customWidth="1"/>
    <col min="29" max="32" width="8.42578125" style="314" hidden="1" customWidth="1"/>
    <col min="33" max="33" width="8.42578125" style="314" bestFit="1" customWidth="1"/>
    <col min="34" max="37" width="8.42578125" style="314" hidden="1" customWidth="1"/>
    <col min="38" max="40" width="8.42578125" style="314" bestFit="1" customWidth="1"/>
    <col min="41" max="42" width="8.42578125" style="314" hidden="1" customWidth="1"/>
    <col min="43" max="48" width="6.42578125" style="314" customWidth="1"/>
    <col min="49" max="53" width="9.140625" style="314"/>
    <col min="54" max="54" width="10.42578125" style="314" bestFit="1" customWidth="1"/>
    <col min="55" max="16384" width="9.140625" style="314"/>
  </cols>
  <sheetData>
    <row r="1" spans="1:54">
      <c r="A1" s="314" t="str">
        <f>IF(RES,"TS DATA","")</f>
        <v>TS DATA</v>
      </c>
      <c r="B1" s="314" t="s">
        <v>17</v>
      </c>
      <c r="J1" s="39"/>
    </row>
    <row r="2" spans="1:54" ht="15.75" thickBot="1">
      <c r="A2" s="314" t="s">
        <v>16</v>
      </c>
      <c r="B2" s="340" t="s">
        <v>197</v>
      </c>
      <c r="C2" s="340"/>
      <c r="I2" s="121"/>
      <c r="J2" s="314"/>
      <c r="BB2" s="314" t="s">
        <v>295</v>
      </c>
    </row>
    <row r="3" spans="1:54" ht="15.75" thickBot="1">
      <c r="A3" s="314" t="s">
        <v>16</v>
      </c>
      <c r="C3" s="313"/>
      <c r="D3" s="313"/>
      <c r="E3" s="14"/>
      <c r="F3" s="14"/>
      <c r="G3" s="14"/>
      <c r="H3" s="14"/>
      <c r="I3" s="147"/>
      <c r="J3" s="314">
        <v>2012</v>
      </c>
      <c r="K3" s="314">
        <v>2013</v>
      </c>
      <c r="L3" s="314">
        <v>2014</v>
      </c>
      <c r="M3" s="314">
        <v>2015</v>
      </c>
      <c r="N3" s="314">
        <v>2016</v>
      </c>
      <c r="O3" s="314">
        <v>2017</v>
      </c>
      <c r="P3" s="314">
        <v>2018</v>
      </c>
      <c r="Q3" s="314">
        <v>2019</v>
      </c>
      <c r="R3" s="314">
        <v>2020</v>
      </c>
      <c r="S3" s="314">
        <v>2021</v>
      </c>
      <c r="T3" s="314">
        <v>2022</v>
      </c>
      <c r="U3" s="314">
        <v>2023</v>
      </c>
      <c r="V3" s="314">
        <v>2024</v>
      </c>
      <c r="W3" s="314">
        <v>2025</v>
      </c>
      <c r="X3" s="314">
        <v>2026</v>
      </c>
      <c r="Y3" s="314">
        <v>2027</v>
      </c>
      <c r="Z3" s="314">
        <v>2028</v>
      </c>
      <c r="AA3" s="314">
        <v>2029</v>
      </c>
      <c r="AB3" s="314">
        <v>2030</v>
      </c>
      <c r="AC3" s="314">
        <v>2031</v>
      </c>
      <c r="AD3" s="314">
        <v>2032</v>
      </c>
      <c r="AE3" s="314">
        <v>2033</v>
      </c>
      <c r="AF3" s="314">
        <v>2034</v>
      </c>
      <c r="AG3" s="314">
        <v>2035</v>
      </c>
      <c r="AH3" s="314">
        <v>2036</v>
      </c>
      <c r="AI3" s="314">
        <v>2037</v>
      </c>
      <c r="AJ3" s="314">
        <v>2038</v>
      </c>
      <c r="AK3" s="314">
        <v>2039</v>
      </c>
      <c r="AL3" s="314">
        <v>2040</v>
      </c>
      <c r="AM3" s="314">
        <v>2045</v>
      </c>
      <c r="AN3" s="314">
        <v>2050</v>
      </c>
      <c r="AO3" s="314">
        <v>2060</v>
      </c>
      <c r="AP3" s="314">
        <v>2070</v>
      </c>
    </row>
    <row r="4" spans="1:54">
      <c r="A4" s="314" t="s">
        <v>16</v>
      </c>
      <c r="C4" s="314" t="s">
        <v>392</v>
      </c>
      <c r="D4" s="314">
        <v>1</v>
      </c>
      <c r="E4" s="314">
        <v>2012</v>
      </c>
      <c r="F4" s="314">
        <v>2020</v>
      </c>
      <c r="G4" s="314">
        <v>2030</v>
      </c>
      <c r="H4" s="314">
        <v>2040</v>
      </c>
      <c r="I4" s="121">
        <v>2050</v>
      </c>
      <c r="J4" s="314">
        <f t="shared" ref="J4:S5" si="0">MATCH(J$3,$E$4:$I$4,$D4)</f>
        <v>1</v>
      </c>
      <c r="K4" s="314">
        <f t="shared" si="0"/>
        <v>1</v>
      </c>
      <c r="L4" s="314">
        <f t="shared" si="0"/>
        <v>1</v>
      </c>
      <c r="M4" s="314">
        <f t="shared" si="0"/>
        <v>1</v>
      </c>
      <c r="N4" s="314">
        <f t="shared" si="0"/>
        <v>1</v>
      </c>
      <c r="O4" s="314">
        <f t="shared" si="0"/>
        <v>1</v>
      </c>
      <c r="P4" s="314">
        <f t="shared" si="0"/>
        <v>1</v>
      </c>
      <c r="Q4" s="314">
        <f t="shared" si="0"/>
        <v>1</v>
      </c>
      <c r="R4" s="314">
        <f t="shared" si="0"/>
        <v>2</v>
      </c>
      <c r="S4" s="314">
        <f t="shared" si="0"/>
        <v>2</v>
      </c>
      <c r="T4" s="314">
        <f t="shared" ref="T4:AC5" si="1">MATCH(T$3,$E$4:$I$4,$D4)</f>
        <v>2</v>
      </c>
      <c r="U4" s="314">
        <f t="shared" si="1"/>
        <v>2</v>
      </c>
      <c r="V4" s="314">
        <f t="shared" si="1"/>
        <v>2</v>
      </c>
      <c r="W4" s="314">
        <f t="shared" si="1"/>
        <v>2</v>
      </c>
      <c r="X4" s="314">
        <f t="shared" si="1"/>
        <v>2</v>
      </c>
      <c r="Y4" s="314">
        <f t="shared" si="1"/>
        <v>2</v>
      </c>
      <c r="Z4" s="314">
        <f t="shared" si="1"/>
        <v>2</v>
      </c>
      <c r="AA4" s="314">
        <f t="shared" si="1"/>
        <v>2</v>
      </c>
      <c r="AB4" s="314">
        <f t="shared" si="1"/>
        <v>3</v>
      </c>
      <c r="AC4" s="314">
        <f t="shared" si="1"/>
        <v>3</v>
      </c>
      <c r="AD4" s="314">
        <f t="shared" ref="AD4:AP5" si="2">MATCH(AD$3,$E$4:$I$4,$D4)</f>
        <v>3</v>
      </c>
      <c r="AE4" s="314">
        <f t="shared" si="2"/>
        <v>3</v>
      </c>
      <c r="AF4" s="314">
        <f t="shared" si="2"/>
        <v>3</v>
      </c>
      <c r="AG4" s="314">
        <f t="shared" si="2"/>
        <v>3</v>
      </c>
      <c r="AH4" s="314">
        <f t="shared" si="2"/>
        <v>3</v>
      </c>
      <c r="AI4" s="314">
        <f t="shared" si="2"/>
        <v>3</v>
      </c>
      <c r="AJ4" s="314">
        <f t="shared" si="2"/>
        <v>3</v>
      </c>
      <c r="AK4" s="314">
        <f t="shared" si="2"/>
        <v>3</v>
      </c>
      <c r="AL4" s="314">
        <f t="shared" si="2"/>
        <v>4</v>
      </c>
      <c r="AM4" s="314">
        <f t="shared" si="2"/>
        <v>4</v>
      </c>
      <c r="AN4" s="314">
        <f t="shared" si="2"/>
        <v>5</v>
      </c>
      <c r="AO4" s="314">
        <f t="shared" si="2"/>
        <v>5</v>
      </c>
      <c r="AP4" s="314">
        <f t="shared" si="2"/>
        <v>5</v>
      </c>
    </row>
    <row r="5" spans="1:54">
      <c r="A5" s="314" t="s">
        <v>16</v>
      </c>
      <c r="C5" s="314" t="s">
        <v>393</v>
      </c>
      <c r="D5" s="314">
        <v>0</v>
      </c>
      <c r="E5" s="314" cm="1">
        <f t="array" ref="E5">INDEX($E4:$I4,0,COUNT($E4:$I4)-E6)</f>
        <v>2050</v>
      </c>
      <c r="F5" s="314" cm="1">
        <f t="array" ref="F5">INDEX($E4:$I4,0,COUNT($E4:$I4)-F6)</f>
        <v>2040</v>
      </c>
      <c r="G5" s="314" cm="1">
        <f t="array" ref="G5">INDEX($E4:$I4,0,COUNT($E4:$I4)-G6)</f>
        <v>2030</v>
      </c>
      <c r="H5" s="314" cm="1">
        <f t="array" ref="H5">INDEX($E4:$I4,0,COUNT($E4:$I4)-H6)</f>
        <v>2020</v>
      </c>
      <c r="I5" s="121" cm="1">
        <f t="array" ref="I5">INDEX($E4:$I4,0,COUNT($E4:$I4)-I6)</f>
        <v>2012</v>
      </c>
      <c r="J5" s="314">
        <f t="shared" si="0"/>
        <v>1</v>
      </c>
      <c r="K5" s="314" t="e">
        <f t="shared" si="0"/>
        <v>#N/A</v>
      </c>
      <c r="L5" s="314" t="e">
        <f t="shared" si="0"/>
        <v>#N/A</v>
      </c>
      <c r="M5" s="314" t="e">
        <f t="shared" si="0"/>
        <v>#N/A</v>
      </c>
      <c r="N5" s="314" t="e">
        <f t="shared" si="0"/>
        <v>#N/A</v>
      </c>
      <c r="O5" s="314" t="e">
        <f t="shared" si="0"/>
        <v>#N/A</v>
      </c>
      <c r="P5" s="314" t="e">
        <f t="shared" si="0"/>
        <v>#N/A</v>
      </c>
      <c r="Q5" s="314" t="e">
        <f t="shared" si="0"/>
        <v>#N/A</v>
      </c>
      <c r="R5" s="314">
        <f t="shared" si="0"/>
        <v>2</v>
      </c>
      <c r="S5" s="314" t="e">
        <f t="shared" si="0"/>
        <v>#N/A</v>
      </c>
      <c r="T5" s="314" t="e">
        <f t="shared" si="1"/>
        <v>#N/A</v>
      </c>
      <c r="U5" s="314" t="e">
        <f t="shared" si="1"/>
        <v>#N/A</v>
      </c>
      <c r="V5" s="314" t="e">
        <f t="shared" si="1"/>
        <v>#N/A</v>
      </c>
      <c r="W5" s="314" t="e">
        <f t="shared" si="1"/>
        <v>#N/A</v>
      </c>
      <c r="X5" s="314" t="e">
        <f t="shared" si="1"/>
        <v>#N/A</v>
      </c>
      <c r="Y5" s="314" t="e">
        <f t="shared" si="1"/>
        <v>#N/A</v>
      </c>
      <c r="Z5" s="314" t="e">
        <f t="shared" si="1"/>
        <v>#N/A</v>
      </c>
      <c r="AA5" s="314" t="e">
        <f t="shared" si="1"/>
        <v>#N/A</v>
      </c>
      <c r="AB5" s="314">
        <f t="shared" si="1"/>
        <v>3</v>
      </c>
      <c r="AC5" s="314" t="e">
        <f t="shared" si="1"/>
        <v>#N/A</v>
      </c>
      <c r="AD5" s="314" t="e">
        <f t="shared" si="2"/>
        <v>#N/A</v>
      </c>
      <c r="AE5" s="314" t="e">
        <f t="shared" si="2"/>
        <v>#N/A</v>
      </c>
      <c r="AF5" s="314" t="e">
        <f t="shared" si="2"/>
        <v>#N/A</v>
      </c>
      <c r="AG5" s="314" t="e">
        <f t="shared" si="2"/>
        <v>#N/A</v>
      </c>
      <c r="AH5" s="314" t="e">
        <f t="shared" si="2"/>
        <v>#N/A</v>
      </c>
      <c r="AI5" s="314" t="e">
        <f t="shared" si="2"/>
        <v>#N/A</v>
      </c>
      <c r="AJ5" s="314" t="e">
        <f t="shared" si="2"/>
        <v>#N/A</v>
      </c>
      <c r="AK5" s="314" t="e">
        <f t="shared" si="2"/>
        <v>#N/A</v>
      </c>
      <c r="AL5" s="314">
        <f t="shared" si="2"/>
        <v>4</v>
      </c>
      <c r="AM5" s="314" t="e">
        <f t="shared" si="2"/>
        <v>#N/A</v>
      </c>
      <c r="AN5" s="314">
        <f t="shared" si="2"/>
        <v>5</v>
      </c>
      <c r="AO5" s="314" t="e">
        <f t="shared" si="2"/>
        <v>#N/A</v>
      </c>
      <c r="AP5" s="314" t="e">
        <f t="shared" si="2"/>
        <v>#N/A</v>
      </c>
    </row>
    <row r="6" spans="1:54">
      <c r="A6" s="314" t="s">
        <v>16</v>
      </c>
      <c r="C6" s="314" t="s">
        <v>391</v>
      </c>
      <c r="D6" s="314">
        <v>-1</v>
      </c>
      <c r="E6" s="314">
        <v>0</v>
      </c>
      <c r="F6" s="314">
        <v>1</v>
      </c>
      <c r="G6" s="314">
        <v>2</v>
      </c>
      <c r="H6" s="314">
        <v>3</v>
      </c>
      <c r="I6" s="121">
        <v>4</v>
      </c>
      <c r="J6" s="314">
        <f t="shared" ref="J6:AP6" si="3">MATCH(J$3,$E$5:$I$5,$D6)</f>
        <v>5</v>
      </c>
      <c r="K6" s="314">
        <f t="shared" si="3"/>
        <v>4</v>
      </c>
      <c r="L6" s="314">
        <f t="shared" si="3"/>
        <v>4</v>
      </c>
      <c r="M6" s="314">
        <f t="shared" si="3"/>
        <v>4</v>
      </c>
      <c r="N6" s="314">
        <f t="shared" si="3"/>
        <v>4</v>
      </c>
      <c r="O6" s="314">
        <f t="shared" si="3"/>
        <v>4</v>
      </c>
      <c r="P6" s="314">
        <f t="shared" si="3"/>
        <v>4</v>
      </c>
      <c r="Q6" s="314">
        <f t="shared" si="3"/>
        <v>4</v>
      </c>
      <c r="R6" s="314">
        <f t="shared" si="3"/>
        <v>4</v>
      </c>
      <c r="S6" s="314">
        <f t="shared" si="3"/>
        <v>3</v>
      </c>
      <c r="T6" s="314">
        <f t="shared" si="3"/>
        <v>3</v>
      </c>
      <c r="U6" s="314">
        <f t="shared" si="3"/>
        <v>3</v>
      </c>
      <c r="V6" s="314">
        <f t="shared" si="3"/>
        <v>3</v>
      </c>
      <c r="W6" s="314">
        <f t="shared" si="3"/>
        <v>3</v>
      </c>
      <c r="X6" s="314">
        <f t="shared" si="3"/>
        <v>3</v>
      </c>
      <c r="Y6" s="314">
        <f t="shared" si="3"/>
        <v>3</v>
      </c>
      <c r="Z6" s="314">
        <f t="shared" si="3"/>
        <v>3</v>
      </c>
      <c r="AA6" s="314">
        <f t="shared" si="3"/>
        <v>3</v>
      </c>
      <c r="AB6" s="314">
        <f t="shared" si="3"/>
        <v>3</v>
      </c>
      <c r="AC6" s="314">
        <f t="shared" si="3"/>
        <v>2</v>
      </c>
      <c r="AD6" s="314">
        <f t="shared" si="3"/>
        <v>2</v>
      </c>
      <c r="AE6" s="314">
        <f t="shared" si="3"/>
        <v>2</v>
      </c>
      <c r="AF6" s="314">
        <f t="shared" si="3"/>
        <v>2</v>
      </c>
      <c r="AG6" s="314">
        <f t="shared" si="3"/>
        <v>2</v>
      </c>
      <c r="AH6" s="314">
        <f t="shared" si="3"/>
        <v>2</v>
      </c>
      <c r="AI6" s="314">
        <f t="shared" si="3"/>
        <v>2</v>
      </c>
      <c r="AJ6" s="314">
        <f t="shared" si="3"/>
        <v>2</v>
      </c>
      <c r="AK6" s="314">
        <f t="shared" si="3"/>
        <v>2</v>
      </c>
      <c r="AL6" s="314">
        <f t="shared" si="3"/>
        <v>2</v>
      </c>
      <c r="AM6" s="314">
        <f t="shared" si="3"/>
        <v>1</v>
      </c>
      <c r="AN6" s="314">
        <f t="shared" si="3"/>
        <v>1</v>
      </c>
      <c r="AO6" s="314" t="e">
        <f t="shared" si="3"/>
        <v>#N/A</v>
      </c>
      <c r="AP6" s="314" t="e">
        <f t="shared" si="3"/>
        <v>#N/A</v>
      </c>
    </row>
    <row r="7" spans="1:54">
      <c r="A7" s="314" t="s">
        <v>16</v>
      </c>
      <c r="C7" s="314"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4" t="s">
        <v>16</v>
      </c>
      <c r="B8" s="313"/>
      <c r="C8" s="313" t="s">
        <v>44</v>
      </c>
      <c r="D8" s="313"/>
      <c r="I8" s="121"/>
      <c r="J8" s="314"/>
    </row>
    <row r="9" spans="1:54">
      <c r="A9" s="314" t="s">
        <v>16</v>
      </c>
      <c r="C9" s="314" t="s">
        <v>41</v>
      </c>
      <c r="D9" s="314"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4" t="s">
        <v>16</v>
      </c>
      <c r="C10" s="314" t="s">
        <v>42</v>
      </c>
      <c r="D10" s="314" t="s">
        <v>47</v>
      </c>
    </row>
    <row r="11" spans="1:54">
      <c r="A11" s="314" t="s">
        <v>16</v>
      </c>
      <c r="C11" s="314" t="s">
        <v>43</v>
      </c>
      <c r="D11" s="314" t="s">
        <v>47</v>
      </c>
    </row>
    <row r="12" spans="1:54">
      <c r="A12" s="314" t="s">
        <v>16</v>
      </c>
    </row>
    <row r="13" spans="1:54" ht="18" thickBot="1">
      <c r="A13" s="314" t="s">
        <v>16</v>
      </c>
      <c r="B13" s="228"/>
      <c r="C13" s="37" t="s">
        <v>40</v>
      </c>
    </row>
    <row r="14" spans="1:54" ht="16.5" thickTop="1" thickBot="1">
      <c r="A14" s="314" t="s">
        <v>16</v>
      </c>
      <c r="C14" s="313" t="s">
        <v>46</v>
      </c>
      <c r="D14" s="314"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4" t="s">
        <v>16</v>
      </c>
    </row>
    <row r="16" spans="1:54" ht="15.75" thickBot="1">
      <c r="A16" s="314" t="s">
        <v>16</v>
      </c>
      <c r="C16" s="313" t="s">
        <v>57</v>
      </c>
      <c r="D16" s="313"/>
    </row>
    <row r="17" spans="1:48">
      <c r="A17" s="314" t="s">
        <v>16</v>
      </c>
      <c r="C17" s="314" t="s">
        <v>49</v>
      </c>
      <c r="D17" s="314" t="s">
        <v>48</v>
      </c>
      <c r="E17" s="314">
        <f>E22/$E$25</f>
        <v>0.5</v>
      </c>
      <c r="F17" s="314">
        <f>F22/$F$25</f>
        <v>0.47398769619141334</v>
      </c>
      <c r="K17" s="190">
        <f t="shared" ref="K17:AP17" si="5">K22/K$25</f>
        <v>0.49674335943460585</v>
      </c>
      <c r="L17" s="190">
        <f t="shared" si="5"/>
        <v>0.48822868689454441</v>
      </c>
      <c r="M17" s="190">
        <f t="shared" si="5"/>
        <v>0.48147500627885359</v>
      </c>
      <c r="N17" s="190">
        <f t="shared" si="5"/>
        <v>0.47737656478533347</v>
      </c>
      <c r="O17" s="190">
        <f t="shared" si="5"/>
        <v>0.47023794558911891</v>
      </c>
      <c r="P17" s="190">
        <f t="shared" si="5"/>
        <v>0.46353394236211093</v>
      </c>
      <c r="Q17" s="190">
        <f t="shared" si="5"/>
        <v>0.46108769196199162</v>
      </c>
      <c r="R17" s="190">
        <f t="shared" si="5"/>
        <v>0.47398769619141334</v>
      </c>
      <c r="S17" s="190">
        <f t="shared" si="5"/>
        <v>0.48802294893321591</v>
      </c>
      <c r="T17" s="190">
        <f t="shared" si="5"/>
        <v>0.48160744524963778</v>
      </c>
      <c r="U17" s="190">
        <f t="shared" si="5"/>
        <v>0.47529731801684205</v>
      </c>
      <c r="V17" s="190">
        <f t="shared" si="5"/>
        <v>0.46895356052290854</v>
      </c>
      <c r="W17" s="190">
        <f t="shared" si="5"/>
        <v>0.46306118439391969</v>
      </c>
      <c r="X17" s="190">
        <f t="shared" si="5"/>
        <v>0.4555068405538002</v>
      </c>
      <c r="Y17" s="190">
        <f t="shared" si="5"/>
        <v>0.44739940977174142</v>
      </c>
      <c r="Z17" s="190">
        <f t="shared" si="5"/>
        <v>0.43930961502928784</v>
      </c>
      <c r="AA17" s="190">
        <f t="shared" si="5"/>
        <v>0.43052643049427908</v>
      </c>
      <c r="AB17" s="190">
        <f t="shared" si="5"/>
        <v>0.42216842844292707</v>
      </c>
      <c r="AC17" s="190">
        <f t="shared" si="5"/>
        <v>0.4135496006513194</v>
      </c>
      <c r="AD17" s="190">
        <f t="shared" si="5"/>
        <v>0.40521721442606407</v>
      </c>
      <c r="AE17" s="190">
        <f t="shared" si="5"/>
        <v>0.39683874390439688</v>
      </c>
      <c r="AF17" s="190">
        <f t="shared" si="5"/>
        <v>0.38789767317654972</v>
      </c>
      <c r="AG17" s="190">
        <f t="shared" si="5"/>
        <v>0.37860953755372506</v>
      </c>
      <c r="AH17" s="190">
        <f t="shared" si="5"/>
        <v>0.3694539819598327</v>
      </c>
      <c r="AI17" s="190">
        <f t="shared" si="5"/>
        <v>0.36068644391934845</v>
      </c>
      <c r="AJ17" s="190">
        <f t="shared" si="5"/>
        <v>0.35227821304680329</v>
      </c>
      <c r="AK17" s="190">
        <f t="shared" si="5"/>
        <v>0.34415250138874304</v>
      </c>
      <c r="AL17" s="190">
        <f t="shared" si="5"/>
        <v>0.33605734555939903</v>
      </c>
      <c r="AM17" s="190">
        <f t="shared" si="5"/>
        <v>0.29595650938485324</v>
      </c>
      <c r="AN17" s="190">
        <f t="shared" si="5"/>
        <v>0.25945257650105208</v>
      </c>
      <c r="AO17" s="190">
        <f t="shared" si="5"/>
        <v>0.25945257650105208</v>
      </c>
      <c r="AP17" s="190">
        <f t="shared" si="5"/>
        <v>0.25945257650105208</v>
      </c>
      <c r="AQ17" s="190"/>
      <c r="AR17" s="190"/>
      <c r="AS17" s="190"/>
      <c r="AT17" s="190"/>
      <c r="AU17" s="190"/>
      <c r="AV17" s="190"/>
    </row>
    <row r="18" spans="1:48">
      <c r="A18" s="314" t="s">
        <v>16</v>
      </c>
      <c r="C18" s="314" t="s">
        <v>51</v>
      </c>
      <c r="D18" s="314" t="s">
        <v>48</v>
      </c>
      <c r="E18" s="314">
        <f>E23/$E$25</f>
        <v>0.3</v>
      </c>
      <c r="F18" s="314">
        <f>F23/$F$25</f>
        <v>0.32375163521226069</v>
      </c>
      <c r="K18" s="190">
        <f t="shared" ref="K18:AP18" si="6">K23/K$25</f>
        <v>0.29644362454654938</v>
      </c>
      <c r="L18" s="190">
        <f t="shared" si="6"/>
        <v>0.29989890368726985</v>
      </c>
      <c r="M18" s="190">
        <f t="shared" si="6"/>
        <v>0.30319595185227066</v>
      </c>
      <c r="N18" s="190">
        <f t="shared" si="6"/>
        <v>0.30522800836475233</v>
      </c>
      <c r="O18" s="190">
        <f t="shared" si="6"/>
        <v>0.30605482173653453</v>
      </c>
      <c r="P18" s="190">
        <f t="shared" si="6"/>
        <v>0.30932373575545169</v>
      </c>
      <c r="Q18" s="190">
        <f t="shared" si="6"/>
        <v>0.31228368417755731</v>
      </c>
      <c r="R18" s="190">
        <f t="shared" si="6"/>
        <v>0.32375163521226069</v>
      </c>
      <c r="S18" s="190">
        <f t="shared" si="6"/>
        <v>0.30681637697278535</v>
      </c>
      <c r="T18" s="190">
        <f t="shared" si="6"/>
        <v>0.30899051207902728</v>
      </c>
      <c r="U18" s="190">
        <f t="shared" si="6"/>
        <v>0.31073061540438202</v>
      </c>
      <c r="V18" s="190">
        <f t="shared" si="6"/>
        <v>0.31288111144304859</v>
      </c>
      <c r="W18" s="190">
        <f t="shared" si="6"/>
        <v>0.31491255593475925</v>
      </c>
      <c r="X18" s="190">
        <f t="shared" si="6"/>
        <v>0.31628939074725432</v>
      </c>
      <c r="Y18" s="190">
        <f t="shared" si="6"/>
        <v>0.31847593645969752</v>
      </c>
      <c r="Z18" s="190">
        <f t="shared" si="6"/>
        <v>0.32044792827503243</v>
      </c>
      <c r="AA18" s="190">
        <f t="shared" si="6"/>
        <v>0.32217124766279376</v>
      </c>
      <c r="AB18" s="190">
        <f t="shared" si="6"/>
        <v>0.32472047549482769</v>
      </c>
      <c r="AC18" s="190">
        <f t="shared" si="6"/>
        <v>0.32634303861147274</v>
      </c>
      <c r="AD18" s="190">
        <f t="shared" si="6"/>
        <v>0.32889986401097365</v>
      </c>
      <c r="AE18" s="190">
        <f t="shared" si="6"/>
        <v>0.33081335717795152</v>
      </c>
      <c r="AF18" s="190">
        <f t="shared" si="6"/>
        <v>0.33290577410474198</v>
      </c>
      <c r="AG18" s="190">
        <f t="shared" si="6"/>
        <v>0.3350106446536113</v>
      </c>
      <c r="AH18" s="190">
        <f t="shared" si="6"/>
        <v>0.33736398356282593</v>
      </c>
      <c r="AI18" s="190">
        <f t="shared" si="6"/>
        <v>0.33948242167787424</v>
      </c>
      <c r="AJ18" s="190">
        <f t="shared" si="6"/>
        <v>0.34168685597597181</v>
      </c>
      <c r="AK18" s="190">
        <f t="shared" si="6"/>
        <v>0.34372210155141747</v>
      </c>
      <c r="AL18" s="190">
        <f t="shared" si="6"/>
        <v>0.34569570470434441</v>
      </c>
      <c r="AM18" s="190">
        <f t="shared" si="6"/>
        <v>0.35353162196051169</v>
      </c>
      <c r="AN18" s="190">
        <f t="shared" si="6"/>
        <v>0.36180135191051532</v>
      </c>
      <c r="AO18" s="190">
        <f t="shared" si="6"/>
        <v>0.36180135191051532</v>
      </c>
      <c r="AP18" s="190">
        <f t="shared" si="6"/>
        <v>0.36180135191051532</v>
      </c>
      <c r="AQ18" s="190"/>
      <c r="AR18" s="190"/>
      <c r="AS18" s="190"/>
      <c r="AT18" s="190"/>
      <c r="AU18" s="190"/>
      <c r="AV18" s="190"/>
    </row>
    <row r="19" spans="1:48">
      <c r="A19" s="314" t="s">
        <v>16</v>
      </c>
      <c r="C19" s="314" t="s">
        <v>50</v>
      </c>
      <c r="D19" s="314" t="s">
        <v>48</v>
      </c>
      <c r="E19" s="314">
        <f>E24/$E$25</f>
        <v>0.19999999999999996</v>
      </c>
      <c r="F19" s="314">
        <f>F24/$F$25</f>
        <v>0.20226066859632597</v>
      </c>
      <c r="K19" s="190">
        <f t="shared" ref="K19:AP19" si="7">K24/K$25</f>
        <v>0.20681301601884478</v>
      </c>
      <c r="L19" s="190">
        <f t="shared" si="7"/>
        <v>0.21187240941818569</v>
      </c>
      <c r="M19" s="190">
        <f t="shared" si="7"/>
        <v>0.21532904186887566</v>
      </c>
      <c r="N19" s="190">
        <f t="shared" si="7"/>
        <v>0.21739542684991425</v>
      </c>
      <c r="O19" s="190">
        <f t="shared" si="7"/>
        <v>0.22370723267434656</v>
      </c>
      <c r="P19" s="190">
        <f t="shared" si="7"/>
        <v>0.22714232188243746</v>
      </c>
      <c r="Q19" s="190">
        <f t="shared" si="7"/>
        <v>0.22662862386045102</v>
      </c>
      <c r="R19" s="190">
        <f t="shared" si="7"/>
        <v>0.20226066859632597</v>
      </c>
      <c r="S19" s="190">
        <f t="shared" si="7"/>
        <v>0.20516067409399877</v>
      </c>
      <c r="T19" s="190">
        <f t="shared" si="7"/>
        <v>0.20940204267133486</v>
      </c>
      <c r="U19" s="190">
        <f t="shared" si="7"/>
        <v>0.21397206657877588</v>
      </c>
      <c r="V19" s="190">
        <f t="shared" si="7"/>
        <v>0.21816532803404284</v>
      </c>
      <c r="W19" s="190">
        <f t="shared" si="7"/>
        <v>0.22202625967132111</v>
      </c>
      <c r="X19" s="190">
        <f t="shared" si="7"/>
        <v>0.22820376869894543</v>
      </c>
      <c r="Y19" s="190">
        <f t="shared" si="7"/>
        <v>0.23412465376856106</v>
      </c>
      <c r="Z19" s="190">
        <f t="shared" si="7"/>
        <v>0.24024245669567973</v>
      </c>
      <c r="AA19" s="190">
        <f t="shared" si="7"/>
        <v>0.24730232184292697</v>
      </c>
      <c r="AB19" s="190">
        <f t="shared" si="7"/>
        <v>0.2531110960622453</v>
      </c>
      <c r="AC19" s="190">
        <f t="shared" si="7"/>
        <v>0.26010736073720786</v>
      </c>
      <c r="AD19" s="190">
        <f t="shared" si="7"/>
        <v>0.26588292156296223</v>
      </c>
      <c r="AE19" s="190">
        <f t="shared" si="7"/>
        <v>0.27234789891765165</v>
      </c>
      <c r="AF19" s="190">
        <f t="shared" si="7"/>
        <v>0.2791965527187083</v>
      </c>
      <c r="AG19" s="190">
        <f t="shared" si="7"/>
        <v>0.28637981779266364</v>
      </c>
      <c r="AH19" s="190">
        <f t="shared" si="7"/>
        <v>0.29318203447734137</v>
      </c>
      <c r="AI19" s="190">
        <f t="shared" si="7"/>
        <v>0.29983113440277731</v>
      </c>
      <c r="AJ19" s="190">
        <f t="shared" si="7"/>
        <v>0.30603493097722489</v>
      </c>
      <c r="AK19" s="190">
        <f t="shared" si="7"/>
        <v>0.31212539705983949</v>
      </c>
      <c r="AL19" s="190">
        <f t="shared" si="7"/>
        <v>0.31824694973625656</v>
      </c>
      <c r="AM19" s="190">
        <f t="shared" si="7"/>
        <v>0.35051186865463507</v>
      </c>
      <c r="AN19" s="190">
        <f t="shared" si="7"/>
        <v>0.3787460715884326</v>
      </c>
      <c r="AO19" s="190">
        <f t="shared" si="7"/>
        <v>0.3787460715884326</v>
      </c>
      <c r="AP19" s="190">
        <f t="shared" si="7"/>
        <v>0.3787460715884326</v>
      </c>
      <c r="AQ19" s="190"/>
      <c r="AR19" s="190"/>
      <c r="AS19" s="190"/>
      <c r="AT19" s="190"/>
      <c r="AU19" s="190"/>
      <c r="AV19" s="190"/>
    </row>
    <row r="20" spans="1:48">
      <c r="A20" s="314" t="s">
        <v>16</v>
      </c>
      <c r="K20" s="5"/>
      <c r="Q20" s="5"/>
    </row>
    <row r="21" spans="1:48" ht="15.75" thickBot="1">
      <c r="A21" s="314" t="s">
        <v>16</v>
      </c>
      <c r="B21" s="313" t="s">
        <v>56</v>
      </c>
      <c r="D21" s="313"/>
      <c r="E21" s="314">
        <v>2012</v>
      </c>
      <c r="F21" s="314">
        <v>2020</v>
      </c>
      <c r="G21" s="314">
        <v>2030</v>
      </c>
      <c r="H21" s="314">
        <v>2040</v>
      </c>
      <c r="I21" s="314">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4" t="s">
        <v>16</v>
      </c>
      <c r="B22" s="314">
        <v>1</v>
      </c>
      <c r="C22" s="314" t="s">
        <v>7</v>
      </c>
      <c r="D22" s="314" t="s">
        <v>47</v>
      </c>
      <c r="E22" s="10">
        <f t="shared" ref="E22:I24" si="8">SUMIF($J$3:$AV$3,E$21,$J22:$AV22)</f>
        <v>26.162716441035041</v>
      </c>
      <c r="F22" s="10">
        <f t="shared" si="8"/>
        <v>28.111589337230718</v>
      </c>
      <c r="G22" s="10">
        <f t="shared" si="8"/>
        <v>27.84457886154026</v>
      </c>
      <c r="H22" s="10">
        <f t="shared" si="8"/>
        <v>23.986195872849844</v>
      </c>
      <c r="I22" s="24">
        <f t="shared" si="8"/>
        <v>19.593316062021987</v>
      </c>
      <c r="J22" s="10" cm="1">
        <f t="array" ref="J22">INDEX(Drivers!$C$31:$AG$33,$B22,J$21)</f>
        <v>26.162716441035041</v>
      </c>
      <c r="K22" s="10" cm="1">
        <f t="array" ref="K22">INDEX(Drivers!$C$31:$AG$33,$B22,K$21)</f>
        <v>26.379251330070801</v>
      </c>
      <c r="L22" s="10" cm="1">
        <f t="array" ref="L22">INDEX(Drivers!$C$31:$AG$33,$B22,L$21)</f>
        <v>26.321563508905001</v>
      </c>
      <c r="M22" s="10" cm="1">
        <f t="array" ref="M22">INDEX(Drivers!$C$31:$AG$33,$B22,M$21)</f>
        <v>26.360993218184007</v>
      </c>
      <c r="N22" s="10" cm="1">
        <f t="array" ref="N22">INDEX(Drivers!$C$31:$AG$33,$B22,N$21)</f>
        <v>26.55165611504972</v>
      </c>
      <c r="O22" s="10" cm="1">
        <f t="array" ref="O22">INDEX(Drivers!$C$31:$AG$33,$B22,O$21)</f>
        <v>26.578764727799523</v>
      </c>
      <c r="P22" s="10" cm="1">
        <f t="array" ref="P22">INDEX(Drivers!$C$31:$AG$33,$B22,P$21)</f>
        <v>26.623535799649542</v>
      </c>
      <c r="Q22" s="10" cm="1">
        <f t="array" ref="Q22">INDEX(Drivers!$C$31:$AG$33,$B22,Q$21)</f>
        <v>26.911307025844376</v>
      </c>
      <c r="R22" s="10" cm="1">
        <f t="array" ref="R22">INDEX(Drivers!$C$31:$AG$33,$B22,R$21)</f>
        <v>28.111589337230718</v>
      </c>
      <c r="S22" s="10" cm="1">
        <f t="array" ref="S22">INDEX(Drivers!$C$31:$AG$33,$B22,S$21)</f>
        <v>29.277268001984922</v>
      </c>
      <c r="T22" s="10" cm="1">
        <f t="array" ref="T22">INDEX(Drivers!$C$31:$AG$33,$B22,T$21)</f>
        <v>29.225063761101811</v>
      </c>
      <c r="U22" s="10" cm="1">
        <f t="array" ref="U22">INDEX(Drivers!$C$31:$AG$33,$B22,U$21)</f>
        <v>29.174243991646591</v>
      </c>
      <c r="V22" s="10" cm="1">
        <f t="array" ref="V22">INDEX(Drivers!$C$31:$AG$33,$B22,V$21)</f>
        <v>29.116291351858223</v>
      </c>
      <c r="W22" s="10" cm="1">
        <f t="array" ref="W22">INDEX(Drivers!$C$31:$AG$33,$B22,W$21)</f>
        <v>29.081484310034714</v>
      </c>
      <c r="X22" s="10" cm="1">
        <f t="array" ref="X22">INDEX(Drivers!$C$31:$AG$33,$B22,X$21)</f>
        <v>28.888729098492881</v>
      </c>
      <c r="Y22" s="10" cm="1">
        <f t="array" ref="Y22">INDEX(Drivers!$C$31:$AG$33,$B22,Y$21)</f>
        <v>28.653935704390594</v>
      </c>
      <c r="Z22" s="10" cm="1">
        <f t="array" ref="Z22">INDEX(Drivers!$C$31:$AG$33,$B22,Z$21)</f>
        <v>28.412858344089109</v>
      </c>
      <c r="AA22" s="10" cm="1">
        <f t="array" ref="AA22">INDEX(Drivers!$C$31:$AG$33,$B22,AA$21)</f>
        <v>28.11896804068763</v>
      </c>
      <c r="AB22" s="10" cm="1">
        <f t="array" ref="AB22">INDEX(Drivers!$C$31:$AG$33,$B22,AB$21)</f>
        <v>27.84457886154026</v>
      </c>
      <c r="AC22" s="10" cm="1">
        <f t="array" ref="AC22">INDEX(Drivers!$C$31:$AG$33,$B22,AC$21)</f>
        <v>27.508896452943109</v>
      </c>
      <c r="AD22" s="10" cm="1">
        <f t="array" ref="AD22">INDEX(Drivers!$C$31:$AG$33,$B22,AD$21)</f>
        <v>27.184672818633722</v>
      </c>
      <c r="AE22" s="10" cm="1">
        <f t="array" ref="AE22">INDEX(Drivers!$C$31:$AG$33,$B22,AE$21)</f>
        <v>26.849793555081213</v>
      </c>
      <c r="AF22" s="10" cm="1">
        <f t="array" ref="AF22">INDEX(Drivers!$C$31:$AG$33,$B22,AF$21)</f>
        <v>26.468828487558245</v>
      </c>
      <c r="AG22" s="10" cm="1">
        <f t="array" ref="AG22">INDEX(Drivers!$C$31:$AG$33,$B22,AG$21)</f>
        <v>26.055520678280907</v>
      </c>
      <c r="AH22" s="10" cm="1">
        <f t="array" ref="AH22">INDEX(Drivers!$C$31:$AG$33,$B22,AH$21)</f>
        <v>25.611588375949609</v>
      </c>
      <c r="AI22" s="10" cm="1">
        <f t="array" ref="AI22">INDEX(Drivers!$C$31:$AG$33,$B22,AI$21)</f>
        <v>25.186854714664566</v>
      </c>
      <c r="AJ22" s="10" cm="1">
        <f t="array" ref="AJ22">INDEX(Drivers!$C$31:$AG$33,$B22,AJ$21)</f>
        <v>24.779803437377858</v>
      </c>
      <c r="AK22" s="10" cm="1">
        <f t="array" ref="AK22">INDEX(Drivers!$C$31:$AG$33,$B22,AK$21)</f>
        <v>24.385460327352369</v>
      </c>
      <c r="AL22" s="10" cm="1">
        <f t="array" ref="AL22">INDEX(Drivers!$C$31:$AG$33,$B22,AL$21)</f>
        <v>23.986195872849844</v>
      </c>
      <c r="AM22" s="10" cm="1">
        <f t="array" ref="AM22">INDEX(Drivers!$C$31:$AG$33,$B22,AM$21)</f>
        <v>21.788183856657625</v>
      </c>
      <c r="AN22" s="10" cm="1">
        <f t="array" ref="AN22">INDEX(Drivers!$C$31:$AG$33,$B22,AN$21)</f>
        <v>19.593316062021987</v>
      </c>
      <c r="AO22" s="10">
        <f t="shared" ref="AO22:AP24" si="9">AN22</f>
        <v>19.593316062021987</v>
      </c>
      <c r="AP22" s="10">
        <f t="shared" si="9"/>
        <v>19.593316062021987</v>
      </c>
      <c r="AQ22" s="10"/>
      <c r="AR22" s="10"/>
      <c r="AS22" s="10"/>
      <c r="AT22" s="10"/>
      <c r="AU22" s="10"/>
      <c r="AV22" s="10"/>
    </row>
    <row r="23" spans="1:48">
      <c r="A23" s="314" t="s">
        <v>16</v>
      </c>
      <c r="B23" s="314">
        <v>2</v>
      </c>
      <c r="C23" s="314" t="s">
        <v>8</v>
      </c>
      <c r="D23" s="314" t="s">
        <v>47</v>
      </c>
      <c r="E23" s="10">
        <f t="shared" si="8"/>
        <v>15.697629864621025</v>
      </c>
      <c r="F23" s="10">
        <f t="shared" si="8"/>
        <v>19.201285369797056</v>
      </c>
      <c r="G23" s="10">
        <f t="shared" si="8"/>
        <v>21.41729290657965</v>
      </c>
      <c r="H23" s="10">
        <f t="shared" si="8"/>
        <v>24.674136706158219</v>
      </c>
      <c r="I23" s="24">
        <f t="shared" si="8"/>
        <v>27.322481569655267</v>
      </c>
      <c r="J23" s="10" cm="1">
        <f t="array" ref="J23">INDEX(Drivers!$C$31:$AG$33,$B23,J$21)</f>
        <v>15.697629864621025</v>
      </c>
      <c r="K23" s="10" cm="1">
        <f t="array" ref="K23">INDEX(Drivers!$C$31:$AG$33,$B23,K$21)</f>
        <v>15.74245680105571</v>
      </c>
      <c r="L23" s="10" cm="1">
        <f t="array" ref="L23">INDEX(Drivers!$C$31:$AG$33,$B23,L$21)</f>
        <v>16.168259366046819</v>
      </c>
      <c r="M23" s="10" cm="1">
        <f t="array" ref="M23">INDEX(Drivers!$C$31:$AG$33,$B23,M$21)</f>
        <v>16.60012737178209</v>
      </c>
      <c r="N23" s="10" cm="1">
        <f t="array" ref="N23">INDEX(Drivers!$C$31:$AG$33,$B23,N$21)</f>
        <v>16.976763654970718</v>
      </c>
      <c r="O23" s="10" cm="1">
        <f t="array" ref="O23">INDEX(Drivers!$C$31:$AG$33,$B23,O$21)</f>
        <v>17.298814732088275</v>
      </c>
      <c r="P23" s="10" cm="1">
        <f t="array" ref="P23">INDEX(Drivers!$C$31:$AG$33,$B23,P$21)</f>
        <v>17.766318277795556</v>
      </c>
      <c r="Q23" s="10" cm="1">
        <f t="array" ref="Q23">INDEX(Drivers!$C$31:$AG$33,$B23,Q$21)</f>
        <v>18.226385675800731</v>
      </c>
      <c r="R23" s="10" cm="1">
        <f t="array" ref="R23">INDEX(Drivers!$C$31:$AG$33,$B23,R$21)</f>
        <v>19.201285369797056</v>
      </c>
      <c r="S23" s="10" cm="1">
        <f t="array" ref="S23">INDEX(Drivers!$C$31:$AG$33,$B23,S$21)</f>
        <v>18.406399362296234</v>
      </c>
      <c r="T23" s="10" cm="1">
        <f t="array" ref="T23">INDEX(Drivers!$C$31:$AG$33,$B23,T$21)</f>
        <v>18.750265400079719</v>
      </c>
      <c r="U23" s="10" cm="1">
        <f t="array" ref="U23">INDEX(Drivers!$C$31:$AG$33,$B23,U$21)</f>
        <v>19.072968531164133</v>
      </c>
      <c r="V23" s="10" cm="1">
        <f t="array" ref="V23">INDEX(Drivers!$C$31:$AG$33,$B23,V$21)</f>
        <v>19.426097520426012</v>
      </c>
      <c r="W23" s="10" cm="1">
        <f t="array" ref="W23">INDEX(Drivers!$C$31:$AG$33,$B23,W$21)</f>
        <v>19.777353108177905</v>
      </c>
      <c r="X23" s="10" cm="1">
        <f t="array" ref="X23">INDEX(Drivers!$C$31:$AG$33,$B23,X$21)</f>
        <v>20.059410117564614</v>
      </c>
      <c r="Y23" s="10" cm="1">
        <f t="array" ref="Y23">INDEX(Drivers!$C$31:$AG$33,$B23,Y$21)</f>
        <v>20.396962551576763</v>
      </c>
      <c r="Z23" s="10" cm="1">
        <f t="array" ref="Z23">INDEX(Drivers!$C$31:$AG$33,$B23,Z$21)</f>
        <v>20.725341037956394</v>
      </c>
      <c r="AA23" s="10" cm="1">
        <f t="array" ref="AA23">INDEX(Drivers!$C$31:$AG$33,$B23,AA$21)</f>
        <v>21.041967170884149</v>
      </c>
      <c r="AB23" s="10" cm="1">
        <f t="array" ref="AB23">INDEX(Drivers!$C$31:$AG$33,$B23,AB$21)</f>
        <v>21.41729290657965</v>
      </c>
      <c r="AC23" s="10" cm="1">
        <f t="array" ref="AC23">INDEX(Drivers!$C$31:$AG$33,$B23,AC$21)</f>
        <v>21.708005141736258</v>
      </c>
      <c r="AD23" s="10" cm="1">
        <f t="array" ref="AD23">INDEX(Drivers!$C$31:$AG$33,$B23,AD$21)</f>
        <v>22.064796052396794</v>
      </c>
      <c r="AE23" s="10" cm="1">
        <f t="array" ref="AE23">INDEX(Drivers!$C$31:$AG$33,$B23,AE$21)</f>
        <v>22.382568441026983</v>
      </c>
      <c r="AF23" s="10" cm="1">
        <f t="array" ref="AF23">INDEX(Drivers!$C$31:$AG$33,$B23,AF$21)</f>
        <v>22.716366832356989</v>
      </c>
      <c r="AG23" s="10" cm="1">
        <f t="array" ref="AG23">INDEX(Drivers!$C$31:$AG$33,$B23,AG$21)</f>
        <v>23.055089514161406</v>
      </c>
      <c r="AH23" s="10" cm="1">
        <f t="array" ref="AH23">INDEX(Drivers!$C$31:$AG$33,$B23,AH$21)</f>
        <v>23.387019498469286</v>
      </c>
      <c r="AI23" s="10" cm="1">
        <f t="array" ref="AI23">INDEX(Drivers!$C$31:$AG$33,$B23,AI$21)</f>
        <v>23.706170767246938</v>
      </c>
      <c r="AJ23" s="10" cm="1">
        <f t="array" ref="AJ23">INDEX(Drivers!$C$31:$AG$33,$B23,AJ$21)</f>
        <v>24.034790726882992</v>
      </c>
      <c r="AK23" s="10" cm="1">
        <f t="array" ref="AK23">INDEX(Drivers!$C$31:$AG$33,$B23,AK$21)</f>
        <v>24.35496367800172</v>
      </c>
      <c r="AL23" s="10" cm="1">
        <f t="array" ref="AL23">INDEX(Drivers!$C$31:$AG$33,$B23,AL$21)</f>
        <v>24.674136706158219</v>
      </c>
      <c r="AM23" s="10" cm="1">
        <f t="array" ref="AM23">INDEX(Drivers!$C$31:$AG$33,$B23,AM$21)</f>
        <v>26.026837505376491</v>
      </c>
      <c r="AN23" s="10" cm="1">
        <f t="array" ref="AN23">INDEX(Drivers!$C$31:$AG$33,$B23,AN$21)</f>
        <v>27.322481569655267</v>
      </c>
      <c r="AO23" s="10">
        <f t="shared" si="9"/>
        <v>27.322481569655267</v>
      </c>
      <c r="AP23" s="10">
        <f t="shared" si="9"/>
        <v>27.322481569655267</v>
      </c>
      <c r="AQ23" s="10"/>
      <c r="AR23" s="10"/>
      <c r="AS23" s="10"/>
      <c r="AT23" s="10"/>
      <c r="AU23" s="10"/>
      <c r="AV23" s="10"/>
    </row>
    <row r="24" spans="1:48">
      <c r="A24" s="314" t="s">
        <v>16</v>
      </c>
      <c r="B24" s="314">
        <v>3</v>
      </c>
      <c r="C24" s="314" t="s">
        <v>406</v>
      </c>
      <c r="D24" s="314" t="s">
        <v>47</v>
      </c>
      <c r="E24" s="10">
        <f t="shared" si="8"/>
        <v>10.465086576414015</v>
      </c>
      <c r="F24" s="10">
        <f t="shared" si="8"/>
        <v>11.995815292972233</v>
      </c>
      <c r="G24" s="10">
        <f t="shared" si="8"/>
        <v>16.694218231880097</v>
      </c>
      <c r="H24" s="10">
        <f t="shared" si="8"/>
        <v>22.714973420991928</v>
      </c>
      <c r="I24" s="24">
        <f t="shared" si="8"/>
        <v>28.602111368322735</v>
      </c>
      <c r="J24" s="10" cm="1">
        <f t="array" ref="J24">INDEX(Drivers!$C$31:$AG$33,$B24,J$21)</f>
        <v>10.465086576414015</v>
      </c>
      <c r="K24" s="10" cm="1">
        <f t="array" ref="K24">INDEX(Drivers!$C$31:$AG$33,$B24,K$21)</f>
        <v>10.98267832729683</v>
      </c>
      <c r="L24" s="10" cm="1">
        <f t="array" ref="L24">INDEX(Drivers!$C$31:$AG$33,$B24,L$21)</f>
        <v>11.422542816477451</v>
      </c>
      <c r="M24" s="10" cm="1">
        <f t="array" ref="M24">INDEX(Drivers!$C$31:$AG$33,$B24,M$21)</f>
        <v>11.789370867355018</v>
      </c>
      <c r="N24" s="10" cm="1">
        <f t="array" ref="N24">INDEX(Drivers!$C$31:$AG$33,$B24,N$21)</f>
        <v>12.091520699804388</v>
      </c>
      <c r="O24" s="10" cm="1">
        <f t="array" ref="O24">INDEX(Drivers!$C$31:$AG$33,$B24,O$21)</f>
        <v>12.644368581760297</v>
      </c>
      <c r="P24" s="10" cm="1">
        <f t="array" ref="P24">INDEX(Drivers!$C$31:$AG$33,$B24,P$21)</f>
        <v>13.046146539854554</v>
      </c>
      <c r="Q24" s="10" cm="1">
        <f t="array" ref="Q24">INDEX(Drivers!$C$31:$AG$33,$B24,Q$21)</f>
        <v>13.227142220174334</v>
      </c>
      <c r="R24" s="10" cm="1">
        <f t="array" ref="R24">INDEX(Drivers!$C$31:$AG$33,$B24,R$21)</f>
        <v>11.995815292972233</v>
      </c>
      <c r="S24" s="10" cm="1">
        <f t="array" ref="S24">INDEX(Drivers!$C$31:$AG$33,$B24,S$21)</f>
        <v>12.307913084923102</v>
      </c>
      <c r="T24" s="10" cm="1">
        <f t="array" ref="T24">INDEX(Drivers!$C$31:$AG$33,$B24,T$21)</f>
        <v>12.707004655217851</v>
      </c>
      <c r="U24" s="10" cm="1">
        <f t="array" ref="U24">INDEX(Drivers!$C$31:$AG$33,$B24,U$21)</f>
        <v>13.133828113763638</v>
      </c>
      <c r="V24" s="10" cm="1">
        <f t="array" ref="V24">INDEX(Drivers!$C$31:$AG$33,$B24,V$21)</f>
        <v>13.545403614869469</v>
      </c>
      <c r="W24" s="10" cm="1">
        <f t="array" ref="W24">INDEX(Drivers!$C$31:$AG$33,$B24,W$21)</f>
        <v>13.94384458178741</v>
      </c>
      <c r="X24" s="10" cm="1">
        <f t="array" ref="X24">INDEX(Drivers!$C$31:$AG$33,$B24,X$21)</f>
        <v>14.472926125947646</v>
      </c>
      <c r="Y24" s="10" cm="1">
        <f t="array" ref="Y24">INDEX(Drivers!$C$31:$AG$33,$B24,Y$21)</f>
        <v>14.994639307458437</v>
      </c>
      <c r="Z24" s="10" cm="1">
        <f t="array" ref="Z24">INDEX(Drivers!$C$31:$AG$33,$B24,Z$21)</f>
        <v>15.53795923605095</v>
      </c>
      <c r="AA24" s="10" cm="1">
        <f t="array" ref="AA24">INDEX(Drivers!$C$31:$AG$33,$B24,AA$21)</f>
        <v>16.152053838612154</v>
      </c>
      <c r="AB24" s="10" cm="1">
        <f t="array" ref="AB24">INDEX(Drivers!$C$31:$AG$33,$B24,AB$21)</f>
        <v>16.694218231880097</v>
      </c>
      <c r="AC24" s="10" cm="1">
        <f t="array" ref="AC24">INDEX(Drivers!$C$31:$AG$33,$B24,AC$21)</f>
        <v>17.302075596008297</v>
      </c>
      <c r="AD24" s="10" cm="1">
        <f t="array" ref="AD24">INDEX(Drivers!$C$31:$AG$33,$B24,AD$21)</f>
        <v>17.837199342552591</v>
      </c>
      <c r="AE24" s="10" cm="1">
        <f t="array" ref="AE24">INDEX(Drivers!$C$31:$AG$33,$B24,AE$21)</f>
        <v>18.426842069787259</v>
      </c>
      <c r="AF24" s="10" cm="1">
        <f t="array" ref="AF24">INDEX(Drivers!$C$31:$AG$33,$B24,AF$21)</f>
        <v>19.051430774799929</v>
      </c>
      <c r="AG24" s="10" cm="1">
        <f t="array" ref="AG24">INDEX(Drivers!$C$31:$AG$33,$B24,AG$21)</f>
        <v>19.708365807557694</v>
      </c>
      <c r="AH24" s="10" cm="1">
        <f t="array" ref="AH24">INDEX(Drivers!$C$31:$AG$33,$B24,AH$21)</f>
        <v>20.324202614964648</v>
      </c>
      <c r="AI24" s="10" cm="1">
        <f t="array" ref="AI24">INDEX(Drivers!$C$31:$AG$33,$B24,AI$21)</f>
        <v>20.937308147972544</v>
      </c>
      <c r="AJ24" s="10" cm="1">
        <f t="array" ref="AJ24">INDEX(Drivers!$C$31:$AG$33,$B24,AJ$21)</f>
        <v>21.526978262432596</v>
      </c>
      <c r="AK24" s="10" cm="1">
        <f t="array" ref="AK24">INDEX(Drivers!$C$31:$AG$33,$B24,AK$21)</f>
        <v>22.116130077358729</v>
      </c>
      <c r="AL24" s="10" cm="1">
        <f t="array" ref="AL24">INDEX(Drivers!$C$31:$AG$33,$B24,AL$21)</f>
        <v>22.714973420991928</v>
      </c>
      <c r="AM24" s="10" cm="1">
        <f t="array" ref="AM24">INDEX(Drivers!$C$31:$AG$33,$B24,AM$21)</f>
        <v>25.804524637965855</v>
      </c>
      <c r="AN24" s="10" cm="1">
        <f t="array" ref="AN24">INDEX(Drivers!$C$31:$AG$33,$B24,AN$21)</f>
        <v>28.602111368322735</v>
      </c>
      <c r="AO24" s="10">
        <f t="shared" si="9"/>
        <v>28.602111368322735</v>
      </c>
      <c r="AP24" s="10">
        <f t="shared" si="9"/>
        <v>28.602111368322735</v>
      </c>
      <c r="AQ24" s="10"/>
      <c r="AR24" s="10"/>
      <c r="AS24" s="10"/>
      <c r="AT24" s="10"/>
      <c r="AU24" s="10"/>
      <c r="AV24" s="10"/>
    </row>
    <row r="25" spans="1:48">
      <c r="A25" s="314" t="s">
        <v>16</v>
      </c>
      <c r="E25" s="47">
        <f t="shared" ref="E25:AP25" si="10">SUM(E22:E24)</f>
        <v>52.325432882070082</v>
      </c>
      <c r="F25" s="47">
        <f t="shared" si="10"/>
        <v>59.308690000000006</v>
      </c>
      <c r="G25" s="47">
        <f t="shared" si="10"/>
        <v>65.956090000000003</v>
      </c>
      <c r="H25" s="47">
        <f t="shared" si="10"/>
        <v>71.375305999999995</v>
      </c>
      <c r="I25" s="47">
        <f t="shared" si="10"/>
        <v>75.517908999999989</v>
      </c>
      <c r="J25" s="47">
        <f t="shared" si="10"/>
        <v>52.325432882070082</v>
      </c>
      <c r="K25" s="47">
        <f t="shared" si="10"/>
        <v>53.104386458423342</v>
      </c>
      <c r="L25" s="47">
        <f t="shared" si="10"/>
        <v>53.912365691429272</v>
      </c>
      <c r="M25" s="47">
        <f t="shared" si="10"/>
        <v>54.750491457321118</v>
      </c>
      <c r="N25" s="47">
        <f t="shared" si="10"/>
        <v>55.619940469824826</v>
      </c>
      <c r="O25" s="47">
        <f t="shared" si="10"/>
        <v>56.521948041648095</v>
      </c>
      <c r="P25" s="47">
        <f t="shared" si="10"/>
        <v>57.436000617299648</v>
      </c>
      <c r="Q25" s="47">
        <f t="shared" si="10"/>
        <v>58.364834921819444</v>
      </c>
      <c r="R25" s="47">
        <f t="shared" si="10"/>
        <v>59.308690000000006</v>
      </c>
      <c r="S25" s="47">
        <f t="shared" si="10"/>
        <v>59.991580449204257</v>
      </c>
      <c r="T25" s="47">
        <f t="shared" si="10"/>
        <v>60.682333816399385</v>
      </c>
      <c r="U25" s="47">
        <f t="shared" si="10"/>
        <v>61.381040636574369</v>
      </c>
      <c r="V25" s="47">
        <f t="shared" si="10"/>
        <v>62.087792487153706</v>
      </c>
      <c r="W25" s="47">
        <f t="shared" si="10"/>
        <v>62.802682000000026</v>
      </c>
      <c r="X25" s="47">
        <f t="shared" si="10"/>
        <v>63.421065342005143</v>
      </c>
      <c r="Y25" s="47">
        <f t="shared" si="10"/>
        <v>64.045537563425796</v>
      </c>
      <c r="Z25" s="47">
        <f t="shared" si="10"/>
        <v>64.676158618096451</v>
      </c>
      <c r="AA25" s="47">
        <f t="shared" si="10"/>
        <v>65.312989050183944</v>
      </c>
      <c r="AB25" s="47">
        <f t="shared" si="10"/>
        <v>65.956090000000003</v>
      </c>
      <c r="AC25" s="47">
        <f t="shared" si="10"/>
        <v>66.518977190687664</v>
      </c>
      <c r="AD25" s="47">
        <f t="shared" si="10"/>
        <v>67.08666821358311</v>
      </c>
      <c r="AE25" s="47">
        <f t="shared" si="10"/>
        <v>67.659204065895452</v>
      </c>
      <c r="AF25" s="47">
        <f t="shared" si="10"/>
        <v>68.236626094715163</v>
      </c>
      <c r="AG25" s="47">
        <f t="shared" si="10"/>
        <v>68.818976000000006</v>
      </c>
      <c r="AH25" s="47">
        <f t="shared" si="10"/>
        <v>69.322810489383542</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75.517908999999989</v>
      </c>
      <c r="AO25" s="47">
        <f t="shared" si="10"/>
        <v>75.517908999999989</v>
      </c>
      <c r="AP25" s="47">
        <f t="shared" si="10"/>
        <v>75.517908999999989</v>
      </c>
      <c r="AQ25" s="47"/>
      <c r="AR25" s="47"/>
      <c r="AS25" s="47"/>
      <c r="AT25" s="47"/>
      <c r="AU25" s="47"/>
      <c r="AV25" s="47"/>
    </row>
    <row r="26" spans="1:48">
      <c r="A26" s="314" t="s">
        <v>16</v>
      </c>
      <c r="J26" s="42"/>
      <c r="K26" s="186"/>
      <c r="L26" s="186"/>
    </row>
    <row r="27" spans="1:48">
      <c r="A27" s="314" t="s">
        <v>16</v>
      </c>
      <c r="J27" s="42"/>
      <c r="K27" s="186"/>
      <c r="L27" s="186"/>
    </row>
    <row r="28" spans="1:48" ht="15.75" thickBot="1">
      <c r="A28" s="314" t="s">
        <v>16</v>
      </c>
      <c r="C28" s="313" t="s">
        <v>45</v>
      </c>
      <c r="D28" s="313"/>
      <c r="E28" s="314">
        <v>2012</v>
      </c>
      <c r="F28" s="314">
        <v>2020</v>
      </c>
      <c r="G28" s="314">
        <v>2030</v>
      </c>
      <c r="H28" s="314">
        <v>2040</v>
      </c>
      <c r="I28" s="314">
        <v>2050</v>
      </c>
    </row>
    <row r="29" spans="1:48">
      <c r="A29" s="314" t="s">
        <v>16</v>
      </c>
      <c r="C29" s="314" t="s">
        <v>7</v>
      </c>
      <c r="D29" s="314" t="s">
        <v>48</v>
      </c>
      <c r="E29" s="80">
        <v>0.71</v>
      </c>
      <c r="F29" s="34">
        <v>0.8</v>
      </c>
      <c r="G29" s="34">
        <v>0.85</v>
      </c>
      <c r="H29" s="34">
        <v>0.9</v>
      </c>
      <c r="I29" s="112">
        <v>0.95</v>
      </c>
      <c r="J29" s="314" cm="1">
        <f t="array" ref="J29">IF(J$7=-1,K29,IF(J$7=99,I29,IF(J$7=0,INDEX($E29:$I29,0,J$5),(INDEX($E29:$I29,0,J$7+1)-INDEX($E29:$I29,0,J$7))/(INDEX($E$4:$I$4,0,J$7+1)-INDEX($E$4:$I$4,0,J$7))+I29)))</f>
        <v>0.71</v>
      </c>
      <c r="K29" s="314" cm="1">
        <f t="array" ref="K29">IF(K$7=-1,L29,IF(K$7=99,J29,IF(K$7=0,INDEX($E29:$I29,0,K$5),(INDEX($E29:$I29,0,K$7+1)-INDEX($E29:$I29,0,K$7))/(INDEX($E$4:$I$4,0,K$7+1)-INDEX($E$4:$I$4,0,K$7))+J29)))</f>
        <v>0.72124999999999995</v>
      </c>
      <c r="L29" s="314" cm="1">
        <f t="array" ref="L29">IF(L$7=-1,M29,IF(L$7=99,K29,IF(L$7=0,INDEX($E29:$I29,0,L$5),(INDEX($E29:$I29,0,L$7+1)-INDEX($E29:$I29,0,L$7))/(INDEX($E$4:$I$4,0,L$7+1)-INDEX($E$4:$I$4,0,L$7))+K29)))</f>
        <v>0.73249999999999993</v>
      </c>
      <c r="M29" s="314" cm="1">
        <f t="array" ref="M29">IF(M$7=-1,N29,IF(M$7=99,L29,IF(M$7=0,INDEX($E29:$I29,0,M$5),(INDEX($E29:$I29,0,M$7+1)-INDEX($E29:$I29,0,M$7))/(INDEX($E$4:$I$4,0,M$7+1)-INDEX($E$4:$I$4,0,M$7))+L29)))</f>
        <v>0.74374999999999991</v>
      </c>
      <c r="N29" s="314" cm="1">
        <f t="array" ref="N29">IF(N$7=-1,O29,IF(N$7=99,M29,IF(N$7=0,INDEX($E29:$I29,0,N$5),(INDEX($E29:$I29,0,N$7+1)-INDEX($E29:$I29,0,N$7))/(INDEX($E$4:$I$4,0,N$7+1)-INDEX($E$4:$I$4,0,N$7))+M29)))</f>
        <v>0.75499999999999989</v>
      </c>
      <c r="O29" s="314" cm="1">
        <f t="array" ref="O29">IF(O$7=-1,P29,IF(O$7=99,N29,IF(O$7=0,INDEX($E29:$I29,0,O$5),(INDEX($E29:$I29,0,O$7+1)-INDEX($E29:$I29,0,O$7))/(INDEX($E$4:$I$4,0,O$7+1)-INDEX($E$4:$I$4,0,O$7))+N29)))</f>
        <v>0.76624999999999988</v>
      </c>
      <c r="P29" s="314" cm="1">
        <f t="array" ref="P29">IF(P$7=-1,Q29,IF(P$7=99,O29,IF(P$7=0,INDEX($E29:$I29,0,P$5),(INDEX($E29:$I29,0,P$7+1)-INDEX($E29:$I29,0,P$7))/(INDEX($E$4:$I$4,0,P$7+1)-INDEX($E$4:$I$4,0,P$7))+O29)))</f>
        <v>0.77749999999999986</v>
      </c>
      <c r="Q29" s="314" cm="1">
        <f t="array" ref="Q29">IF(Q$7=-1,R29,IF(Q$7=99,P29,IF(Q$7=0,INDEX($E29:$I29,0,Q$5),(INDEX($E29:$I29,0,Q$7+1)-INDEX($E29:$I29,0,Q$7))/(INDEX($E$4:$I$4,0,Q$7+1)-INDEX($E$4:$I$4,0,Q$7))+P29)))</f>
        <v>0.78874999999999984</v>
      </c>
      <c r="R29" s="314" cm="1">
        <f t="array" ref="R29">IF(R$7=-1,S29,IF(R$7=99,Q29,IF(R$7=0,INDEX($E29:$I29,0,R$5),(INDEX($E29:$I29,0,R$7+1)-INDEX($E29:$I29,0,R$7))/(INDEX($E$4:$I$4,0,R$7+1)-INDEX($E$4:$I$4,0,R$7))+Q29)))</f>
        <v>0.8</v>
      </c>
      <c r="S29" s="314" cm="1">
        <f t="array" ref="S29">IF(S$7=-1,T29,IF(S$7=99,R29,IF(S$7=0,INDEX($E29:$I29,0,S$5),(INDEX($E29:$I29,0,S$7+1)-INDEX($E29:$I29,0,S$7))/(INDEX($E$4:$I$4,0,S$7+1)-INDEX($E$4:$I$4,0,S$7))+R29)))</f>
        <v>0.80500000000000005</v>
      </c>
      <c r="T29" s="314" cm="1">
        <f t="array" ref="T29">IF(T$7=-1,U29,IF(T$7=99,S29,IF(T$7=0,INDEX($E29:$I29,0,T$5),(INDEX($E29:$I29,0,T$7+1)-INDEX($E29:$I29,0,T$7))/(INDEX($E$4:$I$4,0,T$7+1)-INDEX($E$4:$I$4,0,T$7))+S29)))</f>
        <v>0.81</v>
      </c>
      <c r="U29" s="314" cm="1">
        <f t="array" ref="U29">IF(U$7=-1,V29,IF(U$7=99,T29,IF(U$7=0,INDEX($E29:$I29,0,U$5),(INDEX($E29:$I29,0,U$7+1)-INDEX($E29:$I29,0,U$7))/(INDEX($E$4:$I$4,0,U$7+1)-INDEX($E$4:$I$4,0,U$7))+T29)))</f>
        <v>0.81500000000000006</v>
      </c>
      <c r="V29" s="314" cm="1">
        <f t="array" ref="V29">IF(V$7=-1,W29,IF(V$7=99,U29,IF(V$7=0,INDEX($E29:$I29,0,V$5),(INDEX($E29:$I29,0,V$7+1)-INDEX($E29:$I29,0,V$7))/(INDEX($E$4:$I$4,0,V$7+1)-INDEX($E$4:$I$4,0,V$7))+U29)))</f>
        <v>0.82000000000000006</v>
      </c>
      <c r="W29" s="314" cm="1">
        <f t="array" ref="W29">IF(W$7=-1,X29,IF(W$7=99,V29,IF(W$7=0,INDEX($E29:$I29,0,W$5),(INDEX($E29:$I29,0,W$7+1)-INDEX($E29:$I29,0,W$7))/(INDEX($E$4:$I$4,0,W$7+1)-INDEX($E$4:$I$4,0,W$7))+V29)))</f>
        <v>0.82500000000000007</v>
      </c>
      <c r="X29" s="314" cm="1">
        <f t="array" ref="X29">IF(X$7=-1,Y29,IF(X$7=99,W29,IF(X$7=0,INDEX($E29:$I29,0,X$5),(INDEX($E29:$I29,0,X$7+1)-INDEX($E29:$I29,0,X$7))/(INDEX($E$4:$I$4,0,X$7+1)-INDEX($E$4:$I$4,0,X$7))+W29)))</f>
        <v>0.83000000000000007</v>
      </c>
      <c r="Y29" s="314" cm="1">
        <f t="array" ref="Y29">IF(Y$7=-1,Z29,IF(Y$7=99,X29,IF(Y$7=0,INDEX($E29:$I29,0,Y$5),(INDEX($E29:$I29,0,Y$7+1)-INDEX($E29:$I29,0,Y$7))/(INDEX($E$4:$I$4,0,Y$7+1)-INDEX($E$4:$I$4,0,Y$7))+X29)))</f>
        <v>0.83500000000000008</v>
      </c>
      <c r="Z29" s="314" cm="1">
        <f t="array" ref="Z29">IF(Z$7=-1,AA29,IF(Z$7=99,Y29,IF(Z$7=0,INDEX($E29:$I29,0,Z$5),(INDEX($E29:$I29,0,Z$7+1)-INDEX($E29:$I29,0,Z$7))/(INDEX($E$4:$I$4,0,Z$7+1)-INDEX($E$4:$I$4,0,Z$7))+Y29)))</f>
        <v>0.84000000000000008</v>
      </c>
      <c r="AA29" s="314" cm="1">
        <f t="array" ref="AA29">IF(AA$7=-1,AB29,IF(AA$7=99,Z29,IF(AA$7=0,INDEX($E29:$I29,0,AA$5),(INDEX($E29:$I29,0,AA$7+1)-INDEX($E29:$I29,0,AA$7))/(INDEX($E$4:$I$4,0,AA$7+1)-INDEX($E$4:$I$4,0,AA$7))+Z29)))</f>
        <v>0.84500000000000008</v>
      </c>
      <c r="AB29" s="314" cm="1">
        <f t="array" ref="AB29">IF(AB$7=-1,AC29,IF(AB$7=99,AA29,IF(AB$7=0,INDEX($E29:$I29,0,AB$5),(INDEX($E29:$I29,0,AB$7+1)-INDEX($E29:$I29,0,AB$7))/(INDEX($E$4:$I$4,0,AB$7+1)-INDEX($E$4:$I$4,0,AB$7))+AA29)))</f>
        <v>0.85</v>
      </c>
      <c r="AC29" s="314" cm="1">
        <f t="array" ref="AC29">IF(AC$7=-1,AD29,IF(AC$7=99,AB29,IF(AC$7=0,INDEX($E29:$I29,0,AC$5),(INDEX($E29:$I29,0,AC$7+1)-INDEX($E29:$I29,0,AC$7))/(INDEX($E$4:$I$4,0,AC$7+1)-INDEX($E$4:$I$4,0,AC$7))+AB29)))</f>
        <v>0.85499999999999998</v>
      </c>
      <c r="AD29" s="314" cm="1">
        <f t="array" ref="AD29">IF(AD$7=-1,AE29,IF(AD$7=99,AC29,IF(AD$7=0,INDEX($E29:$I29,0,AD$5),(INDEX($E29:$I29,0,AD$7+1)-INDEX($E29:$I29,0,AD$7))/(INDEX($E$4:$I$4,0,AD$7+1)-INDEX($E$4:$I$4,0,AD$7))+AC29)))</f>
        <v>0.86</v>
      </c>
      <c r="AE29" s="314" cm="1">
        <f t="array" ref="AE29">IF(AE$7=-1,AF29,IF(AE$7=99,AD29,IF(AE$7=0,INDEX($E29:$I29,0,AE$5),(INDEX($E29:$I29,0,AE$7+1)-INDEX($E29:$I29,0,AE$7))/(INDEX($E$4:$I$4,0,AE$7+1)-INDEX($E$4:$I$4,0,AE$7))+AD29)))</f>
        <v>0.86499999999999999</v>
      </c>
      <c r="AF29" s="314" cm="1">
        <f t="array" ref="AF29">IF(AF$7=-1,AG29,IF(AF$7=99,AE29,IF(AF$7=0,INDEX($E29:$I29,0,AF$5),(INDEX($E29:$I29,0,AF$7+1)-INDEX($E29:$I29,0,AF$7))/(INDEX($E$4:$I$4,0,AF$7+1)-INDEX($E$4:$I$4,0,AF$7))+AE29)))</f>
        <v>0.87</v>
      </c>
      <c r="AG29" s="314" cm="1">
        <f t="array" ref="AG29">IF(AG$7=-1,AH29,IF(AG$7=99,AF29,IF(AG$7=0,INDEX($E29:$I29,0,AG$5),(INDEX($E29:$I29,0,AG$7+1)-INDEX($E29:$I29,0,AG$7))/(INDEX($E$4:$I$4,0,AG$7+1)-INDEX($E$4:$I$4,0,AG$7))+AF29)))</f>
        <v>0.875</v>
      </c>
      <c r="AH29" s="314" cm="1">
        <f t="array" ref="AH29">IF(AH$7=-1,AI29,IF(AH$7=99,AG29,IF(AH$7=0,INDEX($E29:$I29,0,AH$5),(INDEX($E29:$I29,0,AH$7+1)-INDEX($E29:$I29,0,AH$7))/(INDEX($E$4:$I$4,0,AH$7+1)-INDEX($E$4:$I$4,0,AH$7))+AG29)))</f>
        <v>0.88</v>
      </c>
      <c r="AI29" s="314" cm="1">
        <f t="array" ref="AI29">IF(AI$7=-1,AJ29,IF(AI$7=99,AH29,IF(AI$7=0,INDEX($E29:$I29,0,AI$5),(INDEX($E29:$I29,0,AI$7+1)-INDEX($E29:$I29,0,AI$7))/(INDEX($E$4:$I$4,0,AI$7+1)-INDEX($E$4:$I$4,0,AI$7))+AH29)))</f>
        <v>0.88500000000000001</v>
      </c>
      <c r="AJ29" s="314" cm="1">
        <f t="array" ref="AJ29">IF(AJ$7=-1,AK29,IF(AJ$7=99,AI29,IF(AJ$7=0,INDEX($E29:$I29,0,AJ$5),(INDEX($E29:$I29,0,AJ$7+1)-INDEX($E29:$I29,0,AJ$7))/(INDEX($E$4:$I$4,0,AJ$7+1)-INDEX($E$4:$I$4,0,AJ$7))+AI29)))</f>
        <v>0.89</v>
      </c>
      <c r="AK29" s="314" cm="1">
        <f t="array" ref="AK29">IF(AK$7=-1,AL29,IF(AK$7=99,AJ29,IF(AK$7=0,INDEX($E29:$I29,0,AK$5),(INDEX($E29:$I29,0,AK$7+1)-INDEX($E29:$I29,0,AK$7))/(INDEX($E$4:$I$4,0,AK$7+1)-INDEX($E$4:$I$4,0,AK$7))+AJ29)))</f>
        <v>0.89500000000000002</v>
      </c>
      <c r="AL29" s="314" cm="1">
        <f t="array" ref="AL29">IF(AL$7=-1,AM29,IF(AL$7=99,AK29,IF(AL$7=0,INDEX($E29:$I29,0,AL$5),(INDEX($E29:$I29,0,AL$7+1)-INDEX($E29:$I29,0,AL$7))/(INDEX($E$4:$I$4,0,AL$7+1)-INDEX($E$4:$I$4,0,AL$7))+AK29)))</f>
        <v>0.9</v>
      </c>
      <c r="AM29" s="214">
        <f>(AL29+AN29)/2</f>
        <v>0.92500000000000004</v>
      </c>
      <c r="AN29" s="314" cm="1">
        <f t="array" ref="AN29">IF(AN$7=-1,AO29,IF(AN$7=99,AM29,IF(AN$7=0,INDEX($E29:$I29,0,AN$5),(INDEX($E29:$I29,0,AN$7+1)-INDEX($E29:$I29,0,AN$7))/(INDEX($E$4:$I$4,0,AN$7+1)-INDEX($E$4:$I$4,0,AN$7))+AM29)))</f>
        <v>0.95</v>
      </c>
      <c r="AO29" s="314" cm="1">
        <f t="array" ref="AO29">IF(AO$7=-1,AP29,IF(AO$7=99,AN29,IF(AO$7=0,INDEX($E29:$I29,0,AO$5),(INDEX($E29:$I29,0,AO$7+1)-INDEX($E29:$I29,0,AO$7))/(INDEX($E$4:$I$4,0,AO$7+1)-INDEX($E$4:$I$4,0,AO$7))+AN29)))</f>
        <v>0.95</v>
      </c>
      <c r="AP29" s="314" cm="1">
        <f t="array" ref="AP29">IF(AP$7=-1,AQ29,IF(AP$7=99,AO29,IF(AP$7=0,INDEX($E29:$I29,0,AP$5),(INDEX($E29:$I29,0,AP$7+1)-INDEX($E29:$I29,0,AP$7))/(INDEX($E$4:$I$4,0,AP$7+1)-INDEX($E$4:$I$4,0,AP$7))+AO29)))</f>
        <v>0.95</v>
      </c>
    </row>
    <row r="30" spans="1:48">
      <c r="A30" s="314" t="s">
        <v>16</v>
      </c>
      <c r="C30" s="314" t="s">
        <v>8</v>
      </c>
      <c r="D30" s="314" t="s">
        <v>48</v>
      </c>
      <c r="E30" s="80">
        <v>0.83</v>
      </c>
      <c r="F30" s="34">
        <v>0.9</v>
      </c>
      <c r="G30" s="34">
        <v>0.95</v>
      </c>
      <c r="H30" s="34">
        <v>0.95</v>
      </c>
      <c r="I30" s="112">
        <v>1</v>
      </c>
      <c r="J30" s="314" cm="1">
        <f t="array" ref="J30">IF(J$7=-1,K30,IF(J$7=99,I30,IF(J$7=0,INDEX($E30:$I30,0,J$5),(INDEX($E30:$I30,0,J$7+1)-INDEX($E30:$I30,0,J$7))/(INDEX($E$4:$I$4,0,J$7+1)-INDEX($E$4:$I$4,0,J$7))+I30)))</f>
        <v>0.83</v>
      </c>
      <c r="K30" s="314" cm="1">
        <f t="array" ref="K30">IF(K$7=-1,L30,IF(K$7=99,J30,IF(K$7=0,INDEX($E30:$I30,0,K$5),(INDEX($E30:$I30,0,K$7+1)-INDEX($E30:$I30,0,K$7))/(INDEX($E$4:$I$4,0,K$7+1)-INDEX($E$4:$I$4,0,K$7))+J30)))</f>
        <v>0.83875</v>
      </c>
      <c r="L30" s="314" cm="1">
        <f t="array" ref="L30">IF(L$7=-1,M30,IF(L$7=99,K30,IF(L$7=0,INDEX($E30:$I30,0,L$5),(INDEX($E30:$I30,0,L$7+1)-INDEX($E30:$I30,0,L$7))/(INDEX($E$4:$I$4,0,L$7+1)-INDEX($E$4:$I$4,0,L$7))+K30)))</f>
        <v>0.84750000000000003</v>
      </c>
      <c r="M30" s="314" cm="1">
        <f t="array" ref="M30">IF(M$7=-1,N30,IF(M$7=99,L30,IF(M$7=0,INDEX($E30:$I30,0,M$5),(INDEX($E30:$I30,0,M$7+1)-INDEX($E30:$I30,0,M$7))/(INDEX($E$4:$I$4,0,M$7+1)-INDEX($E$4:$I$4,0,M$7))+L30)))</f>
        <v>0.85625000000000007</v>
      </c>
      <c r="N30" s="314" cm="1">
        <f t="array" ref="N30">IF(N$7=-1,O30,IF(N$7=99,M30,IF(N$7=0,INDEX($E30:$I30,0,N$5),(INDEX($E30:$I30,0,N$7+1)-INDEX($E30:$I30,0,N$7))/(INDEX($E$4:$I$4,0,N$7+1)-INDEX($E$4:$I$4,0,N$7))+M30)))</f>
        <v>0.8650000000000001</v>
      </c>
      <c r="O30" s="314" cm="1">
        <f t="array" ref="O30">IF(O$7=-1,P30,IF(O$7=99,N30,IF(O$7=0,INDEX($E30:$I30,0,O$5),(INDEX($E30:$I30,0,O$7+1)-INDEX($E30:$I30,0,O$7))/(INDEX($E$4:$I$4,0,O$7+1)-INDEX($E$4:$I$4,0,O$7))+N30)))</f>
        <v>0.87375000000000014</v>
      </c>
      <c r="P30" s="314" cm="1">
        <f t="array" ref="P30">IF(P$7=-1,Q30,IF(P$7=99,O30,IF(P$7=0,INDEX($E30:$I30,0,P$5),(INDEX($E30:$I30,0,P$7+1)-INDEX($E30:$I30,0,P$7))/(INDEX($E$4:$I$4,0,P$7+1)-INDEX($E$4:$I$4,0,P$7))+O30)))</f>
        <v>0.88250000000000017</v>
      </c>
      <c r="Q30" s="314" cm="1">
        <f t="array" ref="Q30">IF(Q$7=-1,R30,IF(Q$7=99,P30,IF(Q$7=0,INDEX($E30:$I30,0,Q$5),(INDEX($E30:$I30,0,Q$7+1)-INDEX($E30:$I30,0,Q$7))/(INDEX($E$4:$I$4,0,Q$7+1)-INDEX($E$4:$I$4,0,Q$7))+P30)))</f>
        <v>0.89125000000000021</v>
      </c>
      <c r="R30" s="314" cm="1">
        <f t="array" ref="R30">IF(R$7=-1,S30,IF(R$7=99,Q30,IF(R$7=0,INDEX($E30:$I30,0,R$5),(INDEX($E30:$I30,0,R$7+1)-INDEX($E30:$I30,0,R$7))/(INDEX($E$4:$I$4,0,R$7+1)-INDEX($E$4:$I$4,0,R$7))+Q30)))</f>
        <v>0.9</v>
      </c>
      <c r="S30" s="314" cm="1">
        <f t="array" ref="S30">IF(S$7=-1,T30,IF(S$7=99,R30,IF(S$7=0,INDEX($E30:$I30,0,S$5),(INDEX($E30:$I30,0,S$7+1)-INDEX($E30:$I30,0,S$7))/(INDEX($E$4:$I$4,0,S$7+1)-INDEX($E$4:$I$4,0,S$7))+R30)))</f>
        <v>0.90500000000000003</v>
      </c>
      <c r="T30" s="314" cm="1">
        <f t="array" ref="T30">IF(T$7=-1,U30,IF(T$7=99,S30,IF(T$7=0,INDEX($E30:$I30,0,T$5),(INDEX($E30:$I30,0,T$7+1)-INDEX($E30:$I30,0,T$7))/(INDEX($E$4:$I$4,0,T$7+1)-INDEX($E$4:$I$4,0,T$7))+S30)))</f>
        <v>0.91</v>
      </c>
      <c r="U30" s="314" cm="1">
        <f t="array" ref="U30">IF(U$7=-1,V30,IF(U$7=99,T30,IF(U$7=0,INDEX($E30:$I30,0,U$5),(INDEX($E30:$I30,0,U$7+1)-INDEX($E30:$I30,0,U$7))/(INDEX($E$4:$I$4,0,U$7+1)-INDEX($E$4:$I$4,0,U$7))+T30)))</f>
        <v>0.91500000000000004</v>
      </c>
      <c r="V30" s="314" cm="1">
        <f t="array" ref="V30">IF(V$7=-1,W30,IF(V$7=99,U30,IF(V$7=0,INDEX($E30:$I30,0,V$5),(INDEX($E30:$I30,0,V$7+1)-INDEX($E30:$I30,0,V$7))/(INDEX($E$4:$I$4,0,V$7+1)-INDEX($E$4:$I$4,0,V$7))+U30)))</f>
        <v>0.92</v>
      </c>
      <c r="W30" s="314" cm="1">
        <f t="array" ref="W30">IF(W$7=-1,X30,IF(W$7=99,V30,IF(W$7=0,INDEX($E30:$I30,0,W$5),(INDEX($E30:$I30,0,W$7+1)-INDEX($E30:$I30,0,W$7))/(INDEX($E$4:$I$4,0,W$7+1)-INDEX($E$4:$I$4,0,W$7))+V30)))</f>
        <v>0.92500000000000004</v>
      </c>
      <c r="X30" s="314" cm="1">
        <f t="array" ref="X30">IF(X$7=-1,Y30,IF(X$7=99,W30,IF(X$7=0,INDEX($E30:$I30,0,X$5),(INDEX($E30:$I30,0,X$7+1)-INDEX($E30:$I30,0,X$7))/(INDEX($E$4:$I$4,0,X$7+1)-INDEX($E$4:$I$4,0,X$7))+W30)))</f>
        <v>0.93</v>
      </c>
      <c r="Y30" s="314" cm="1">
        <f t="array" ref="Y30">IF(Y$7=-1,Z30,IF(Y$7=99,X30,IF(Y$7=0,INDEX($E30:$I30,0,Y$5),(INDEX($E30:$I30,0,Y$7+1)-INDEX($E30:$I30,0,Y$7))/(INDEX($E$4:$I$4,0,Y$7+1)-INDEX($E$4:$I$4,0,Y$7))+X30)))</f>
        <v>0.93500000000000005</v>
      </c>
      <c r="Z30" s="314" cm="1">
        <f t="array" ref="Z30">IF(Z$7=-1,AA30,IF(Z$7=99,Y30,IF(Z$7=0,INDEX($E30:$I30,0,Z$5),(INDEX($E30:$I30,0,Z$7+1)-INDEX($E30:$I30,0,Z$7))/(INDEX($E$4:$I$4,0,Z$7+1)-INDEX($E$4:$I$4,0,Z$7))+Y30)))</f>
        <v>0.94000000000000006</v>
      </c>
      <c r="AA30" s="314" cm="1">
        <f t="array" ref="AA30">IF(AA$7=-1,AB30,IF(AA$7=99,Z30,IF(AA$7=0,INDEX($E30:$I30,0,AA$5),(INDEX($E30:$I30,0,AA$7+1)-INDEX($E30:$I30,0,AA$7))/(INDEX($E$4:$I$4,0,AA$7+1)-INDEX($E$4:$I$4,0,AA$7))+Z30)))</f>
        <v>0.94500000000000006</v>
      </c>
      <c r="AB30" s="314" cm="1">
        <f t="array" ref="AB30">IF(AB$7=-1,AC30,IF(AB$7=99,AA30,IF(AB$7=0,INDEX($E30:$I30,0,AB$5),(INDEX($E30:$I30,0,AB$7+1)-INDEX($E30:$I30,0,AB$7))/(INDEX($E$4:$I$4,0,AB$7+1)-INDEX($E$4:$I$4,0,AB$7))+AA30)))</f>
        <v>0.95</v>
      </c>
      <c r="AC30" s="314" cm="1">
        <f t="array" ref="AC30">IF(AC$7=-1,AD30,IF(AC$7=99,AB30,IF(AC$7=0,INDEX($E30:$I30,0,AC$5),(INDEX($E30:$I30,0,AC$7+1)-INDEX($E30:$I30,0,AC$7))/(INDEX($E$4:$I$4,0,AC$7+1)-INDEX($E$4:$I$4,0,AC$7))+AB30)))</f>
        <v>0.95</v>
      </c>
      <c r="AD30" s="314" cm="1">
        <f t="array" ref="AD30">IF(AD$7=-1,AE30,IF(AD$7=99,AC30,IF(AD$7=0,INDEX($E30:$I30,0,AD$5),(INDEX($E30:$I30,0,AD$7+1)-INDEX($E30:$I30,0,AD$7))/(INDEX($E$4:$I$4,0,AD$7+1)-INDEX($E$4:$I$4,0,AD$7))+AC30)))</f>
        <v>0.95</v>
      </c>
      <c r="AE30" s="314" cm="1">
        <f t="array" ref="AE30">IF(AE$7=-1,AF30,IF(AE$7=99,AD30,IF(AE$7=0,INDEX($E30:$I30,0,AE$5),(INDEX($E30:$I30,0,AE$7+1)-INDEX($E30:$I30,0,AE$7))/(INDEX($E$4:$I$4,0,AE$7+1)-INDEX($E$4:$I$4,0,AE$7))+AD30)))</f>
        <v>0.95</v>
      </c>
      <c r="AF30" s="314" cm="1">
        <f t="array" ref="AF30">IF(AF$7=-1,AG30,IF(AF$7=99,AE30,IF(AF$7=0,INDEX($E30:$I30,0,AF$5),(INDEX($E30:$I30,0,AF$7+1)-INDEX($E30:$I30,0,AF$7))/(INDEX($E$4:$I$4,0,AF$7+1)-INDEX($E$4:$I$4,0,AF$7))+AE30)))</f>
        <v>0.95</v>
      </c>
      <c r="AG30" s="314" cm="1">
        <f t="array" ref="AG30">IF(AG$7=-1,AH30,IF(AG$7=99,AF30,IF(AG$7=0,INDEX($E30:$I30,0,AG$5),(INDEX($E30:$I30,0,AG$7+1)-INDEX($E30:$I30,0,AG$7))/(INDEX($E$4:$I$4,0,AG$7+1)-INDEX($E$4:$I$4,0,AG$7))+AF30)))</f>
        <v>0.95</v>
      </c>
      <c r="AH30" s="314" cm="1">
        <f t="array" ref="AH30">IF(AH$7=-1,AI30,IF(AH$7=99,AG30,IF(AH$7=0,INDEX($E30:$I30,0,AH$5),(INDEX($E30:$I30,0,AH$7+1)-INDEX($E30:$I30,0,AH$7))/(INDEX($E$4:$I$4,0,AH$7+1)-INDEX($E$4:$I$4,0,AH$7))+AG30)))</f>
        <v>0.95</v>
      </c>
      <c r="AI30" s="314" cm="1">
        <f t="array" ref="AI30">IF(AI$7=-1,AJ30,IF(AI$7=99,AH30,IF(AI$7=0,INDEX($E30:$I30,0,AI$5),(INDEX($E30:$I30,0,AI$7+1)-INDEX($E30:$I30,0,AI$7))/(INDEX($E$4:$I$4,0,AI$7+1)-INDEX($E$4:$I$4,0,AI$7))+AH30)))</f>
        <v>0.95</v>
      </c>
      <c r="AJ30" s="314" cm="1">
        <f t="array" ref="AJ30">IF(AJ$7=-1,AK30,IF(AJ$7=99,AI30,IF(AJ$7=0,INDEX($E30:$I30,0,AJ$5),(INDEX($E30:$I30,0,AJ$7+1)-INDEX($E30:$I30,0,AJ$7))/(INDEX($E$4:$I$4,0,AJ$7+1)-INDEX($E$4:$I$4,0,AJ$7))+AI30)))</f>
        <v>0.95</v>
      </c>
      <c r="AK30" s="314" cm="1">
        <f t="array" ref="AK30">IF(AK$7=-1,AL30,IF(AK$7=99,AJ30,IF(AK$7=0,INDEX($E30:$I30,0,AK$5),(INDEX($E30:$I30,0,AK$7+1)-INDEX($E30:$I30,0,AK$7))/(INDEX($E$4:$I$4,0,AK$7+1)-INDEX($E$4:$I$4,0,AK$7))+AJ30)))</f>
        <v>0.95</v>
      </c>
      <c r="AL30" s="314" cm="1">
        <f t="array" ref="AL30">IF(AL$7=-1,AM30,IF(AL$7=99,AK30,IF(AL$7=0,INDEX($E30:$I30,0,AL$5),(INDEX($E30:$I30,0,AL$7+1)-INDEX($E30:$I30,0,AL$7))/(INDEX($E$4:$I$4,0,AL$7+1)-INDEX($E$4:$I$4,0,AL$7))+AK30)))</f>
        <v>0.95</v>
      </c>
      <c r="AM30" s="214">
        <f>(AL30+AN30)/2</f>
        <v>0.97499999999999998</v>
      </c>
      <c r="AN30" s="314" cm="1">
        <f t="array" ref="AN30">IF(AN$7=-1,AO30,IF(AN$7=99,AM30,IF(AN$7=0,INDEX($E30:$I30,0,AN$5),(INDEX($E30:$I30,0,AN$7+1)-INDEX($E30:$I30,0,AN$7))/(INDEX($E$4:$I$4,0,AN$7+1)-INDEX($E$4:$I$4,0,AN$7))+AM30)))</f>
        <v>1</v>
      </c>
      <c r="AO30" s="314" cm="1">
        <f t="array" ref="AO30">IF(AO$7=-1,AP30,IF(AO$7=99,AN30,IF(AO$7=0,INDEX($E30:$I30,0,AO$5),(INDEX($E30:$I30,0,AO$7+1)-INDEX($E30:$I30,0,AO$7))/(INDEX($E$4:$I$4,0,AO$7+1)-INDEX($E$4:$I$4,0,AO$7))+AN30)))</f>
        <v>1</v>
      </c>
      <c r="AP30" s="314" cm="1">
        <f t="array" ref="AP30">IF(AP$7=-1,AQ30,IF(AP$7=99,AO30,IF(AP$7=0,INDEX($E30:$I30,0,AP$5),(INDEX($E30:$I30,0,AP$7+1)-INDEX($E30:$I30,0,AP$7))/(INDEX($E$4:$I$4,0,AP$7+1)-INDEX($E$4:$I$4,0,AP$7))+AO30)))</f>
        <v>1</v>
      </c>
    </row>
    <row r="31" spans="1:48">
      <c r="A31" s="314" t="s">
        <v>16</v>
      </c>
      <c r="C31" s="314" t="s">
        <v>54</v>
      </c>
      <c r="D31" s="314" t="s">
        <v>48</v>
      </c>
      <c r="E31" s="80">
        <f>(E29*E22+E30*E23+E24)/E25</f>
        <v>0.80399999999999994</v>
      </c>
      <c r="F31" s="80">
        <f>(F29*F22+F30*F23+F24)/F25</f>
        <v>0.87282729724049135</v>
      </c>
      <c r="G31" s="80">
        <f>(G29*G22+G30*G23+G24)/G25</f>
        <v>0.92043871195881943</v>
      </c>
      <c r="H31" s="80">
        <f>(H29*H22+H30*H23+H24)/H25</f>
        <v>0.94910948020884289</v>
      </c>
      <c r="I31" s="80">
        <f>(I29*I22+I30*I23+I24)/I25</f>
        <v>0.98702737117494743</v>
      </c>
      <c r="J31" s="322"/>
    </row>
    <row r="32" spans="1:48">
      <c r="A32" s="314" t="s">
        <v>16</v>
      </c>
    </row>
    <row r="33" spans="1:48" ht="15.75" thickBot="1">
      <c r="A33" s="314" t="s">
        <v>16</v>
      </c>
      <c r="B33" s="313" t="s">
        <v>59</v>
      </c>
      <c r="D33" s="313"/>
      <c r="E33" s="314">
        <f>E28</f>
        <v>2012</v>
      </c>
      <c r="F33" s="314">
        <f>F28</f>
        <v>2020</v>
      </c>
      <c r="G33" s="314">
        <f>G28</f>
        <v>2030</v>
      </c>
      <c r="H33" s="314">
        <f>H28</f>
        <v>2040</v>
      </c>
      <c r="I33" s="314">
        <f>I28</f>
        <v>2050</v>
      </c>
    </row>
    <row r="34" spans="1:48">
      <c r="A34" s="314" t="s">
        <v>16</v>
      </c>
      <c r="B34" s="314" t="str">
        <f>[5]RES!B26</f>
        <v>LE</v>
      </c>
      <c r="C34" s="314" t="str">
        <f>[5]RES!A26</f>
        <v>Low Income Electrified</v>
      </c>
      <c r="D34" s="314" t="s">
        <v>47</v>
      </c>
      <c r="E34" s="10">
        <f t="shared" ref="E34:AP34" si="11">E22</f>
        <v>26.162716441035041</v>
      </c>
      <c r="F34" s="10">
        <f t="shared" si="11"/>
        <v>28.111589337230718</v>
      </c>
      <c r="G34" s="10">
        <f t="shared" si="11"/>
        <v>27.84457886154026</v>
      </c>
      <c r="H34" s="10">
        <f t="shared" si="11"/>
        <v>23.986195872849844</v>
      </c>
      <c r="I34" s="10">
        <f t="shared" si="11"/>
        <v>19.593316062021987</v>
      </c>
      <c r="J34" s="10">
        <f t="shared" si="11"/>
        <v>26.162716441035041</v>
      </c>
      <c r="K34" s="10">
        <f t="shared" si="11"/>
        <v>26.379251330070801</v>
      </c>
      <c r="L34" s="10">
        <f t="shared" si="11"/>
        <v>26.321563508905001</v>
      </c>
      <c r="M34" s="10">
        <f t="shared" si="11"/>
        <v>26.360993218184007</v>
      </c>
      <c r="N34" s="10">
        <f t="shared" si="11"/>
        <v>26.55165611504972</v>
      </c>
      <c r="O34" s="10">
        <f t="shared" si="11"/>
        <v>26.578764727799523</v>
      </c>
      <c r="P34" s="10">
        <f t="shared" si="11"/>
        <v>26.623535799649542</v>
      </c>
      <c r="Q34" s="10">
        <f t="shared" si="11"/>
        <v>26.911307025844376</v>
      </c>
      <c r="R34" s="10">
        <f t="shared" si="11"/>
        <v>28.111589337230718</v>
      </c>
      <c r="S34" s="10">
        <f t="shared" si="11"/>
        <v>29.277268001984922</v>
      </c>
      <c r="T34" s="10">
        <f t="shared" si="11"/>
        <v>29.225063761101811</v>
      </c>
      <c r="U34" s="10">
        <f t="shared" si="11"/>
        <v>29.174243991646591</v>
      </c>
      <c r="V34" s="10">
        <f t="shared" si="11"/>
        <v>29.116291351858223</v>
      </c>
      <c r="W34" s="10">
        <f t="shared" si="11"/>
        <v>29.081484310034714</v>
      </c>
      <c r="X34" s="10">
        <f t="shared" si="11"/>
        <v>28.888729098492881</v>
      </c>
      <c r="Y34" s="10">
        <f t="shared" si="11"/>
        <v>28.653935704390594</v>
      </c>
      <c r="Z34" s="10">
        <f t="shared" si="11"/>
        <v>28.412858344089109</v>
      </c>
      <c r="AA34" s="10">
        <f t="shared" si="11"/>
        <v>28.11896804068763</v>
      </c>
      <c r="AB34" s="10">
        <f t="shared" si="11"/>
        <v>27.84457886154026</v>
      </c>
      <c r="AC34" s="10">
        <f t="shared" si="11"/>
        <v>27.508896452943109</v>
      </c>
      <c r="AD34" s="10">
        <f t="shared" si="11"/>
        <v>27.184672818633722</v>
      </c>
      <c r="AE34" s="10">
        <f t="shared" si="11"/>
        <v>26.849793555081213</v>
      </c>
      <c r="AF34" s="10">
        <f t="shared" si="11"/>
        <v>26.468828487558245</v>
      </c>
      <c r="AG34" s="10">
        <f t="shared" si="11"/>
        <v>26.055520678280907</v>
      </c>
      <c r="AH34" s="10">
        <f t="shared" si="11"/>
        <v>25.611588375949609</v>
      </c>
      <c r="AI34" s="10">
        <f t="shared" si="11"/>
        <v>25.186854714664566</v>
      </c>
      <c r="AJ34" s="10">
        <f t="shared" si="11"/>
        <v>24.779803437377858</v>
      </c>
      <c r="AK34" s="10">
        <f t="shared" si="11"/>
        <v>24.385460327352369</v>
      </c>
      <c r="AL34" s="10">
        <f t="shared" si="11"/>
        <v>23.986195872849844</v>
      </c>
      <c r="AM34" s="10">
        <f t="shared" si="11"/>
        <v>21.788183856657625</v>
      </c>
      <c r="AN34" s="10">
        <f t="shared" si="11"/>
        <v>19.593316062021987</v>
      </c>
      <c r="AO34" s="10">
        <f t="shared" si="11"/>
        <v>19.593316062021987</v>
      </c>
      <c r="AP34" s="10">
        <f t="shared" si="11"/>
        <v>19.593316062021987</v>
      </c>
      <c r="AQ34" s="10"/>
      <c r="AR34" s="10"/>
      <c r="AS34" s="10"/>
      <c r="AT34" s="10"/>
      <c r="AU34" s="10"/>
      <c r="AV34" s="10"/>
    </row>
    <row r="35" spans="1:48">
      <c r="A35" s="314" t="s">
        <v>16</v>
      </c>
      <c r="B35" s="314" t="str">
        <f>[5]RES!B27</f>
        <v>ME</v>
      </c>
      <c r="C35" s="314" t="str">
        <f>[5]RES!A27</f>
        <v>Middle Income Electrified</v>
      </c>
      <c r="D35" s="314" t="s">
        <v>47</v>
      </c>
      <c r="E35" s="10">
        <f t="shared" ref="E35:AP35" si="12">E23</f>
        <v>15.697629864621025</v>
      </c>
      <c r="F35" s="10">
        <f t="shared" si="12"/>
        <v>19.201285369797056</v>
      </c>
      <c r="G35" s="10">
        <f t="shared" si="12"/>
        <v>21.41729290657965</v>
      </c>
      <c r="H35" s="10">
        <f t="shared" si="12"/>
        <v>24.674136706158219</v>
      </c>
      <c r="I35" s="10">
        <f t="shared" si="12"/>
        <v>27.322481569655267</v>
      </c>
      <c r="J35" s="10">
        <f t="shared" si="12"/>
        <v>15.697629864621025</v>
      </c>
      <c r="K35" s="10">
        <f t="shared" si="12"/>
        <v>15.74245680105571</v>
      </c>
      <c r="L35" s="10">
        <f t="shared" si="12"/>
        <v>16.168259366046819</v>
      </c>
      <c r="M35" s="10">
        <f t="shared" si="12"/>
        <v>16.60012737178209</v>
      </c>
      <c r="N35" s="10">
        <f t="shared" si="12"/>
        <v>16.976763654970718</v>
      </c>
      <c r="O35" s="10">
        <f t="shared" si="12"/>
        <v>17.298814732088275</v>
      </c>
      <c r="P35" s="10">
        <f t="shared" si="12"/>
        <v>17.766318277795556</v>
      </c>
      <c r="Q35" s="10">
        <f t="shared" si="12"/>
        <v>18.226385675800731</v>
      </c>
      <c r="R35" s="10">
        <f t="shared" si="12"/>
        <v>19.201285369797056</v>
      </c>
      <c r="S35" s="10">
        <f t="shared" si="12"/>
        <v>18.406399362296234</v>
      </c>
      <c r="T35" s="10">
        <f t="shared" si="12"/>
        <v>18.750265400079719</v>
      </c>
      <c r="U35" s="10">
        <f t="shared" si="12"/>
        <v>19.072968531164133</v>
      </c>
      <c r="V35" s="10">
        <f t="shared" si="12"/>
        <v>19.426097520426012</v>
      </c>
      <c r="W35" s="10">
        <f t="shared" si="12"/>
        <v>19.777353108177905</v>
      </c>
      <c r="X35" s="10">
        <f t="shared" si="12"/>
        <v>20.059410117564614</v>
      </c>
      <c r="Y35" s="10">
        <f t="shared" si="12"/>
        <v>20.396962551576763</v>
      </c>
      <c r="Z35" s="10">
        <f t="shared" si="12"/>
        <v>20.725341037956394</v>
      </c>
      <c r="AA35" s="10">
        <f t="shared" si="12"/>
        <v>21.041967170884149</v>
      </c>
      <c r="AB35" s="10">
        <f t="shared" si="12"/>
        <v>21.41729290657965</v>
      </c>
      <c r="AC35" s="10">
        <f t="shared" si="12"/>
        <v>21.708005141736258</v>
      </c>
      <c r="AD35" s="10">
        <f t="shared" si="12"/>
        <v>22.064796052396794</v>
      </c>
      <c r="AE35" s="10">
        <f t="shared" si="12"/>
        <v>22.382568441026983</v>
      </c>
      <c r="AF35" s="10">
        <f t="shared" si="12"/>
        <v>22.716366832356989</v>
      </c>
      <c r="AG35" s="10">
        <f t="shared" si="12"/>
        <v>23.055089514161406</v>
      </c>
      <c r="AH35" s="10">
        <f t="shared" si="12"/>
        <v>23.387019498469286</v>
      </c>
      <c r="AI35" s="10">
        <f t="shared" si="12"/>
        <v>23.706170767246938</v>
      </c>
      <c r="AJ35" s="10">
        <f t="shared" si="12"/>
        <v>24.034790726882992</v>
      </c>
      <c r="AK35" s="10">
        <f t="shared" si="12"/>
        <v>24.35496367800172</v>
      </c>
      <c r="AL35" s="10">
        <f t="shared" si="12"/>
        <v>24.674136706158219</v>
      </c>
      <c r="AM35" s="10">
        <f t="shared" si="12"/>
        <v>26.026837505376491</v>
      </c>
      <c r="AN35" s="10">
        <f t="shared" si="12"/>
        <v>27.322481569655267</v>
      </c>
      <c r="AO35" s="10">
        <f t="shared" si="12"/>
        <v>27.322481569655267</v>
      </c>
      <c r="AP35" s="10">
        <f t="shared" si="12"/>
        <v>27.322481569655267</v>
      </c>
      <c r="AQ35" s="10"/>
      <c r="AR35" s="10"/>
      <c r="AS35" s="10"/>
      <c r="AT35" s="10"/>
      <c r="AU35" s="10"/>
      <c r="AV35" s="10"/>
    </row>
    <row r="36" spans="1:48">
      <c r="A36" s="314" t="s">
        <v>16</v>
      </c>
      <c r="B36" s="314" t="str">
        <f>[5]RES!B28</f>
        <v>HE</v>
      </c>
      <c r="C36" s="314" t="str">
        <f>[5]RES!A28</f>
        <v>High Income Electrified</v>
      </c>
      <c r="D36" s="314" t="s">
        <v>47</v>
      </c>
      <c r="E36" s="10">
        <f t="shared" ref="E36:AP36" si="13">E24</f>
        <v>10.465086576414015</v>
      </c>
      <c r="F36" s="10">
        <f t="shared" si="13"/>
        <v>11.995815292972233</v>
      </c>
      <c r="G36" s="10">
        <f t="shared" si="13"/>
        <v>16.694218231880097</v>
      </c>
      <c r="H36" s="10">
        <f t="shared" si="13"/>
        <v>22.714973420991928</v>
      </c>
      <c r="I36" s="10">
        <f t="shared" si="13"/>
        <v>28.602111368322735</v>
      </c>
      <c r="J36" s="10">
        <f t="shared" si="13"/>
        <v>10.465086576414015</v>
      </c>
      <c r="K36" s="10">
        <f t="shared" si="13"/>
        <v>10.98267832729683</v>
      </c>
      <c r="L36" s="10">
        <f t="shared" si="13"/>
        <v>11.422542816477451</v>
      </c>
      <c r="M36" s="10">
        <f t="shared" si="13"/>
        <v>11.789370867355018</v>
      </c>
      <c r="N36" s="10">
        <f t="shared" si="13"/>
        <v>12.091520699804388</v>
      </c>
      <c r="O36" s="10">
        <f t="shared" si="13"/>
        <v>12.644368581760297</v>
      </c>
      <c r="P36" s="10">
        <f t="shared" si="13"/>
        <v>13.046146539854554</v>
      </c>
      <c r="Q36" s="10">
        <f t="shared" si="13"/>
        <v>13.227142220174334</v>
      </c>
      <c r="R36" s="10">
        <f t="shared" si="13"/>
        <v>11.995815292972233</v>
      </c>
      <c r="S36" s="10">
        <f t="shared" si="13"/>
        <v>12.307913084923102</v>
      </c>
      <c r="T36" s="10">
        <f t="shared" si="13"/>
        <v>12.707004655217851</v>
      </c>
      <c r="U36" s="10">
        <f t="shared" si="13"/>
        <v>13.133828113763638</v>
      </c>
      <c r="V36" s="10">
        <f t="shared" si="13"/>
        <v>13.545403614869469</v>
      </c>
      <c r="W36" s="10">
        <f t="shared" si="13"/>
        <v>13.94384458178741</v>
      </c>
      <c r="X36" s="10">
        <f t="shared" si="13"/>
        <v>14.472926125947646</v>
      </c>
      <c r="Y36" s="10">
        <f t="shared" si="13"/>
        <v>14.994639307458437</v>
      </c>
      <c r="Z36" s="10">
        <f t="shared" si="13"/>
        <v>15.53795923605095</v>
      </c>
      <c r="AA36" s="10">
        <f t="shared" si="13"/>
        <v>16.152053838612154</v>
      </c>
      <c r="AB36" s="10">
        <f t="shared" si="13"/>
        <v>16.694218231880097</v>
      </c>
      <c r="AC36" s="10">
        <f t="shared" si="13"/>
        <v>17.302075596008297</v>
      </c>
      <c r="AD36" s="10">
        <f t="shared" si="13"/>
        <v>17.837199342552591</v>
      </c>
      <c r="AE36" s="10">
        <f t="shared" si="13"/>
        <v>18.426842069787259</v>
      </c>
      <c r="AF36" s="10">
        <f t="shared" si="13"/>
        <v>19.051430774799929</v>
      </c>
      <c r="AG36" s="10">
        <f t="shared" si="13"/>
        <v>19.708365807557694</v>
      </c>
      <c r="AH36" s="10">
        <f t="shared" si="13"/>
        <v>20.324202614964648</v>
      </c>
      <c r="AI36" s="10">
        <f t="shared" si="13"/>
        <v>20.937308147972544</v>
      </c>
      <c r="AJ36" s="10">
        <f t="shared" si="13"/>
        <v>21.526978262432596</v>
      </c>
      <c r="AK36" s="10">
        <f t="shared" si="13"/>
        <v>22.116130077358729</v>
      </c>
      <c r="AL36" s="10">
        <f t="shared" si="13"/>
        <v>22.714973420991928</v>
      </c>
      <c r="AM36" s="10">
        <f t="shared" si="13"/>
        <v>25.804524637965855</v>
      </c>
      <c r="AN36" s="10">
        <f t="shared" si="13"/>
        <v>28.602111368322735</v>
      </c>
      <c r="AO36" s="10">
        <f t="shared" si="13"/>
        <v>28.602111368322735</v>
      </c>
      <c r="AP36" s="10">
        <f t="shared" si="13"/>
        <v>28.602111368322735</v>
      </c>
      <c r="AQ36" s="10"/>
      <c r="AR36" s="10"/>
      <c r="AS36" s="10"/>
      <c r="AT36" s="10"/>
      <c r="AU36" s="10"/>
      <c r="AV36" s="10"/>
    </row>
    <row r="37" spans="1:48">
      <c r="A37" s="314" t="s">
        <v>16</v>
      </c>
      <c r="B37" s="314" t="str">
        <f>[5]RES!B29</f>
        <v>LN</v>
      </c>
      <c r="C37" s="314" t="str">
        <f>[5]RES!A29</f>
        <v>Low Income Non-Electrified</v>
      </c>
      <c r="D37" s="314"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4" t="s">
        <v>16</v>
      </c>
      <c r="B38" s="314" t="str">
        <f>[5]RES!B30</f>
        <v>MN</v>
      </c>
      <c r="C38" s="314" t="str">
        <f>[5]RES!A30</f>
        <v>Middle Income Non-Electrified</v>
      </c>
      <c r="D38" s="314"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4" t="s">
        <v>16</v>
      </c>
      <c r="B39" s="228"/>
      <c r="J39" s="42"/>
      <c r="K39" s="186">
        <f>SUM(K34:K38)</f>
        <v>53.104386458423342</v>
      </c>
      <c r="L39" s="186"/>
    </row>
    <row r="40" spans="1:48" ht="18" thickBot="1">
      <c r="A40" s="314" t="s">
        <v>16</v>
      </c>
      <c r="B40" s="228"/>
      <c r="C40" s="37" t="s">
        <v>60</v>
      </c>
    </row>
    <row r="41" spans="1:48" ht="15.75" thickTop="1">
      <c r="A41" s="314" t="s">
        <v>16</v>
      </c>
    </row>
    <row r="42" spans="1:48" ht="15.75" thickBot="1">
      <c r="A42" s="314" t="s">
        <v>16</v>
      </c>
      <c r="C42" s="313" t="s">
        <v>58</v>
      </c>
      <c r="D42" s="313"/>
      <c r="E42" s="7">
        <v>2012</v>
      </c>
      <c r="F42" s="7">
        <v>2020</v>
      </c>
      <c r="G42" s="7">
        <v>2030</v>
      </c>
      <c r="H42" s="7">
        <v>2040</v>
      </c>
      <c r="I42" s="7">
        <v>2050</v>
      </c>
    </row>
    <row r="43" spans="1:48">
      <c r="A43" s="314" t="s">
        <v>16</v>
      </c>
      <c r="C43" s="314"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4" t="s">
        <v>16</v>
      </c>
      <c r="C44" s="314"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4" t="s">
        <v>16</v>
      </c>
      <c r="C45" s="314" t="s">
        <v>50</v>
      </c>
      <c r="E45" s="10">
        <f t="shared" si="16"/>
        <v>1</v>
      </c>
      <c r="F45" s="10">
        <f t="shared" si="16"/>
        <v>0.92494458296087401</v>
      </c>
      <c r="G45" s="10">
        <f t="shared" si="16"/>
        <v>1.0708139795568541</v>
      </c>
      <c r="H45" s="10">
        <f t="shared" si="16"/>
        <v>1.323004175963068</v>
      </c>
      <c r="I45" s="10">
        <f t="shared" si="16"/>
        <v>1.6809090173356944</v>
      </c>
      <c r="J45" s="51" cm="1">
        <f t="array" ref="J45">INDEX(Drivers!$C$34:$AG$34,1,J21)/Drivers!$C$34</f>
        <v>1</v>
      </c>
      <c r="K45" s="51" cm="1">
        <f t="array" ref="K45">INDEX(Drivers!$C$34:$AG$34,1,K21)/Drivers!$C$34</f>
        <v>0.98793364058186528</v>
      </c>
      <c r="L45" s="51" cm="1">
        <f t="array" ref="L45">INDEX(Drivers!$C$34:$AG$34,1,L21)/Drivers!$C$34</f>
        <v>0.99787928125886394</v>
      </c>
      <c r="M45" s="51" cm="1">
        <f t="array" ref="M45">INDEX(Drivers!$C$34:$AG$34,1,M21)/Drivers!$C$34</f>
        <v>1.004509708376863</v>
      </c>
      <c r="N45" s="51" cm="1">
        <f t="array" ref="N45">INDEX(Drivers!$C$34:$AG$34,1,N21)/Drivers!$C$34</f>
        <v>1.004509708376863</v>
      </c>
      <c r="O45" s="51" cm="1">
        <f t="array" ref="O45">INDEX(Drivers!$C$34:$AG$34,1,O21)/Drivers!$C$34</f>
        <v>1.0177705626128613</v>
      </c>
      <c r="P45" s="51" cm="1">
        <f t="array" ref="P45">INDEX(Drivers!$C$34:$AG$34,1,P21)/Drivers!$C$34</f>
        <v>1.0210857761718608</v>
      </c>
      <c r="Q45" s="51" cm="1">
        <f t="array" ref="Q45">INDEX(Drivers!$C$34:$AG$34,1,Q21)/Drivers!$C$34</f>
        <v>1.0144553490538617</v>
      </c>
      <c r="R45" s="51" cm="1">
        <f t="array" ref="R45">INDEX(Drivers!$C$34:$AG$34,1,R21)/Drivers!$C$34</f>
        <v>0.92494458296087401</v>
      </c>
      <c r="S45" s="51" cm="1">
        <f t="array" ref="S45">INDEX(Drivers!$C$34:$AG$34,1,S21)/Drivers!$C$34</f>
        <v>0.94815107787387065</v>
      </c>
      <c r="T45" s="51" cm="1">
        <f t="array" ref="T45">INDEX(Drivers!$C$34:$AG$34,1,T21)/Drivers!$C$34</f>
        <v>0.95809671855086931</v>
      </c>
      <c r="U45" s="51" cm="1">
        <f t="array" ref="U45">INDEX(Drivers!$C$34:$AG$34,1,U21)/Drivers!$C$34</f>
        <v>0.97135757278686752</v>
      </c>
      <c r="V45" s="51" cm="1">
        <f t="array" ref="V45">INDEX(Drivers!$C$34:$AG$34,1,V21)/Drivers!$C$34</f>
        <v>0.98130321346386618</v>
      </c>
      <c r="W45" s="51" cm="1">
        <f t="array" ref="W45">INDEX(Drivers!$C$34:$AG$34,1,W21)/Drivers!$C$34</f>
        <v>0.99124885414086483</v>
      </c>
      <c r="X45" s="51" cm="1">
        <f t="array" ref="X45">INDEX(Drivers!$C$34:$AG$34,1,X21)/Drivers!$C$34</f>
        <v>1.0078249219358626</v>
      </c>
      <c r="Y45" s="51" cm="1">
        <f t="array" ref="Y45">INDEX(Drivers!$C$34:$AG$34,1,Y21)/Drivers!$C$34</f>
        <v>1.0210857761718608</v>
      </c>
      <c r="Z45" s="51" cm="1">
        <f t="array" ref="Z45">INDEX(Drivers!$C$34:$AG$34,1,Z21)/Drivers!$C$34</f>
        <v>1.0376618439668586</v>
      </c>
      <c r="AA45" s="51" cm="1">
        <f t="array" ref="AA45">INDEX(Drivers!$C$34:$AG$34,1,AA21)/Drivers!$C$34</f>
        <v>1.0575531253208559</v>
      </c>
      <c r="AB45" s="51" cm="1">
        <f t="array" ref="AB45">INDEX(Drivers!$C$34:$AG$34,1,AB21)/Drivers!$C$34</f>
        <v>1.0708139795568541</v>
      </c>
      <c r="AC45" s="51" cm="1">
        <f t="array" ref="AC45">INDEX(Drivers!$C$34:$AG$34,1,AC21)/Drivers!$C$34</f>
        <v>1.094020474469851</v>
      </c>
      <c r="AD45" s="51" cm="1">
        <f t="array" ref="AD45">INDEX(Drivers!$C$34:$AG$34,1,AD21)/Drivers!$C$34</f>
        <v>1.1139117558238483</v>
      </c>
      <c r="AE45" s="51" cm="1">
        <f t="array" ref="AE45">INDEX(Drivers!$C$34:$AG$34,1,AE21)/Drivers!$C$34</f>
        <v>1.1371182507368451</v>
      </c>
      <c r="AF45" s="51" cm="1">
        <f t="array" ref="AF45">INDEX(Drivers!$C$34:$AG$34,1,AF21)/Drivers!$C$34</f>
        <v>1.1603247456498418</v>
      </c>
      <c r="AG45" s="51" cm="1">
        <f t="array" ref="AG45">INDEX(Drivers!$C$34:$AG$34,1,AG21)/Drivers!$C$34</f>
        <v>1.1855491966422296</v>
      </c>
      <c r="AH45" s="51" cm="1">
        <f t="array" ref="AH45">INDEX(Drivers!$C$34:$AG$34,1,AH21)/Drivers!$C$34</f>
        <v>1.211322005264887</v>
      </c>
      <c r="AI45" s="51" cm="1">
        <f t="array" ref="AI45">INDEX(Drivers!$C$34:$AG$34,1,AI21)/Drivers!$C$34</f>
        <v>1.2399584592900617</v>
      </c>
      <c r="AJ45" s="51" cm="1">
        <f t="array" ref="AJ45">INDEX(Drivers!$C$34:$AG$34,1,AJ21)/Drivers!$C$34</f>
        <v>1.2657312679127188</v>
      </c>
      <c r="AK45" s="51" cm="1">
        <f t="array" ref="AK45">INDEX(Drivers!$C$34:$AG$34,1,AK21)/Drivers!$C$34</f>
        <v>1.2943677219378933</v>
      </c>
      <c r="AL45" s="51" cm="1">
        <f t="array" ref="AL45">INDEX(Drivers!$C$34:$AG$34,1,AL21)/Drivers!$C$34</f>
        <v>1.323004175963068</v>
      </c>
      <c r="AM45" s="51" cm="1">
        <f t="array" ref="AM45">INDEX(Drivers!$C$34:$AG$34,1,AM21)/Drivers!$C$34</f>
        <v>1.4862319639065631</v>
      </c>
      <c r="AN45" s="51" cm="1">
        <f t="array" ref="AN45">INDEX(Drivers!$C$34:$AG$34,1,AN21)/Drivers!$C$34</f>
        <v>1.6809090173356944</v>
      </c>
      <c r="AO45" s="36">
        <f>AN45</f>
        <v>1.6809090173356944</v>
      </c>
      <c r="AP45" s="36">
        <f>AO45</f>
        <v>1.6809090173356944</v>
      </c>
      <c r="AQ45" s="36"/>
      <c r="AR45" s="36"/>
      <c r="AS45" s="10"/>
      <c r="AT45" s="10"/>
      <c r="AU45" s="10"/>
      <c r="AV45" s="10"/>
    </row>
    <row r="46" spans="1:48">
      <c r="A46" s="314" t="s">
        <v>16</v>
      </c>
      <c r="H46" s="109">
        <f>I46^(1/40)-1</f>
        <v>1.3068018096067391E-2</v>
      </c>
      <c r="I46" s="186">
        <f>I45/E45</f>
        <v>1.6809090173356944</v>
      </c>
      <c r="L46" s="24"/>
    </row>
    <row r="47" spans="1:48" ht="15.75" thickBot="1">
      <c r="A47" s="314" t="s">
        <v>16</v>
      </c>
      <c r="C47" s="313" t="s">
        <v>213</v>
      </c>
      <c r="D47" s="313"/>
      <c r="E47" s="7">
        <v>2012</v>
      </c>
      <c r="F47" s="7">
        <v>2020</v>
      </c>
      <c r="G47" s="7">
        <v>2030</v>
      </c>
      <c r="H47" s="7">
        <v>2040</v>
      </c>
      <c r="I47" s="7">
        <v>2050</v>
      </c>
    </row>
    <row r="48" spans="1:48">
      <c r="A48" s="314" t="s">
        <v>16</v>
      </c>
      <c r="C48" s="314"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4" t="s">
        <v>16</v>
      </c>
      <c r="C49" s="314"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4" t="s">
        <v>16</v>
      </c>
      <c r="C50" s="314" t="s">
        <v>50</v>
      </c>
      <c r="E50" s="80"/>
      <c r="F50" s="59">
        <f t="shared" si="17"/>
        <v>-9.705278524824168E-3</v>
      </c>
      <c r="G50" s="59">
        <f t="shared" si="17"/>
        <v>1.4751803621559922E-2</v>
      </c>
      <c r="H50" s="59">
        <f t="shared" si="17"/>
        <v>2.1373811785192709E-2</v>
      </c>
      <c r="I50" s="59">
        <f t="shared" si="17"/>
        <v>2.4231902975435649E-2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4" t="s">
        <v>16</v>
      </c>
      <c r="L51" s="24"/>
    </row>
    <row r="52" spans="1:47" ht="18" thickBot="1">
      <c r="A52" s="314" t="s">
        <v>16</v>
      </c>
      <c r="C52" s="37" t="s">
        <v>294</v>
      </c>
    </row>
    <row r="53" spans="1:47" ht="15.75" thickTop="1">
      <c r="A53" s="314" t="s">
        <v>16</v>
      </c>
      <c r="D53" s="314" t="s">
        <v>52</v>
      </c>
      <c r="E53" s="314">
        <v>100</v>
      </c>
      <c r="F53" s="314">
        <v>150</v>
      </c>
      <c r="G53" s="314">
        <v>200</v>
      </c>
      <c r="H53" s="40"/>
      <c r="J53" s="314"/>
    </row>
    <row r="54" spans="1:47">
      <c r="A54" s="314" t="s">
        <v>16</v>
      </c>
      <c r="B54" s="314">
        <f>[5]RES!$B32</f>
        <v>0</v>
      </c>
      <c r="C54" s="314" t="str">
        <f>[5]RES!A32</f>
        <v>USE the names but not the numbers in the greyed out stuff, all the balance numbers are taken directly from the energy balance sheet</v>
      </c>
      <c r="E54" s="314">
        <v>0.3</v>
      </c>
      <c r="F54" s="12">
        <v>0.25</v>
      </c>
      <c r="G54" s="12">
        <v>0.2</v>
      </c>
      <c r="H54" s="40"/>
      <c r="J54" s="314"/>
    </row>
    <row r="55" spans="1:47">
      <c r="A55" s="314" t="s">
        <v>16</v>
      </c>
      <c r="B55" s="314" t="str">
        <f>[5]RES!$B33</f>
        <v>Demand</v>
      </c>
      <c r="C55" s="314" t="str">
        <f>[5]RES!A33</f>
        <v>End use demands</v>
      </c>
      <c r="E55" s="314">
        <v>0.1</v>
      </c>
      <c r="F55" s="12">
        <v>0.1</v>
      </c>
      <c r="G55" s="12">
        <v>0.1</v>
      </c>
      <c r="H55" s="40"/>
      <c r="J55" s="314"/>
    </row>
    <row r="56" spans="1:47">
      <c r="A56" s="314" t="s">
        <v>16</v>
      </c>
      <c r="B56" s="314" t="str">
        <f>[5]RES!$B34</f>
        <v>L</v>
      </c>
      <c r="C56" s="314" t="str">
        <f>[5]RES!A34</f>
        <v>Lighting</v>
      </c>
      <c r="E56" s="314">
        <v>0.5</v>
      </c>
      <c r="F56" s="12">
        <v>0.4</v>
      </c>
      <c r="G56" s="12">
        <v>0.3</v>
      </c>
      <c r="H56" s="40"/>
      <c r="J56" s="314"/>
    </row>
    <row r="57" spans="1:47">
      <c r="A57" s="314" t="s">
        <v>16</v>
      </c>
      <c r="B57" s="314" t="str">
        <f>[5]RES!$B35</f>
        <v>K</v>
      </c>
      <c r="C57" s="314" t="str">
        <f>[5]RES!A35</f>
        <v>Cooking</v>
      </c>
      <c r="E57" s="314">
        <v>0.3</v>
      </c>
      <c r="F57" s="12">
        <v>0.25</v>
      </c>
      <c r="G57" s="12">
        <v>0.2</v>
      </c>
      <c r="H57" s="40"/>
      <c r="J57" s="314"/>
    </row>
    <row r="58" spans="1:47">
      <c r="A58" s="314" t="s">
        <v>16</v>
      </c>
      <c r="B58" s="314" t="str">
        <f>[5]RES!$B36</f>
        <v>H</v>
      </c>
      <c r="C58" s="314" t="str">
        <f>[5]RES!A36</f>
        <v>Space Heating</v>
      </c>
      <c r="E58" s="314">
        <v>0.2</v>
      </c>
      <c r="F58" s="12">
        <v>0.15</v>
      </c>
      <c r="G58" s="12">
        <v>0.1</v>
      </c>
      <c r="H58" s="40"/>
      <c r="J58" s="314"/>
    </row>
    <row r="59" spans="1:47">
      <c r="A59" s="314" t="s">
        <v>16</v>
      </c>
      <c r="B59" s="314" t="str">
        <f>[5]RES!$B37</f>
        <v>WG</v>
      </c>
      <c r="C59" s="314" t="str">
        <f>[5]RES!A37</f>
        <v>Water Heating Geyser</v>
      </c>
      <c r="E59" s="314">
        <v>0.5</v>
      </c>
      <c r="F59" s="12">
        <v>0.4</v>
      </c>
      <c r="G59" s="12">
        <v>0.3</v>
      </c>
      <c r="H59" s="40"/>
      <c r="J59" s="314"/>
    </row>
    <row r="60" spans="1:47">
      <c r="A60" s="314" t="s">
        <v>16</v>
      </c>
      <c r="B60" s="314" t="str">
        <f>[5]RES!$B38</f>
        <v>W</v>
      </c>
      <c r="C60" s="314" t="str">
        <f>[5]RES!A38</f>
        <v>Water Heating</v>
      </c>
      <c r="E60" s="314">
        <v>0</v>
      </c>
      <c r="F60" s="12">
        <v>0</v>
      </c>
      <c r="G60" s="12">
        <v>0</v>
      </c>
      <c r="H60" s="40"/>
      <c r="J60" s="314"/>
    </row>
    <row r="61" spans="1:47">
      <c r="A61" s="314" t="s">
        <v>16</v>
      </c>
      <c r="B61" s="228"/>
    </row>
    <row r="62" spans="1:47">
      <c r="A62" s="314" t="s">
        <v>16</v>
      </c>
      <c r="C62" s="5" t="str">
        <f>C52</f>
        <v>High Income Household Elasticities</v>
      </c>
    </row>
    <row r="63" spans="1:47">
      <c r="A63" s="314" t="s">
        <v>16</v>
      </c>
      <c r="C63" s="314"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0.39907505541703908</v>
      </c>
      <c r="G63" s="186">
        <f t="shared" si="19"/>
        <v>0.39892918602044314</v>
      </c>
      <c r="H63" s="186">
        <f t="shared" si="19"/>
        <v>0.39867699582403687</v>
      </c>
      <c r="I63" s="186">
        <f t="shared" si="19"/>
        <v>0.39831909098266427</v>
      </c>
      <c r="J63" s="314" cm="1">
        <f t="array" ref="J63">IF(J$7=-1,K63,IF(J$7=99,I63,IF(J$7=0,INDEX($E63:$I63,0,J$5),(INDEX($E63:$I63,0,J$7+1)-INDEX($E63:$I63,0,J$7))/(INDEX($E$4:$I$4,0,J$7+1)-INDEX($E$4:$I$4,0,J$7))+I63)))</f>
        <v>0.39899999999999997</v>
      </c>
      <c r="K63" s="314" cm="1">
        <f t="array" ref="K63">IF(K$7=-1,L63,IF(K$7=99,J63,IF(K$7=0,INDEX($E63:$I63,0,K$5),(INDEX($E63:$I63,0,K$7+1)-INDEX($E63:$I63,0,K$7))/(INDEX($E$4:$I$4,0,K$7+1)-INDEX($E$4:$I$4,0,K$7))+J63)))</f>
        <v>0.39900938192712987</v>
      </c>
      <c r="L63" s="314" cm="1">
        <f t="array" ref="L63">IF(L$7=-1,M63,IF(L$7=99,K63,IF(L$7=0,INDEX($E63:$I63,0,L$5),(INDEX($E63:$I63,0,L$7+1)-INDEX($E63:$I63,0,L$7))/(INDEX($E$4:$I$4,0,L$7+1)-INDEX($E$4:$I$4,0,L$7))+K63)))</f>
        <v>0.39901876385425977</v>
      </c>
      <c r="M63" s="314" cm="1">
        <f t="array" ref="M63">IF(M$7=-1,N63,IF(M$7=99,L63,IF(M$7=0,INDEX($E63:$I63,0,M$5),(INDEX($E63:$I63,0,M$7+1)-INDEX($E63:$I63,0,M$7))/(INDEX($E$4:$I$4,0,M$7+1)-INDEX($E$4:$I$4,0,M$7))+L63)))</f>
        <v>0.39902814578138968</v>
      </c>
      <c r="N63" s="314" cm="1">
        <f t="array" ref="N63">IF(N$7=-1,O63,IF(N$7=99,M63,IF(N$7=0,INDEX($E63:$I63,0,N$5),(INDEX($E63:$I63,0,N$7+1)-INDEX($E63:$I63,0,N$7))/(INDEX($E$4:$I$4,0,N$7+1)-INDEX($E$4:$I$4,0,N$7))+M63)))</f>
        <v>0.39903752770851958</v>
      </c>
      <c r="O63" s="314" cm="1">
        <f t="array" ref="O63">IF(O$7=-1,P63,IF(O$7=99,N63,IF(O$7=0,INDEX($E63:$I63,0,O$5),(INDEX($E63:$I63,0,O$7+1)-INDEX($E63:$I63,0,O$7))/(INDEX($E$4:$I$4,0,O$7+1)-INDEX($E$4:$I$4,0,O$7))+N63)))</f>
        <v>0.39904690963564948</v>
      </c>
      <c r="P63" s="314" cm="1">
        <f t="array" ref="P63">IF(P$7=-1,Q63,IF(P$7=99,O63,IF(P$7=0,INDEX($E63:$I63,0,P$5),(INDEX($E63:$I63,0,P$7+1)-INDEX($E63:$I63,0,P$7))/(INDEX($E$4:$I$4,0,P$7+1)-INDEX($E$4:$I$4,0,P$7))+O63)))</f>
        <v>0.39905629156277939</v>
      </c>
      <c r="Q63" s="314" cm="1">
        <f t="array" ref="Q63">IF(Q$7=-1,R63,IF(Q$7=99,P63,IF(Q$7=0,INDEX($E63:$I63,0,Q$5),(INDEX($E63:$I63,0,Q$7+1)-INDEX($E63:$I63,0,Q$7))/(INDEX($E$4:$I$4,0,Q$7+1)-INDEX($E$4:$I$4,0,Q$7))+P63)))</f>
        <v>0.39906567348990929</v>
      </c>
      <c r="R63" s="314" cm="1">
        <f t="array" ref="R63">IF(R$7=-1,S63,IF(R$7=99,Q63,IF(R$7=0,INDEX($E63:$I63,0,R$5),(INDEX($E63:$I63,0,R$7+1)-INDEX($E63:$I63,0,R$7))/(INDEX($E$4:$I$4,0,R$7+1)-INDEX($E$4:$I$4,0,R$7))+Q63)))</f>
        <v>0.39907505541703908</v>
      </c>
      <c r="S63" s="314" cm="1">
        <f t="array" ref="S63">IF(S$7=-1,T63,IF(S$7=99,R63,IF(S$7=0,INDEX($E63:$I63,0,S$5),(INDEX($E63:$I63,0,S$7+1)-INDEX($E63:$I63,0,S$7))/(INDEX($E$4:$I$4,0,S$7+1)-INDEX($E$4:$I$4,0,S$7))+R63)))</f>
        <v>0.39906046847737947</v>
      </c>
      <c r="T63" s="314" cm="1">
        <f t="array" ref="T63">IF(T$7=-1,U63,IF(T$7=99,S63,IF(T$7=0,INDEX($E63:$I63,0,T$5),(INDEX($E63:$I63,0,T$7+1)-INDEX($E63:$I63,0,T$7))/(INDEX($E$4:$I$4,0,T$7+1)-INDEX($E$4:$I$4,0,T$7))+S63)))</f>
        <v>0.39904588153771986</v>
      </c>
      <c r="U63" s="314" cm="1">
        <f t="array" ref="U63">IF(U$7=-1,V63,IF(U$7=99,T63,IF(U$7=0,INDEX($E63:$I63,0,U$5),(INDEX($E63:$I63,0,U$7+1)-INDEX($E63:$I63,0,U$7))/(INDEX($E$4:$I$4,0,U$7+1)-INDEX($E$4:$I$4,0,U$7))+T63)))</f>
        <v>0.39903129459806025</v>
      </c>
      <c r="V63" s="314" cm="1">
        <f t="array" ref="V63">IF(V$7=-1,W63,IF(V$7=99,U63,IF(V$7=0,INDEX($E63:$I63,0,V$5),(INDEX($E63:$I63,0,V$7+1)-INDEX($E63:$I63,0,V$7))/(INDEX($E$4:$I$4,0,V$7+1)-INDEX($E$4:$I$4,0,V$7))+U63)))</f>
        <v>0.39901670765840064</v>
      </c>
      <c r="W63" s="314" cm="1">
        <f t="array" ref="W63">IF(W$7=-1,X63,IF(W$7=99,V63,IF(W$7=0,INDEX($E63:$I63,0,W$5),(INDEX($E63:$I63,0,W$7+1)-INDEX($E63:$I63,0,W$7))/(INDEX($E$4:$I$4,0,W$7+1)-INDEX($E$4:$I$4,0,W$7))+V63)))</f>
        <v>0.39900212071874103</v>
      </c>
      <c r="X63" s="314" cm="1">
        <f t="array" ref="X63">IF(X$7=-1,Y63,IF(X$7=99,W63,IF(X$7=0,INDEX($E63:$I63,0,X$5),(INDEX($E63:$I63,0,X$7+1)-INDEX($E63:$I63,0,X$7))/(INDEX($E$4:$I$4,0,X$7+1)-INDEX($E$4:$I$4,0,X$7))+W63)))</f>
        <v>0.39898753377908142</v>
      </c>
      <c r="Y63" s="314" cm="1">
        <f t="array" ref="Y63">IF(Y$7=-1,Z63,IF(Y$7=99,X63,IF(Y$7=0,INDEX($E63:$I63,0,Y$5),(INDEX($E63:$I63,0,Y$7+1)-INDEX($E63:$I63,0,Y$7))/(INDEX($E$4:$I$4,0,Y$7+1)-INDEX($E$4:$I$4,0,Y$7))+X63)))</f>
        <v>0.3989729468394218</v>
      </c>
      <c r="Z63" s="314" cm="1">
        <f t="array" ref="Z63">IF(Z$7=-1,AA63,IF(Z$7=99,Y63,IF(Z$7=0,INDEX($E63:$I63,0,Z$5),(INDEX($E63:$I63,0,Z$7+1)-INDEX($E63:$I63,0,Z$7))/(INDEX($E$4:$I$4,0,Z$7+1)-INDEX($E$4:$I$4,0,Z$7))+Y63)))</f>
        <v>0.39895835989976219</v>
      </c>
      <c r="AA63" s="314" cm="1">
        <f t="array" ref="AA63">IF(AA$7=-1,AB63,IF(AA$7=99,Z63,IF(AA$7=0,INDEX($E63:$I63,0,AA$5),(INDEX($E63:$I63,0,AA$7+1)-INDEX($E63:$I63,0,AA$7))/(INDEX($E$4:$I$4,0,AA$7+1)-INDEX($E$4:$I$4,0,AA$7))+Z63)))</f>
        <v>0.39894377296010258</v>
      </c>
      <c r="AB63" s="314" cm="1">
        <f t="array" ref="AB63">IF(AB$7=-1,AC63,IF(AB$7=99,AA63,IF(AB$7=0,INDEX($E63:$I63,0,AB$5),(INDEX($E63:$I63,0,AB$7+1)-INDEX($E63:$I63,0,AB$7))/(INDEX($E$4:$I$4,0,AB$7+1)-INDEX($E$4:$I$4,0,AB$7))+AA63)))</f>
        <v>0.39892918602044314</v>
      </c>
      <c r="AC63" s="314" cm="1">
        <f t="array" ref="AC63">IF(AC$7=-1,AD63,IF(AC$7=99,AB63,IF(AC$7=0,INDEX($E63:$I63,0,AC$5),(INDEX($E63:$I63,0,AC$7+1)-INDEX($E63:$I63,0,AC$7))/(INDEX($E$4:$I$4,0,AC$7+1)-INDEX($E$4:$I$4,0,AC$7))+AB63)))</f>
        <v>0.3989039670008025</v>
      </c>
      <c r="AD63" s="314" cm="1">
        <f t="array" ref="AD63">IF(AD$7=-1,AE63,IF(AD$7=99,AC63,IF(AD$7=0,INDEX($E63:$I63,0,AD$5),(INDEX($E63:$I63,0,AD$7+1)-INDEX($E63:$I63,0,AD$7))/(INDEX($E$4:$I$4,0,AD$7+1)-INDEX($E$4:$I$4,0,AD$7))+AC63)))</f>
        <v>0.39887874798116185</v>
      </c>
      <c r="AE63" s="314" cm="1">
        <f t="array" ref="AE63">IF(AE$7=-1,AF63,IF(AE$7=99,AD63,IF(AE$7=0,INDEX($E63:$I63,0,AE$5),(INDEX($E63:$I63,0,AE$7+1)-INDEX($E63:$I63,0,AE$7))/(INDEX($E$4:$I$4,0,AE$7+1)-INDEX($E$4:$I$4,0,AE$7))+AD63)))</f>
        <v>0.39885352896152121</v>
      </c>
      <c r="AF63" s="314" cm="1">
        <f t="array" ref="AF63">IF(AF$7=-1,AG63,IF(AF$7=99,AE63,IF(AF$7=0,INDEX($E63:$I63,0,AF$5),(INDEX($E63:$I63,0,AF$7+1)-INDEX($E63:$I63,0,AF$7))/(INDEX($E$4:$I$4,0,AF$7+1)-INDEX($E$4:$I$4,0,AF$7))+AE63)))</f>
        <v>0.39882830994188057</v>
      </c>
      <c r="AG63" s="314" cm="1">
        <f t="array" ref="AG63">IF(AG$7=-1,AH63,IF(AG$7=99,AF63,IF(AG$7=0,INDEX($E63:$I63,0,AG$5),(INDEX($E63:$I63,0,AG$7+1)-INDEX($E63:$I63,0,AG$7))/(INDEX($E$4:$I$4,0,AG$7+1)-INDEX($E$4:$I$4,0,AG$7))+AF63)))</f>
        <v>0.39880309092223992</v>
      </c>
      <c r="AH63" s="314" cm="1">
        <f t="array" ref="AH63">IF(AH$7=-1,AI63,IF(AH$7=99,AG63,IF(AH$7=0,INDEX($E63:$I63,0,AH$5),(INDEX($E63:$I63,0,AH$7+1)-INDEX($E63:$I63,0,AH$7))/(INDEX($E$4:$I$4,0,AH$7+1)-INDEX($E$4:$I$4,0,AH$7))+AG63)))</f>
        <v>0.39877787190259928</v>
      </c>
      <c r="AI63" s="314" cm="1">
        <f t="array" ref="AI63">IF(AI$7=-1,AJ63,IF(AI$7=99,AH63,IF(AI$7=0,INDEX($E63:$I63,0,AI$5),(INDEX($E63:$I63,0,AI$7+1)-INDEX($E63:$I63,0,AI$7))/(INDEX($E$4:$I$4,0,AI$7+1)-INDEX($E$4:$I$4,0,AI$7))+AH63)))</f>
        <v>0.39875265288295864</v>
      </c>
      <c r="AJ63" s="314" cm="1">
        <f t="array" ref="AJ63">IF(AJ$7=-1,AK63,IF(AJ$7=99,AI63,IF(AJ$7=0,INDEX($E63:$I63,0,AJ$5),(INDEX($E63:$I63,0,AJ$7+1)-INDEX($E63:$I63,0,AJ$7))/(INDEX($E$4:$I$4,0,AJ$7+1)-INDEX($E$4:$I$4,0,AJ$7))+AI63)))</f>
        <v>0.39872743386331799</v>
      </c>
      <c r="AK63" s="314" cm="1">
        <f t="array" ref="AK63">IF(AK$7=-1,AL63,IF(AK$7=99,AJ63,IF(AK$7=0,INDEX($E63:$I63,0,AK$5),(INDEX($E63:$I63,0,AK$7+1)-INDEX($E63:$I63,0,AK$7))/(INDEX($E$4:$I$4,0,AK$7+1)-INDEX($E$4:$I$4,0,AK$7))+AJ63)))</f>
        <v>0.39870221484367735</v>
      </c>
      <c r="AL63" s="314" cm="1">
        <f t="array" ref="AL63">IF(AL$7=-1,AM63,IF(AL$7=99,AK63,IF(AL$7=0,INDEX($E63:$I63,0,AL$5),(INDEX($E63:$I63,0,AL$7+1)-INDEX($E63:$I63,0,AL$7))/(INDEX($E$4:$I$4,0,AL$7+1)-INDEX($E$4:$I$4,0,AL$7))+AK63)))</f>
        <v>0.39867699582403687</v>
      </c>
      <c r="AM63" s="314" cm="1">
        <f t="array" ref="AM63">IF(AM$7=-1,AN63,IF(AM$7=99,AL63,IF(AM$7=0,INDEX($E63:$I63,0,AM$5),(INDEX($E63:$I63,0,AM$7+1)-INDEX($E63:$I63,0,AM$7))/(INDEX($E$4:$I$4,0,AM$7+1)-INDEX($E$4:$I$4,0,AM$7))+AL63)))</f>
        <v>0.39864120533989961</v>
      </c>
      <c r="AN63" s="314" cm="1">
        <f t="array" ref="AN63">IF(AN$7=-1,AO63,IF(AN$7=99,AM63,IF(AN$7=0,INDEX($E63:$I63,0,AN$5),(INDEX($E63:$I63,0,AN$7+1)-INDEX($E63:$I63,0,AN$7))/(INDEX($E$4:$I$4,0,AN$7+1)-INDEX($E$4:$I$4,0,AN$7))+AM63)))</f>
        <v>0.39831909098266427</v>
      </c>
      <c r="AO63" s="314" cm="1">
        <f t="array" ref="AO63">IF(AO$7=-1,AP63,IF(AO$7=99,AN63,IF(AO$7=0,INDEX($E63:$I63,0,AO$5),(INDEX($E63:$I63,0,AO$7+1)-INDEX($E63:$I63,0,AO$7))/(INDEX($E$4:$I$4,0,AO$7+1)-INDEX($E$4:$I$4,0,AO$7))+AN63)))</f>
        <v>0.39831909098266427</v>
      </c>
      <c r="AP63" s="314" cm="1">
        <f t="array" ref="AP63">IF(AP$7=-1,AQ63,IF(AP$7=99,AO63,IF(AP$7=0,INDEX($E63:$I63,0,AP$5),(INDEX($E63:$I63,0,AP$7+1)-INDEX($E63:$I63,0,AP$7))/(INDEX($E$4:$I$4,0,AP$7+1)-INDEX($E$4:$I$4,0,AP$7))+AO63)))</f>
        <v>0.39831909098266427</v>
      </c>
    </row>
    <row r="64" spans="1:47">
      <c r="A64" s="314" t="s">
        <v>16</v>
      </c>
      <c r="C64" s="314"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4" cm="1">
        <f t="array" ref="J64">IF(J$7=-1,K64,IF(J$7=99,I64,IF(J$7=0,INDEX($E64:$I64,0,J$5),(INDEX($E64:$I64,0,J$7+1)-INDEX($E64:$I64,0,J$7))/(INDEX($E$4:$I$4,0,J$7+1)-INDEX($E$4:$I$4,0,J$7))+I64)))</f>
        <v>0.10000000000000002</v>
      </c>
      <c r="K64" s="314" cm="1">
        <f t="array" ref="K64">IF(K$7=-1,L64,IF(K$7=99,J64,IF(K$7=0,INDEX($E64:$I64,0,K$5),(INDEX($E64:$I64,0,K$7+1)-INDEX($E64:$I64,0,K$7))/(INDEX($E$4:$I$4,0,K$7+1)-INDEX($E$4:$I$4,0,K$7))+J64)))</f>
        <v>0.10000000000000002</v>
      </c>
      <c r="L64" s="314" cm="1">
        <f t="array" ref="L64">IF(L$7=-1,M64,IF(L$7=99,K64,IF(L$7=0,INDEX($E64:$I64,0,L$5),(INDEX($E64:$I64,0,L$7+1)-INDEX($E64:$I64,0,L$7))/(INDEX($E$4:$I$4,0,L$7+1)-INDEX($E$4:$I$4,0,L$7))+K64)))</f>
        <v>0.10000000000000002</v>
      </c>
      <c r="M64" s="314" cm="1">
        <f t="array" ref="M64">IF(M$7=-1,N64,IF(M$7=99,L64,IF(M$7=0,INDEX($E64:$I64,0,M$5),(INDEX($E64:$I64,0,M$7+1)-INDEX($E64:$I64,0,M$7))/(INDEX($E$4:$I$4,0,M$7+1)-INDEX($E$4:$I$4,0,M$7))+L64)))</f>
        <v>0.10000000000000002</v>
      </c>
      <c r="N64" s="314" cm="1">
        <f t="array" ref="N64">IF(N$7=-1,O64,IF(N$7=99,M64,IF(N$7=0,INDEX($E64:$I64,0,N$5),(INDEX($E64:$I64,0,N$7+1)-INDEX($E64:$I64,0,N$7))/(INDEX($E$4:$I$4,0,N$7+1)-INDEX($E$4:$I$4,0,N$7))+M64)))</f>
        <v>0.10000000000000002</v>
      </c>
      <c r="O64" s="314" cm="1">
        <f t="array" ref="O64">IF(O$7=-1,P64,IF(O$7=99,N64,IF(O$7=0,INDEX($E64:$I64,0,O$5),(INDEX($E64:$I64,0,O$7+1)-INDEX($E64:$I64,0,O$7))/(INDEX($E$4:$I$4,0,O$7+1)-INDEX($E$4:$I$4,0,O$7))+N64)))</f>
        <v>0.10000000000000002</v>
      </c>
      <c r="P64" s="314" cm="1">
        <f t="array" ref="P64">IF(P$7=-1,Q64,IF(P$7=99,O64,IF(P$7=0,INDEX($E64:$I64,0,P$5),(INDEX($E64:$I64,0,P$7+1)-INDEX($E64:$I64,0,P$7))/(INDEX($E$4:$I$4,0,P$7+1)-INDEX($E$4:$I$4,0,P$7))+O64)))</f>
        <v>0.10000000000000002</v>
      </c>
      <c r="Q64" s="314" cm="1">
        <f t="array" ref="Q64">IF(Q$7=-1,R64,IF(Q$7=99,P64,IF(Q$7=0,INDEX($E64:$I64,0,Q$5),(INDEX($E64:$I64,0,Q$7+1)-INDEX($E64:$I64,0,Q$7))/(INDEX($E$4:$I$4,0,Q$7+1)-INDEX($E$4:$I$4,0,Q$7))+P64)))</f>
        <v>0.10000000000000002</v>
      </c>
      <c r="R64" s="314" cm="1">
        <f t="array" ref="R64">IF(R$7=-1,S64,IF(R$7=99,Q64,IF(R$7=0,INDEX($E64:$I64,0,R$5),(INDEX($E64:$I64,0,R$7+1)-INDEX($E64:$I64,0,R$7))/(INDEX($E$4:$I$4,0,R$7+1)-INDEX($E$4:$I$4,0,R$7))+Q64)))</f>
        <v>0.10000000000000002</v>
      </c>
      <c r="S64" s="314" cm="1">
        <f t="array" ref="S64">IF(S$7=-1,T64,IF(S$7=99,R64,IF(S$7=0,INDEX($E64:$I64,0,S$5),(INDEX($E64:$I64,0,S$7+1)-INDEX($E64:$I64,0,S$7))/(INDEX($E$4:$I$4,0,S$7+1)-INDEX($E$4:$I$4,0,S$7))+R64)))</f>
        <v>0.10000000000000002</v>
      </c>
      <c r="T64" s="314" cm="1">
        <f t="array" ref="T64">IF(T$7=-1,U64,IF(T$7=99,S64,IF(T$7=0,INDEX($E64:$I64,0,T$5),(INDEX($E64:$I64,0,T$7+1)-INDEX($E64:$I64,0,T$7))/(INDEX($E$4:$I$4,0,T$7+1)-INDEX($E$4:$I$4,0,T$7))+S64)))</f>
        <v>0.10000000000000002</v>
      </c>
      <c r="U64" s="314" cm="1">
        <f t="array" ref="U64">IF(U$7=-1,V64,IF(U$7=99,T64,IF(U$7=0,INDEX($E64:$I64,0,U$5),(INDEX($E64:$I64,0,U$7+1)-INDEX($E64:$I64,0,U$7))/(INDEX($E$4:$I$4,0,U$7+1)-INDEX($E$4:$I$4,0,U$7))+T64)))</f>
        <v>0.10000000000000002</v>
      </c>
      <c r="V64" s="314" cm="1">
        <f t="array" ref="V64">IF(V$7=-1,W64,IF(V$7=99,U64,IF(V$7=0,INDEX($E64:$I64,0,V$5),(INDEX($E64:$I64,0,V$7+1)-INDEX($E64:$I64,0,V$7))/(INDEX($E$4:$I$4,0,V$7+1)-INDEX($E$4:$I$4,0,V$7))+U64)))</f>
        <v>0.10000000000000002</v>
      </c>
      <c r="W64" s="314" cm="1">
        <f t="array" ref="W64">IF(W$7=-1,X64,IF(W$7=99,V64,IF(W$7=0,INDEX($E64:$I64,0,W$5),(INDEX($E64:$I64,0,W$7+1)-INDEX($E64:$I64,0,W$7))/(INDEX($E$4:$I$4,0,W$7+1)-INDEX($E$4:$I$4,0,W$7))+V64)))</f>
        <v>0.10000000000000002</v>
      </c>
      <c r="X64" s="314" cm="1">
        <f t="array" ref="X64">IF(X$7=-1,Y64,IF(X$7=99,W64,IF(X$7=0,INDEX($E64:$I64,0,X$5),(INDEX($E64:$I64,0,X$7+1)-INDEX($E64:$I64,0,X$7))/(INDEX($E$4:$I$4,0,X$7+1)-INDEX($E$4:$I$4,0,X$7))+W64)))</f>
        <v>0.10000000000000002</v>
      </c>
      <c r="Y64" s="314" cm="1">
        <f t="array" ref="Y64">IF(Y$7=-1,Z64,IF(Y$7=99,X64,IF(Y$7=0,INDEX($E64:$I64,0,Y$5),(INDEX($E64:$I64,0,Y$7+1)-INDEX($E64:$I64,0,Y$7))/(INDEX($E$4:$I$4,0,Y$7+1)-INDEX($E$4:$I$4,0,Y$7))+X64)))</f>
        <v>0.10000000000000002</v>
      </c>
      <c r="Z64" s="314" cm="1">
        <f t="array" ref="Z64">IF(Z$7=-1,AA64,IF(Z$7=99,Y64,IF(Z$7=0,INDEX($E64:$I64,0,Z$5),(INDEX($E64:$I64,0,Z$7+1)-INDEX($E64:$I64,0,Z$7))/(INDEX($E$4:$I$4,0,Z$7+1)-INDEX($E$4:$I$4,0,Z$7))+Y64)))</f>
        <v>0.10000000000000002</v>
      </c>
      <c r="AA64" s="314" cm="1">
        <f t="array" ref="AA64">IF(AA$7=-1,AB64,IF(AA$7=99,Z64,IF(AA$7=0,INDEX($E64:$I64,0,AA$5),(INDEX($E64:$I64,0,AA$7+1)-INDEX($E64:$I64,0,AA$7))/(INDEX($E$4:$I$4,0,AA$7+1)-INDEX($E$4:$I$4,0,AA$7))+Z64)))</f>
        <v>0.10000000000000002</v>
      </c>
      <c r="AB64" s="314" cm="1">
        <f t="array" ref="AB64">IF(AB$7=-1,AC64,IF(AB$7=99,AA64,IF(AB$7=0,INDEX($E64:$I64,0,AB$5),(INDEX($E64:$I64,0,AB$7+1)-INDEX($E64:$I64,0,AB$7))/(INDEX($E$4:$I$4,0,AB$7+1)-INDEX($E$4:$I$4,0,AB$7))+AA64)))</f>
        <v>0.10000000000000002</v>
      </c>
      <c r="AC64" s="314" cm="1">
        <f t="array" ref="AC64">IF(AC$7=-1,AD64,IF(AC$7=99,AB64,IF(AC$7=0,INDEX($E64:$I64,0,AC$5),(INDEX($E64:$I64,0,AC$7+1)-INDEX($E64:$I64,0,AC$7))/(INDEX($E$4:$I$4,0,AC$7+1)-INDEX($E$4:$I$4,0,AC$7))+AB64)))</f>
        <v>0.10000000000000002</v>
      </c>
      <c r="AD64" s="314" cm="1">
        <f t="array" ref="AD64">IF(AD$7=-1,AE64,IF(AD$7=99,AC64,IF(AD$7=0,INDEX($E64:$I64,0,AD$5),(INDEX($E64:$I64,0,AD$7+1)-INDEX($E64:$I64,0,AD$7))/(INDEX($E$4:$I$4,0,AD$7+1)-INDEX($E$4:$I$4,0,AD$7))+AC64)))</f>
        <v>0.10000000000000002</v>
      </c>
      <c r="AE64" s="314" cm="1">
        <f t="array" ref="AE64">IF(AE$7=-1,AF64,IF(AE$7=99,AD64,IF(AE$7=0,INDEX($E64:$I64,0,AE$5),(INDEX($E64:$I64,0,AE$7+1)-INDEX($E64:$I64,0,AE$7))/(INDEX($E$4:$I$4,0,AE$7+1)-INDEX($E$4:$I$4,0,AE$7))+AD64)))</f>
        <v>0.10000000000000002</v>
      </c>
      <c r="AF64" s="314" cm="1">
        <f t="array" ref="AF64">IF(AF$7=-1,AG64,IF(AF$7=99,AE64,IF(AF$7=0,INDEX($E64:$I64,0,AF$5),(INDEX($E64:$I64,0,AF$7+1)-INDEX($E64:$I64,0,AF$7))/(INDEX($E$4:$I$4,0,AF$7+1)-INDEX($E$4:$I$4,0,AF$7))+AE64)))</f>
        <v>0.10000000000000002</v>
      </c>
      <c r="AG64" s="314" cm="1">
        <f t="array" ref="AG64">IF(AG$7=-1,AH64,IF(AG$7=99,AF64,IF(AG$7=0,INDEX($E64:$I64,0,AG$5),(INDEX($E64:$I64,0,AG$7+1)-INDEX($E64:$I64,0,AG$7))/(INDEX($E$4:$I$4,0,AG$7+1)-INDEX($E$4:$I$4,0,AG$7))+AF64)))</f>
        <v>0.10000000000000002</v>
      </c>
      <c r="AH64" s="314" cm="1">
        <f t="array" ref="AH64">IF(AH$7=-1,AI64,IF(AH$7=99,AG64,IF(AH$7=0,INDEX($E64:$I64,0,AH$5),(INDEX($E64:$I64,0,AH$7+1)-INDEX($E64:$I64,0,AH$7))/(INDEX($E$4:$I$4,0,AH$7+1)-INDEX($E$4:$I$4,0,AH$7))+AG64)))</f>
        <v>0.10000000000000002</v>
      </c>
      <c r="AI64" s="314" cm="1">
        <f t="array" ref="AI64">IF(AI$7=-1,AJ64,IF(AI$7=99,AH64,IF(AI$7=0,INDEX($E64:$I64,0,AI$5),(INDEX($E64:$I64,0,AI$7+1)-INDEX($E64:$I64,0,AI$7))/(INDEX($E$4:$I$4,0,AI$7+1)-INDEX($E$4:$I$4,0,AI$7))+AH64)))</f>
        <v>0.10000000000000002</v>
      </c>
      <c r="AJ64" s="314" cm="1">
        <f t="array" ref="AJ64">IF(AJ$7=-1,AK64,IF(AJ$7=99,AI64,IF(AJ$7=0,INDEX($E64:$I64,0,AJ$5),(INDEX($E64:$I64,0,AJ$7+1)-INDEX($E64:$I64,0,AJ$7))/(INDEX($E$4:$I$4,0,AJ$7+1)-INDEX($E$4:$I$4,0,AJ$7))+AI64)))</f>
        <v>0.10000000000000002</v>
      </c>
      <c r="AK64" s="314" cm="1">
        <f t="array" ref="AK64">IF(AK$7=-1,AL64,IF(AK$7=99,AJ64,IF(AK$7=0,INDEX($E64:$I64,0,AK$5),(INDEX($E64:$I64,0,AK$7+1)-INDEX($E64:$I64,0,AK$7))/(INDEX($E$4:$I$4,0,AK$7+1)-INDEX($E$4:$I$4,0,AK$7))+AJ64)))</f>
        <v>0.10000000000000002</v>
      </c>
      <c r="AL64" s="314" cm="1">
        <f t="array" ref="AL64">IF(AL$7=-1,AM64,IF(AL$7=99,AK64,IF(AL$7=0,INDEX($E64:$I64,0,AL$5),(INDEX($E64:$I64,0,AL$7+1)-INDEX($E64:$I64,0,AL$7))/(INDEX($E$4:$I$4,0,AL$7+1)-INDEX($E$4:$I$4,0,AL$7))+AK64)))</f>
        <v>0.10000000000000002</v>
      </c>
      <c r="AM64" s="314" cm="1">
        <f t="array" ref="AM64">IF(AM$7=-1,AN64,IF(AM$7=99,AL64,IF(AM$7=0,INDEX($E64:$I64,0,AM$5),(INDEX($E64:$I64,0,AM$7+1)-INDEX($E64:$I64,0,AM$7))/(INDEX($E$4:$I$4,0,AM$7+1)-INDEX($E$4:$I$4,0,AM$7))+AL64)))</f>
        <v>0.10000000000000002</v>
      </c>
      <c r="AN64" s="314" cm="1">
        <f t="array" ref="AN64">IF(AN$7=-1,AO64,IF(AN$7=99,AM64,IF(AN$7=0,INDEX($E64:$I64,0,AN$5),(INDEX($E64:$I64,0,AN$7+1)-INDEX($E64:$I64,0,AN$7))/(INDEX($E$4:$I$4,0,AN$7+1)-INDEX($E$4:$I$4,0,AN$7))+AM64)))</f>
        <v>0.10000000000000002</v>
      </c>
      <c r="AO64" s="314" cm="1">
        <f t="array" ref="AO64">IF(AO$7=-1,AP64,IF(AO$7=99,AN64,IF(AO$7=0,INDEX($E64:$I64,0,AO$5),(INDEX($E64:$I64,0,AO$7+1)-INDEX($E64:$I64,0,AO$7))/(INDEX($E$4:$I$4,0,AO$7+1)-INDEX($E$4:$I$4,0,AO$7))+AN64)))</f>
        <v>0.10000000000000002</v>
      </c>
      <c r="AP64" s="314" cm="1">
        <f t="array" ref="AP64">IF(AP$7=-1,AQ64,IF(AP$7=99,AO64,IF(AP$7=0,INDEX($E64:$I64,0,AP$5),(INDEX($E64:$I64,0,AP$7+1)-INDEX($E64:$I64,0,AP$7))/(INDEX($E$4:$I$4,0,AP$7+1)-INDEX($E$4:$I$4,0,AP$7))+AO64)))</f>
        <v>0.10000000000000002</v>
      </c>
    </row>
    <row r="65" spans="1:42">
      <c r="A65" s="314" t="s">
        <v>16</v>
      </c>
      <c r="C65" s="314" t="str">
        <f t="shared" si="18"/>
        <v>Lighting</v>
      </c>
      <c r="E65" s="186">
        <f t="shared" si="19"/>
        <v>0.69799999999999995</v>
      </c>
      <c r="F65" s="186">
        <f t="shared" si="19"/>
        <v>0.69815011083407819</v>
      </c>
      <c r="G65" s="186">
        <f t="shared" si="19"/>
        <v>0.6978583720408863</v>
      </c>
      <c r="H65" s="186">
        <f t="shared" si="19"/>
        <v>0.69735399164807377</v>
      </c>
      <c r="I65" s="186">
        <f t="shared" si="19"/>
        <v>0.69663818196532856</v>
      </c>
      <c r="J65" s="314" cm="1">
        <f t="array" ref="J65">IF(J$7=-1,K65,IF(J$7=99,I65,IF(J$7=0,INDEX($E65:$I65,0,J$5),(INDEX($E65:$I65,0,J$7+1)-INDEX($E65:$I65,0,J$7))/(INDEX($E$4:$I$4,0,J$7+1)-INDEX($E$4:$I$4,0,J$7))+I65)))</f>
        <v>0.69799999999999995</v>
      </c>
      <c r="K65" s="314" cm="1">
        <f t="array" ref="K65">IF(K$7=-1,L65,IF(K$7=99,J65,IF(K$7=0,INDEX($E65:$I65,0,K$5),(INDEX($E65:$I65,0,K$7+1)-INDEX($E65:$I65,0,K$7))/(INDEX($E$4:$I$4,0,K$7+1)-INDEX($E$4:$I$4,0,K$7))+J65)))</f>
        <v>0.69801876385425976</v>
      </c>
      <c r="L65" s="314" cm="1">
        <f t="array" ref="L65">IF(L$7=-1,M65,IF(L$7=99,K65,IF(L$7=0,INDEX($E65:$I65,0,L$5),(INDEX($E65:$I65,0,L$7+1)-INDEX($E65:$I65,0,L$7))/(INDEX($E$4:$I$4,0,L$7+1)-INDEX($E$4:$I$4,0,L$7))+K65)))</f>
        <v>0.69803752770851957</v>
      </c>
      <c r="M65" s="314" cm="1">
        <f t="array" ref="M65">IF(M$7=-1,N65,IF(M$7=99,L65,IF(M$7=0,INDEX($E65:$I65,0,M$5),(INDEX($E65:$I65,0,M$7+1)-INDEX($E65:$I65,0,M$7))/(INDEX($E$4:$I$4,0,M$7+1)-INDEX($E$4:$I$4,0,M$7))+L65)))</f>
        <v>0.69805629156277937</v>
      </c>
      <c r="N65" s="314" cm="1">
        <f t="array" ref="N65">IF(N$7=-1,O65,IF(N$7=99,M65,IF(N$7=0,INDEX($E65:$I65,0,N$5),(INDEX($E65:$I65,0,N$7+1)-INDEX($E65:$I65,0,N$7))/(INDEX($E$4:$I$4,0,N$7+1)-INDEX($E$4:$I$4,0,N$7))+M65)))</f>
        <v>0.69807505541703918</v>
      </c>
      <c r="O65" s="314" cm="1">
        <f t="array" ref="O65">IF(O$7=-1,P65,IF(O$7=99,N65,IF(O$7=0,INDEX($E65:$I65,0,O$5),(INDEX($E65:$I65,0,O$7+1)-INDEX($E65:$I65,0,O$7))/(INDEX($E$4:$I$4,0,O$7+1)-INDEX($E$4:$I$4,0,O$7))+N65)))</f>
        <v>0.69809381927129899</v>
      </c>
      <c r="P65" s="314" cm="1">
        <f t="array" ref="P65">IF(P$7=-1,Q65,IF(P$7=99,O65,IF(P$7=0,INDEX($E65:$I65,0,P$5),(INDEX($E65:$I65,0,P$7+1)-INDEX($E65:$I65,0,P$7))/(INDEX($E$4:$I$4,0,P$7+1)-INDEX($E$4:$I$4,0,P$7))+O65)))</f>
        <v>0.69811258312555879</v>
      </c>
      <c r="Q65" s="314" cm="1">
        <f t="array" ref="Q65">IF(Q$7=-1,R65,IF(Q$7=99,P65,IF(Q$7=0,INDEX($E65:$I65,0,Q$5),(INDEX($E65:$I65,0,Q$7+1)-INDEX($E65:$I65,0,Q$7))/(INDEX($E$4:$I$4,0,Q$7+1)-INDEX($E$4:$I$4,0,Q$7))+P65)))</f>
        <v>0.6981313469798186</v>
      </c>
      <c r="R65" s="314" cm="1">
        <f t="array" ref="R65">IF(R$7=-1,S65,IF(R$7=99,Q65,IF(R$7=0,INDEX($E65:$I65,0,R$5),(INDEX($E65:$I65,0,R$7+1)-INDEX($E65:$I65,0,R$7))/(INDEX($E$4:$I$4,0,R$7+1)-INDEX($E$4:$I$4,0,R$7))+Q65)))</f>
        <v>0.69815011083407819</v>
      </c>
      <c r="S65" s="314" cm="1">
        <f t="array" ref="S65">IF(S$7=-1,T65,IF(S$7=99,R65,IF(S$7=0,INDEX($E65:$I65,0,S$5),(INDEX($E65:$I65,0,S$7+1)-INDEX($E65:$I65,0,S$7))/(INDEX($E$4:$I$4,0,S$7+1)-INDEX($E$4:$I$4,0,S$7))+R65)))</f>
        <v>0.69812093695475896</v>
      </c>
      <c r="T65" s="314" cm="1">
        <f t="array" ref="T65">IF(T$7=-1,U65,IF(T$7=99,S65,IF(T$7=0,INDEX($E65:$I65,0,T$5),(INDEX($E65:$I65,0,T$7+1)-INDEX($E65:$I65,0,T$7))/(INDEX($E$4:$I$4,0,T$7+1)-INDEX($E$4:$I$4,0,T$7))+S65)))</f>
        <v>0.69809176307543974</v>
      </c>
      <c r="U65" s="314" cm="1">
        <f t="array" ref="U65">IF(U$7=-1,V65,IF(U$7=99,T65,IF(U$7=0,INDEX($E65:$I65,0,U$5),(INDEX($E65:$I65,0,U$7+1)-INDEX($E65:$I65,0,U$7))/(INDEX($E$4:$I$4,0,U$7+1)-INDEX($E$4:$I$4,0,U$7))+T65)))</f>
        <v>0.69806258919612052</v>
      </c>
      <c r="V65" s="314" cm="1">
        <f t="array" ref="V65">IF(V$7=-1,W65,IF(V$7=99,U65,IF(V$7=0,INDEX($E65:$I65,0,V$5),(INDEX($E65:$I65,0,V$7+1)-INDEX($E65:$I65,0,V$7))/(INDEX($E$4:$I$4,0,V$7+1)-INDEX($E$4:$I$4,0,V$7))+U65)))</f>
        <v>0.6980334153168013</v>
      </c>
      <c r="W65" s="314" cm="1">
        <f t="array" ref="W65">IF(W$7=-1,X65,IF(W$7=99,V65,IF(W$7=0,INDEX($E65:$I65,0,W$5),(INDEX($E65:$I65,0,W$7+1)-INDEX($E65:$I65,0,W$7))/(INDEX($E$4:$I$4,0,W$7+1)-INDEX($E$4:$I$4,0,W$7))+V65)))</f>
        <v>0.69800424143748208</v>
      </c>
      <c r="X65" s="314" cm="1">
        <f t="array" ref="X65">IF(X$7=-1,Y65,IF(X$7=99,W65,IF(X$7=0,INDEX($E65:$I65,0,X$5),(INDEX($E65:$I65,0,X$7+1)-INDEX($E65:$I65,0,X$7))/(INDEX($E$4:$I$4,0,X$7+1)-INDEX($E$4:$I$4,0,X$7))+W65)))</f>
        <v>0.69797506755816285</v>
      </c>
      <c r="Y65" s="314" cm="1">
        <f t="array" ref="Y65">IF(Y$7=-1,Z65,IF(Y$7=99,X65,IF(Y$7=0,INDEX($E65:$I65,0,Y$5),(INDEX($E65:$I65,0,Y$7+1)-INDEX($E65:$I65,0,Y$7))/(INDEX($E$4:$I$4,0,Y$7+1)-INDEX($E$4:$I$4,0,Y$7))+X65)))</f>
        <v>0.69794589367884363</v>
      </c>
      <c r="Z65" s="314" cm="1">
        <f t="array" ref="Z65">IF(Z$7=-1,AA65,IF(Z$7=99,Y65,IF(Z$7=0,INDEX($E65:$I65,0,Z$5),(INDEX($E65:$I65,0,Z$7+1)-INDEX($E65:$I65,0,Z$7))/(INDEX($E$4:$I$4,0,Z$7+1)-INDEX($E$4:$I$4,0,Z$7))+Y65)))</f>
        <v>0.69791671979952441</v>
      </c>
      <c r="AA65" s="314" cm="1">
        <f t="array" ref="AA65">IF(AA$7=-1,AB65,IF(AA$7=99,Z65,IF(AA$7=0,INDEX($E65:$I65,0,AA$5),(INDEX($E65:$I65,0,AA$7+1)-INDEX($E65:$I65,0,AA$7))/(INDEX($E$4:$I$4,0,AA$7+1)-INDEX($E$4:$I$4,0,AA$7))+Z65)))</f>
        <v>0.69788754592020519</v>
      </c>
      <c r="AB65" s="314" cm="1">
        <f t="array" ref="AB65">IF(AB$7=-1,AC65,IF(AB$7=99,AA65,IF(AB$7=0,INDEX($E65:$I65,0,AB$5),(INDEX($E65:$I65,0,AB$7+1)-INDEX($E65:$I65,0,AB$7))/(INDEX($E$4:$I$4,0,AB$7+1)-INDEX($E$4:$I$4,0,AB$7))+AA65)))</f>
        <v>0.6978583720408863</v>
      </c>
      <c r="AC65" s="314" cm="1">
        <f t="array" ref="AC65">IF(AC$7=-1,AD65,IF(AC$7=99,AB65,IF(AC$7=0,INDEX($E65:$I65,0,AC$5),(INDEX($E65:$I65,0,AC$7+1)-INDEX($E65:$I65,0,AC$7))/(INDEX($E$4:$I$4,0,AC$7+1)-INDEX($E$4:$I$4,0,AC$7))+AB65)))</f>
        <v>0.69780793400160501</v>
      </c>
      <c r="AD65" s="314" cm="1">
        <f t="array" ref="AD65">IF(AD$7=-1,AE65,IF(AD$7=99,AC65,IF(AD$7=0,INDEX($E65:$I65,0,AD$5),(INDEX($E65:$I65,0,AD$7+1)-INDEX($E65:$I65,0,AD$7))/(INDEX($E$4:$I$4,0,AD$7+1)-INDEX($E$4:$I$4,0,AD$7))+AC65)))</f>
        <v>0.69775749596232373</v>
      </c>
      <c r="AE65" s="314" cm="1">
        <f t="array" ref="AE65">IF(AE$7=-1,AF65,IF(AE$7=99,AD65,IF(AE$7=0,INDEX($E65:$I65,0,AE$5),(INDEX($E65:$I65,0,AE$7+1)-INDEX($E65:$I65,0,AE$7))/(INDEX($E$4:$I$4,0,AE$7+1)-INDEX($E$4:$I$4,0,AE$7))+AD65)))</f>
        <v>0.69770705792304244</v>
      </c>
      <c r="AF65" s="314" cm="1">
        <f t="array" ref="AF65">IF(AF$7=-1,AG65,IF(AF$7=99,AE65,IF(AF$7=0,INDEX($E65:$I65,0,AF$5),(INDEX($E65:$I65,0,AF$7+1)-INDEX($E65:$I65,0,AF$7))/(INDEX($E$4:$I$4,0,AF$7+1)-INDEX($E$4:$I$4,0,AF$7))+AE65)))</f>
        <v>0.69765661988376115</v>
      </c>
      <c r="AG65" s="314" cm="1">
        <f t="array" ref="AG65">IF(AG$7=-1,AH65,IF(AG$7=99,AF65,IF(AG$7=0,INDEX($E65:$I65,0,AG$5),(INDEX($E65:$I65,0,AG$7+1)-INDEX($E65:$I65,0,AG$7))/(INDEX($E$4:$I$4,0,AG$7+1)-INDEX($E$4:$I$4,0,AG$7))+AF65)))</f>
        <v>0.69760618184447987</v>
      </c>
      <c r="AH65" s="314" cm="1">
        <f t="array" ref="AH65">IF(AH$7=-1,AI65,IF(AH$7=99,AG65,IF(AH$7=0,INDEX($E65:$I65,0,AH$5),(INDEX($E65:$I65,0,AH$7+1)-INDEX($E65:$I65,0,AH$7))/(INDEX($E$4:$I$4,0,AH$7+1)-INDEX($E$4:$I$4,0,AH$7))+AG65)))</f>
        <v>0.69755574380519858</v>
      </c>
      <c r="AI65" s="314" cm="1">
        <f t="array" ref="AI65">IF(AI$7=-1,AJ65,IF(AI$7=99,AH65,IF(AI$7=0,INDEX($E65:$I65,0,AI$5),(INDEX($E65:$I65,0,AI$7+1)-INDEX($E65:$I65,0,AI$7))/(INDEX($E$4:$I$4,0,AI$7+1)-INDEX($E$4:$I$4,0,AI$7))+AH65)))</f>
        <v>0.69750530576591729</v>
      </c>
      <c r="AJ65" s="314" cm="1">
        <f t="array" ref="AJ65">IF(AJ$7=-1,AK65,IF(AJ$7=99,AI65,IF(AJ$7=0,INDEX($E65:$I65,0,AJ$5),(INDEX($E65:$I65,0,AJ$7+1)-INDEX($E65:$I65,0,AJ$7))/(INDEX($E$4:$I$4,0,AJ$7+1)-INDEX($E$4:$I$4,0,AJ$7))+AI65)))</f>
        <v>0.69745486772663601</v>
      </c>
      <c r="AK65" s="314" cm="1">
        <f t="array" ref="AK65">IF(AK$7=-1,AL65,IF(AK$7=99,AJ65,IF(AK$7=0,INDEX($E65:$I65,0,AK$5),(INDEX($E65:$I65,0,AK$7+1)-INDEX($E65:$I65,0,AK$7))/(INDEX($E$4:$I$4,0,AK$7+1)-INDEX($E$4:$I$4,0,AK$7))+AJ65)))</f>
        <v>0.69740442968735472</v>
      </c>
      <c r="AL65" s="314" cm="1">
        <f t="array" ref="AL65">IF(AL$7=-1,AM65,IF(AL$7=99,AK65,IF(AL$7=0,INDEX($E65:$I65,0,AL$5),(INDEX($E65:$I65,0,AL$7+1)-INDEX($E65:$I65,0,AL$7))/(INDEX($E$4:$I$4,0,AL$7+1)-INDEX($E$4:$I$4,0,AL$7))+AK65)))</f>
        <v>0.69735399164807377</v>
      </c>
      <c r="AM65" s="314" cm="1">
        <f t="array" ref="AM65">IF(AM$7=-1,AN65,IF(AM$7=99,AL65,IF(AM$7=0,INDEX($E65:$I65,0,AM$5),(INDEX($E65:$I65,0,AM$7+1)-INDEX($E65:$I65,0,AM$7))/(INDEX($E$4:$I$4,0,AM$7+1)-INDEX($E$4:$I$4,0,AM$7))+AL65)))</f>
        <v>0.69728241067979924</v>
      </c>
      <c r="AN65" s="314" cm="1">
        <f t="array" ref="AN65">IF(AN$7=-1,AO65,IF(AN$7=99,AM65,IF(AN$7=0,INDEX($E65:$I65,0,AN$5),(INDEX($E65:$I65,0,AN$7+1)-INDEX($E65:$I65,0,AN$7))/(INDEX($E$4:$I$4,0,AN$7+1)-INDEX($E$4:$I$4,0,AN$7))+AM65)))</f>
        <v>0.69663818196532856</v>
      </c>
      <c r="AO65" s="314" cm="1">
        <f t="array" ref="AO65">IF(AO$7=-1,AP65,IF(AO$7=99,AN65,IF(AO$7=0,INDEX($E65:$I65,0,AO$5),(INDEX($E65:$I65,0,AO$7+1)-INDEX($E65:$I65,0,AO$7))/(INDEX($E$4:$I$4,0,AO$7+1)-INDEX($E$4:$I$4,0,AO$7))+AN65)))</f>
        <v>0.69663818196532856</v>
      </c>
      <c r="AP65" s="314" cm="1">
        <f t="array" ref="AP65">IF(AP$7=-1,AQ65,IF(AP$7=99,AO65,IF(AP$7=0,INDEX($E65:$I65,0,AP$5),(INDEX($E65:$I65,0,AP$7+1)-INDEX($E65:$I65,0,AP$7))/(INDEX($E$4:$I$4,0,AP$7+1)-INDEX($E$4:$I$4,0,AP$7))+AO65)))</f>
        <v>0.69663818196532856</v>
      </c>
    </row>
    <row r="66" spans="1:42">
      <c r="A66" s="314" t="s">
        <v>16</v>
      </c>
      <c r="C66" s="314" t="str">
        <f t="shared" si="18"/>
        <v>Cooking</v>
      </c>
      <c r="E66" s="186">
        <f t="shared" si="19"/>
        <v>0.39899999999999997</v>
      </c>
      <c r="F66" s="186">
        <f t="shared" si="19"/>
        <v>0.39907505541703908</v>
      </c>
      <c r="G66" s="186">
        <f t="shared" si="19"/>
        <v>0.39892918602044314</v>
      </c>
      <c r="H66" s="186">
        <f t="shared" si="19"/>
        <v>0.39867699582403687</v>
      </c>
      <c r="I66" s="186">
        <f t="shared" si="19"/>
        <v>0.39831909098266427</v>
      </c>
      <c r="J66" s="314" cm="1">
        <f t="array" ref="J66">IF(J$7=-1,K66,IF(J$7=99,I66,IF(J$7=0,INDEX($E66:$I66,0,J$5),(INDEX($E66:$I66,0,J$7+1)-INDEX($E66:$I66,0,J$7))/(INDEX($E$4:$I$4,0,J$7+1)-INDEX($E$4:$I$4,0,J$7))+I66)))</f>
        <v>0.39899999999999997</v>
      </c>
      <c r="K66" s="314" cm="1">
        <f t="array" ref="K66">IF(K$7=-1,L66,IF(K$7=99,J66,IF(K$7=0,INDEX($E66:$I66,0,K$5),(INDEX($E66:$I66,0,K$7+1)-INDEX($E66:$I66,0,K$7))/(INDEX($E$4:$I$4,0,K$7+1)-INDEX($E$4:$I$4,0,K$7))+J66)))</f>
        <v>0.39900938192712987</v>
      </c>
      <c r="L66" s="314" cm="1">
        <f t="array" ref="L66">IF(L$7=-1,M66,IF(L$7=99,K66,IF(L$7=0,INDEX($E66:$I66,0,L$5),(INDEX($E66:$I66,0,L$7+1)-INDEX($E66:$I66,0,L$7))/(INDEX($E$4:$I$4,0,L$7+1)-INDEX($E$4:$I$4,0,L$7))+K66)))</f>
        <v>0.39901876385425977</v>
      </c>
      <c r="M66" s="314" cm="1">
        <f t="array" ref="M66">IF(M$7=-1,N66,IF(M$7=99,L66,IF(M$7=0,INDEX($E66:$I66,0,M$5),(INDEX($E66:$I66,0,M$7+1)-INDEX($E66:$I66,0,M$7))/(INDEX($E$4:$I$4,0,M$7+1)-INDEX($E$4:$I$4,0,M$7))+L66)))</f>
        <v>0.39902814578138968</v>
      </c>
      <c r="N66" s="314" cm="1">
        <f t="array" ref="N66">IF(N$7=-1,O66,IF(N$7=99,M66,IF(N$7=0,INDEX($E66:$I66,0,N$5),(INDEX($E66:$I66,0,N$7+1)-INDEX($E66:$I66,0,N$7))/(INDEX($E$4:$I$4,0,N$7+1)-INDEX($E$4:$I$4,0,N$7))+M66)))</f>
        <v>0.39903752770851958</v>
      </c>
      <c r="O66" s="314" cm="1">
        <f t="array" ref="O66">IF(O$7=-1,P66,IF(O$7=99,N66,IF(O$7=0,INDEX($E66:$I66,0,O$5),(INDEX($E66:$I66,0,O$7+1)-INDEX($E66:$I66,0,O$7))/(INDEX($E$4:$I$4,0,O$7+1)-INDEX($E$4:$I$4,0,O$7))+N66)))</f>
        <v>0.39904690963564948</v>
      </c>
      <c r="P66" s="314" cm="1">
        <f t="array" ref="P66">IF(P$7=-1,Q66,IF(P$7=99,O66,IF(P$7=0,INDEX($E66:$I66,0,P$5),(INDEX($E66:$I66,0,P$7+1)-INDEX($E66:$I66,0,P$7))/(INDEX($E$4:$I$4,0,P$7+1)-INDEX($E$4:$I$4,0,P$7))+O66)))</f>
        <v>0.39905629156277939</v>
      </c>
      <c r="Q66" s="314" cm="1">
        <f t="array" ref="Q66">IF(Q$7=-1,R66,IF(Q$7=99,P66,IF(Q$7=0,INDEX($E66:$I66,0,Q$5),(INDEX($E66:$I66,0,Q$7+1)-INDEX($E66:$I66,0,Q$7))/(INDEX($E$4:$I$4,0,Q$7+1)-INDEX($E$4:$I$4,0,Q$7))+P66)))</f>
        <v>0.39906567348990929</v>
      </c>
      <c r="R66" s="314" cm="1">
        <f t="array" ref="R66">IF(R$7=-1,S66,IF(R$7=99,Q66,IF(R$7=0,INDEX($E66:$I66,0,R$5),(INDEX($E66:$I66,0,R$7+1)-INDEX($E66:$I66,0,R$7))/(INDEX($E$4:$I$4,0,R$7+1)-INDEX($E$4:$I$4,0,R$7))+Q66)))</f>
        <v>0.39907505541703908</v>
      </c>
      <c r="S66" s="314" cm="1">
        <f t="array" ref="S66">IF(S$7=-1,T66,IF(S$7=99,R66,IF(S$7=0,INDEX($E66:$I66,0,S$5),(INDEX($E66:$I66,0,S$7+1)-INDEX($E66:$I66,0,S$7))/(INDEX($E$4:$I$4,0,S$7+1)-INDEX($E$4:$I$4,0,S$7))+R66)))</f>
        <v>0.39906046847737947</v>
      </c>
      <c r="T66" s="314" cm="1">
        <f t="array" ref="T66">IF(T$7=-1,U66,IF(T$7=99,S66,IF(T$7=0,INDEX($E66:$I66,0,T$5),(INDEX($E66:$I66,0,T$7+1)-INDEX($E66:$I66,0,T$7))/(INDEX($E$4:$I$4,0,T$7+1)-INDEX($E$4:$I$4,0,T$7))+S66)))</f>
        <v>0.39904588153771986</v>
      </c>
      <c r="U66" s="314" cm="1">
        <f t="array" ref="U66">IF(U$7=-1,V66,IF(U$7=99,T66,IF(U$7=0,INDEX($E66:$I66,0,U$5),(INDEX($E66:$I66,0,U$7+1)-INDEX($E66:$I66,0,U$7))/(INDEX($E$4:$I$4,0,U$7+1)-INDEX($E$4:$I$4,0,U$7))+T66)))</f>
        <v>0.39903129459806025</v>
      </c>
      <c r="V66" s="314" cm="1">
        <f t="array" ref="V66">IF(V$7=-1,W66,IF(V$7=99,U66,IF(V$7=0,INDEX($E66:$I66,0,V$5),(INDEX($E66:$I66,0,V$7+1)-INDEX($E66:$I66,0,V$7))/(INDEX($E$4:$I$4,0,V$7+1)-INDEX($E$4:$I$4,0,V$7))+U66)))</f>
        <v>0.39901670765840064</v>
      </c>
      <c r="W66" s="314" cm="1">
        <f t="array" ref="W66">IF(W$7=-1,X66,IF(W$7=99,V66,IF(W$7=0,INDEX($E66:$I66,0,W$5),(INDEX($E66:$I66,0,W$7+1)-INDEX($E66:$I66,0,W$7))/(INDEX($E$4:$I$4,0,W$7+1)-INDEX($E$4:$I$4,0,W$7))+V66)))</f>
        <v>0.39900212071874103</v>
      </c>
      <c r="X66" s="314" cm="1">
        <f t="array" ref="X66">IF(X$7=-1,Y66,IF(X$7=99,W66,IF(X$7=0,INDEX($E66:$I66,0,X$5),(INDEX($E66:$I66,0,X$7+1)-INDEX($E66:$I66,0,X$7))/(INDEX($E$4:$I$4,0,X$7+1)-INDEX($E$4:$I$4,0,X$7))+W66)))</f>
        <v>0.39898753377908142</v>
      </c>
      <c r="Y66" s="314" cm="1">
        <f t="array" ref="Y66">IF(Y$7=-1,Z66,IF(Y$7=99,X66,IF(Y$7=0,INDEX($E66:$I66,0,Y$5),(INDEX($E66:$I66,0,Y$7+1)-INDEX($E66:$I66,0,Y$7))/(INDEX($E$4:$I$4,0,Y$7+1)-INDEX($E$4:$I$4,0,Y$7))+X66)))</f>
        <v>0.3989729468394218</v>
      </c>
      <c r="Z66" s="314" cm="1">
        <f t="array" ref="Z66">IF(Z$7=-1,AA66,IF(Z$7=99,Y66,IF(Z$7=0,INDEX($E66:$I66,0,Z$5),(INDEX($E66:$I66,0,Z$7+1)-INDEX($E66:$I66,0,Z$7))/(INDEX($E$4:$I$4,0,Z$7+1)-INDEX($E$4:$I$4,0,Z$7))+Y66)))</f>
        <v>0.39895835989976219</v>
      </c>
      <c r="AA66" s="314" cm="1">
        <f t="array" ref="AA66">IF(AA$7=-1,AB66,IF(AA$7=99,Z66,IF(AA$7=0,INDEX($E66:$I66,0,AA$5),(INDEX($E66:$I66,0,AA$7+1)-INDEX($E66:$I66,0,AA$7))/(INDEX($E$4:$I$4,0,AA$7+1)-INDEX($E$4:$I$4,0,AA$7))+Z66)))</f>
        <v>0.39894377296010258</v>
      </c>
      <c r="AB66" s="314" cm="1">
        <f t="array" ref="AB66">IF(AB$7=-1,AC66,IF(AB$7=99,AA66,IF(AB$7=0,INDEX($E66:$I66,0,AB$5),(INDEX($E66:$I66,0,AB$7+1)-INDEX($E66:$I66,0,AB$7))/(INDEX($E$4:$I$4,0,AB$7+1)-INDEX($E$4:$I$4,0,AB$7))+AA66)))</f>
        <v>0.39892918602044314</v>
      </c>
      <c r="AC66" s="314" cm="1">
        <f t="array" ref="AC66">IF(AC$7=-1,AD66,IF(AC$7=99,AB66,IF(AC$7=0,INDEX($E66:$I66,0,AC$5),(INDEX($E66:$I66,0,AC$7+1)-INDEX($E66:$I66,0,AC$7))/(INDEX($E$4:$I$4,0,AC$7+1)-INDEX($E$4:$I$4,0,AC$7))+AB66)))</f>
        <v>0.3989039670008025</v>
      </c>
      <c r="AD66" s="314" cm="1">
        <f t="array" ref="AD66">IF(AD$7=-1,AE66,IF(AD$7=99,AC66,IF(AD$7=0,INDEX($E66:$I66,0,AD$5),(INDEX($E66:$I66,0,AD$7+1)-INDEX($E66:$I66,0,AD$7))/(INDEX($E$4:$I$4,0,AD$7+1)-INDEX($E$4:$I$4,0,AD$7))+AC66)))</f>
        <v>0.39887874798116185</v>
      </c>
      <c r="AE66" s="314" cm="1">
        <f t="array" ref="AE66">IF(AE$7=-1,AF66,IF(AE$7=99,AD66,IF(AE$7=0,INDEX($E66:$I66,0,AE$5),(INDEX($E66:$I66,0,AE$7+1)-INDEX($E66:$I66,0,AE$7))/(INDEX($E$4:$I$4,0,AE$7+1)-INDEX($E$4:$I$4,0,AE$7))+AD66)))</f>
        <v>0.39885352896152121</v>
      </c>
      <c r="AF66" s="314" cm="1">
        <f t="array" ref="AF66">IF(AF$7=-1,AG66,IF(AF$7=99,AE66,IF(AF$7=0,INDEX($E66:$I66,0,AF$5),(INDEX($E66:$I66,0,AF$7+1)-INDEX($E66:$I66,0,AF$7))/(INDEX($E$4:$I$4,0,AF$7+1)-INDEX($E$4:$I$4,0,AF$7))+AE66)))</f>
        <v>0.39882830994188057</v>
      </c>
      <c r="AG66" s="314" cm="1">
        <f t="array" ref="AG66">IF(AG$7=-1,AH66,IF(AG$7=99,AF66,IF(AG$7=0,INDEX($E66:$I66,0,AG$5),(INDEX($E66:$I66,0,AG$7+1)-INDEX($E66:$I66,0,AG$7))/(INDEX($E$4:$I$4,0,AG$7+1)-INDEX($E$4:$I$4,0,AG$7))+AF66)))</f>
        <v>0.39880309092223992</v>
      </c>
      <c r="AH66" s="314" cm="1">
        <f t="array" ref="AH66">IF(AH$7=-1,AI66,IF(AH$7=99,AG66,IF(AH$7=0,INDEX($E66:$I66,0,AH$5),(INDEX($E66:$I66,0,AH$7+1)-INDEX($E66:$I66,0,AH$7))/(INDEX($E$4:$I$4,0,AH$7+1)-INDEX($E$4:$I$4,0,AH$7))+AG66)))</f>
        <v>0.39877787190259928</v>
      </c>
      <c r="AI66" s="314" cm="1">
        <f t="array" ref="AI66">IF(AI$7=-1,AJ66,IF(AI$7=99,AH66,IF(AI$7=0,INDEX($E66:$I66,0,AI$5),(INDEX($E66:$I66,0,AI$7+1)-INDEX($E66:$I66,0,AI$7))/(INDEX($E$4:$I$4,0,AI$7+1)-INDEX($E$4:$I$4,0,AI$7))+AH66)))</f>
        <v>0.39875265288295864</v>
      </c>
      <c r="AJ66" s="314" cm="1">
        <f t="array" ref="AJ66">IF(AJ$7=-1,AK66,IF(AJ$7=99,AI66,IF(AJ$7=0,INDEX($E66:$I66,0,AJ$5),(INDEX($E66:$I66,0,AJ$7+1)-INDEX($E66:$I66,0,AJ$7))/(INDEX($E$4:$I$4,0,AJ$7+1)-INDEX($E$4:$I$4,0,AJ$7))+AI66)))</f>
        <v>0.39872743386331799</v>
      </c>
      <c r="AK66" s="314" cm="1">
        <f t="array" ref="AK66">IF(AK$7=-1,AL66,IF(AK$7=99,AJ66,IF(AK$7=0,INDEX($E66:$I66,0,AK$5),(INDEX($E66:$I66,0,AK$7+1)-INDEX($E66:$I66,0,AK$7))/(INDEX($E$4:$I$4,0,AK$7+1)-INDEX($E$4:$I$4,0,AK$7))+AJ66)))</f>
        <v>0.39870221484367735</v>
      </c>
      <c r="AL66" s="314" cm="1">
        <f t="array" ref="AL66">IF(AL$7=-1,AM66,IF(AL$7=99,AK66,IF(AL$7=0,INDEX($E66:$I66,0,AL$5),(INDEX($E66:$I66,0,AL$7+1)-INDEX($E66:$I66,0,AL$7))/(INDEX($E$4:$I$4,0,AL$7+1)-INDEX($E$4:$I$4,0,AL$7))+AK66)))</f>
        <v>0.39867699582403687</v>
      </c>
      <c r="AM66" s="314" cm="1">
        <f t="array" ref="AM66">IF(AM$7=-1,AN66,IF(AM$7=99,AL66,IF(AM$7=0,INDEX($E66:$I66,0,AM$5),(INDEX($E66:$I66,0,AM$7+1)-INDEX($E66:$I66,0,AM$7))/(INDEX($E$4:$I$4,0,AM$7+1)-INDEX($E$4:$I$4,0,AM$7))+AL66)))</f>
        <v>0.39864120533989961</v>
      </c>
      <c r="AN66" s="314" cm="1">
        <f t="array" ref="AN66">IF(AN$7=-1,AO66,IF(AN$7=99,AM66,IF(AN$7=0,INDEX($E66:$I66,0,AN$5),(INDEX($E66:$I66,0,AN$7+1)-INDEX($E66:$I66,0,AN$7))/(INDEX($E$4:$I$4,0,AN$7+1)-INDEX($E$4:$I$4,0,AN$7))+AM66)))</f>
        <v>0.39831909098266427</v>
      </c>
      <c r="AO66" s="314" cm="1">
        <f t="array" ref="AO66">IF(AO$7=-1,AP66,IF(AO$7=99,AN66,IF(AO$7=0,INDEX($E66:$I66,0,AO$5),(INDEX($E66:$I66,0,AO$7+1)-INDEX($E66:$I66,0,AO$7))/(INDEX($E$4:$I$4,0,AO$7+1)-INDEX($E$4:$I$4,0,AO$7))+AN66)))</f>
        <v>0.39831909098266427</v>
      </c>
      <c r="AP66" s="314" cm="1">
        <f t="array" ref="AP66">IF(AP$7=-1,AQ66,IF(AP$7=99,AO66,IF(AP$7=0,INDEX($E66:$I66,0,AP$5),(INDEX($E66:$I66,0,AP$7+1)-INDEX($E66:$I66,0,AP$7))/(INDEX($E$4:$I$4,0,AP$7+1)-INDEX($E$4:$I$4,0,AP$7))+AO66)))</f>
        <v>0.39831909098266427</v>
      </c>
    </row>
    <row r="67" spans="1:42">
      <c r="A67" s="314" t="s">
        <v>16</v>
      </c>
      <c r="C67" s="314" t="str">
        <f t="shared" si="18"/>
        <v>Space Heating</v>
      </c>
      <c r="E67" s="186">
        <f t="shared" si="19"/>
        <v>0.29899999999999999</v>
      </c>
      <c r="F67" s="186">
        <f t="shared" si="19"/>
        <v>0.2990750554170391</v>
      </c>
      <c r="G67" s="186">
        <f t="shared" si="19"/>
        <v>0.29892918602044316</v>
      </c>
      <c r="H67" s="186">
        <f t="shared" si="19"/>
        <v>0.29867699582403689</v>
      </c>
      <c r="I67" s="186">
        <f t="shared" si="19"/>
        <v>0.29831909098266429</v>
      </c>
      <c r="J67" s="314" cm="1">
        <f t="array" ref="J67">IF(J$7=-1,K67,IF(J$7=99,I67,IF(J$7=0,INDEX($E67:$I67,0,J$5),(INDEX($E67:$I67,0,J$7+1)-INDEX($E67:$I67,0,J$7))/(INDEX($E$4:$I$4,0,J$7+1)-INDEX($E$4:$I$4,0,J$7))+I67)))</f>
        <v>0.29899999999999999</v>
      </c>
      <c r="K67" s="314" cm="1">
        <f t="array" ref="K67">IF(K$7=-1,L67,IF(K$7=99,J67,IF(K$7=0,INDEX($E67:$I67,0,K$5),(INDEX($E67:$I67,0,K$7+1)-INDEX($E67:$I67,0,K$7))/(INDEX($E$4:$I$4,0,K$7+1)-INDEX($E$4:$I$4,0,K$7))+J67)))</f>
        <v>0.29900938192712989</v>
      </c>
      <c r="L67" s="314" cm="1">
        <f t="array" ref="L67">IF(L$7=-1,M67,IF(L$7=99,K67,IF(L$7=0,INDEX($E67:$I67,0,L$5),(INDEX($E67:$I67,0,L$7+1)-INDEX($E67:$I67,0,L$7))/(INDEX($E$4:$I$4,0,L$7+1)-INDEX($E$4:$I$4,0,L$7))+K67)))</f>
        <v>0.29901876385425979</v>
      </c>
      <c r="M67" s="314" cm="1">
        <f t="array" ref="M67">IF(M$7=-1,N67,IF(M$7=99,L67,IF(M$7=0,INDEX($E67:$I67,0,M$5),(INDEX($E67:$I67,0,M$7+1)-INDEX($E67:$I67,0,M$7))/(INDEX($E$4:$I$4,0,M$7+1)-INDEX($E$4:$I$4,0,M$7))+L67)))</f>
        <v>0.2990281457813897</v>
      </c>
      <c r="N67" s="314" cm="1">
        <f t="array" ref="N67">IF(N$7=-1,O67,IF(N$7=99,M67,IF(N$7=0,INDEX($E67:$I67,0,N$5),(INDEX($E67:$I67,0,N$7+1)-INDEX($E67:$I67,0,N$7))/(INDEX($E$4:$I$4,0,N$7+1)-INDEX($E$4:$I$4,0,N$7))+M67)))</f>
        <v>0.2990375277085196</v>
      </c>
      <c r="O67" s="314" cm="1">
        <f t="array" ref="O67">IF(O$7=-1,P67,IF(O$7=99,N67,IF(O$7=0,INDEX($E67:$I67,0,O$5),(INDEX($E67:$I67,0,O$7+1)-INDEX($E67:$I67,0,O$7))/(INDEX($E$4:$I$4,0,O$7+1)-INDEX($E$4:$I$4,0,O$7))+N67)))</f>
        <v>0.2990469096356495</v>
      </c>
      <c r="P67" s="314" cm="1">
        <f t="array" ref="P67">IF(P$7=-1,Q67,IF(P$7=99,O67,IF(P$7=0,INDEX($E67:$I67,0,P$5),(INDEX($E67:$I67,0,P$7+1)-INDEX($E67:$I67,0,P$7))/(INDEX($E$4:$I$4,0,P$7+1)-INDEX($E$4:$I$4,0,P$7))+O67)))</f>
        <v>0.29905629156277941</v>
      </c>
      <c r="Q67" s="314" cm="1">
        <f t="array" ref="Q67">IF(Q$7=-1,R67,IF(Q$7=99,P67,IF(Q$7=0,INDEX($E67:$I67,0,Q$5),(INDEX($E67:$I67,0,Q$7+1)-INDEX($E67:$I67,0,Q$7))/(INDEX($E$4:$I$4,0,Q$7+1)-INDEX($E$4:$I$4,0,Q$7))+P67)))</f>
        <v>0.29906567348990931</v>
      </c>
      <c r="R67" s="314" cm="1">
        <f t="array" ref="R67">IF(R$7=-1,S67,IF(R$7=99,Q67,IF(R$7=0,INDEX($E67:$I67,0,R$5),(INDEX($E67:$I67,0,R$7+1)-INDEX($E67:$I67,0,R$7))/(INDEX($E$4:$I$4,0,R$7+1)-INDEX($E$4:$I$4,0,R$7))+Q67)))</f>
        <v>0.2990750554170391</v>
      </c>
      <c r="S67" s="314" cm="1">
        <f t="array" ref="S67">IF(S$7=-1,T67,IF(S$7=99,R67,IF(S$7=0,INDEX($E67:$I67,0,S$5),(INDEX($E67:$I67,0,S$7+1)-INDEX($E67:$I67,0,S$7))/(INDEX($E$4:$I$4,0,S$7+1)-INDEX($E$4:$I$4,0,S$7))+R67)))</f>
        <v>0.29906046847737949</v>
      </c>
      <c r="T67" s="314" cm="1">
        <f t="array" ref="T67">IF(T$7=-1,U67,IF(T$7=99,S67,IF(T$7=0,INDEX($E67:$I67,0,T$5),(INDEX($E67:$I67,0,T$7+1)-INDEX($E67:$I67,0,T$7))/(INDEX($E$4:$I$4,0,T$7+1)-INDEX($E$4:$I$4,0,T$7))+S67)))</f>
        <v>0.29904588153771988</v>
      </c>
      <c r="U67" s="314" cm="1">
        <f t="array" ref="U67">IF(U$7=-1,V67,IF(U$7=99,T67,IF(U$7=0,INDEX($E67:$I67,0,U$5),(INDEX($E67:$I67,0,U$7+1)-INDEX($E67:$I67,0,U$7))/(INDEX($E$4:$I$4,0,U$7+1)-INDEX($E$4:$I$4,0,U$7))+T67)))</f>
        <v>0.29903129459806027</v>
      </c>
      <c r="V67" s="314" cm="1">
        <f t="array" ref="V67">IF(V$7=-1,W67,IF(V$7=99,U67,IF(V$7=0,INDEX($E67:$I67,0,V$5),(INDEX($E67:$I67,0,V$7+1)-INDEX($E67:$I67,0,V$7))/(INDEX($E$4:$I$4,0,V$7+1)-INDEX($E$4:$I$4,0,V$7))+U67)))</f>
        <v>0.29901670765840066</v>
      </c>
      <c r="W67" s="314" cm="1">
        <f t="array" ref="W67">IF(W$7=-1,X67,IF(W$7=99,V67,IF(W$7=0,INDEX($E67:$I67,0,W$5),(INDEX($E67:$I67,0,W$7+1)-INDEX($E67:$I67,0,W$7))/(INDEX($E$4:$I$4,0,W$7+1)-INDEX($E$4:$I$4,0,W$7))+V67)))</f>
        <v>0.29900212071874105</v>
      </c>
      <c r="X67" s="314" cm="1">
        <f t="array" ref="X67">IF(X$7=-1,Y67,IF(X$7=99,W67,IF(X$7=0,INDEX($E67:$I67,0,X$5),(INDEX($E67:$I67,0,X$7+1)-INDEX($E67:$I67,0,X$7))/(INDEX($E$4:$I$4,0,X$7+1)-INDEX($E$4:$I$4,0,X$7))+W67)))</f>
        <v>0.29898753377908144</v>
      </c>
      <c r="Y67" s="314" cm="1">
        <f t="array" ref="Y67">IF(Y$7=-1,Z67,IF(Y$7=99,X67,IF(Y$7=0,INDEX($E67:$I67,0,Y$5),(INDEX($E67:$I67,0,Y$7+1)-INDEX($E67:$I67,0,Y$7))/(INDEX($E$4:$I$4,0,Y$7+1)-INDEX($E$4:$I$4,0,Y$7))+X67)))</f>
        <v>0.29897294683942183</v>
      </c>
      <c r="Z67" s="314" cm="1">
        <f t="array" ref="Z67">IF(Z$7=-1,AA67,IF(Z$7=99,Y67,IF(Z$7=0,INDEX($E67:$I67,0,Z$5),(INDEX($E67:$I67,0,Z$7+1)-INDEX($E67:$I67,0,Z$7))/(INDEX($E$4:$I$4,0,Z$7+1)-INDEX($E$4:$I$4,0,Z$7))+Y67)))</f>
        <v>0.29895835989976222</v>
      </c>
      <c r="AA67" s="314" cm="1">
        <f t="array" ref="AA67">IF(AA$7=-1,AB67,IF(AA$7=99,Z67,IF(AA$7=0,INDEX($E67:$I67,0,AA$5),(INDEX($E67:$I67,0,AA$7+1)-INDEX($E67:$I67,0,AA$7))/(INDEX($E$4:$I$4,0,AA$7+1)-INDEX($E$4:$I$4,0,AA$7))+Z67)))</f>
        <v>0.29894377296010261</v>
      </c>
      <c r="AB67" s="314" cm="1">
        <f t="array" ref="AB67">IF(AB$7=-1,AC67,IF(AB$7=99,AA67,IF(AB$7=0,INDEX($E67:$I67,0,AB$5),(INDEX($E67:$I67,0,AB$7+1)-INDEX($E67:$I67,0,AB$7))/(INDEX($E$4:$I$4,0,AB$7+1)-INDEX($E$4:$I$4,0,AB$7))+AA67)))</f>
        <v>0.29892918602044316</v>
      </c>
      <c r="AC67" s="314" cm="1">
        <f t="array" ref="AC67">IF(AC$7=-1,AD67,IF(AC$7=99,AB67,IF(AC$7=0,INDEX($E67:$I67,0,AC$5),(INDEX($E67:$I67,0,AC$7+1)-INDEX($E67:$I67,0,AC$7))/(INDEX($E$4:$I$4,0,AC$7+1)-INDEX($E$4:$I$4,0,AC$7))+AB67)))</f>
        <v>0.29890396700080252</v>
      </c>
      <c r="AD67" s="314" cm="1">
        <f t="array" ref="AD67">IF(AD$7=-1,AE67,IF(AD$7=99,AC67,IF(AD$7=0,INDEX($E67:$I67,0,AD$5),(INDEX($E67:$I67,0,AD$7+1)-INDEX($E67:$I67,0,AD$7))/(INDEX($E$4:$I$4,0,AD$7+1)-INDEX($E$4:$I$4,0,AD$7))+AC67)))</f>
        <v>0.29887874798116187</v>
      </c>
      <c r="AE67" s="314" cm="1">
        <f t="array" ref="AE67">IF(AE$7=-1,AF67,IF(AE$7=99,AD67,IF(AE$7=0,INDEX($E67:$I67,0,AE$5),(INDEX($E67:$I67,0,AE$7+1)-INDEX($E67:$I67,0,AE$7))/(INDEX($E$4:$I$4,0,AE$7+1)-INDEX($E$4:$I$4,0,AE$7))+AD67)))</f>
        <v>0.29885352896152123</v>
      </c>
      <c r="AF67" s="314" cm="1">
        <f t="array" ref="AF67">IF(AF$7=-1,AG67,IF(AF$7=99,AE67,IF(AF$7=0,INDEX($E67:$I67,0,AF$5),(INDEX($E67:$I67,0,AF$7+1)-INDEX($E67:$I67,0,AF$7))/(INDEX($E$4:$I$4,0,AF$7+1)-INDEX($E$4:$I$4,0,AF$7))+AE67)))</f>
        <v>0.29882830994188059</v>
      </c>
      <c r="AG67" s="314" cm="1">
        <f t="array" ref="AG67">IF(AG$7=-1,AH67,IF(AG$7=99,AF67,IF(AG$7=0,INDEX($E67:$I67,0,AG$5),(INDEX($E67:$I67,0,AG$7+1)-INDEX($E67:$I67,0,AG$7))/(INDEX($E$4:$I$4,0,AG$7+1)-INDEX($E$4:$I$4,0,AG$7))+AF67)))</f>
        <v>0.29880309092223994</v>
      </c>
      <c r="AH67" s="314" cm="1">
        <f t="array" ref="AH67">IF(AH$7=-1,AI67,IF(AH$7=99,AG67,IF(AH$7=0,INDEX($E67:$I67,0,AH$5),(INDEX($E67:$I67,0,AH$7+1)-INDEX($E67:$I67,0,AH$7))/(INDEX($E$4:$I$4,0,AH$7+1)-INDEX($E$4:$I$4,0,AH$7))+AG67)))</f>
        <v>0.2987778719025993</v>
      </c>
      <c r="AI67" s="314" cm="1">
        <f t="array" ref="AI67">IF(AI$7=-1,AJ67,IF(AI$7=99,AH67,IF(AI$7=0,INDEX($E67:$I67,0,AI$5),(INDEX($E67:$I67,0,AI$7+1)-INDEX($E67:$I67,0,AI$7))/(INDEX($E$4:$I$4,0,AI$7+1)-INDEX($E$4:$I$4,0,AI$7))+AH67)))</f>
        <v>0.29875265288295866</v>
      </c>
      <c r="AJ67" s="314" cm="1">
        <f t="array" ref="AJ67">IF(AJ$7=-1,AK67,IF(AJ$7=99,AI67,IF(AJ$7=0,INDEX($E67:$I67,0,AJ$5),(INDEX($E67:$I67,0,AJ$7+1)-INDEX($E67:$I67,0,AJ$7))/(INDEX($E$4:$I$4,0,AJ$7+1)-INDEX($E$4:$I$4,0,AJ$7))+AI67)))</f>
        <v>0.29872743386331801</v>
      </c>
      <c r="AK67" s="314" cm="1">
        <f t="array" ref="AK67">IF(AK$7=-1,AL67,IF(AK$7=99,AJ67,IF(AK$7=0,INDEX($E67:$I67,0,AK$5),(INDEX($E67:$I67,0,AK$7+1)-INDEX($E67:$I67,0,AK$7))/(INDEX($E$4:$I$4,0,AK$7+1)-INDEX($E$4:$I$4,0,AK$7))+AJ67)))</f>
        <v>0.29870221484367737</v>
      </c>
      <c r="AL67" s="314" cm="1">
        <f t="array" ref="AL67">IF(AL$7=-1,AM67,IF(AL$7=99,AK67,IF(AL$7=0,INDEX($E67:$I67,0,AL$5),(INDEX($E67:$I67,0,AL$7+1)-INDEX($E67:$I67,0,AL$7))/(INDEX($E$4:$I$4,0,AL$7+1)-INDEX($E$4:$I$4,0,AL$7))+AK67)))</f>
        <v>0.29867699582403689</v>
      </c>
      <c r="AM67" s="314" cm="1">
        <f t="array" ref="AM67">IF(AM$7=-1,AN67,IF(AM$7=99,AL67,IF(AM$7=0,INDEX($E67:$I67,0,AM$5),(INDEX($E67:$I67,0,AM$7+1)-INDEX($E67:$I67,0,AM$7))/(INDEX($E$4:$I$4,0,AM$7+1)-INDEX($E$4:$I$4,0,AM$7))+AL67)))</f>
        <v>0.29864120533989963</v>
      </c>
      <c r="AN67" s="314" cm="1">
        <f t="array" ref="AN67">IF(AN$7=-1,AO67,IF(AN$7=99,AM67,IF(AN$7=0,INDEX($E67:$I67,0,AN$5),(INDEX($E67:$I67,0,AN$7+1)-INDEX($E67:$I67,0,AN$7))/(INDEX($E$4:$I$4,0,AN$7+1)-INDEX($E$4:$I$4,0,AN$7))+AM67)))</f>
        <v>0.29831909098266429</v>
      </c>
      <c r="AO67" s="314" cm="1">
        <f t="array" ref="AO67">IF(AO$7=-1,AP67,IF(AO$7=99,AN67,IF(AO$7=0,INDEX($E67:$I67,0,AO$5),(INDEX($E67:$I67,0,AO$7+1)-INDEX($E67:$I67,0,AO$7))/(INDEX($E$4:$I$4,0,AO$7+1)-INDEX($E$4:$I$4,0,AO$7))+AN67)))</f>
        <v>0.29831909098266429</v>
      </c>
      <c r="AP67" s="314" cm="1">
        <f t="array" ref="AP67">IF(AP$7=-1,AQ67,IF(AP$7=99,AO67,IF(AP$7=0,INDEX($E67:$I67,0,AP$5),(INDEX($E67:$I67,0,AP$7+1)-INDEX($E67:$I67,0,AP$7))/(INDEX($E$4:$I$4,0,AP$7+1)-INDEX($E$4:$I$4,0,AP$7))+AO67)))</f>
        <v>0.29831909098266429</v>
      </c>
    </row>
    <row r="68" spans="1:42">
      <c r="A68" s="314" t="s">
        <v>16</v>
      </c>
      <c r="C68" s="314" t="str">
        <f t="shared" si="18"/>
        <v>Water Heating Geyser</v>
      </c>
      <c r="E68" s="186">
        <f t="shared" si="19"/>
        <v>0.69799999999999995</v>
      </c>
      <c r="F68" s="186">
        <f t="shared" si="19"/>
        <v>0.69815011083407819</v>
      </c>
      <c r="G68" s="186">
        <f t="shared" si="19"/>
        <v>0.6978583720408863</v>
      </c>
      <c r="H68" s="186">
        <f t="shared" si="19"/>
        <v>0.69735399164807377</v>
      </c>
      <c r="I68" s="186">
        <f t="shared" si="19"/>
        <v>0.69663818196532856</v>
      </c>
      <c r="J68" s="314" cm="1">
        <f t="array" ref="J68">IF(J$7=-1,K68,IF(J$7=99,I68,IF(J$7=0,INDEX($E68:$I68,0,J$5),(INDEX($E68:$I68,0,J$7+1)-INDEX($E68:$I68,0,J$7))/(INDEX($E$4:$I$4,0,J$7+1)-INDEX($E$4:$I$4,0,J$7))+I68)))</f>
        <v>0.69799999999999995</v>
      </c>
      <c r="K68" s="314" cm="1">
        <f t="array" ref="K68">IF(K$7=-1,L68,IF(K$7=99,J68,IF(K$7=0,INDEX($E68:$I68,0,K$5),(INDEX($E68:$I68,0,K$7+1)-INDEX($E68:$I68,0,K$7))/(INDEX($E$4:$I$4,0,K$7+1)-INDEX($E$4:$I$4,0,K$7))+J68)))</f>
        <v>0.69801876385425976</v>
      </c>
      <c r="L68" s="314" cm="1">
        <f t="array" ref="L68">IF(L$7=-1,M68,IF(L$7=99,K68,IF(L$7=0,INDEX($E68:$I68,0,L$5),(INDEX($E68:$I68,0,L$7+1)-INDEX($E68:$I68,0,L$7))/(INDEX($E$4:$I$4,0,L$7+1)-INDEX($E$4:$I$4,0,L$7))+K68)))</f>
        <v>0.69803752770851957</v>
      </c>
      <c r="M68" s="314" cm="1">
        <f t="array" ref="M68">IF(M$7=-1,N68,IF(M$7=99,L68,IF(M$7=0,INDEX($E68:$I68,0,M$5),(INDEX($E68:$I68,0,M$7+1)-INDEX($E68:$I68,0,M$7))/(INDEX($E$4:$I$4,0,M$7+1)-INDEX($E$4:$I$4,0,M$7))+L68)))</f>
        <v>0.69805629156277937</v>
      </c>
      <c r="N68" s="314" cm="1">
        <f t="array" ref="N68">IF(N$7=-1,O68,IF(N$7=99,M68,IF(N$7=0,INDEX($E68:$I68,0,N$5),(INDEX($E68:$I68,0,N$7+1)-INDEX($E68:$I68,0,N$7))/(INDEX($E$4:$I$4,0,N$7+1)-INDEX($E$4:$I$4,0,N$7))+M68)))</f>
        <v>0.69807505541703918</v>
      </c>
      <c r="O68" s="314" cm="1">
        <f t="array" ref="O68">IF(O$7=-1,P68,IF(O$7=99,N68,IF(O$7=0,INDEX($E68:$I68,0,O$5),(INDEX($E68:$I68,0,O$7+1)-INDEX($E68:$I68,0,O$7))/(INDEX($E$4:$I$4,0,O$7+1)-INDEX($E$4:$I$4,0,O$7))+N68)))</f>
        <v>0.69809381927129899</v>
      </c>
      <c r="P68" s="314" cm="1">
        <f t="array" ref="P68">IF(P$7=-1,Q68,IF(P$7=99,O68,IF(P$7=0,INDEX($E68:$I68,0,P$5),(INDEX($E68:$I68,0,P$7+1)-INDEX($E68:$I68,0,P$7))/(INDEX($E$4:$I$4,0,P$7+1)-INDEX($E$4:$I$4,0,P$7))+O68)))</f>
        <v>0.69811258312555879</v>
      </c>
      <c r="Q68" s="314" cm="1">
        <f t="array" ref="Q68">IF(Q$7=-1,R68,IF(Q$7=99,P68,IF(Q$7=0,INDEX($E68:$I68,0,Q$5),(INDEX($E68:$I68,0,Q$7+1)-INDEX($E68:$I68,0,Q$7))/(INDEX($E$4:$I$4,0,Q$7+1)-INDEX($E$4:$I$4,0,Q$7))+P68)))</f>
        <v>0.6981313469798186</v>
      </c>
      <c r="R68" s="314" cm="1">
        <f t="array" ref="R68">IF(R$7=-1,S68,IF(R$7=99,Q68,IF(R$7=0,INDEX($E68:$I68,0,R$5),(INDEX($E68:$I68,0,R$7+1)-INDEX($E68:$I68,0,R$7))/(INDEX($E$4:$I$4,0,R$7+1)-INDEX($E$4:$I$4,0,R$7))+Q68)))</f>
        <v>0.69815011083407819</v>
      </c>
      <c r="S68" s="314" cm="1">
        <f t="array" ref="S68">IF(S$7=-1,T68,IF(S$7=99,R68,IF(S$7=0,INDEX($E68:$I68,0,S$5),(INDEX($E68:$I68,0,S$7+1)-INDEX($E68:$I68,0,S$7))/(INDEX($E$4:$I$4,0,S$7+1)-INDEX($E$4:$I$4,0,S$7))+R68)))</f>
        <v>0.69812093695475896</v>
      </c>
      <c r="T68" s="314" cm="1">
        <f t="array" ref="T68">IF(T$7=-1,U68,IF(T$7=99,S68,IF(T$7=0,INDEX($E68:$I68,0,T$5),(INDEX($E68:$I68,0,T$7+1)-INDEX($E68:$I68,0,T$7))/(INDEX($E$4:$I$4,0,T$7+1)-INDEX($E$4:$I$4,0,T$7))+S68)))</f>
        <v>0.69809176307543974</v>
      </c>
      <c r="U68" s="314" cm="1">
        <f t="array" ref="U68">IF(U$7=-1,V68,IF(U$7=99,T68,IF(U$7=0,INDEX($E68:$I68,0,U$5),(INDEX($E68:$I68,0,U$7+1)-INDEX($E68:$I68,0,U$7))/(INDEX($E$4:$I$4,0,U$7+1)-INDEX($E$4:$I$4,0,U$7))+T68)))</f>
        <v>0.69806258919612052</v>
      </c>
      <c r="V68" s="314" cm="1">
        <f t="array" ref="V68">IF(V$7=-1,W68,IF(V$7=99,U68,IF(V$7=0,INDEX($E68:$I68,0,V$5),(INDEX($E68:$I68,0,V$7+1)-INDEX($E68:$I68,0,V$7))/(INDEX($E$4:$I$4,0,V$7+1)-INDEX($E$4:$I$4,0,V$7))+U68)))</f>
        <v>0.6980334153168013</v>
      </c>
      <c r="W68" s="314" cm="1">
        <f t="array" ref="W68">IF(W$7=-1,X68,IF(W$7=99,V68,IF(W$7=0,INDEX($E68:$I68,0,W$5),(INDEX($E68:$I68,0,W$7+1)-INDEX($E68:$I68,0,W$7))/(INDEX($E$4:$I$4,0,W$7+1)-INDEX($E$4:$I$4,0,W$7))+V68)))</f>
        <v>0.69800424143748208</v>
      </c>
      <c r="X68" s="314" cm="1">
        <f t="array" ref="X68">IF(X$7=-1,Y68,IF(X$7=99,W68,IF(X$7=0,INDEX($E68:$I68,0,X$5),(INDEX($E68:$I68,0,X$7+1)-INDEX($E68:$I68,0,X$7))/(INDEX($E$4:$I$4,0,X$7+1)-INDEX($E$4:$I$4,0,X$7))+W68)))</f>
        <v>0.69797506755816285</v>
      </c>
      <c r="Y68" s="314" cm="1">
        <f t="array" ref="Y68">IF(Y$7=-1,Z68,IF(Y$7=99,X68,IF(Y$7=0,INDEX($E68:$I68,0,Y$5),(INDEX($E68:$I68,0,Y$7+1)-INDEX($E68:$I68,0,Y$7))/(INDEX($E$4:$I$4,0,Y$7+1)-INDEX($E$4:$I$4,0,Y$7))+X68)))</f>
        <v>0.69794589367884363</v>
      </c>
      <c r="Z68" s="314" cm="1">
        <f t="array" ref="Z68">IF(Z$7=-1,AA68,IF(Z$7=99,Y68,IF(Z$7=0,INDEX($E68:$I68,0,Z$5),(INDEX($E68:$I68,0,Z$7+1)-INDEX($E68:$I68,0,Z$7))/(INDEX($E$4:$I$4,0,Z$7+1)-INDEX($E$4:$I$4,0,Z$7))+Y68)))</f>
        <v>0.69791671979952441</v>
      </c>
      <c r="AA68" s="314" cm="1">
        <f t="array" ref="AA68">IF(AA$7=-1,AB68,IF(AA$7=99,Z68,IF(AA$7=0,INDEX($E68:$I68,0,AA$5),(INDEX($E68:$I68,0,AA$7+1)-INDEX($E68:$I68,0,AA$7))/(INDEX($E$4:$I$4,0,AA$7+1)-INDEX($E$4:$I$4,0,AA$7))+Z68)))</f>
        <v>0.69788754592020519</v>
      </c>
      <c r="AB68" s="314" cm="1">
        <f t="array" ref="AB68">IF(AB$7=-1,AC68,IF(AB$7=99,AA68,IF(AB$7=0,INDEX($E68:$I68,0,AB$5),(INDEX($E68:$I68,0,AB$7+1)-INDEX($E68:$I68,0,AB$7))/(INDEX($E$4:$I$4,0,AB$7+1)-INDEX($E$4:$I$4,0,AB$7))+AA68)))</f>
        <v>0.6978583720408863</v>
      </c>
      <c r="AC68" s="314" cm="1">
        <f t="array" ref="AC68">IF(AC$7=-1,AD68,IF(AC$7=99,AB68,IF(AC$7=0,INDEX($E68:$I68,0,AC$5),(INDEX($E68:$I68,0,AC$7+1)-INDEX($E68:$I68,0,AC$7))/(INDEX($E$4:$I$4,0,AC$7+1)-INDEX($E$4:$I$4,0,AC$7))+AB68)))</f>
        <v>0.69780793400160501</v>
      </c>
      <c r="AD68" s="314" cm="1">
        <f t="array" ref="AD68">IF(AD$7=-1,AE68,IF(AD$7=99,AC68,IF(AD$7=0,INDEX($E68:$I68,0,AD$5),(INDEX($E68:$I68,0,AD$7+1)-INDEX($E68:$I68,0,AD$7))/(INDEX($E$4:$I$4,0,AD$7+1)-INDEX($E$4:$I$4,0,AD$7))+AC68)))</f>
        <v>0.69775749596232373</v>
      </c>
      <c r="AE68" s="314" cm="1">
        <f t="array" ref="AE68">IF(AE$7=-1,AF68,IF(AE$7=99,AD68,IF(AE$7=0,INDEX($E68:$I68,0,AE$5),(INDEX($E68:$I68,0,AE$7+1)-INDEX($E68:$I68,0,AE$7))/(INDEX($E$4:$I$4,0,AE$7+1)-INDEX($E$4:$I$4,0,AE$7))+AD68)))</f>
        <v>0.69770705792304244</v>
      </c>
      <c r="AF68" s="314" cm="1">
        <f t="array" ref="AF68">IF(AF$7=-1,AG68,IF(AF$7=99,AE68,IF(AF$7=0,INDEX($E68:$I68,0,AF$5),(INDEX($E68:$I68,0,AF$7+1)-INDEX($E68:$I68,0,AF$7))/(INDEX($E$4:$I$4,0,AF$7+1)-INDEX($E$4:$I$4,0,AF$7))+AE68)))</f>
        <v>0.69765661988376115</v>
      </c>
      <c r="AG68" s="314" cm="1">
        <f t="array" ref="AG68">IF(AG$7=-1,AH68,IF(AG$7=99,AF68,IF(AG$7=0,INDEX($E68:$I68,0,AG$5),(INDEX($E68:$I68,0,AG$7+1)-INDEX($E68:$I68,0,AG$7))/(INDEX($E$4:$I$4,0,AG$7+1)-INDEX($E$4:$I$4,0,AG$7))+AF68)))</f>
        <v>0.69760618184447987</v>
      </c>
      <c r="AH68" s="314" cm="1">
        <f t="array" ref="AH68">IF(AH$7=-1,AI68,IF(AH$7=99,AG68,IF(AH$7=0,INDEX($E68:$I68,0,AH$5),(INDEX($E68:$I68,0,AH$7+1)-INDEX($E68:$I68,0,AH$7))/(INDEX($E$4:$I$4,0,AH$7+1)-INDEX($E$4:$I$4,0,AH$7))+AG68)))</f>
        <v>0.69755574380519858</v>
      </c>
      <c r="AI68" s="314" cm="1">
        <f t="array" ref="AI68">IF(AI$7=-1,AJ68,IF(AI$7=99,AH68,IF(AI$7=0,INDEX($E68:$I68,0,AI$5),(INDEX($E68:$I68,0,AI$7+1)-INDEX($E68:$I68,0,AI$7))/(INDEX($E$4:$I$4,0,AI$7+1)-INDEX($E$4:$I$4,0,AI$7))+AH68)))</f>
        <v>0.69750530576591729</v>
      </c>
      <c r="AJ68" s="314" cm="1">
        <f t="array" ref="AJ68">IF(AJ$7=-1,AK68,IF(AJ$7=99,AI68,IF(AJ$7=0,INDEX($E68:$I68,0,AJ$5),(INDEX($E68:$I68,0,AJ$7+1)-INDEX($E68:$I68,0,AJ$7))/(INDEX($E$4:$I$4,0,AJ$7+1)-INDEX($E$4:$I$4,0,AJ$7))+AI68)))</f>
        <v>0.69745486772663601</v>
      </c>
      <c r="AK68" s="314" cm="1">
        <f t="array" ref="AK68">IF(AK$7=-1,AL68,IF(AK$7=99,AJ68,IF(AK$7=0,INDEX($E68:$I68,0,AK$5),(INDEX($E68:$I68,0,AK$7+1)-INDEX($E68:$I68,0,AK$7))/(INDEX($E$4:$I$4,0,AK$7+1)-INDEX($E$4:$I$4,0,AK$7))+AJ68)))</f>
        <v>0.69740442968735472</v>
      </c>
      <c r="AL68" s="314" cm="1">
        <f t="array" ref="AL68">IF(AL$7=-1,AM68,IF(AL$7=99,AK68,IF(AL$7=0,INDEX($E68:$I68,0,AL$5),(INDEX($E68:$I68,0,AL$7+1)-INDEX($E68:$I68,0,AL$7))/(INDEX($E$4:$I$4,0,AL$7+1)-INDEX($E$4:$I$4,0,AL$7))+AK68)))</f>
        <v>0.69735399164807377</v>
      </c>
      <c r="AM68" s="314" cm="1">
        <f t="array" ref="AM68">IF(AM$7=-1,AN68,IF(AM$7=99,AL68,IF(AM$7=0,INDEX($E68:$I68,0,AM$5),(INDEX($E68:$I68,0,AM$7+1)-INDEX($E68:$I68,0,AM$7))/(INDEX($E$4:$I$4,0,AM$7+1)-INDEX($E$4:$I$4,0,AM$7))+AL68)))</f>
        <v>0.69728241067979924</v>
      </c>
      <c r="AN68" s="314" cm="1">
        <f t="array" ref="AN68">IF(AN$7=-1,AO68,IF(AN$7=99,AM68,IF(AN$7=0,INDEX($E68:$I68,0,AN$5),(INDEX($E68:$I68,0,AN$7+1)-INDEX($E68:$I68,0,AN$7))/(INDEX($E$4:$I$4,0,AN$7+1)-INDEX($E$4:$I$4,0,AN$7))+AM68)))</f>
        <v>0.69663818196532856</v>
      </c>
      <c r="AO68" s="314" cm="1">
        <f t="array" ref="AO68">IF(AO$7=-1,AP68,IF(AO$7=99,AN68,IF(AO$7=0,INDEX($E68:$I68,0,AO$5),(INDEX($E68:$I68,0,AO$7+1)-INDEX($E68:$I68,0,AO$7))/(INDEX($E$4:$I$4,0,AO$7+1)-INDEX($E$4:$I$4,0,AO$7))+AN68)))</f>
        <v>0.69663818196532856</v>
      </c>
      <c r="AP68" s="314" cm="1">
        <f t="array" ref="AP68">IF(AP$7=-1,AQ68,IF(AP$7=99,AO68,IF(AP$7=0,INDEX($E68:$I68,0,AP$5),(INDEX($E68:$I68,0,AP$7+1)-INDEX($E68:$I68,0,AP$7))/(INDEX($E$4:$I$4,0,AP$7+1)-INDEX($E$4:$I$4,0,AP$7))+AO68)))</f>
        <v>0.69663818196532856</v>
      </c>
    </row>
    <row r="69" spans="1:42">
      <c r="A69" s="314" t="s">
        <v>16</v>
      </c>
      <c r="C69" s="314" t="str">
        <f t="shared" si="18"/>
        <v>Water Heating</v>
      </c>
      <c r="E69" s="186">
        <f t="shared" si="19"/>
        <v>0</v>
      </c>
      <c r="F69" s="186">
        <f t="shared" si="19"/>
        <v>0</v>
      </c>
      <c r="G69" s="186">
        <f t="shared" si="19"/>
        <v>0</v>
      </c>
      <c r="H69" s="186">
        <f t="shared" si="19"/>
        <v>0</v>
      </c>
      <c r="I69" s="186">
        <f t="shared" si="19"/>
        <v>0</v>
      </c>
      <c r="J69" s="314" cm="1">
        <f t="array" ref="J69">IF(J$7=-1,K69,IF(J$7=99,I69,IF(J$7=0,INDEX($E69:$I69,0,J$5),(INDEX($E69:$I69,0,J$7+1)-INDEX($E69:$I69,0,J$7))/(INDEX($E$4:$I$4,0,J$7+1)-INDEX($E$4:$I$4,0,J$7))+I69)))</f>
        <v>0</v>
      </c>
      <c r="K69" s="314" cm="1">
        <f t="array" ref="K69">IF(K$7=-1,L69,IF(K$7=99,J69,IF(K$7=0,INDEX($E69:$I69,0,K$5),(INDEX($E69:$I69,0,K$7+1)-INDEX($E69:$I69,0,K$7))/(INDEX($E$4:$I$4,0,K$7+1)-INDEX($E$4:$I$4,0,K$7))+J69)))</f>
        <v>0</v>
      </c>
      <c r="L69" s="314" cm="1">
        <f t="array" ref="L69">IF(L$7=-1,M69,IF(L$7=99,K69,IF(L$7=0,INDEX($E69:$I69,0,L$5),(INDEX($E69:$I69,0,L$7+1)-INDEX($E69:$I69,0,L$7))/(INDEX($E$4:$I$4,0,L$7+1)-INDEX($E$4:$I$4,0,L$7))+K69)))</f>
        <v>0</v>
      </c>
      <c r="M69" s="314" cm="1">
        <f t="array" ref="M69">IF(M$7=-1,N69,IF(M$7=99,L69,IF(M$7=0,INDEX($E69:$I69,0,M$5),(INDEX($E69:$I69,0,M$7+1)-INDEX($E69:$I69,0,M$7))/(INDEX($E$4:$I$4,0,M$7+1)-INDEX($E$4:$I$4,0,M$7))+L69)))</f>
        <v>0</v>
      </c>
      <c r="N69" s="314" cm="1">
        <f t="array" ref="N69">IF(N$7=-1,O69,IF(N$7=99,M69,IF(N$7=0,INDEX($E69:$I69,0,N$5),(INDEX($E69:$I69,0,N$7+1)-INDEX($E69:$I69,0,N$7))/(INDEX($E$4:$I$4,0,N$7+1)-INDEX($E$4:$I$4,0,N$7))+M69)))</f>
        <v>0</v>
      </c>
      <c r="O69" s="314" cm="1">
        <f t="array" ref="O69">IF(O$7=-1,P69,IF(O$7=99,N69,IF(O$7=0,INDEX($E69:$I69,0,O$5),(INDEX($E69:$I69,0,O$7+1)-INDEX($E69:$I69,0,O$7))/(INDEX($E$4:$I$4,0,O$7+1)-INDEX($E$4:$I$4,0,O$7))+N69)))</f>
        <v>0</v>
      </c>
      <c r="P69" s="314" cm="1">
        <f t="array" ref="P69">IF(P$7=-1,Q69,IF(P$7=99,O69,IF(P$7=0,INDEX($E69:$I69,0,P$5),(INDEX($E69:$I69,0,P$7+1)-INDEX($E69:$I69,0,P$7))/(INDEX($E$4:$I$4,0,P$7+1)-INDEX($E$4:$I$4,0,P$7))+O69)))</f>
        <v>0</v>
      </c>
      <c r="Q69" s="314" cm="1">
        <f t="array" ref="Q69">IF(Q$7=-1,R69,IF(Q$7=99,P69,IF(Q$7=0,INDEX($E69:$I69,0,Q$5),(INDEX($E69:$I69,0,Q$7+1)-INDEX($E69:$I69,0,Q$7))/(INDEX($E$4:$I$4,0,Q$7+1)-INDEX($E$4:$I$4,0,Q$7))+P69)))</f>
        <v>0</v>
      </c>
      <c r="R69" s="314" cm="1">
        <f t="array" ref="R69">IF(R$7=-1,S69,IF(R$7=99,Q69,IF(R$7=0,INDEX($E69:$I69,0,R$5),(INDEX($E69:$I69,0,R$7+1)-INDEX($E69:$I69,0,R$7))/(INDEX($E$4:$I$4,0,R$7+1)-INDEX($E$4:$I$4,0,R$7))+Q69)))</f>
        <v>0</v>
      </c>
      <c r="S69" s="314" cm="1">
        <f t="array" ref="S69">IF(S$7=-1,T69,IF(S$7=99,R69,IF(S$7=0,INDEX($E69:$I69,0,S$5),(INDEX($E69:$I69,0,S$7+1)-INDEX($E69:$I69,0,S$7))/(INDEX($E$4:$I$4,0,S$7+1)-INDEX($E$4:$I$4,0,S$7))+R69)))</f>
        <v>0</v>
      </c>
      <c r="T69" s="314" cm="1">
        <f t="array" ref="T69">IF(T$7=-1,U69,IF(T$7=99,S69,IF(T$7=0,INDEX($E69:$I69,0,T$5),(INDEX($E69:$I69,0,T$7+1)-INDEX($E69:$I69,0,T$7))/(INDEX($E$4:$I$4,0,T$7+1)-INDEX($E$4:$I$4,0,T$7))+S69)))</f>
        <v>0</v>
      </c>
      <c r="U69" s="314" cm="1">
        <f t="array" ref="U69">IF(U$7=-1,V69,IF(U$7=99,T69,IF(U$7=0,INDEX($E69:$I69,0,U$5),(INDEX($E69:$I69,0,U$7+1)-INDEX($E69:$I69,0,U$7))/(INDEX($E$4:$I$4,0,U$7+1)-INDEX($E$4:$I$4,0,U$7))+T69)))</f>
        <v>0</v>
      </c>
      <c r="V69" s="314" cm="1">
        <f t="array" ref="V69">IF(V$7=-1,W69,IF(V$7=99,U69,IF(V$7=0,INDEX($E69:$I69,0,V$5),(INDEX($E69:$I69,0,V$7+1)-INDEX($E69:$I69,0,V$7))/(INDEX($E$4:$I$4,0,V$7+1)-INDEX($E$4:$I$4,0,V$7))+U69)))</f>
        <v>0</v>
      </c>
      <c r="W69" s="314" cm="1">
        <f t="array" ref="W69">IF(W$7=-1,X69,IF(W$7=99,V69,IF(W$7=0,INDEX($E69:$I69,0,W$5),(INDEX($E69:$I69,0,W$7+1)-INDEX($E69:$I69,0,W$7))/(INDEX($E$4:$I$4,0,W$7+1)-INDEX($E$4:$I$4,0,W$7))+V69)))</f>
        <v>0</v>
      </c>
      <c r="X69" s="314" cm="1">
        <f t="array" ref="X69">IF(X$7=-1,Y69,IF(X$7=99,W69,IF(X$7=0,INDEX($E69:$I69,0,X$5),(INDEX($E69:$I69,0,X$7+1)-INDEX($E69:$I69,0,X$7))/(INDEX($E$4:$I$4,0,X$7+1)-INDEX($E$4:$I$4,0,X$7))+W69)))</f>
        <v>0</v>
      </c>
      <c r="Y69" s="314" cm="1">
        <f t="array" ref="Y69">IF(Y$7=-1,Z69,IF(Y$7=99,X69,IF(Y$7=0,INDEX($E69:$I69,0,Y$5),(INDEX($E69:$I69,0,Y$7+1)-INDEX($E69:$I69,0,Y$7))/(INDEX($E$4:$I$4,0,Y$7+1)-INDEX($E$4:$I$4,0,Y$7))+X69)))</f>
        <v>0</v>
      </c>
      <c r="Z69" s="314" cm="1">
        <f t="array" ref="Z69">IF(Z$7=-1,AA69,IF(Z$7=99,Y69,IF(Z$7=0,INDEX($E69:$I69,0,Z$5),(INDEX($E69:$I69,0,Z$7+1)-INDEX($E69:$I69,0,Z$7))/(INDEX($E$4:$I$4,0,Z$7+1)-INDEX($E$4:$I$4,0,Z$7))+Y69)))</f>
        <v>0</v>
      </c>
      <c r="AA69" s="314" cm="1">
        <f t="array" ref="AA69">IF(AA$7=-1,AB69,IF(AA$7=99,Z69,IF(AA$7=0,INDEX($E69:$I69,0,AA$5),(INDEX($E69:$I69,0,AA$7+1)-INDEX($E69:$I69,0,AA$7))/(INDEX($E$4:$I$4,0,AA$7+1)-INDEX($E$4:$I$4,0,AA$7))+Z69)))</f>
        <v>0</v>
      </c>
      <c r="AB69" s="314" cm="1">
        <f t="array" ref="AB69">IF(AB$7=-1,AC69,IF(AB$7=99,AA69,IF(AB$7=0,INDEX($E69:$I69,0,AB$5),(INDEX($E69:$I69,0,AB$7+1)-INDEX($E69:$I69,0,AB$7))/(INDEX($E$4:$I$4,0,AB$7+1)-INDEX($E$4:$I$4,0,AB$7))+AA69)))</f>
        <v>0</v>
      </c>
      <c r="AC69" s="314" cm="1">
        <f t="array" ref="AC69">IF(AC$7=-1,AD69,IF(AC$7=99,AB69,IF(AC$7=0,INDEX($E69:$I69,0,AC$5),(INDEX($E69:$I69,0,AC$7+1)-INDEX($E69:$I69,0,AC$7))/(INDEX($E$4:$I$4,0,AC$7+1)-INDEX($E$4:$I$4,0,AC$7))+AB69)))</f>
        <v>0</v>
      </c>
      <c r="AD69" s="314" cm="1">
        <f t="array" ref="AD69">IF(AD$7=-1,AE69,IF(AD$7=99,AC69,IF(AD$7=0,INDEX($E69:$I69,0,AD$5),(INDEX($E69:$I69,0,AD$7+1)-INDEX($E69:$I69,0,AD$7))/(INDEX($E$4:$I$4,0,AD$7+1)-INDEX($E$4:$I$4,0,AD$7))+AC69)))</f>
        <v>0</v>
      </c>
      <c r="AE69" s="314" cm="1">
        <f t="array" ref="AE69">IF(AE$7=-1,AF69,IF(AE$7=99,AD69,IF(AE$7=0,INDEX($E69:$I69,0,AE$5),(INDEX($E69:$I69,0,AE$7+1)-INDEX($E69:$I69,0,AE$7))/(INDEX($E$4:$I$4,0,AE$7+1)-INDEX($E$4:$I$4,0,AE$7))+AD69)))</f>
        <v>0</v>
      </c>
      <c r="AF69" s="314" cm="1">
        <f t="array" ref="AF69">IF(AF$7=-1,AG69,IF(AF$7=99,AE69,IF(AF$7=0,INDEX($E69:$I69,0,AF$5),(INDEX($E69:$I69,0,AF$7+1)-INDEX($E69:$I69,0,AF$7))/(INDEX($E$4:$I$4,0,AF$7+1)-INDEX($E$4:$I$4,0,AF$7))+AE69)))</f>
        <v>0</v>
      </c>
      <c r="AG69" s="314" cm="1">
        <f t="array" ref="AG69">IF(AG$7=-1,AH69,IF(AG$7=99,AF69,IF(AG$7=0,INDEX($E69:$I69,0,AG$5),(INDEX($E69:$I69,0,AG$7+1)-INDEX($E69:$I69,0,AG$7))/(INDEX($E$4:$I$4,0,AG$7+1)-INDEX($E$4:$I$4,0,AG$7))+AF69)))</f>
        <v>0</v>
      </c>
      <c r="AH69" s="314" cm="1">
        <f t="array" ref="AH69">IF(AH$7=-1,AI69,IF(AH$7=99,AG69,IF(AH$7=0,INDEX($E69:$I69,0,AH$5),(INDEX($E69:$I69,0,AH$7+1)-INDEX($E69:$I69,0,AH$7))/(INDEX($E$4:$I$4,0,AH$7+1)-INDEX($E$4:$I$4,0,AH$7))+AG69)))</f>
        <v>0</v>
      </c>
      <c r="AI69" s="314" cm="1">
        <f t="array" ref="AI69">IF(AI$7=-1,AJ69,IF(AI$7=99,AH69,IF(AI$7=0,INDEX($E69:$I69,0,AI$5),(INDEX($E69:$I69,0,AI$7+1)-INDEX($E69:$I69,0,AI$7))/(INDEX($E$4:$I$4,0,AI$7+1)-INDEX($E$4:$I$4,0,AI$7))+AH69)))</f>
        <v>0</v>
      </c>
      <c r="AJ69" s="314" cm="1">
        <f t="array" ref="AJ69">IF(AJ$7=-1,AK69,IF(AJ$7=99,AI69,IF(AJ$7=0,INDEX($E69:$I69,0,AJ$5),(INDEX($E69:$I69,0,AJ$7+1)-INDEX($E69:$I69,0,AJ$7))/(INDEX($E$4:$I$4,0,AJ$7+1)-INDEX($E$4:$I$4,0,AJ$7))+AI69)))</f>
        <v>0</v>
      </c>
      <c r="AK69" s="314" cm="1">
        <f t="array" ref="AK69">IF(AK$7=-1,AL69,IF(AK$7=99,AJ69,IF(AK$7=0,INDEX($E69:$I69,0,AK$5),(INDEX($E69:$I69,0,AK$7+1)-INDEX($E69:$I69,0,AK$7))/(INDEX($E$4:$I$4,0,AK$7+1)-INDEX($E$4:$I$4,0,AK$7))+AJ69)))</f>
        <v>0</v>
      </c>
      <c r="AL69" s="314" cm="1">
        <f t="array" ref="AL69">IF(AL$7=-1,AM69,IF(AL$7=99,AK69,IF(AL$7=0,INDEX($E69:$I69,0,AL$5),(INDEX($E69:$I69,0,AL$7+1)-INDEX($E69:$I69,0,AL$7))/(INDEX($E$4:$I$4,0,AL$7+1)-INDEX($E$4:$I$4,0,AL$7))+AK69)))</f>
        <v>0</v>
      </c>
      <c r="AM69" s="314" cm="1">
        <f t="array" ref="AM69">IF(AM$7=-1,AN69,IF(AM$7=99,AL69,IF(AM$7=0,INDEX($E69:$I69,0,AM$5),(INDEX($E69:$I69,0,AM$7+1)-INDEX($E69:$I69,0,AM$7))/(INDEX($E$4:$I$4,0,AM$7+1)-INDEX($E$4:$I$4,0,AM$7))+AL69)))</f>
        <v>0</v>
      </c>
      <c r="AN69" s="314" cm="1">
        <f t="array" ref="AN69">IF(AN$7=-1,AO69,IF(AN$7=99,AM69,IF(AN$7=0,INDEX($E69:$I69,0,AN$5),(INDEX($E69:$I69,0,AN$7+1)-INDEX($E69:$I69,0,AN$7))/(INDEX($E$4:$I$4,0,AN$7+1)-INDEX($E$4:$I$4,0,AN$7))+AM69)))</f>
        <v>0</v>
      </c>
      <c r="AO69" s="314" cm="1">
        <f t="array" ref="AO69">IF(AO$7=-1,AP69,IF(AO$7=99,AN69,IF(AO$7=0,INDEX($E69:$I69,0,AO$5),(INDEX($E69:$I69,0,AO$7+1)-INDEX($E69:$I69,0,AO$7))/(INDEX($E$4:$I$4,0,AO$7+1)-INDEX($E$4:$I$4,0,AO$7))+AN69)))</f>
        <v>0</v>
      </c>
      <c r="AP69" s="314" cm="1">
        <f t="array" ref="AP69">IF(AP$7=-1,AQ69,IF(AP$7=99,AO69,IF(AP$7=0,INDEX($E69:$I69,0,AP$5),(INDEX($E69:$I69,0,AP$7+1)-INDEX($E69:$I69,0,AP$7))/(INDEX($E$4:$I$4,0,AP$7+1)-INDEX($E$4:$I$4,0,AP$7))+AO69)))</f>
        <v>0</v>
      </c>
    </row>
    <row r="70" spans="1:42">
      <c r="A70" s="314" t="s">
        <v>16</v>
      </c>
    </row>
    <row r="71" spans="1:42">
      <c r="A71" s="314" t="s">
        <v>16</v>
      </c>
      <c r="C71" s="208" t="s">
        <v>546</v>
      </c>
      <c r="D71" s="209" t="s">
        <v>547</v>
      </c>
      <c r="E71" s="210"/>
      <c r="F71" s="210"/>
      <c r="G71" s="210"/>
      <c r="H71" s="210"/>
      <c r="I71" s="210"/>
      <c r="J71" s="209"/>
      <c r="K71" s="209"/>
      <c r="L71" s="209"/>
      <c r="M71" s="209"/>
      <c r="N71" s="209"/>
    </row>
    <row r="72" spans="1:42">
      <c r="A72" s="314" t="s">
        <v>16</v>
      </c>
      <c r="E72" s="186"/>
      <c r="F72" s="186"/>
      <c r="G72" s="186"/>
      <c r="H72" s="186"/>
      <c r="I72" s="186"/>
      <c r="J72" s="314"/>
    </row>
    <row r="73" spans="1:42">
      <c r="A73" s="314" t="s">
        <v>16</v>
      </c>
      <c r="E73" s="186"/>
      <c r="F73" s="186"/>
      <c r="G73" s="186"/>
      <c r="H73" s="186"/>
      <c r="I73" s="186"/>
      <c r="J73" s="314">
        <f t="shared" ref="J73:AP73" si="20">J97</f>
        <v>2012</v>
      </c>
      <c r="K73" s="314">
        <f t="shared" si="20"/>
        <v>2013</v>
      </c>
      <c r="L73" s="314">
        <f t="shared" si="20"/>
        <v>2014</v>
      </c>
      <c r="M73" s="314">
        <f t="shared" si="20"/>
        <v>2015</v>
      </c>
      <c r="N73" s="314">
        <f t="shared" si="20"/>
        <v>2016</v>
      </c>
      <c r="O73" s="314">
        <f t="shared" si="20"/>
        <v>2017</v>
      </c>
      <c r="P73" s="314">
        <f t="shared" si="20"/>
        <v>2018</v>
      </c>
      <c r="Q73" s="314">
        <f t="shared" si="20"/>
        <v>2019</v>
      </c>
      <c r="R73" s="314">
        <f t="shared" si="20"/>
        <v>2020</v>
      </c>
      <c r="S73" s="314">
        <f t="shared" si="20"/>
        <v>2021</v>
      </c>
      <c r="T73" s="314">
        <f t="shared" si="20"/>
        <v>2022</v>
      </c>
      <c r="U73" s="314">
        <f t="shared" si="20"/>
        <v>2023</v>
      </c>
      <c r="V73" s="314">
        <f t="shared" si="20"/>
        <v>2024</v>
      </c>
      <c r="W73" s="314">
        <f t="shared" si="20"/>
        <v>2025</v>
      </c>
      <c r="X73" s="314">
        <f t="shared" si="20"/>
        <v>2026</v>
      </c>
      <c r="Y73" s="314">
        <f t="shared" si="20"/>
        <v>2027</v>
      </c>
      <c r="Z73" s="314">
        <f t="shared" si="20"/>
        <v>2028</v>
      </c>
      <c r="AA73" s="314">
        <f t="shared" si="20"/>
        <v>2029</v>
      </c>
      <c r="AB73" s="314">
        <f t="shared" si="20"/>
        <v>2030</v>
      </c>
      <c r="AC73" s="314">
        <f t="shared" si="20"/>
        <v>2031</v>
      </c>
      <c r="AD73" s="314">
        <f t="shared" si="20"/>
        <v>2032</v>
      </c>
      <c r="AE73" s="314">
        <f t="shared" si="20"/>
        <v>2033</v>
      </c>
      <c r="AF73" s="314">
        <f t="shared" si="20"/>
        <v>2034</v>
      </c>
      <c r="AG73" s="314">
        <f t="shared" si="20"/>
        <v>2035</v>
      </c>
      <c r="AH73" s="314">
        <f t="shared" si="20"/>
        <v>2036</v>
      </c>
      <c r="AI73" s="314">
        <f t="shared" si="20"/>
        <v>2037</v>
      </c>
      <c r="AJ73" s="314">
        <f t="shared" si="20"/>
        <v>2038</v>
      </c>
      <c r="AK73" s="314">
        <f t="shared" si="20"/>
        <v>2039</v>
      </c>
      <c r="AL73" s="314">
        <f t="shared" si="20"/>
        <v>2040</v>
      </c>
      <c r="AM73" s="314">
        <f t="shared" si="20"/>
        <v>2045</v>
      </c>
      <c r="AN73" s="314">
        <f t="shared" si="20"/>
        <v>2050</v>
      </c>
      <c r="AO73" s="314">
        <f t="shared" si="20"/>
        <v>2060</v>
      </c>
      <c r="AP73" s="314">
        <f t="shared" si="20"/>
        <v>2070</v>
      </c>
    </row>
    <row r="74" spans="1:42">
      <c r="A74" s="314" t="s">
        <v>16</v>
      </c>
      <c r="C74" s="314" t="s">
        <v>548</v>
      </c>
      <c r="E74" s="186"/>
      <c r="F74" s="186"/>
      <c r="G74" s="186"/>
      <c r="H74" s="186"/>
      <c r="I74" s="186"/>
      <c r="J74" s="186">
        <f t="shared" ref="J74:AP74" si="21">J102+J113+J123</f>
        <v>34.923620586390435</v>
      </c>
      <c r="K74" s="186">
        <f t="shared" si="21"/>
        <v>34.359165394478822</v>
      </c>
      <c r="L74" s="186">
        <f t="shared" si="21"/>
        <v>33.794710202567217</v>
      </c>
      <c r="M74" s="186">
        <f t="shared" si="21"/>
        <v>33.230255010655604</v>
      </c>
      <c r="N74" s="186">
        <f t="shared" si="21"/>
        <v>32.665799818743992</v>
      </c>
      <c r="O74" s="186">
        <f t="shared" si="21"/>
        <v>32.101344626832379</v>
      </c>
      <c r="P74" s="186">
        <f t="shared" ca="1" si="21"/>
        <v>32.719765838220937</v>
      </c>
      <c r="Q74" s="186">
        <f t="shared" ca="1" si="21"/>
        <v>33.289887269804822</v>
      </c>
      <c r="R74" s="186">
        <f t="shared" ca="1" si="21"/>
        <v>33.67356694123346</v>
      </c>
      <c r="S74" s="186">
        <f t="shared" ca="1" si="21"/>
        <v>33.819676728037713</v>
      </c>
      <c r="T74" s="186">
        <f t="shared" ca="1" si="21"/>
        <v>34.307127218826828</v>
      </c>
      <c r="U74" s="186">
        <f t="shared" ca="1" si="21"/>
        <v>34.798701024581</v>
      </c>
      <c r="V74" s="186">
        <f t="shared" ca="1" si="21"/>
        <v>35.2985748191239</v>
      </c>
      <c r="W74" s="186">
        <f t="shared" ca="1" si="21"/>
        <v>35.798293310640993</v>
      </c>
      <c r="X74" s="186">
        <f t="shared" ca="1" si="21"/>
        <v>36.268402859771982</v>
      </c>
      <c r="Y74" s="186">
        <f t="shared" ca="1" si="21"/>
        <v>36.75483300423268</v>
      </c>
      <c r="Z74" s="186">
        <f t="shared" ca="1" si="21"/>
        <v>37.246492986877648</v>
      </c>
      <c r="AA74" s="186">
        <f t="shared" ca="1" si="21"/>
        <v>37.754398979299381</v>
      </c>
      <c r="AB74" s="186">
        <f t="shared" ca="1" si="21"/>
        <v>38.264221928165043</v>
      </c>
      <c r="AC74" s="186">
        <f t="shared" ca="1" si="21"/>
        <v>38.731671380073536</v>
      </c>
      <c r="AD74" s="186">
        <f t="shared" ca="1" si="21"/>
        <v>39.202272421200178</v>
      </c>
      <c r="AE74" s="186">
        <f t="shared" ca="1" si="21"/>
        <v>39.677066348745278</v>
      </c>
      <c r="AF74" s="186">
        <f t="shared" ca="1" si="21"/>
        <v>40.166744955739489</v>
      </c>
      <c r="AG74" s="186">
        <f t="shared" ca="1" si="21"/>
        <v>40.667614228259005</v>
      </c>
      <c r="AH74" s="186">
        <f t="shared" ca="1" si="21"/>
        <v>41.123089115873981</v>
      </c>
      <c r="AI74" s="186">
        <f t="shared" ca="1" si="21"/>
        <v>41.575937474375372</v>
      </c>
      <c r="AJ74" s="186">
        <f t="shared" ca="1" si="21"/>
        <v>42.027438532288556</v>
      </c>
      <c r="AK74" s="186">
        <f t="shared" ca="1" si="21"/>
        <v>42.478070103297512</v>
      </c>
      <c r="AL74" s="186">
        <f t="shared" ca="1" si="21"/>
        <v>42.932349954759729</v>
      </c>
      <c r="AM74" s="186">
        <f t="shared" ca="1" si="21"/>
        <v>45.008621115630447</v>
      </c>
      <c r="AN74" s="186">
        <f t="shared" ca="1" si="21"/>
        <v>46.850947977954917</v>
      </c>
      <c r="AO74" s="186">
        <f t="shared" ca="1" si="21"/>
        <v>46.850947977954917</v>
      </c>
      <c r="AP74" s="186">
        <f t="shared" ca="1" si="21"/>
        <v>46.850947977954917</v>
      </c>
    </row>
    <row r="75" spans="1:42">
      <c r="A75" s="314" t="s">
        <v>16</v>
      </c>
      <c r="C75" s="314" t="s">
        <v>549</v>
      </c>
      <c r="D75" s="186" t="s">
        <v>487</v>
      </c>
      <c r="E75" s="211">
        <f>IF(E78=1,0.2,IF(E78=2,0.13,IF(E78=3,0.2,0.2)))</f>
        <v>0.2</v>
      </c>
      <c r="F75" s="186"/>
      <c r="G75" s="186"/>
      <c r="H75" s="186"/>
      <c r="I75" s="186"/>
      <c r="J75" s="314"/>
      <c r="M75" s="190">
        <v>0</v>
      </c>
      <c r="N75" s="190">
        <f t="shared" ref="N75:AA75" si="22">(($AB$75-$M$75)/($AB$73-$M$73))*(N$73-$M$73)</f>
        <v>1.3333333333333334E-2</v>
      </c>
      <c r="O75" s="190">
        <f t="shared" si="22"/>
        <v>2.6666666666666668E-2</v>
      </c>
      <c r="P75" s="190">
        <f t="shared" si="22"/>
        <v>0.04</v>
      </c>
      <c r="Q75" s="190">
        <f t="shared" si="22"/>
        <v>5.3333333333333337E-2</v>
      </c>
      <c r="R75" s="190">
        <f t="shared" si="22"/>
        <v>6.6666666666666666E-2</v>
      </c>
      <c r="S75" s="190">
        <f t="shared" si="22"/>
        <v>0.08</v>
      </c>
      <c r="T75" s="190">
        <f t="shared" si="22"/>
        <v>9.3333333333333338E-2</v>
      </c>
      <c r="U75" s="190">
        <f t="shared" si="22"/>
        <v>0.10666666666666667</v>
      </c>
      <c r="V75" s="190">
        <f t="shared" si="22"/>
        <v>0.12000000000000001</v>
      </c>
      <c r="W75" s="190">
        <f t="shared" si="22"/>
        <v>0.13333333333333333</v>
      </c>
      <c r="X75" s="190">
        <f t="shared" si="22"/>
        <v>0.14666666666666667</v>
      </c>
      <c r="Y75" s="190">
        <f t="shared" si="22"/>
        <v>0.16</v>
      </c>
      <c r="Z75" s="190">
        <f t="shared" si="22"/>
        <v>0.17333333333333334</v>
      </c>
      <c r="AA75" s="190">
        <f t="shared" si="22"/>
        <v>0.18666666666666668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4" t="s">
        <v>16</v>
      </c>
      <c r="D76" s="314" t="s">
        <v>488</v>
      </c>
      <c r="E76" s="211">
        <f>IF(E78=1,0.2,IF(E78=2,0.13,IF(E78=3,0.2,0.2)))</f>
        <v>0.2</v>
      </c>
      <c r="F76" s="186"/>
      <c r="G76" s="186"/>
      <c r="H76" s="186"/>
      <c r="I76" s="186"/>
      <c r="J76" s="314"/>
      <c r="M76" s="190">
        <v>0</v>
      </c>
      <c r="N76" s="190">
        <f t="shared" ref="N76:AA76" si="24">(($AB$76-$M$76)/($AB$73-$M$73))*(N$73-$M$73)</f>
        <v>1.3333333333333334E-2</v>
      </c>
      <c r="O76" s="190">
        <f t="shared" si="24"/>
        <v>2.6666666666666668E-2</v>
      </c>
      <c r="P76" s="190">
        <f t="shared" si="24"/>
        <v>0.04</v>
      </c>
      <c r="Q76" s="190">
        <f t="shared" si="24"/>
        <v>5.3333333333333337E-2</v>
      </c>
      <c r="R76" s="190">
        <f t="shared" si="24"/>
        <v>6.6666666666666666E-2</v>
      </c>
      <c r="S76" s="190">
        <f t="shared" si="24"/>
        <v>0.08</v>
      </c>
      <c r="T76" s="190">
        <f t="shared" si="24"/>
        <v>9.3333333333333338E-2</v>
      </c>
      <c r="U76" s="190">
        <f t="shared" si="24"/>
        <v>0.10666666666666667</v>
      </c>
      <c r="V76" s="190">
        <f t="shared" si="24"/>
        <v>0.12000000000000001</v>
      </c>
      <c r="W76" s="190">
        <f t="shared" si="24"/>
        <v>0.13333333333333333</v>
      </c>
      <c r="X76" s="190">
        <f t="shared" si="24"/>
        <v>0.14666666666666667</v>
      </c>
      <c r="Y76" s="190">
        <f t="shared" si="24"/>
        <v>0.16</v>
      </c>
      <c r="Z76" s="190">
        <f t="shared" si="24"/>
        <v>0.17333333333333334</v>
      </c>
      <c r="AA76" s="190">
        <f t="shared" si="24"/>
        <v>0.18666666666666668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4" t="s">
        <v>16</v>
      </c>
      <c r="C77" s="314" t="s">
        <v>550</v>
      </c>
      <c r="E77" s="186"/>
      <c r="F77" s="186"/>
      <c r="G77" s="186"/>
      <c r="J77" s="186">
        <f>J$74</f>
        <v>34.923620586390435</v>
      </c>
      <c r="K77" s="186">
        <f>K$74</f>
        <v>34.359165394478822</v>
      </c>
      <c r="L77" s="186">
        <f>L$74</f>
        <v>33.794710202567217</v>
      </c>
      <c r="M77" s="186">
        <f>M$74</f>
        <v>33.230255010655604</v>
      </c>
      <c r="N77" s="186">
        <f t="shared" ref="N77:AP77" si="26">(($M$74*(1-N$75))+((N74-$M$74)*(1-N$76)))</f>
        <v>32.230255821160739</v>
      </c>
      <c r="O77" s="186">
        <f t="shared" si="26"/>
        <v>31.24530877011685</v>
      </c>
      <c r="P77" s="186">
        <f t="shared" ca="1" si="26"/>
        <v>31.4109752046921</v>
      </c>
      <c r="Q77" s="186">
        <f t="shared" ca="1" si="26"/>
        <v>31.514426615415232</v>
      </c>
      <c r="R77" s="186">
        <f t="shared" ca="1" si="26"/>
        <v>31.428662478484565</v>
      </c>
      <c r="S77" s="186">
        <f t="shared" ca="1" si="26"/>
        <v>31.114102589794697</v>
      </c>
      <c r="T77" s="186">
        <f t="shared" ca="1" si="26"/>
        <v>31.105128678402991</v>
      </c>
      <c r="U77" s="186">
        <f t="shared" ca="1" si="26"/>
        <v>31.086839581959026</v>
      </c>
      <c r="V77" s="186">
        <f t="shared" ca="1" si="26"/>
        <v>31.062745840829034</v>
      </c>
      <c r="W77" s="186">
        <f t="shared" ca="1" si="26"/>
        <v>31.025187535888861</v>
      </c>
      <c r="X77" s="186">
        <f t="shared" ca="1" si="26"/>
        <v>30.94903710700542</v>
      </c>
      <c r="Y77" s="186">
        <f t="shared" ca="1" si="26"/>
        <v>30.874059723555447</v>
      </c>
      <c r="Z77" s="186">
        <f t="shared" ca="1" si="26"/>
        <v>30.790434202485521</v>
      </c>
      <c r="AA77" s="186">
        <f t="shared" ca="1" si="26"/>
        <v>30.706911169830164</v>
      </c>
      <c r="AB77" s="186">
        <f t="shared" ca="1" si="26"/>
        <v>30.611377542532036</v>
      </c>
      <c r="AC77" s="186">
        <f t="shared" ca="1" si="26"/>
        <v>30.985337104058829</v>
      </c>
      <c r="AD77" s="186">
        <f t="shared" ca="1" si="26"/>
        <v>31.361817936960144</v>
      </c>
      <c r="AE77" s="186">
        <f t="shared" ca="1" si="26"/>
        <v>31.741653078996222</v>
      </c>
      <c r="AF77" s="186">
        <f t="shared" ca="1" si="26"/>
        <v>32.133395964591593</v>
      </c>
      <c r="AG77" s="186">
        <f t="shared" ca="1" si="26"/>
        <v>32.534091382607201</v>
      </c>
      <c r="AH77" s="186">
        <f t="shared" ca="1" si="26"/>
        <v>32.898471292699185</v>
      </c>
      <c r="AI77" s="186">
        <f t="shared" ca="1" si="26"/>
        <v>33.260749979500297</v>
      </c>
      <c r="AJ77" s="186">
        <f t="shared" ca="1" si="26"/>
        <v>33.621950825830844</v>
      </c>
      <c r="AK77" s="186">
        <f t="shared" ca="1" si="26"/>
        <v>33.982456082638009</v>
      </c>
      <c r="AL77" s="186">
        <f t="shared" ca="1" si="26"/>
        <v>34.345879963807782</v>
      </c>
      <c r="AM77" s="186">
        <f t="shared" ca="1" si="26"/>
        <v>36.006896892504358</v>
      </c>
      <c r="AN77" s="186">
        <f t="shared" ca="1" si="26"/>
        <v>37.480758382363931</v>
      </c>
      <c r="AO77" s="186">
        <f t="shared" ca="1" si="26"/>
        <v>37.480758382363931</v>
      </c>
      <c r="AP77" s="186">
        <f t="shared" ca="1" si="26"/>
        <v>37.480758382363931</v>
      </c>
    </row>
    <row r="78" spans="1:42">
      <c r="A78" s="314" t="s">
        <v>16</v>
      </c>
      <c r="D78" s="314" t="s">
        <v>551</v>
      </c>
      <c r="E78" s="212">
        <f>DriversGams!A163</f>
        <v>-1</v>
      </c>
      <c r="F78" s="337" t="s">
        <v>655</v>
      </c>
      <c r="G78" s="186" t="s">
        <v>41</v>
      </c>
    </row>
    <row r="79" spans="1:42">
      <c r="A79" s="314" t="s">
        <v>16</v>
      </c>
      <c r="B79" s="228"/>
      <c r="D79" s="186"/>
      <c r="F79" s="91">
        <v>1</v>
      </c>
      <c r="G79" s="91" t="s">
        <v>632</v>
      </c>
      <c r="O79" s="5"/>
    </row>
    <row r="80" spans="1:42">
      <c r="A80" s="314"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4" t="s">
        <v>16</v>
      </c>
      <c r="B81" s="228"/>
      <c r="C81" s="314" t="s">
        <v>552</v>
      </c>
      <c r="D81" s="186" t="str">
        <f>D102</f>
        <v>RLEH</v>
      </c>
      <c r="F81" s="91">
        <v>3</v>
      </c>
      <c r="G81" s="177" t="s">
        <v>632</v>
      </c>
      <c r="J81" s="42">
        <f t="shared" ref="J81:O81" si="28">J102</f>
        <v>14.6766565883431</v>
      </c>
      <c r="K81" s="42">
        <f t="shared" si="28"/>
        <v>14.023952251143458</v>
      </c>
      <c r="L81" s="42">
        <f t="shared" si="28"/>
        <v>13.371247913943817</v>
      </c>
      <c r="M81" s="42">
        <f t="shared" si="28"/>
        <v>12.718543576744175</v>
      </c>
      <c r="N81" s="42">
        <f t="shared" si="28"/>
        <v>12.065839239544534</v>
      </c>
      <c r="O81" s="42">
        <f t="shared" si="28"/>
        <v>11.413134902344892</v>
      </c>
      <c r="P81" s="24">
        <f t="shared" ref="P81:AP81" ca="1" si="29">OFFSET(P$33,$BB81,$J$96)/OFFSET(O$33,$BB81,$J$96)*O81</f>
        <v>11.432359959941808</v>
      </c>
      <c r="Q81" s="24">
        <f t="shared" ca="1" si="29"/>
        <v>11.555931234198193</v>
      </c>
      <c r="R81" s="24">
        <f t="shared" ca="1" si="29"/>
        <v>12.071342092492239</v>
      </c>
      <c r="S81" s="24">
        <f t="shared" ca="1" si="29"/>
        <v>12.571893867184382</v>
      </c>
      <c r="T81" s="24">
        <f t="shared" ca="1" si="29"/>
        <v>12.549476947144067</v>
      </c>
      <c r="U81" s="24">
        <f t="shared" ca="1" si="29"/>
        <v>12.527654530247023</v>
      </c>
      <c r="V81" s="24">
        <f t="shared" ca="1" si="29"/>
        <v>12.502769201578612</v>
      </c>
      <c r="W81" s="24">
        <f t="shared" ca="1" si="29"/>
        <v>12.487822778449031</v>
      </c>
      <c r="X81" s="24">
        <f t="shared" ca="1" si="29"/>
        <v>12.405052143508424</v>
      </c>
      <c r="Y81" s="24">
        <f t="shared" ca="1" si="29"/>
        <v>12.304229975566736</v>
      </c>
      <c r="Z81" s="24">
        <f t="shared" ca="1" si="29"/>
        <v>12.200709422102328</v>
      </c>
      <c r="AA81" s="24">
        <f t="shared" ca="1" si="29"/>
        <v>12.07451056698007</v>
      </c>
      <c r="AB81" s="24">
        <f t="shared" ca="1" si="29"/>
        <v>11.956685651133732</v>
      </c>
      <c r="AC81" s="24">
        <f t="shared" ca="1" si="29"/>
        <v>11.812540930605911</v>
      </c>
      <c r="AD81" s="24">
        <f t="shared" ca="1" si="29"/>
        <v>11.673316699728424</v>
      </c>
      <c r="AE81" s="24">
        <f t="shared" ca="1" si="29"/>
        <v>11.52951685612903</v>
      </c>
      <c r="AF81" s="24">
        <f t="shared" ca="1" si="29"/>
        <v>11.365927398407811</v>
      </c>
      <c r="AG81" s="24">
        <f t="shared" ca="1" si="29"/>
        <v>11.188449707785827</v>
      </c>
      <c r="AH81" s="24">
        <f t="shared" ca="1" si="29"/>
        <v>10.997821614046154</v>
      </c>
      <c r="AI81" s="24">
        <f t="shared" ca="1" si="29"/>
        <v>10.815437570865139</v>
      </c>
      <c r="AJ81" s="24">
        <f t="shared" ca="1" si="29"/>
        <v>10.64064648529652</v>
      </c>
      <c r="AK81" s="24">
        <f t="shared" ca="1" si="29"/>
        <v>10.471312388748997</v>
      </c>
      <c r="AL81" s="24">
        <f t="shared" ca="1" si="29"/>
        <v>10.299865027383015</v>
      </c>
      <c r="AM81" s="24">
        <f t="shared" ca="1" si="29"/>
        <v>9.3560210258016152</v>
      </c>
      <c r="AN81" s="24">
        <f t="shared" ca="1" si="29"/>
        <v>8.4135271781929681</v>
      </c>
      <c r="AO81" s="24">
        <f t="shared" ca="1" si="29"/>
        <v>8.4135271781929681</v>
      </c>
      <c r="AP81" s="24">
        <f t="shared" ca="1" si="29"/>
        <v>8.4135271781929681</v>
      </c>
      <c r="BB81" s="314">
        <v>1</v>
      </c>
    </row>
    <row r="82" spans="1:54">
      <c r="A82" s="314" t="s">
        <v>16</v>
      </c>
      <c r="B82" s="228"/>
      <c r="D82" s="186" t="str">
        <f>D113</f>
        <v>RMEH</v>
      </c>
      <c r="H82" s="314" t="s">
        <v>650</v>
      </c>
      <c r="J82" s="42">
        <f t="shared" ref="J82:O82" si="30">J113</f>
        <v>13.162661948752438</v>
      </c>
      <c r="K82" s="42">
        <f t="shared" si="30"/>
        <v>12.979644905726269</v>
      </c>
      <c r="L82" s="42">
        <f t="shared" si="30"/>
        <v>12.796627862700101</v>
      </c>
      <c r="M82" s="42">
        <f t="shared" si="30"/>
        <v>12.61361081967393</v>
      </c>
      <c r="N82" s="42">
        <f t="shared" si="30"/>
        <v>12.430593776647761</v>
      </c>
      <c r="O82" s="42">
        <f t="shared" si="30"/>
        <v>12.247576733621592</v>
      </c>
      <c r="P82" s="24">
        <f t="shared" ref="P82:AP82" ca="1" si="31">OFFSET(P$33,$BB82,$J$96)/OFFSET(O$33,$BB82,$J$96)*O82</f>
        <v>12.578569673771941</v>
      </c>
      <c r="Q82" s="24">
        <f t="shared" ca="1" si="31"/>
        <v>12.904297814512933</v>
      </c>
      <c r="R82" s="24">
        <f t="shared" ca="1" si="31"/>
        <v>13.594527694115952</v>
      </c>
      <c r="S82" s="24">
        <f t="shared" ca="1" si="31"/>
        <v>13.031747670043565</v>
      </c>
      <c r="T82" s="24">
        <f t="shared" ca="1" si="31"/>
        <v>13.275205140920315</v>
      </c>
      <c r="U82" s="24">
        <f t="shared" ca="1" si="31"/>
        <v>13.503679254398445</v>
      </c>
      <c r="V82" s="24">
        <f t="shared" ca="1" si="31"/>
        <v>13.7536949034376</v>
      </c>
      <c r="W82" s="24">
        <f t="shared" ca="1" si="31"/>
        <v>14.002384182485409</v>
      </c>
      <c r="X82" s="24">
        <f t="shared" ca="1" si="31"/>
        <v>14.202080804434406</v>
      </c>
      <c r="Y82" s="24">
        <f t="shared" ca="1" si="31"/>
        <v>14.441068238036769</v>
      </c>
      <c r="Z82" s="24">
        <f t="shared" ca="1" si="31"/>
        <v>14.673560508281431</v>
      </c>
      <c r="AA82" s="24">
        <f t="shared" ca="1" si="31"/>
        <v>14.897732101477887</v>
      </c>
      <c r="AB82" s="24">
        <f t="shared" ca="1" si="31"/>
        <v>15.163463067398158</v>
      </c>
      <c r="AC82" s="24">
        <f t="shared" ca="1" si="31"/>
        <v>15.369287597149244</v>
      </c>
      <c r="AD82" s="24">
        <f t="shared" ca="1" si="31"/>
        <v>15.621895889905156</v>
      </c>
      <c r="AE82" s="24">
        <f t="shared" ca="1" si="31"/>
        <v>15.846879033192721</v>
      </c>
      <c r="AF82" s="24">
        <f t="shared" ca="1" si="31"/>
        <v>16.083208601124927</v>
      </c>
      <c r="AG82" s="24">
        <f t="shared" ca="1" si="31"/>
        <v>16.323024571240058</v>
      </c>
      <c r="AH82" s="24">
        <f t="shared" ca="1" si="31"/>
        <v>16.55803130528292</v>
      </c>
      <c r="AI82" s="24">
        <f t="shared" ca="1" si="31"/>
        <v>16.783990696982535</v>
      </c>
      <c r="AJ82" s="24">
        <f t="shared" ca="1" si="31"/>
        <v>17.016653930514742</v>
      </c>
      <c r="AK82" s="24">
        <f t="shared" ca="1" si="31"/>
        <v>17.243336674251101</v>
      </c>
      <c r="AL82" s="24">
        <f t="shared" ca="1" si="31"/>
        <v>17.469311471610943</v>
      </c>
      <c r="AM82" s="24">
        <f t="shared" ca="1" si="31"/>
        <v>18.427024881034633</v>
      </c>
      <c r="AN82" s="24">
        <f t="shared" ca="1" si="31"/>
        <v>19.344342069667245</v>
      </c>
      <c r="AO82" s="24">
        <f t="shared" ca="1" si="31"/>
        <v>19.344342069667245</v>
      </c>
      <c r="AP82" s="24">
        <f t="shared" ca="1" si="31"/>
        <v>19.344342069667245</v>
      </c>
      <c r="BB82" s="314">
        <v>2</v>
      </c>
    </row>
    <row r="83" spans="1:54">
      <c r="A83" s="314" t="s">
        <v>16</v>
      </c>
      <c r="B83" s="228"/>
      <c r="D83" s="186" t="str">
        <f>D123</f>
        <v>RHEH</v>
      </c>
      <c r="H83" s="314" t="s">
        <v>649</v>
      </c>
      <c r="J83" s="42">
        <f t="shared" ref="J83:O83" si="32">J123</f>
        <v>7.0843020492948998</v>
      </c>
      <c r="K83" s="42">
        <f t="shared" si="32"/>
        <v>7.3555682376090985</v>
      </c>
      <c r="L83" s="42">
        <f t="shared" si="32"/>
        <v>7.6268344259232981</v>
      </c>
      <c r="M83" s="42">
        <f t="shared" si="32"/>
        <v>7.8981006142374968</v>
      </c>
      <c r="N83" s="42">
        <f t="shared" si="32"/>
        <v>8.1693668025516963</v>
      </c>
      <c r="O83" s="42">
        <f t="shared" si="32"/>
        <v>8.440632990865895</v>
      </c>
      <c r="P83" s="24">
        <f t="shared" ref="P83:AP83" ca="1" si="33">OFFSET(P$33,$BB83,$J$96)/OFFSET(O$33,$BB83,$J$96)*O83</f>
        <v>8.7088362045071896</v>
      </c>
      <c r="Q83" s="24">
        <f t="shared" ca="1" si="33"/>
        <v>8.8296582210936965</v>
      </c>
      <c r="R83" s="24">
        <f t="shared" ca="1" si="33"/>
        <v>8.0076971546252675</v>
      </c>
      <c r="S83" s="24">
        <f t="shared" ca="1" si="33"/>
        <v>8.2160351908097642</v>
      </c>
      <c r="T83" s="24">
        <f t="shared" ca="1" si="33"/>
        <v>8.4824451307624447</v>
      </c>
      <c r="U83" s="24">
        <f t="shared" ca="1" si="33"/>
        <v>8.7673672399355311</v>
      </c>
      <c r="V83" s="24">
        <f t="shared" ca="1" si="33"/>
        <v>9.0421107141076842</v>
      </c>
      <c r="W83" s="24">
        <f t="shared" ca="1" si="33"/>
        <v>9.3080863497065547</v>
      </c>
      <c r="X83" s="24">
        <f t="shared" ca="1" si="33"/>
        <v>9.6612699118291516</v>
      </c>
      <c r="Y83" s="24">
        <f t="shared" ca="1" si="33"/>
        <v>10.009534790629175</v>
      </c>
      <c r="Z83" s="24">
        <f t="shared" ca="1" si="33"/>
        <v>10.372223056493885</v>
      </c>
      <c r="AA83" s="24">
        <f t="shared" ca="1" si="33"/>
        <v>10.782156310841426</v>
      </c>
      <c r="AB83" s="24">
        <f t="shared" ca="1" si="33"/>
        <v>11.144073209633149</v>
      </c>
      <c r="AC83" s="24">
        <f t="shared" ca="1" si="33"/>
        <v>11.549842852318383</v>
      </c>
      <c r="AD83" s="24">
        <f t="shared" ca="1" si="33"/>
        <v>11.907059831566603</v>
      </c>
      <c r="AE83" s="24">
        <f t="shared" ca="1" si="33"/>
        <v>12.300670459423531</v>
      </c>
      <c r="AF83" s="24">
        <f t="shared" ca="1" si="33"/>
        <v>12.717608956206755</v>
      </c>
      <c r="AG83" s="24">
        <f t="shared" ca="1" si="33"/>
        <v>13.156139949233124</v>
      </c>
      <c r="AH83" s="24">
        <f t="shared" ca="1" si="33"/>
        <v>13.567236196544906</v>
      </c>
      <c r="AI83" s="24">
        <f t="shared" ca="1" si="33"/>
        <v>13.976509206527698</v>
      </c>
      <c r="AJ83" s="24">
        <f t="shared" ca="1" si="33"/>
        <v>14.370138116477291</v>
      </c>
      <c r="AK83" s="24">
        <f t="shared" ca="1" si="33"/>
        <v>14.763421040297416</v>
      </c>
      <c r="AL83" s="24">
        <f t="shared" ca="1" si="33"/>
        <v>15.163173455765769</v>
      </c>
      <c r="AM83" s="24">
        <f t="shared" ca="1" si="33"/>
        <v>17.225575208794194</v>
      </c>
      <c r="AN83" s="24">
        <f t="shared" ca="1" si="33"/>
        <v>19.093078730094707</v>
      </c>
      <c r="AO83" s="24">
        <f t="shared" ca="1" si="33"/>
        <v>19.093078730094707</v>
      </c>
      <c r="AP83" s="24">
        <f t="shared" ca="1" si="33"/>
        <v>19.093078730094707</v>
      </c>
      <c r="BB83" s="314">
        <v>3</v>
      </c>
    </row>
    <row r="84" spans="1:54">
      <c r="A84" s="314" t="s">
        <v>16</v>
      </c>
      <c r="B84" s="228"/>
      <c r="D84" s="186" t="s">
        <v>377</v>
      </c>
      <c r="J84" s="42">
        <f t="shared" ref="J84:O84" si="34">J117</f>
        <v>5.817816552719238</v>
      </c>
      <c r="K84" s="42">
        <f t="shared" si="34"/>
        <v>6.2717807948241582</v>
      </c>
      <c r="L84" s="42">
        <f t="shared" si="34"/>
        <v>6.7257450369290783</v>
      </c>
      <c r="M84" s="42">
        <f t="shared" si="34"/>
        <v>7.1797092790339985</v>
      </c>
      <c r="N84" s="42">
        <f t="shared" si="34"/>
        <v>7.6336735211389186</v>
      </c>
      <c r="O84" s="42">
        <f t="shared" si="34"/>
        <v>8.0876377632438388</v>
      </c>
      <c r="P84" s="24">
        <f t="shared" ref="P84:AP84" ca="1" si="35">OFFSET(P$33,$BB117,$J$96)/OFFSET(O$33,$BB117,$J$96)*O84</f>
        <v>8.3062076126393034</v>
      </c>
      <c r="Q84" s="24">
        <f t="shared" ca="1" si="35"/>
        <v>8.5213008730371964</v>
      </c>
      <c r="R84" s="24">
        <f t="shared" ca="1" si="35"/>
        <v>8.9770913825403706</v>
      </c>
      <c r="S84" s="24">
        <f t="shared" ca="1" si="35"/>
        <v>8.6054618696921406</v>
      </c>
      <c r="T84" s="24">
        <f t="shared" ca="1" si="35"/>
        <v>8.7662280259719729</v>
      </c>
      <c r="U84" s="24">
        <f t="shared" ca="1" si="35"/>
        <v>8.9170999827907309</v>
      </c>
      <c r="V84" s="24">
        <f t="shared" ca="1" si="35"/>
        <v>9.0821968054969044</v>
      </c>
      <c r="W84" s="24">
        <f t="shared" ca="1" si="35"/>
        <v>9.2464177651435246</v>
      </c>
      <c r="X84" s="24">
        <f t="shared" ca="1" si="35"/>
        <v>9.3782866218156613</v>
      </c>
      <c r="Y84" s="24">
        <f t="shared" ca="1" si="35"/>
        <v>9.5361010070594965</v>
      </c>
      <c r="Z84" s="24">
        <f t="shared" ca="1" si="35"/>
        <v>9.6896263374484271</v>
      </c>
      <c r="AA84" s="24">
        <f t="shared" ca="1" si="35"/>
        <v>9.8376571423998396</v>
      </c>
      <c r="AB84" s="24">
        <f t="shared" ca="1" si="35"/>
        <v>10.013131511051094</v>
      </c>
      <c r="AC84" s="24">
        <f t="shared" ca="1" si="35"/>
        <v>10.149046906857278</v>
      </c>
      <c r="AD84" s="24">
        <f t="shared" ca="1" si="35"/>
        <v>10.315855771356398</v>
      </c>
      <c r="AE84" s="24">
        <f t="shared" ca="1" si="35"/>
        <v>10.464422480128327</v>
      </c>
      <c r="AF84" s="24">
        <f t="shared" ca="1" si="35"/>
        <v>10.620481754526066</v>
      </c>
      <c r="AG84" s="24">
        <f t="shared" ca="1" si="35"/>
        <v>10.778843260505266</v>
      </c>
      <c r="AH84" s="24">
        <f t="shared" ca="1" si="35"/>
        <v>10.934029006894104</v>
      </c>
      <c r="AI84" s="24">
        <f t="shared" ca="1" si="35"/>
        <v>11.083240377356693</v>
      </c>
      <c r="AJ84" s="24">
        <f t="shared" ca="1" si="35"/>
        <v>11.236878602661127</v>
      </c>
      <c r="AK84" s="24">
        <f t="shared" ca="1" si="35"/>
        <v>11.386567635715732</v>
      </c>
      <c r="AL84" s="24">
        <f t="shared" ca="1" si="35"/>
        <v>11.535789179243748</v>
      </c>
      <c r="AM84" s="24">
        <f t="shared" ca="1" si="35"/>
        <v>12.168211355881924</v>
      </c>
      <c r="AN84" s="24">
        <f t="shared" ca="1" si="35"/>
        <v>12.773958051494912</v>
      </c>
      <c r="AO84" s="24">
        <f t="shared" ca="1" si="35"/>
        <v>12.773958051494912</v>
      </c>
      <c r="AP84" s="24">
        <f t="shared" ca="1" si="35"/>
        <v>12.773958051494912</v>
      </c>
      <c r="BB84" s="314">
        <v>4</v>
      </c>
    </row>
    <row r="85" spans="1:54">
      <c r="A85" s="314" t="s">
        <v>16</v>
      </c>
      <c r="B85" s="228"/>
      <c r="D85" s="186" t="s">
        <v>365</v>
      </c>
      <c r="J85" s="42">
        <f t="shared" ref="J85:O85" si="36">J127</f>
        <v>11.690422995158354</v>
      </c>
      <c r="K85" s="42">
        <f t="shared" si="36"/>
        <v>12.19470307470295</v>
      </c>
      <c r="L85" s="42">
        <f t="shared" si="36"/>
        <v>12.698983154247545</v>
      </c>
      <c r="M85" s="42">
        <f t="shared" si="36"/>
        <v>13.203263233792141</v>
      </c>
      <c r="N85" s="42">
        <f t="shared" si="36"/>
        <v>13.707543313336735</v>
      </c>
      <c r="O85" s="42">
        <f t="shared" si="36"/>
        <v>14.211823392881332</v>
      </c>
      <c r="P85" s="24">
        <f t="shared" ref="P85:AP85" ca="1" si="37">OFFSET(P$33,$BB127,$J$96)/OFFSET(O$33,$BB127,$J$96)*O85</f>
        <v>14.66340761764245</v>
      </c>
      <c r="Q85" s="24">
        <f t="shared" ca="1" si="37"/>
        <v>14.866840365347201</v>
      </c>
      <c r="R85" s="24">
        <f t="shared" ca="1" si="37"/>
        <v>13.48287241826136</v>
      </c>
      <c r="S85" s="24">
        <f t="shared" ca="1" si="37"/>
        <v>13.833659305865396</v>
      </c>
      <c r="T85" s="24">
        <f t="shared" ca="1" si="37"/>
        <v>14.282224125685529</v>
      </c>
      <c r="U85" s="24">
        <f t="shared" ca="1" si="37"/>
        <v>14.761958607764907</v>
      </c>
      <c r="V85" s="24">
        <f t="shared" ca="1" si="37"/>
        <v>15.224554924594072</v>
      </c>
      <c r="W85" s="24">
        <f t="shared" ca="1" si="37"/>
        <v>15.672388489213107</v>
      </c>
      <c r="X85" s="24">
        <f t="shared" ca="1" si="37"/>
        <v>16.267057445390549</v>
      </c>
      <c r="Y85" s="24">
        <f t="shared" ca="1" si="37"/>
        <v>16.85344462237186</v>
      </c>
      <c r="Z85" s="24">
        <f t="shared" ca="1" si="37"/>
        <v>17.46411701942047</v>
      </c>
      <c r="AA85" s="24">
        <f t="shared" ca="1" si="37"/>
        <v>18.154337648603246</v>
      </c>
      <c r="AB85" s="24">
        <f t="shared" ca="1" si="37"/>
        <v>18.763711264787407</v>
      </c>
      <c r="AC85" s="24">
        <f t="shared" ca="1" si="37"/>
        <v>19.44692145841573</v>
      </c>
      <c r="AD85" s="24">
        <f t="shared" ca="1" si="37"/>
        <v>20.04838163652181</v>
      </c>
      <c r="AE85" s="24">
        <f t="shared" ca="1" si="37"/>
        <v>20.711119222046179</v>
      </c>
      <c r="AF85" s="24">
        <f t="shared" ca="1" si="37"/>
        <v>21.413134851488767</v>
      </c>
      <c r="AG85" s="24">
        <f t="shared" ca="1" si="37"/>
        <v>22.151506610092653</v>
      </c>
      <c r="AH85" s="24">
        <f t="shared" ca="1" si="37"/>
        <v>22.843685415946876</v>
      </c>
      <c r="AI85" s="24">
        <f t="shared" ca="1" si="37"/>
        <v>23.532794365908661</v>
      </c>
      <c r="AJ85" s="24">
        <f t="shared" ca="1" si="37"/>
        <v>24.195562733706407</v>
      </c>
      <c r="AK85" s="24">
        <f t="shared" ca="1" si="37"/>
        <v>24.857748551146415</v>
      </c>
      <c r="AL85" s="24">
        <f t="shared" ca="1" si="37"/>
        <v>25.530827304323093</v>
      </c>
      <c r="AM85" s="24">
        <f t="shared" ca="1" si="37"/>
        <v>29.003373677436041</v>
      </c>
      <c r="AN85" s="24">
        <f t="shared" ca="1" si="37"/>
        <v>32.147762286563825</v>
      </c>
      <c r="AO85" s="24">
        <f t="shared" ca="1" si="37"/>
        <v>32.147762286563825</v>
      </c>
      <c r="AP85" s="24">
        <f t="shared" ca="1" si="37"/>
        <v>32.147762286563825</v>
      </c>
      <c r="BB85" s="314">
        <v>5</v>
      </c>
    </row>
    <row r="86" spans="1:54">
      <c r="A86" s="314"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4"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4" t="s">
        <v>16</v>
      </c>
      <c r="B88" s="228"/>
      <c r="J88" s="314"/>
      <c r="AR88" s="314" t="s">
        <v>656</v>
      </c>
    </row>
    <row r="89" spans="1:54">
      <c r="A89" s="314" t="s">
        <v>16</v>
      </c>
      <c r="B89" s="228"/>
      <c r="C89" s="314" t="s">
        <v>657</v>
      </c>
      <c r="D89" s="186" t="str">
        <f>D81</f>
        <v>RLEH</v>
      </c>
      <c r="J89" s="42">
        <f t="shared" ref="J89:O93" si="38">J81</f>
        <v>14.6766565883431</v>
      </c>
      <c r="K89" s="42">
        <f t="shared" si="38"/>
        <v>14.023952251143458</v>
      </c>
      <c r="L89" s="42">
        <f t="shared" si="38"/>
        <v>13.371247913943817</v>
      </c>
      <c r="M89" s="42">
        <f t="shared" si="38"/>
        <v>12.718543576744175</v>
      </c>
      <c r="N89" s="42">
        <f t="shared" si="38"/>
        <v>12.065839239544534</v>
      </c>
      <c r="O89" s="42">
        <f t="shared" si="38"/>
        <v>11.413134902344892</v>
      </c>
      <c r="P89" s="186">
        <f t="shared" ref="P89:AP89" ca="1" si="39">(($M$81*(1-P$75))+((P81-$M$81)*(1-P$76)))</f>
        <v>10.975065561544135</v>
      </c>
      <c r="Q89" s="186">
        <f t="shared" ca="1" si="39"/>
        <v>10.939614901707623</v>
      </c>
      <c r="R89" s="186">
        <f t="shared" ca="1" si="39"/>
        <v>11.266585952992756</v>
      </c>
      <c r="S89" s="186">
        <f t="shared" ca="1" si="39"/>
        <v>11.566142357809632</v>
      </c>
      <c r="T89" s="186">
        <f t="shared" ca="1" si="39"/>
        <v>11.378192432077286</v>
      </c>
      <c r="U89" s="186">
        <f t="shared" ca="1" si="39"/>
        <v>11.191371380354006</v>
      </c>
      <c r="V89" s="186">
        <f t="shared" ca="1" si="39"/>
        <v>11.002436897389179</v>
      </c>
      <c r="W89" s="186">
        <f t="shared" ca="1" si="39"/>
        <v>10.822779741322494</v>
      </c>
      <c r="X89" s="186">
        <f t="shared" ca="1" si="39"/>
        <v>10.585644495793854</v>
      </c>
      <c r="Y89" s="186">
        <f t="shared" ca="1" si="39"/>
        <v>10.335553179476058</v>
      </c>
      <c r="Z89" s="186">
        <f t="shared" ca="1" si="39"/>
        <v>10.085919788937925</v>
      </c>
      <c r="AA89" s="186">
        <f t="shared" ca="1" si="39"/>
        <v>9.8206019278104577</v>
      </c>
      <c r="AB89" s="186">
        <f t="shared" ca="1" si="39"/>
        <v>9.5653485209069853</v>
      </c>
      <c r="AC89" s="186">
        <f t="shared" ca="1" si="39"/>
        <v>9.4500327444847283</v>
      </c>
      <c r="AD89" s="186">
        <f t="shared" ca="1" si="39"/>
        <v>9.3386533597827395</v>
      </c>
      <c r="AE89" s="186">
        <f t="shared" ca="1" si="39"/>
        <v>9.2236134849032236</v>
      </c>
      <c r="AF89" s="186">
        <f t="shared" ca="1" si="39"/>
        <v>9.092741918726249</v>
      </c>
      <c r="AG89" s="186">
        <f t="shared" ca="1" si="39"/>
        <v>8.9507597662286607</v>
      </c>
      <c r="AH89" s="186">
        <f t="shared" ca="1" si="39"/>
        <v>8.7982572912369239</v>
      </c>
      <c r="AI89" s="186">
        <f t="shared" ca="1" si="39"/>
        <v>8.6523500566921108</v>
      </c>
      <c r="AJ89" s="186">
        <f t="shared" ca="1" si="39"/>
        <v>8.512517188237215</v>
      </c>
      <c r="AK89" s="186">
        <f t="shared" ca="1" si="39"/>
        <v>8.3770499109991974</v>
      </c>
      <c r="AL89" s="186">
        <f t="shared" ca="1" si="39"/>
        <v>8.239892021906412</v>
      </c>
      <c r="AM89" s="186">
        <f t="shared" ca="1" si="39"/>
        <v>7.4848168206412922</v>
      </c>
      <c r="AN89" s="186">
        <f ca="1">(($M$81*(1-AN$75))+((AN81-$M$81)*(1-AN$76)))</f>
        <v>6.7308217425543742</v>
      </c>
      <c r="AO89" s="186">
        <f t="shared" ca="1" si="39"/>
        <v>6.7308217425543742</v>
      </c>
      <c r="AP89" s="186">
        <f t="shared" ca="1" si="39"/>
        <v>6.7308217425543742</v>
      </c>
      <c r="AR89" s="186">
        <v>5.6509347274363675</v>
      </c>
    </row>
    <row r="90" spans="1:54">
      <c r="A90" s="314" t="s">
        <v>16</v>
      </c>
      <c r="B90" s="228"/>
      <c r="D90" s="186" t="str">
        <f>D82</f>
        <v>RMEH</v>
      </c>
      <c r="J90" s="42">
        <f t="shared" si="38"/>
        <v>13.162661948752438</v>
      </c>
      <c r="K90" s="42">
        <f t="shared" si="38"/>
        <v>12.979644905726269</v>
      </c>
      <c r="L90" s="42">
        <f t="shared" si="38"/>
        <v>12.796627862700101</v>
      </c>
      <c r="M90" s="42">
        <f t="shared" si="38"/>
        <v>12.61361081967393</v>
      </c>
      <c r="N90" s="42">
        <f t="shared" si="38"/>
        <v>12.430593776647761</v>
      </c>
      <c r="O90" s="42">
        <f t="shared" si="38"/>
        <v>12.247576733621592</v>
      </c>
      <c r="P90" s="186">
        <f t="shared" ref="P90:AP90" ca="1" si="40">(($M$82*(1-P$75))+((P82-$M$82)*(1-P$76)))</f>
        <v>12.075426886821063</v>
      </c>
      <c r="Q90" s="186">
        <f t="shared" ca="1" si="40"/>
        <v>12.216068597738909</v>
      </c>
      <c r="R90" s="186">
        <f t="shared" ca="1" si="40"/>
        <v>12.688225847841554</v>
      </c>
      <c r="S90" s="186">
        <f t="shared" ca="1" si="40"/>
        <v>11.98920785644008</v>
      </c>
      <c r="T90" s="186">
        <f t="shared" ca="1" si="40"/>
        <v>12.036185994434419</v>
      </c>
      <c r="U90" s="186">
        <f t="shared" ca="1" si="40"/>
        <v>12.063286800595943</v>
      </c>
      <c r="V90" s="186">
        <f t="shared" ca="1" si="40"/>
        <v>12.103251515025089</v>
      </c>
      <c r="W90" s="186">
        <f t="shared" ca="1" si="40"/>
        <v>12.135399624820689</v>
      </c>
      <c r="X90" s="186">
        <f t="shared" ca="1" si="40"/>
        <v>12.119108953117358</v>
      </c>
      <c r="Y90" s="186">
        <f t="shared" ca="1" si="40"/>
        <v>12.130497319950884</v>
      </c>
      <c r="Z90" s="186">
        <f t="shared" ca="1" si="40"/>
        <v>12.130143353512651</v>
      </c>
      <c r="AA90" s="186">
        <f t="shared" ca="1" si="40"/>
        <v>12.116822109202015</v>
      </c>
      <c r="AB90" s="186">
        <f t="shared" ca="1" si="40"/>
        <v>12.130770453918528</v>
      </c>
      <c r="AC90" s="186">
        <f t="shared" ca="1" si="40"/>
        <v>12.295430077719395</v>
      </c>
      <c r="AD90" s="186">
        <f t="shared" ca="1" si="40"/>
        <v>12.497516711924126</v>
      </c>
      <c r="AE90" s="186">
        <f t="shared" ca="1" si="40"/>
        <v>12.677503226554178</v>
      </c>
      <c r="AF90" s="186">
        <f t="shared" ca="1" si="40"/>
        <v>12.866566880899942</v>
      </c>
      <c r="AG90" s="186">
        <f t="shared" ca="1" si="40"/>
        <v>13.058419656992047</v>
      </c>
      <c r="AH90" s="186">
        <f t="shared" ca="1" si="40"/>
        <v>13.246425044226337</v>
      </c>
      <c r="AI90" s="186">
        <f t="shared" ca="1" si="40"/>
        <v>13.427192557586029</v>
      </c>
      <c r="AJ90" s="186">
        <f t="shared" ca="1" si="40"/>
        <v>13.613323144411794</v>
      </c>
      <c r="AK90" s="186">
        <f t="shared" ca="1" si="40"/>
        <v>13.794669339400881</v>
      </c>
      <c r="AL90" s="186">
        <f t="shared" ca="1" si="40"/>
        <v>13.975449177288755</v>
      </c>
      <c r="AM90" s="186">
        <f t="shared" ca="1" si="40"/>
        <v>14.741619904827708</v>
      </c>
      <c r="AN90" s="186">
        <f t="shared" ca="1" si="40"/>
        <v>15.475473655733797</v>
      </c>
      <c r="AO90" s="186">
        <f t="shared" ca="1" si="40"/>
        <v>15.475473655733797</v>
      </c>
      <c r="AP90" s="186">
        <f t="shared" ca="1" si="40"/>
        <v>15.475473655733797</v>
      </c>
      <c r="AR90" s="186">
        <v>15.965795038638294</v>
      </c>
    </row>
    <row r="91" spans="1:54">
      <c r="A91" s="314" t="s">
        <v>16</v>
      </c>
      <c r="B91" s="228"/>
      <c r="D91" s="186" t="str">
        <f>D83</f>
        <v>RHEH</v>
      </c>
      <c r="J91" s="42">
        <f t="shared" si="38"/>
        <v>7.0843020492948998</v>
      </c>
      <c r="K91" s="42">
        <f t="shared" si="38"/>
        <v>7.3555682376090985</v>
      </c>
      <c r="L91" s="42">
        <f t="shared" si="38"/>
        <v>7.6268344259232981</v>
      </c>
      <c r="M91" s="42">
        <f t="shared" si="38"/>
        <v>7.8981006142374968</v>
      </c>
      <c r="N91" s="42">
        <f t="shared" si="38"/>
        <v>8.1693668025516963</v>
      </c>
      <c r="O91" s="42">
        <f t="shared" si="38"/>
        <v>8.440632990865895</v>
      </c>
      <c r="P91" s="186">
        <f t="shared" ref="P91:AP91" ca="1" si="41">(($M$83*(1-P$75))+((P83-$M$83)*(1-P$76)))</f>
        <v>8.3604827563269026</v>
      </c>
      <c r="Q91" s="186">
        <f t="shared" ca="1" si="41"/>
        <v>8.3587431159687</v>
      </c>
      <c r="R91" s="186">
        <f t="shared" ca="1" si="41"/>
        <v>7.4738506776502494</v>
      </c>
      <c r="S91" s="186">
        <f t="shared" ca="1" si="41"/>
        <v>7.5587523755449837</v>
      </c>
      <c r="T91" s="186">
        <f t="shared" ca="1" si="41"/>
        <v>7.6907502518912825</v>
      </c>
      <c r="U91" s="186">
        <f t="shared" ca="1" si="41"/>
        <v>7.8321814010090742</v>
      </c>
      <c r="V91" s="186">
        <f t="shared" ca="1" si="41"/>
        <v>7.9570574284147622</v>
      </c>
      <c r="W91" s="186">
        <f t="shared" ca="1" si="41"/>
        <v>8.0670081697456801</v>
      </c>
      <c r="X91" s="186">
        <f t="shared" ca="1" si="41"/>
        <v>8.2442836580942078</v>
      </c>
      <c r="Y91" s="186">
        <f t="shared" ca="1" si="41"/>
        <v>8.4080092241285076</v>
      </c>
      <c r="Z91" s="186">
        <f t="shared" ca="1" si="41"/>
        <v>8.5743710600349452</v>
      </c>
      <c r="AA91" s="186">
        <f t="shared" ca="1" si="41"/>
        <v>8.7694871328176944</v>
      </c>
      <c r="AB91" s="186">
        <f t="shared" ca="1" si="41"/>
        <v>8.9152585677065197</v>
      </c>
      <c r="AC91" s="186">
        <f t="shared" ca="1" si="41"/>
        <v>9.239874281854707</v>
      </c>
      <c r="AD91" s="186">
        <f t="shared" ca="1" si="41"/>
        <v>9.5256478652532834</v>
      </c>
      <c r="AE91" s="186">
        <f t="shared" ca="1" si="41"/>
        <v>9.8405363675388244</v>
      </c>
      <c r="AF91" s="186">
        <f t="shared" ca="1" si="41"/>
        <v>10.174087164965405</v>
      </c>
      <c r="AG91" s="186">
        <f t="shared" ca="1" si="41"/>
        <v>10.5249119593865</v>
      </c>
      <c r="AH91" s="186">
        <f t="shared" ca="1" si="41"/>
        <v>10.853788957235926</v>
      </c>
      <c r="AI91" s="186">
        <f t="shared" ca="1" si="41"/>
        <v>11.181207365222161</v>
      </c>
      <c r="AJ91" s="186">
        <f t="shared" ca="1" si="41"/>
        <v>11.496110493181835</v>
      </c>
      <c r="AK91" s="186">
        <f t="shared" ca="1" si="41"/>
        <v>11.810736832237934</v>
      </c>
      <c r="AL91" s="186">
        <f t="shared" ca="1" si="41"/>
        <v>12.130538764612616</v>
      </c>
      <c r="AM91" s="186">
        <f t="shared" ca="1" si="41"/>
        <v>13.780460167035358</v>
      </c>
      <c r="AN91" s="186">
        <f t="shared" ca="1" si="41"/>
        <v>15.274462984075766</v>
      </c>
      <c r="AO91" s="186">
        <f t="shared" ca="1" si="41"/>
        <v>15.274462984075766</v>
      </c>
      <c r="AP91" s="186">
        <f t="shared" ca="1" si="41"/>
        <v>15.274462984075766</v>
      </c>
      <c r="AR91" s="186">
        <v>15.624866478724483</v>
      </c>
    </row>
    <row r="92" spans="1:54">
      <c r="A92" s="314" t="s">
        <v>16</v>
      </c>
      <c r="B92" s="228"/>
      <c r="D92" s="186" t="str">
        <f>D84</f>
        <v>RMEO</v>
      </c>
      <c r="I92" s="314">
        <v>0.1</v>
      </c>
      <c r="J92" s="42">
        <f t="shared" si="38"/>
        <v>5.817816552719238</v>
      </c>
      <c r="K92" s="42">
        <f t="shared" si="38"/>
        <v>6.2717807948241582</v>
      </c>
      <c r="L92" s="42">
        <f t="shared" si="38"/>
        <v>6.7257450369290783</v>
      </c>
      <c r="M92" s="42">
        <f t="shared" si="38"/>
        <v>7.1797092790339985</v>
      </c>
      <c r="N92" s="42">
        <f t="shared" si="38"/>
        <v>7.6336735211389186</v>
      </c>
      <c r="O92" s="42">
        <f t="shared" si="38"/>
        <v>8.0876377632438388</v>
      </c>
      <c r="P92" s="186">
        <f ca="1">OFFSET(P$33,$BB117,$J$96)/OFFSET(O$33,$BB117,$J$96)*O117</f>
        <v>8.3062076126393034</v>
      </c>
      <c r="Q92" s="186">
        <f t="shared" ref="Q92:AP92" ca="1" si="42">(($M$84*(1-Q$75*$I$92))+((Q84-$M$84)*(1-Q$76*$I$92)))</f>
        <v>8.4758539350476649</v>
      </c>
      <c r="R92" s="186">
        <f t="shared" ca="1" si="42"/>
        <v>8.9172441066567671</v>
      </c>
      <c r="S92" s="186">
        <f t="shared" ca="1" si="42"/>
        <v>8.5366181747346026</v>
      </c>
      <c r="T92" s="186">
        <f t="shared" ca="1" si="42"/>
        <v>8.6844098977295676</v>
      </c>
      <c r="U92" s="186">
        <f t="shared" ca="1" si="42"/>
        <v>8.8219842496409626</v>
      </c>
      <c r="V92" s="186">
        <f t="shared" ca="1" si="42"/>
        <v>8.9732104438309417</v>
      </c>
      <c r="W92" s="186">
        <f t="shared" ca="1" si="42"/>
        <v>9.1231321949416113</v>
      </c>
      <c r="X92" s="186">
        <f t="shared" ca="1" si="42"/>
        <v>9.2407384180290322</v>
      </c>
      <c r="Y92" s="186">
        <f t="shared" ca="1" si="42"/>
        <v>9.3835233909465448</v>
      </c>
      <c r="Z92" s="186">
        <f t="shared" ca="1" si="42"/>
        <v>9.5216728142659885</v>
      </c>
      <c r="AA92" s="186">
        <f t="shared" ca="1" si="42"/>
        <v>9.6540208757417094</v>
      </c>
      <c r="AB92" s="186">
        <f t="shared" ca="1" si="42"/>
        <v>9.8128688808300719</v>
      </c>
      <c r="AC92" s="186">
        <f t="shared" ca="1" si="42"/>
        <v>9.9460659687201325</v>
      </c>
      <c r="AD92" s="186">
        <f t="shared" ca="1" si="42"/>
        <v>10.109538655929271</v>
      </c>
      <c r="AE92" s="186">
        <f t="shared" ca="1" si="42"/>
        <v>10.25513403052576</v>
      </c>
      <c r="AF92" s="186">
        <f t="shared" ca="1" si="42"/>
        <v>10.408072119435545</v>
      </c>
      <c r="AG92" s="186">
        <f t="shared" ca="1" si="42"/>
        <v>10.563266395295161</v>
      </c>
      <c r="AH92" s="186">
        <f t="shared" ca="1" si="42"/>
        <v>10.715348426756222</v>
      </c>
      <c r="AI92" s="186">
        <f t="shared" ca="1" si="42"/>
        <v>10.86157556980956</v>
      </c>
      <c r="AJ92" s="186">
        <f t="shared" ca="1" si="42"/>
        <v>11.012141030607904</v>
      </c>
      <c r="AK92" s="186">
        <f t="shared" ca="1" si="42"/>
        <v>11.158836283001417</v>
      </c>
      <c r="AL92" s="186">
        <f t="shared" ca="1" si="42"/>
        <v>11.305073395658873</v>
      </c>
      <c r="AM92" s="186">
        <f t="shared" ca="1" si="42"/>
        <v>11.924847128764286</v>
      </c>
      <c r="AN92" s="186">
        <f t="shared" ca="1" si="42"/>
        <v>12.518478890465014</v>
      </c>
      <c r="AO92" s="186">
        <f t="shared" ca="1" si="42"/>
        <v>12.518478890465014</v>
      </c>
      <c r="AP92" s="186">
        <f t="shared" ca="1" si="42"/>
        <v>12.518478890465014</v>
      </c>
      <c r="AR92" s="186">
        <v>12.91511152465643</v>
      </c>
    </row>
    <row r="93" spans="1:54">
      <c r="A93" s="314" t="s">
        <v>16</v>
      </c>
      <c r="B93" s="228"/>
      <c r="D93" s="186" t="str">
        <f>D85</f>
        <v>RHEO</v>
      </c>
      <c r="I93" s="314">
        <v>0.1</v>
      </c>
      <c r="J93" s="42">
        <f t="shared" si="38"/>
        <v>11.690422995158354</v>
      </c>
      <c r="K93" s="42">
        <f t="shared" si="38"/>
        <v>12.19470307470295</v>
      </c>
      <c r="L93" s="42">
        <f t="shared" si="38"/>
        <v>12.698983154247545</v>
      </c>
      <c r="M93" s="42">
        <f t="shared" si="38"/>
        <v>13.203263233792141</v>
      </c>
      <c r="N93" s="42">
        <f t="shared" si="38"/>
        <v>13.707543313336735</v>
      </c>
      <c r="O93" s="42">
        <f t="shared" si="38"/>
        <v>14.211823392881332</v>
      </c>
      <c r="P93" s="186">
        <f ca="1">(($M$85*(1-P$75))+((P85-$M$85)*(1-P$76)))</f>
        <v>14.076871312936751</v>
      </c>
      <c r="Q93" s="186">
        <f t="shared" ref="Q93:AP93" ca="1" si="43">(($M$85*(1-Q$75*$I$93))+((Q85-$M$85)*(1-Q$76*$I$93)))</f>
        <v>14.787550550065349</v>
      </c>
      <c r="R93" s="186">
        <f t="shared" ca="1" si="43"/>
        <v>13.392986602139619</v>
      </c>
      <c r="S93" s="186">
        <f t="shared" ca="1" si="43"/>
        <v>13.722990031418473</v>
      </c>
      <c r="T93" s="186">
        <f t="shared" ca="1" si="43"/>
        <v>14.148923367179131</v>
      </c>
      <c r="U93" s="186">
        <f t="shared" ca="1" si="43"/>
        <v>14.604497715948746</v>
      </c>
      <c r="V93" s="186">
        <f t="shared" ca="1" si="43"/>
        <v>15.041860265498944</v>
      </c>
      <c r="W93" s="186">
        <f t="shared" ca="1" si="43"/>
        <v>15.463423309356934</v>
      </c>
      <c r="X93" s="186">
        <f t="shared" ca="1" si="43"/>
        <v>16.028473936191489</v>
      </c>
      <c r="Y93" s="186">
        <f t="shared" ca="1" si="43"/>
        <v>16.583789508413911</v>
      </c>
      <c r="Z93" s="186">
        <f t="shared" ca="1" si="43"/>
        <v>17.161405657750517</v>
      </c>
      <c r="AA93" s="186">
        <f t="shared" ca="1" si="43"/>
        <v>17.815456679162651</v>
      </c>
      <c r="AB93" s="186">
        <f t="shared" ca="1" si="43"/>
        <v>18.388437039491659</v>
      </c>
      <c r="AC93" s="186">
        <f t="shared" ca="1" si="43"/>
        <v>19.057983029247417</v>
      </c>
      <c r="AD93" s="186">
        <f t="shared" ca="1" si="43"/>
        <v>19.647414003791376</v>
      </c>
      <c r="AE93" s="186">
        <f t="shared" ca="1" si="43"/>
        <v>20.296896837605257</v>
      </c>
      <c r="AF93" s="186">
        <f t="shared" ca="1" si="43"/>
        <v>20.984872154458991</v>
      </c>
      <c r="AG93" s="186">
        <f t="shared" ca="1" si="43"/>
        <v>21.708476477890798</v>
      </c>
      <c r="AH93" s="186">
        <f t="shared" ca="1" si="43"/>
        <v>22.386811707627938</v>
      </c>
      <c r="AI93" s="186">
        <f t="shared" ca="1" si="43"/>
        <v>23.062138478590487</v>
      </c>
      <c r="AJ93" s="186">
        <f t="shared" ca="1" si="43"/>
        <v>23.711651479032277</v>
      </c>
      <c r="AK93" s="186">
        <f t="shared" ca="1" si="43"/>
        <v>24.360593580123485</v>
      </c>
      <c r="AL93" s="186">
        <f t="shared" ca="1" si="43"/>
        <v>25.02021075823663</v>
      </c>
      <c r="AM93" s="186">
        <f t="shared" ca="1" si="43"/>
        <v>28.423306203887321</v>
      </c>
      <c r="AN93" s="186">
        <f t="shared" ca="1" si="43"/>
        <v>31.504807040832546</v>
      </c>
      <c r="AO93" s="186">
        <f t="shared" ca="1" si="43"/>
        <v>31.504807040832546</v>
      </c>
      <c r="AP93" s="186">
        <f t="shared" ca="1" si="43"/>
        <v>31.504807040832546</v>
      </c>
      <c r="AR93" s="186">
        <v>32.227542399636981</v>
      </c>
    </row>
    <row r="94" spans="1:54">
      <c r="A94" s="314"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4" t="s">
        <v>16</v>
      </c>
      <c r="B95" s="228"/>
      <c r="D95" s="186"/>
    </row>
    <row r="96" spans="1:54" ht="18" thickBot="1">
      <c r="A96" s="314" t="s">
        <v>16</v>
      </c>
      <c r="B96" s="228"/>
      <c r="C96" s="37" t="s">
        <v>154</v>
      </c>
      <c r="D96" s="14"/>
      <c r="I96" s="135" t="s">
        <v>445</v>
      </c>
      <c r="J96" s="40">
        <f>J97-J3</f>
        <v>0</v>
      </c>
    </row>
    <row r="97" spans="1:54" ht="24" thickTop="1">
      <c r="A97" s="314"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 t="shared" si="44"/>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4"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12.319810594020572</v>
      </c>
      <c r="L99" s="24">
        <f t="shared" si="45"/>
        <v>13.963749217243922</v>
      </c>
      <c r="M99" s="24">
        <f t="shared" si="45"/>
        <v>15.607687840467271</v>
      </c>
      <c r="N99" s="24">
        <f t="shared" si="45"/>
        <v>17.25162646369062</v>
      </c>
      <c r="O99" s="24">
        <f>'[5]TS BYDem'!O10</f>
        <v>18.895565086913969</v>
      </c>
      <c r="P99" s="24">
        <f t="shared" ref="P99:AP99" ca="1" si="46">OFFSET(P$21,$BB99,$J$96)/OFFSET(O$21,$BB99,$J$96)*O99</f>
        <v>18.9273940568009</v>
      </c>
      <c r="Q99" s="24">
        <f t="shared" ca="1" si="46"/>
        <v>19.13197843046888</v>
      </c>
      <c r="R99" s="24">
        <f t="shared" ca="1" si="46"/>
        <v>19.985291696519599</v>
      </c>
      <c r="S99" s="24">
        <f t="shared" ca="1" si="46"/>
        <v>20.814004291174243</v>
      </c>
      <c r="T99" s="24">
        <f t="shared" ca="1" si="46"/>
        <v>20.776890879715058</v>
      </c>
      <c r="U99" s="24">
        <f t="shared" ca="1" si="46"/>
        <v>20.740761726563004</v>
      </c>
      <c r="V99" s="24">
        <f t="shared" ca="1" si="46"/>
        <v>20.699561622333395</v>
      </c>
      <c r="W99" s="24">
        <f t="shared" ca="1" si="46"/>
        <v>20.674816351776439</v>
      </c>
      <c r="X99" s="24">
        <f t="shared" ca="1" si="46"/>
        <v>20.537781441281858</v>
      </c>
      <c r="Y99" s="24">
        <f t="shared" ca="1" si="46"/>
        <v>20.370860446056039</v>
      </c>
      <c r="Z99" s="24">
        <f t="shared" ca="1" si="46"/>
        <v>20.19947200873737</v>
      </c>
      <c r="AA99" s="24">
        <f t="shared" ca="1" si="46"/>
        <v>19.990537417035775</v>
      </c>
      <c r="AB99" s="24">
        <f t="shared" ca="1" si="46"/>
        <v>19.795466703749344</v>
      </c>
      <c r="AC99" s="24">
        <f t="shared" ca="1" si="46"/>
        <v>19.556820970392696</v>
      </c>
      <c r="AD99" s="24">
        <f t="shared" ca="1" si="46"/>
        <v>19.326321590622761</v>
      </c>
      <c r="AE99" s="24">
        <f t="shared" ca="1" si="46"/>
        <v>19.088246834872511</v>
      </c>
      <c r="AF99" s="24">
        <f t="shared" ca="1" si="46"/>
        <v>18.817408430494311</v>
      </c>
      <c r="AG99" s="24">
        <f t="shared" ca="1" si="46"/>
        <v>18.523576693349604</v>
      </c>
      <c r="AH99" s="24">
        <f t="shared" ca="1" si="46"/>
        <v>18.207973173065948</v>
      </c>
      <c r="AI99" s="24">
        <f t="shared" ca="1" si="46"/>
        <v>17.906018487676803</v>
      </c>
      <c r="AJ99" s="24">
        <f t="shared" ca="1" si="46"/>
        <v>17.61663468890162</v>
      </c>
      <c r="AK99" s="24">
        <f t="shared" ca="1" si="46"/>
        <v>17.336285471081535</v>
      </c>
      <c r="AL99" s="24">
        <f t="shared" ca="1" si="46"/>
        <v>17.052437535927016</v>
      </c>
      <c r="AM99" s="24">
        <f t="shared" ca="1" si="46"/>
        <v>15.489811148315448</v>
      </c>
      <c r="AN99" s="24">
        <f t="shared" ca="1" si="46"/>
        <v>13.929420073130119</v>
      </c>
      <c r="AO99" s="24">
        <f t="shared" ca="1" si="46"/>
        <v>13.929420073130119</v>
      </c>
      <c r="AP99" s="24">
        <f t="shared" ca="1" si="46"/>
        <v>13.929420073130119</v>
      </c>
      <c r="AQ99" s="186"/>
      <c r="AR99" s="186"/>
      <c r="AS99" s="186"/>
      <c r="AT99" s="186"/>
      <c r="AU99" s="186"/>
      <c r="AV99" s="186"/>
      <c r="BB99" s="314">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4.5677967231928775E-2</v>
      </c>
      <c r="L100" s="24">
        <f t="shared" si="45"/>
        <v>4.3926067185560122E-2</v>
      </c>
      <c r="M100" s="24">
        <f t="shared" si="45"/>
        <v>4.2174167139191476E-2</v>
      </c>
      <c r="N100" s="24">
        <f t="shared" si="45"/>
        <v>4.0422267092822824E-2</v>
      </c>
      <c r="O100" s="24">
        <f>'[5]TS BYDem'!O11</f>
        <v>3.8670367046454178E-2</v>
      </c>
      <c r="P100" s="24">
        <f t="shared" ref="P100:AP100" ca="1" si="47">OFFSET(P$21,$BB100,$J$96)/OFFSET(O$21,$BB100,$J$96)*O100</f>
        <v>3.8735506032379005E-2</v>
      </c>
      <c r="Q100" s="24">
        <f t="shared" ca="1" si="47"/>
        <v>3.9154194374607453E-2</v>
      </c>
      <c r="R100" s="24">
        <f t="shared" ca="1" si="47"/>
        <v>4.0900526757471321E-2</v>
      </c>
      <c r="S100" s="24">
        <f t="shared" ca="1" si="47"/>
        <v>4.2596513094154534E-2</v>
      </c>
      <c r="T100" s="24">
        <f t="shared" ca="1" si="47"/>
        <v>4.252055933268345E-2</v>
      </c>
      <c r="U100" s="24">
        <f t="shared" ca="1" si="47"/>
        <v>4.2446619886731922E-2</v>
      </c>
      <c r="V100" s="24">
        <f t="shared" ca="1" si="47"/>
        <v>4.2362302580232603E-2</v>
      </c>
      <c r="W100" s="24">
        <f t="shared" ca="1" si="47"/>
        <v>4.2311660607330506E-2</v>
      </c>
      <c r="X100" s="24">
        <f t="shared" ca="1" si="47"/>
        <v>4.203121436173643E-2</v>
      </c>
      <c r="Y100" s="24">
        <f t="shared" ca="1" si="47"/>
        <v>4.1689605305672152E-2</v>
      </c>
      <c r="Z100" s="24">
        <f t="shared" ca="1" si="47"/>
        <v>4.1338853489140286E-2</v>
      </c>
      <c r="AA100" s="24">
        <f t="shared" ca="1" si="47"/>
        <v>4.0911262289160921E-2</v>
      </c>
      <c r="AB100" s="24">
        <f t="shared" ca="1" si="47"/>
        <v>4.0512043951519139E-2</v>
      </c>
      <c r="AC100" s="24">
        <f t="shared" ca="1" si="47"/>
        <v>4.0023647967566113E-2</v>
      </c>
      <c r="AD100" s="24">
        <f t="shared" ca="1" si="47"/>
        <v>3.955192375192694E-2</v>
      </c>
      <c r="AE100" s="24">
        <f t="shared" ca="1" si="47"/>
        <v>3.9064696291567315E-2</v>
      </c>
      <c r="AF100" s="24">
        <f t="shared" ca="1" si="47"/>
        <v>3.8510416995901568E-2</v>
      </c>
      <c r="AG100" s="24">
        <f t="shared" ca="1" si="47"/>
        <v>3.7909081123011897E-2</v>
      </c>
      <c r="AH100" s="24">
        <f t="shared" ca="1" si="47"/>
        <v>3.7263188612553226E-2</v>
      </c>
      <c r="AI100" s="24">
        <f t="shared" ca="1" si="47"/>
        <v>3.6645228871117312E-2</v>
      </c>
      <c r="AJ100" s="24">
        <f t="shared" ca="1" si="47"/>
        <v>3.6052995843713249E-2</v>
      </c>
      <c r="AK100" s="24">
        <f t="shared" ca="1" si="47"/>
        <v>3.5479252369812218E-2</v>
      </c>
      <c r="AL100" s="24">
        <f t="shared" ca="1" si="47"/>
        <v>3.489834866106814E-2</v>
      </c>
      <c r="AM100" s="24">
        <f t="shared" ca="1" si="47"/>
        <v>3.1700384710931361E-2</v>
      </c>
      <c r="AN100" s="24">
        <f t="shared" ca="1" si="47"/>
        <v>2.8506995397837107E-2</v>
      </c>
      <c r="AO100" s="24">
        <f t="shared" ca="1" si="47"/>
        <v>2.8506995397837107E-2</v>
      </c>
      <c r="AP100" s="24">
        <f t="shared" ca="1" si="47"/>
        <v>2.8506995397837107E-2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10.49046997290535</v>
      </c>
      <c r="L101" s="24">
        <f t="shared" si="45"/>
        <v>10.923800215650893</v>
      </c>
      <c r="M101" s="24">
        <f t="shared" si="45"/>
        <v>11.357130458396433</v>
      </c>
      <c r="N101" s="24">
        <f t="shared" si="45"/>
        <v>11.790460701141976</v>
      </c>
      <c r="O101" s="24">
        <f>'[5]TS BYDem'!O12</f>
        <v>12.223790943887517</v>
      </c>
      <c r="P101" s="24">
        <f t="shared" ref="P101:AP101" ca="1" si="48">OFFSET(P$21,$BB101,$J$96)/OFFSET(O$21,$BB101,$J$96)*O101</f>
        <v>12.244381525437605</v>
      </c>
      <c r="Q101" s="24">
        <f t="shared" ca="1" si="48"/>
        <v>12.376729862341035</v>
      </c>
      <c r="R101" s="24">
        <f t="shared" ca="1" si="48"/>
        <v>12.928749499005598</v>
      </c>
      <c r="S101" s="24">
        <f t="shared" ca="1" si="48"/>
        <v>13.46485463600626</v>
      </c>
      <c r="T101" s="24">
        <f t="shared" ca="1" si="48"/>
        <v>13.440845479317648</v>
      </c>
      <c r="U101" s="24">
        <f t="shared" ca="1" si="48"/>
        <v>13.417473052344493</v>
      </c>
      <c r="V101" s="24">
        <f t="shared" ca="1" si="48"/>
        <v>13.390820160057196</v>
      </c>
      <c r="W101" s="24">
        <f t="shared" ca="1" si="48"/>
        <v>13.374812117283833</v>
      </c>
      <c r="X101" s="24">
        <f t="shared" ca="1" si="48"/>
        <v>13.286162421432175</v>
      </c>
      <c r="Y101" s="24">
        <f t="shared" ca="1" si="48"/>
        <v>13.178179022131822</v>
      </c>
      <c r="Z101" s="24">
        <f t="shared" ca="1" si="48"/>
        <v>13.067305575460789</v>
      </c>
      <c r="AA101" s="24">
        <f t="shared" ca="1" si="48"/>
        <v>12.93214302498086</v>
      </c>
      <c r="AB101" s="24">
        <f t="shared" ca="1" si="48"/>
        <v>12.805949200794057</v>
      </c>
      <c r="AC101" s="24">
        <f t="shared" ca="1" si="48"/>
        <v>12.651566119854992</v>
      </c>
      <c r="AD101" s="24">
        <f t="shared" ca="1" si="48"/>
        <v>12.50245302278468</v>
      </c>
      <c r="AE101" s="24">
        <f t="shared" ca="1" si="48"/>
        <v>12.348439314810232</v>
      </c>
      <c r="AF101" s="24">
        <f t="shared" ca="1" si="48"/>
        <v>12.173230369247234</v>
      </c>
      <c r="AG101" s="24">
        <f t="shared" ca="1" si="48"/>
        <v>11.98314673263646</v>
      </c>
      <c r="AH101" s="24">
        <f t="shared" ca="1" si="48"/>
        <v>11.778978641586665</v>
      </c>
      <c r="AI101" s="24">
        <f t="shared" ca="1" si="48"/>
        <v>11.583640162332587</v>
      </c>
      <c r="AJ101" s="24">
        <f t="shared" ca="1" si="48"/>
        <v>11.396433955875938</v>
      </c>
      <c r="AK101" s="24">
        <f t="shared" ca="1" si="48"/>
        <v>11.215072339319235</v>
      </c>
      <c r="AL101" s="24">
        <f t="shared" ca="1" si="48"/>
        <v>11.031447356249219</v>
      </c>
      <c r="AM101" s="24">
        <f t="shared" ca="1" si="48"/>
        <v>10.020563680756794</v>
      </c>
      <c r="AN101" s="24">
        <f ca="1">OFFSET(AN$21,$BB101,$J$96)/OFFSET(AM$21,$BB101,$J$96)*AM101</f>
        <v>9.0111260584343551</v>
      </c>
      <c r="AO101" s="24">
        <f t="shared" ca="1" si="48"/>
        <v>9.0111260584343551</v>
      </c>
      <c r="AP101" s="24">
        <f t="shared" ca="1" si="48"/>
        <v>9.0111260584343551</v>
      </c>
      <c r="AQ101" s="186"/>
      <c r="AR101" s="186"/>
      <c r="AS101" s="186"/>
      <c r="AT101" s="186"/>
      <c r="AU101" s="186"/>
      <c r="AV101" s="186"/>
      <c r="BB101" s="314">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14.023952251143458</v>
      </c>
      <c r="L102" s="24">
        <f t="shared" si="45"/>
        <v>13.371247913943817</v>
      </c>
      <c r="M102" s="24">
        <f t="shared" si="45"/>
        <v>12.718543576744175</v>
      </c>
      <c r="N102" s="24">
        <f t="shared" si="45"/>
        <v>12.065839239544534</v>
      </c>
      <c r="O102" s="24">
        <f>'[5]TS BYDem'!O13</f>
        <v>11.413134902344892</v>
      </c>
      <c r="P102" s="24">
        <f ca="1">IF(OR($E$78=1,$E$78=2,$E$78=3), P89,P81)</f>
        <v>11.432359959941808</v>
      </c>
      <c r="Q102" s="24">
        <f t="shared" ref="Q102:AN102" ca="1" si="50">IF(OR($E$78=1,$E$78=2,$E$78=3), Q89,Q81)</f>
        <v>11.555931234198193</v>
      </c>
      <c r="R102" s="24">
        <f t="shared" ca="1" si="50"/>
        <v>12.071342092492239</v>
      </c>
      <c r="S102" s="24">
        <f t="shared" ca="1" si="50"/>
        <v>12.571893867184382</v>
      </c>
      <c r="T102" s="24">
        <f t="shared" ca="1" si="50"/>
        <v>12.549476947144067</v>
      </c>
      <c r="U102" s="24">
        <f t="shared" ca="1" si="50"/>
        <v>12.527654530247023</v>
      </c>
      <c r="V102" s="24">
        <f t="shared" ca="1" si="50"/>
        <v>12.502769201578612</v>
      </c>
      <c r="W102" s="24">
        <f t="shared" ca="1" si="50"/>
        <v>12.487822778449031</v>
      </c>
      <c r="X102" s="24">
        <f t="shared" ca="1" si="50"/>
        <v>12.405052143508424</v>
      </c>
      <c r="Y102" s="24">
        <f t="shared" ca="1" si="50"/>
        <v>12.304229975566736</v>
      </c>
      <c r="Z102" s="24">
        <f t="shared" ca="1" si="50"/>
        <v>12.200709422102328</v>
      </c>
      <c r="AA102" s="24">
        <f t="shared" ca="1" si="50"/>
        <v>12.07451056698007</v>
      </c>
      <c r="AB102" s="24">
        <f t="shared" ca="1" si="50"/>
        <v>11.956685651133732</v>
      </c>
      <c r="AC102" s="24">
        <f t="shared" ca="1" si="50"/>
        <v>11.812540930605911</v>
      </c>
      <c r="AD102" s="24">
        <f t="shared" ca="1" si="50"/>
        <v>11.673316699728424</v>
      </c>
      <c r="AE102" s="24">
        <f t="shared" ca="1" si="50"/>
        <v>11.52951685612903</v>
      </c>
      <c r="AF102" s="24">
        <f t="shared" ca="1" si="50"/>
        <v>11.365927398407811</v>
      </c>
      <c r="AG102" s="24">
        <f t="shared" ca="1" si="50"/>
        <v>11.188449707785827</v>
      </c>
      <c r="AH102" s="24">
        <f t="shared" ca="1" si="50"/>
        <v>10.997821614046154</v>
      </c>
      <c r="AI102" s="24">
        <f t="shared" ca="1" si="50"/>
        <v>10.815437570865139</v>
      </c>
      <c r="AJ102" s="24">
        <f t="shared" ca="1" si="50"/>
        <v>10.64064648529652</v>
      </c>
      <c r="AK102" s="24">
        <f t="shared" ca="1" si="50"/>
        <v>10.471312388748997</v>
      </c>
      <c r="AL102" s="24">
        <f t="shared" ca="1" si="50"/>
        <v>10.299865027383015</v>
      </c>
      <c r="AM102" s="24">
        <f t="shared" ca="1" si="50"/>
        <v>9.3560210258016152</v>
      </c>
      <c r="AN102" s="24">
        <f t="shared" ca="1" si="50"/>
        <v>8.4135271781929681</v>
      </c>
      <c r="AO102" s="24">
        <f t="shared" ref="AO102:AP102" ca="1" si="51">IF($E$78=1, AO89,AO81)</f>
        <v>8.4135271781929681</v>
      </c>
      <c r="AP102" s="24">
        <f t="shared" ca="1" si="51"/>
        <v>8.4135271781929681</v>
      </c>
      <c r="AQ102" s="186"/>
      <c r="AR102" s="186"/>
      <c r="AS102" s="186"/>
      <c r="AT102" s="186"/>
      <c r="AU102" s="186"/>
      <c r="AV102" s="186"/>
      <c r="BB102" s="314">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4">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5.9525691342184208</v>
      </c>
      <c r="L104" s="24">
        <f t="shared" si="45"/>
        <v>6.238800964426555</v>
      </c>
      <c r="M104" s="24">
        <f t="shared" si="45"/>
        <v>6.5250327946346882</v>
      </c>
      <c r="N104" s="24">
        <f t="shared" si="45"/>
        <v>6.8112646248428224</v>
      </c>
      <c r="O104" s="24">
        <f>'[5]TS BYDem'!O15</f>
        <v>7.0974964550509556</v>
      </c>
      <c r="P104" s="24">
        <f t="shared" ref="P104:AP104" ca="1" si="53">OFFSET(P$21,$BB104,$J$96)/OFFSET(O$21,$BB104,$J$96)*O104</f>
        <v>7.109451958890153</v>
      </c>
      <c r="Q104" s="24">
        <f t="shared" ca="1" si="53"/>
        <v>7.1862973382259066</v>
      </c>
      <c r="R104" s="24">
        <f t="shared" ca="1" si="53"/>
        <v>7.5068163517079238</v>
      </c>
      <c r="S104" s="24">
        <f t="shared" ca="1" si="53"/>
        <v>7.8180949335213255</v>
      </c>
      <c r="T104" s="24">
        <f t="shared" ca="1" si="53"/>
        <v>7.8041545033169468</v>
      </c>
      <c r="U104" s="24">
        <f t="shared" ca="1" si="53"/>
        <v>7.790583777316364</v>
      </c>
      <c r="V104" s="24">
        <f t="shared" ca="1" si="53"/>
        <v>7.7751083156208631</v>
      </c>
      <c r="W104" s="24">
        <f t="shared" ca="1" si="53"/>
        <v>7.7658135700417059</v>
      </c>
      <c r="X104" s="24">
        <f t="shared" ca="1" si="53"/>
        <v>7.7143409209317255</v>
      </c>
      <c r="Y104" s="24">
        <f t="shared" ca="1" si="53"/>
        <v>7.6516425487772297</v>
      </c>
      <c r="Z104" s="24">
        <f t="shared" ca="1" si="53"/>
        <v>7.5872661291935453</v>
      </c>
      <c r="AA104" s="24">
        <f t="shared" ca="1" si="53"/>
        <v>7.5087867337841656</v>
      </c>
      <c r="AB104" s="24">
        <f t="shared" ca="1" si="53"/>
        <v>7.4355148475152797</v>
      </c>
      <c r="AC104" s="24">
        <f t="shared" ca="1" si="53"/>
        <v>7.3458754406639404</v>
      </c>
      <c r="AD104" s="24">
        <f t="shared" ca="1" si="53"/>
        <v>7.2592959431319226</v>
      </c>
      <c r="AE104" s="24">
        <f t="shared" ca="1" si="53"/>
        <v>7.1698710052058932</v>
      </c>
      <c r="AF104" s="24">
        <f t="shared" ca="1" si="53"/>
        <v>7.0681394821673367</v>
      </c>
      <c r="AG104" s="24">
        <f t="shared" ca="1" si="53"/>
        <v>6.9577712712578732</v>
      </c>
      <c r="AH104" s="24">
        <f t="shared" ca="1" si="53"/>
        <v>6.8392252073475568</v>
      </c>
      <c r="AI104" s="24">
        <f t="shared" ca="1" si="53"/>
        <v>6.7258058785644401</v>
      </c>
      <c r="AJ104" s="24">
        <f t="shared" ca="1" si="53"/>
        <v>6.6171083891531044</v>
      </c>
      <c r="AK104" s="24">
        <f t="shared" ca="1" si="53"/>
        <v>6.511804442406766</v>
      </c>
      <c r="AL104" s="24">
        <f t="shared" ca="1" si="53"/>
        <v>6.4051863177692585</v>
      </c>
      <c r="AM104" s="24">
        <f t="shared" ca="1" si="53"/>
        <v>5.8182372005754566</v>
      </c>
      <c r="AN104" s="24">
        <f t="shared" ca="1" si="53"/>
        <v>5.2321277048456425</v>
      </c>
      <c r="AO104" s="24">
        <f t="shared" ca="1" si="53"/>
        <v>5.2321277048456425</v>
      </c>
      <c r="AP104" s="24">
        <f t="shared" ca="1" si="53"/>
        <v>5.2321277048456425</v>
      </c>
      <c r="AQ104" s="186"/>
      <c r="AR104" s="186"/>
      <c r="AS104" s="186"/>
      <c r="AT104" s="186"/>
      <c r="AU104" s="186"/>
      <c r="AV104" s="186"/>
      <c r="BB104" s="314">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1.6554859196644964</v>
      </c>
      <c r="L105" s="24">
        <f t="shared" si="45"/>
        <v>1.8757506861940683</v>
      </c>
      <c r="M105" s="24">
        <f t="shared" si="45"/>
        <v>2.0960154527236399</v>
      </c>
      <c r="N105" s="24">
        <f t="shared" si="45"/>
        <v>2.3162802192532119</v>
      </c>
      <c r="O105" s="24">
        <f>'[5]TS BYDem'!O16</f>
        <v>2.5365449857827835</v>
      </c>
      <c r="P105" s="24">
        <f t="shared" ref="P105:AP105" ca="1" si="54">OFFSET(P$21,$BB105,$J$96)/OFFSET(O$21,$BB105,$J$96)*O105</f>
        <v>2.5408177139916495</v>
      </c>
      <c r="Q105" s="24">
        <f t="shared" ca="1" si="54"/>
        <v>2.5682811671781551</v>
      </c>
      <c r="R105" s="24">
        <f t="shared" ca="1" si="54"/>
        <v>2.6828301354861668</v>
      </c>
      <c r="S105" s="24">
        <f t="shared" ca="1" si="54"/>
        <v>2.7940767040305521</v>
      </c>
      <c r="T105" s="24">
        <f t="shared" ca="1" si="54"/>
        <v>2.7890945911744889</v>
      </c>
      <c r="U105" s="24">
        <f t="shared" ca="1" si="54"/>
        <v>2.7842446053790448</v>
      </c>
      <c r="V105" s="24">
        <f t="shared" ca="1" si="54"/>
        <v>2.7787138939493179</v>
      </c>
      <c r="W105" s="24">
        <f t="shared" ca="1" si="54"/>
        <v>2.7753920831612109</v>
      </c>
      <c r="X105" s="24">
        <f t="shared" ca="1" si="54"/>
        <v>2.7569964853850455</v>
      </c>
      <c r="Y105" s="24">
        <f t="shared" ca="1" si="54"/>
        <v>2.7345889727483819</v>
      </c>
      <c r="Z105" s="24">
        <f t="shared" ca="1" si="54"/>
        <v>2.7115817496617916</v>
      </c>
      <c r="AA105" s="24">
        <f t="shared" ca="1" si="54"/>
        <v>2.6835343222099244</v>
      </c>
      <c r="AB105" s="24">
        <f t="shared" ca="1" si="54"/>
        <v>2.6573479849723873</v>
      </c>
      <c r="AC105" s="24">
        <f t="shared" ca="1" si="54"/>
        <v>2.6253121270586441</v>
      </c>
      <c r="AD105" s="24">
        <f t="shared" ca="1" si="54"/>
        <v>2.5943698375165134</v>
      </c>
      <c r="AE105" s="24">
        <f t="shared" ca="1" si="54"/>
        <v>2.5624106277674503</v>
      </c>
      <c r="AF105" s="24">
        <f t="shared" ca="1" si="54"/>
        <v>2.5260532183212141</v>
      </c>
      <c r="AG105" s="24">
        <f t="shared" ca="1" si="54"/>
        <v>2.4866091786171878</v>
      </c>
      <c r="AH105" s="24">
        <f t="shared" ca="1" si="54"/>
        <v>2.4442424897572015</v>
      </c>
      <c r="AI105" s="24">
        <f t="shared" ca="1" si="54"/>
        <v>2.4037080236200716</v>
      </c>
      <c r="AJ105" s="24">
        <f t="shared" ca="1" si="54"/>
        <v>2.3648610761816848</v>
      </c>
      <c r="AK105" s="24">
        <f t="shared" ca="1" si="54"/>
        <v>2.3272269329603135</v>
      </c>
      <c r="AL105" s="24">
        <f t="shared" ca="1" si="54"/>
        <v>2.2891231211224965</v>
      </c>
      <c r="AM105" s="24">
        <f t="shared" ca="1" si="54"/>
        <v>2.079355796889732</v>
      </c>
      <c r="AN105" s="24">
        <f t="shared" ca="1" si="54"/>
        <v>1.8698885415091218</v>
      </c>
      <c r="AO105" s="24">
        <f t="shared" ca="1" si="54"/>
        <v>1.8698885415091218</v>
      </c>
      <c r="AP105" s="24">
        <f t="shared" ca="1" si="54"/>
        <v>1.8698885415091218</v>
      </c>
      <c r="AQ105" s="186"/>
      <c r="AR105" s="186"/>
      <c r="AS105" s="186"/>
      <c r="AT105" s="186"/>
      <c r="AU105" s="186"/>
      <c r="AV105" s="186"/>
      <c r="BB105" s="314">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2.1123622448291601</v>
      </c>
      <c r="L106" s="24">
        <f t="shared" si="45"/>
        <v>2.2370364810196768</v>
      </c>
      <c r="M106" s="24">
        <f t="shared" si="45"/>
        <v>2.3617107172101934</v>
      </c>
      <c r="N106" s="24">
        <f t="shared" si="45"/>
        <v>2.4863849534007101</v>
      </c>
      <c r="O106" s="24">
        <f>'[5]TS BYDem'!O17</f>
        <v>2.6110591895912267</v>
      </c>
      <c r="P106" s="24">
        <f t="shared" ref="P106:AP106" ca="1" si="55">OFFSET(P$21,$BB106,$J$96)/OFFSET(O$21,$BB106,$J$96)*O106</f>
        <v>2.6154574345728521</v>
      </c>
      <c r="Q106" s="24">
        <f t="shared" ca="1" si="55"/>
        <v>2.6437276612877172</v>
      </c>
      <c r="R106" s="24">
        <f t="shared" ca="1" si="55"/>
        <v>2.7616416498174838</v>
      </c>
      <c r="S106" s="24">
        <f t="shared" ca="1" si="55"/>
        <v>2.8761562264311005</v>
      </c>
      <c r="T106" s="24">
        <f t="shared" ca="1" si="55"/>
        <v>2.8710277577347765</v>
      </c>
      <c r="U106" s="24">
        <f t="shared" ca="1" si="55"/>
        <v>2.8660352974978953</v>
      </c>
      <c r="V106" s="24">
        <f t="shared" ca="1" si="55"/>
        <v>2.8603421144538306</v>
      </c>
      <c r="W106" s="24">
        <f t="shared" ca="1" si="55"/>
        <v>2.8569227212899073</v>
      </c>
      <c r="X106" s="24">
        <f t="shared" ca="1" si="55"/>
        <v>2.8379867296592844</v>
      </c>
      <c r="Y106" s="24">
        <f t="shared" ca="1" si="55"/>
        <v>2.8149209681160148</v>
      </c>
      <c r="Z106" s="24">
        <f t="shared" ca="1" si="55"/>
        <v>2.791237878872999</v>
      </c>
      <c r="AA106" s="24">
        <f t="shared" ca="1" si="55"/>
        <v>2.7623665229131946</v>
      </c>
      <c r="AB106" s="24">
        <f t="shared" ca="1" si="55"/>
        <v>2.7354109290368629</v>
      </c>
      <c r="AC106" s="24">
        <f t="shared" ca="1" si="55"/>
        <v>2.7024339774468227</v>
      </c>
      <c r="AD106" s="24">
        <f t="shared" ca="1" si="55"/>
        <v>2.670582719176692</v>
      </c>
      <c r="AE106" s="24">
        <f t="shared" ca="1" si="55"/>
        <v>2.6376846673877097</v>
      </c>
      <c r="AF106" s="24">
        <f t="shared" ca="1" si="55"/>
        <v>2.6002592132457916</v>
      </c>
      <c r="AG106" s="24">
        <f t="shared" ca="1" si="55"/>
        <v>2.5596564551945615</v>
      </c>
      <c r="AH106" s="24">
        <f t="shared" ca="1" si="55"/>
        <v>2.516045191487255</v>
      </c>
      <c r="AI106" s="24">
        <f t="shared" ca="1" si="55"/>
        <v>2.4743199743530253</v>
      </c>
      <c r="AJ106" s="24">
        <f t="shared" ca="1" si="55"/>
        <v>2.4343318489047925</v>
      </c>
      <c r="AK106" s="24">
        <f t="shared" ca="1" si="55"/>
        <v>2.3955921553250121</v>
      </c>
      <c r="AL106" s="24">
        <f t="shared" ca="1" si="55"/>
        <v>2.356368996021617</v>
      </c>
      <c r="AM106" s="24">
        <f t="shared" ca="1" si="55"/>
        <v>2.1404394924315611</v>
      </c>
      <c r="AN106" s="24">
        <f t="shared" ca="1" si="55"/>
        <v>1.9248188725941366</v>
      </c>
      <c r="AO106" s="24">
        <f t="shared" ca="1" si="55"/>
        <v>1.9248188725941366</v>
      </c>
      <c r="AP106" s="24">
        <f t="shared" ca="1" si="55"/>
        <v>1.9248188725941366</v>
      </c>
      <c r="AQ106" s="186"/>
      <c r="AR106" s="186"/>
      <c r="AS106" s="186"/>
      <c r="AT106" s="186"/>
      <c r="AU106" s="186"/>
      <c r="AV106" s="186"/>
      <c r="BB106" s="314">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4"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4"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4"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17.221786163619843</v>
      </c>
      <c r="L110" s="24">
        <f t="shared" si="45"/>
        <v>18.39520183675068</v>
      </c>
      <c r="M110" s="24">
        <f t="shared" si="45"/>
        <v>19.56861750988152</v>
      </c>
      <c r="N110" s="24">
        <f t="shared" si="45"/>
        <v>20.742033183012357</v>
      </c>
      <c r="O110" s="24">
        <f>'[5]TS BYDem'!O21</f>
        <v>21.915448856143193</v>
      </c>
      <c r="P110" s="24">
        <f t="shared" ref="P110:AP110" ca="1" si="59">OFFSET(P$33,$BB110,$J$96)/OFFSET(O$33,$BB110,$J$96)*O110</f>
        <v>22.507717760382548</v>
      </c>
      <c r="Q110" s="24">
        <f t="shared" ca="1" si="59"/>
        <v>23.090565989438304</v>
      </c>
      <c r="R110" s="24">
        <f t="shared" ca="1" si="59"/>
        <v>24.325642768659172</v>
      </c>
      <c r="S110" s="24">
        <f t="shared" ca="1" si="59"/>
        <v>23.318620963197869</v>
      </c>
      <c r="T110" s="24">
        <f t="shared" ca="1" si="59"/>
        <v>23.754256507084573</v>
      </c>
      <c r="U110" s="24">
        <f t="shared" ca="1" si="59"/>
        <v>24.163081277713466</v>
      </c>
      <c r="V110" s="24">
        <f t="shared" ca="1" si="59"/>
        <v>24.610451830184612</v>
      </c>
      <c r="W110" s="24">
        <f t="shared" ca="1" si="59"/>
        <v>25.055449015716171</v>
      </c>
      <c r="X110" s="24">
        <f t="shared" ca="1" si="59"/>
        <v>25.41278020050914</v>
      </c>
      <c r="Y110" s="24">
        <f t="shared" ca="1" si="59"/>
        <v>25.840417192894389</v>
      </c>
      <c r="Z110" s="24">
        <f t="shared" ca="1" si="59"/>
        <v>26.256431933509031</v>
      </c>
      <c r="AA110" s="24">
        <f t="shared" ca="1" si="59"/>
        <v>26.657557902551591</v>
      </c>
      <c r="AB110" s="24">
        <f t="shared" ca="1" si="59"/>
        <v>27.133048974767735</v>
      </c>
      <c r="AC110" s="24">
        <f t="shared" ca="1" si="59"/>
        <v>27.501345255183512</v>
      </c>
      <c r="AD110" s="24">
        <f t="shared" ca="1" si="59"/>
        <v>27.953355007066314</v>
      </c>
      <c r="AE110" s="24">
        <f t="shared" ca="1" si="59"/>
        <v>28.355933139659488</v>
      </c>
      <c r="AF110" s="24">
        <f t="shared" ca="1" si="59"/>
        <v>28.778814226413143</v>
      </c>
      <c r="AG110" s="24">
        <f t="shared" ca="1" si="59"/>
        <v>29.207933777345769</v>
      </c>
      <c r="AH110" s="24">
        <f t="shared" ca="1" si="59"/>
        <v>29.628447824555387</v>
      </c>
      <c r="AI110" s="24">
        <f t="shared" ca="1" si="59"/>
        <v>30.032772826967012</v>
      </c>
      <c r="AJ110" s="24">
        <f t="shared" ca="1" si="59"/>
        <v>30.449093484194051</v>
      </c>
      <c r="AK110" s="24">
        <f t="shared" ca="1" si="59"/>
        <v>30.854712831185918</v>
      </c>
      <c r="AL110" s="24">
        <f t="shared" ca="1" si="59"/>
        <v>31.259065400026902</v>
      </c>
      <c r="AM110" s="24">
        <f t="shared" ca="1" si="59"/>
        <v>32.972769237084719</v>
      </c>
      <c r="AN110" s="24">
        <f t="shared" ca="1" si="59"/>
        <v>34.614189280378014</v>
      </c>
      <c r="AO110" s="24">
        <f t="shared" ca="1" si="59"/>
        <v>34.614189280378014</v>
      </c>
      <c r="AP110" s="24">
        <f t="shared" ca="1" si="59"/>
        <v>34.614189280378014</v>
      </c>
      <c r="AQ110" s="186"/>
      <c r="AR110" s="186"/>
      <c r="AS110" s="186"/>
      <c r="AT110" s="186"/>
      <c r="AU110" s="186"/>
      <c r="AV110" s="186"/>
      <c r="BB110" s="314">
        <f t="shared" si="49"/>
        <v>2</v>
      </c>
    </row>
    <row r="111" spans="1:54" s="316" customFormat="1">
      <c r="A111" s="320" t="str">
        <f>'[5]TS BYDem'!A22</f>
        <v/>
      </c>
      <c r="B111" s="320" t="str">
        <f>'[5]TS BYDem'!B22</f>
        <v>COM_PROJ</v>
      </c>
      <c r="C111" s="320" t="str">
        <f>'[5]TS BYDem'!C22</f>
        <v>-</v>
      </c>
      <c r="D111" s="320" t="str">
        <f>'[5]TS BYDem'!D22</f>
        <v>RMNL</v>
      </c>
      <c r="E111" s="319" t="s">
        <v>137</v>
      </c>
      <c r="F111" s="319" t="s">
        <v>137</v>
      </c>
      <c r="G111" s="319" t="s">
        <v>137</v>
      </c>
      <c r="H111" s="319" t="s">
        <v>137</v>
      </c>
      <c r="I111" s="319">
        <v>0</v>
      </c>
      <c r="J111" s="317">
        <f>'[5]TS BYDem'!J22</f>
        <v>3.3422499241462768E-2</v>
      </c>
      <c r="K111" s="318">
        <f t="shared" si="45"/>
        <v>4.0400852626521169E-2</v>
      </c>
      <c r="L111" s="318">
        <f t="shared" si="45"/>
        <v>4.7379206011579571E-2</v>
      </c>
      <c r="M111" s="318">
        <f t="shared" si="45"/>
        <v>5.4357559396637972E-2</v>
      </c>
      <c r="N111" s="318">
        <f t="shared" si="45"/>
        <v>6.1335912781696374E-2</v>
      </c>
      <c r="O111" s="318">
        <f>'[5]TS BYDem'!O22</f>
        <v>6.8314266166754775E-2</v>
      </c>
      <c r="P111" s="24">
        <f t="shared" ref="P111:AP111" ca="1" si="60">OFFSET(P$33,$BB111,$J$96)/OFFSET(O$33,$BB111,$J$96)*O111</f>
        <v>7.0160471363467314E-2</v>
      </c>
      <c r="Q111" s="24">
        <f t="shared" ca="1" si="60"/>
        <v>7.1977310676953482E-2</v>
      </c>
      <c r="R111" s="24">
        <f t="shared" ca="1" si="60"/>
        <v>7.5827259833181768E-2</v>
      </c>
      <c r="S111" s="24">
        <f t="shared" ca="1" si="60"/>
        <v>7.2688197699178281E-2</v>
      </c>
      <c r="T111" s="24">
        <f t="shared" ca="1" si="60"/>
        <v>7.4046149466085995E-2</v>
      </c>
      <c r="U111" s="24">
        <f t="shared" ca="1" si="60"/>
        <v>7.5320527389149891E-2</v>
      </c>
      <c r="V111" s="24">
        <f t="shared" ca="1" si="60"/>
        <v>7.6715059219061049E-2</v>
      </c>
      <c r="W111" s="24">
        <f t="shared" ca="1" si="60"/>
        <v>7.8102192851386268E-2</v>
      </c>
      <c r="X111" s="24">
        <f t="shared" ca="1" si="60"/>
        <v>7.9216056310349184E-2</v>
      </c>
      <c r="Y111" s="24">
        <f t="shared" ca="1" si="60"/>
        <v>8.0549075200919043E-2</v>
      </c>
      <c r="Z111" s="24">
        <f t="shared" ca="1" si="60"/>
        <v>8.1845865511087648E-2</v>
      </c>
      <c r="AA111" s="24">
        <f t="shared" ca="1" si="60"/>
        <v>8.30962449304391E-2</v>
      </c>
      <c r="AB111" s="24">
        <f t="shared" ca="1" si="60"/>
        <v>8.4578433311818482E-2</v>
      </c>
      <c r="AC111" s="24">
        <f t="shared" ca="1" si="60"/>
        <v>8.572647688116096E-2</v>
      </c>
      <c r="AD111" s="24">
        <f t="shared" ca="1" si="60"/>
        <v>8.7135469902603666E-2</v>
      </c>
      <c r="AE111" s="24">
        <f t="shared" ca="1" si="60"/>
        <v>8.839037596833893E-2</v>
      </c>
      <c r="AF111" s="24">
        <f t="shared" ca="1" si="60"/>
        <v>8.9708569873789237E-2</v>
      </c>
      <c r="AG111" s="24">
        <f t="shared" ca="1" si="60"/>
        <v>9.1046210157234866E-2</v>
      </c>
      <c r="AH111" s="24">
        <f t="shared" ca="1" si="60"/>
        <v>9.2357025588691771E-2</v>
      </c>
      <c r="AI111" s="24">
        <f t="shared" ca="1" si="60"/>
        <v>9.3617376951510373E-2</v>
      </c>
      <c r="AJ111" s="24">
        <f t="shared" ca="1" si="60"/>
        <v>9.4915120856972485E-2</v>
      </c>
      <c r="AK111" s="24">
        <f t="shared" ca="1" si="60"/>
        <v>9.6179506916992438E-2</v>
      </c>
      <c r="AL111" s="24">
        <f t="shared" ca="1" si="60"/>
        <v>9.7439944209166393E-2</v>
      </c>
      <c r="AM111" s="24">
        <f t="shared" ca="1" si="60"/>
        <v>0.10278185715944305</v>
      </c>
      <c r="AN111" s="24">
        <f t="shared" ca="1" si="60"/>
        <v>0.10789844895115311</v>
      </c>
      <c r="AO111" s="24">
        <f t="shared" ca="1" si="60"/>
        <v>0.10789844895115311</v>
      </c>
      <c r="AP111" s="24">
        <f t="shared" ca="1" si="60"/>
        <v>0.10789844895115311</v>
      </c>
      <c r="AQ111" s="317"/>
      <c r="AR111" s="317"/>
      <c r="AS111" s="317"/>
      <c r="AT111" s="317"/>
      <c r="AU111" s="317"/>
      <c r="AV111" s="317"/>
      <c r="BB111" s="321">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8.8686538544256486</v>
      </c>
      <c r="L112" s="24">
        <f t="shared" si="45"/>
        <v>8.6909518452928154</v>
      </c>
      <c r="M112" s="24">
        <f t="shared" si="45"/>
        <v>8.5132498361599804</v>
      </c>
      <c r="N112" s="24">
        <f t="shared" si="45"/>
        <v>8.3355478270271472</v>
      </c>
      <c r="O112" s="24">
        <f>'[5]TS BYDem'!O23</f>
        <v>8.1578458178943141</v>
      </c>
      <c r="P112" s="24">
        <f t="shared" ref="P112:AP112" ca="1" si="61">OFFSET(P$33,$BB112,$J$96)/OFFSET(O$33,$BB112,$J$96)*O112</f>
        <v>8.3783130524571821</v>
      </c>
      <c r="Q112" s="24">
        <f t="shared" ca="1" si="61"/>
        <v>8.595273518066664</v>
      </c>
      <c r="R112" s="24">
        <f t="shared" ca="1" si="61"/>
        <v>9.0550207039118238</v>
      </c>
      <c r="S112" s="24">
        <f t="shared" ca="1" si="61"/>
        <v>8.6801651087498719</v>
      </c>
      <c r="T112" s="24">
        <f t="shared" ca="1" si="61"/>
        <v>8.8423268615458248</v>
      </c>
      <c r="U112" s="24">
        <f t="shared" ca="1" si="61"/>
        <v>8.9945085242267453</v>
      </c>
      <c r="V112" s="24">
        <f t="shared" ca="1" si="61"/>
        <v>9.1610385375740542</v>
      </c>
      <c r="W112" s="24">
        <f t="shared" ca="1" si="61"/>
        <v>9.3266850845735139</v>
      </c>
      <c r="X112" s="24">
        <f t="shared" ca="1" si="61"/>
        <v>9.4596986829077956</v>
      </c>
      <c r="Y112" s="24">
        <f t="shared" ca="1" si="61"/>
        <v>9.6188830406093722</v>
      </c>
      <c r="Z112" s="24">
        <f t="shared" ca="1" si="61"/>
        <v>9.7737411105573315</v>
      </c>
      <c r="AA112" s="24">
        <f t="shared" ca="1" si="61"/>
        <v>9.9230569575875585</v>
      </c>
      <c r="AB112" s="24">
        <f t="shared" ca="1" si="61"/>
        <v>10.100054603421183</v>
      </c>
      <c r="AC112" s="24">
        <f t="shared" ca="1" si="61"/>
        <v>10.237149868531104</v>
      </c>
      <c r="AD112" s="24">
        <f t="shared" ca="1" si="61"/>
        <v>10.405406785751893</v>
      </c>
      <c r="AE112" s="24">
        <f t="shared" ca="1" si="61"/>
        <v>10.555263188735413</v>
      </c>
      <c r="AF112" s="24">
        <f t="shared" ca="1" si="61"/>
        <v>10.71267719963179</v>
      </c>
      <c r="AG112" s="24">
        <f t="shared" ca="1" si="61"/>
        <v>10.872413427574532</v>
      </c>
      <c r="AH112" s="24">
        <f t="shared" ca="1" si="61"/>
        <v>11.028946327444077</v>
      </c>
      <c r="AI112" s="24">
        <f t="shared" ca="1" si="61"/>
        <v>11.179452988368304</v>
      </c>
      <c r="AJ112" s="24">
        <f t="shared" ca="1" si="61"/>
        <v>11.334424933262357</v>
      </c>
      <c r="AK112" s="24">
        <f t="shared" ca="1" si="61"/>
        <v>11.485413403324518</v>
      </c>
      <c r="AL112" s="24">
        <f t="shared" ca="1" si="61"/>
        <v>11.635930325625637</v>
      </c>
      <c r="AM112" s="24">
        <f t="shared" ca="1" si="61"/>
        <v>12.273842502192021</v>
      </c>
      <c r="AN112" s="24">
        <f t="shared" ca="1" si="61"/>
        <v>12.884847630286149</v>
      </c>
      <c r="AO112" s="24">
        <f t="shared" ca="1" si="61"/>
        <v>12.884847630286149</v>
      </c>
      <c r="AP112" s="24">
        <f t="shared" ca="1" si="61"/>
        <v>12.884847630286149</v>
      </c>
      <c r="AQ112" s="186"/>
      <c r="AR112" s="186"/>
      <c r="AS112" s="186"/>
      <c r="AT112" s="186"/>
      <c r="AU112" s="186"/>
      <c r="AV112" s="186"/>
      <c r="BB112" s="314">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12.979644905726269</v>
      </c>
      <c r="L113" s="24">
        <f t="shared" si="45"/>
        <v>12.796627862700101</v>
      </c>
      <c r="M113" s="24">
        <f t="shared" si="45"/>
        <v>12.61361081967393</v>
      </c>
      <c r="N113" s="24">
        <f t="shared" si="45"/>
        <v>12.430593776647761</v>
      </c>
      <c r="O113" s="24">
        <f>'[5]TS BYDem'!O24</f>
        <v>12.247576733621592</v>
      </c>
      <c r="P113" s="24">
        <f ca="1">IF(OR($E$78=1,$E$78=2,$E$78=3), P90,P82)</f>
        <v>12.578569673771941</v>
      </c>
      <c r="Q113" s="24">
        <f t="shared" ref="Q113:AN113" ca="1" si="63">IF(OR($E$78=1,$E$78=2,$E$78=3), Q90,Q82)</f>
        <v>12.904297814512933</v>
      </c>
      <c r="R113" s="24">
        <f t="shared" ca="1" si="63"/>
        <v>13.594527694115952</v>
      </c>
      <c r="S113" s="24">
        <f t="shared" ca="1" si="63"/>
        <v>13.031747670043565</v>
      </c>
      <c r="T113" s="24">
        <f t="shared" ca="1" si="63"/>
        <v>13.275205140920315</v>
      </c>
      <c r="U113" s="24">
        <f t="shared" ca="1" si="63"/>
        <v>13.503679254398445</v>
      </c>
      <c r="V113" s="24">
        <f t="shared" ca="1" si="63"/>
        <v>13.7536949034376</v>
      </c>
      <c r="W113" s="24">
        <f t="shared" ca="1" si="63"/>
        <v>14.002384182485409</v>
      </c>
      <c r="X113" s="24">
        <f t="shared" ca="1" si="63"/>
        <v>14.202080804434406</v>
      </c>
      <c r="Y113" s="24">
        <f t="shared" ca="1" si="63"/>
        <v>14.441068238036769</v>
      </c>
      <c r="Z113" s="24">
        <f t="shared" ca="1" si="63"/>
        <v>14.673560508281431</v>
      </c>
      <c r="AA113" s="24">
        <f t="shared" ca="1" si="63"/>
        <v>14.897732101477887</v>
      </c>
      <c r="AB113" s="24">
        <f t="shared" ca="1" si="63"/>
        <v>15.163463067398158</v>
      </c>
      <c r="AC113" s="24">
        <f t="shared" ca="1" si="63"/>
        <v>15.369287597149244</v>
      </c>
      <c r="AD113" s="24">
        <f t="shared" ca="1" si="63"/>
        <v>15.621895889905156</v>
      </c>
      <c r="AE113" s="24">
        <f t="shared" ca="1" si="63"/>
        <v>15.846879033192721</v>
      </c>
      <c r="AF113" s="24">
        <f t="shared" ca="1" si="63"/>
        <v>16.083208601124927</v>
      </c>
      <c r="AG113" s="24">
        <f t="shared" ca="1" si="63"/>
        <v>16.323024571240058</v>
      </c>
      <c r="AH113" s="24">
        <f t="shared" ca="1" si="63"/>
        <v>16.55803130528292</v>
      </c>
      <c r="AI113" s="24">
        <f t="shared" ca="1" si="63"/>
        <v>16.783990696982535</v>
      </c>
      <c r="AJ113" s="24">
        <f t="shared" ca="1" si="63"/>
        <v>17.016653930514742</v>
      </c>
      <c r="AK113" s="24">
        <f t="shared" ca="1" si="63"/>
        <v>17.243336674251101</v>
      </c>
      <c r="AL113" s="24">
        <f t="shared" ca="1" si="63"/>
        <v>17.469311471610943</v>
      </c>
      <c r="AM113" s="24">
        <f t="shared" ca="1" si="63"/>
        <v>18.427024881034633</v>
      </c>
      <c r="AN113" s="24">
        <f t="shared" ca="1" si="63"/>
        <v>19.344342069667245</v>
      </c>
      <c r="AO113" s="24">
        <f t="shared" ref="AO113:AP113" ca="1" si="64">IF($E$78=1, AO90,AO82)</f>
        <v>19.344342069667245</v>
      </c>
      <c r="AP113" s="24">
        <f t="shared" ca="1" si="64"/>
        <v>19.344342069667245</v>
      </c>
      <c r="AQ113" s="186"/>
      <c r="AR113" s="186"/>
      <c r="AS113" s="186"/>
      <c r="AT113" s="186"/>
      <c r="AU113" s="186"/>
      <c r="AV113" s="186"/>
      <c r="BB113" s="314">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9.1329523515035227</v>
      </c>
      <c r="L114" s="24">
        <f t="shared" si="45"/>
        <v>9.547023038739729</v>
      </c>
      <c r="M114" s="24">
        <f t="shared" si="45"/>
        <v>9.9610937259759336</v>
      </c>
      <c r="N114" s="24">
        <f t="shared" si="45"/>
        <v>10.37516441321214</v>
      </c>
      <c r="O114" s="24">
        <f>'[5]TS BYDem'!O25</f>
        <v>10.789235100448346</v>
      </c>
      <c r="P114" s="24">
        <f t="shared" ref="P114:AP114" ca="1" si="65">OFFSET(P$33,$BB114,$J$96)/OFFSET(O$33,$BB114,$J$96)*O114</f>
        <v>11.080816098513647</v>
      </c>
      <c r="Q114" s="24">
        <f t="shared" ca="1" si="65"/>
        <v>11.367759186580939</v>
      </c>
      <c r="R114" s="24">
        <f t="shared" ca="1" si="65"/>
        <v>11.975802116734439</v>
      </c>
      <c r="S114" s="24">
        <f t="shared" ca="1" si="65"/>
        <v>11.480033351890988</v>
      </c>
      <c r="T114" s="24">
        <f t="shared" ca="1" si="65"/>
        <v>11.694501891046087</v>
      </c>
      <c r="U114" s="24">
        <f t="shared" ca="1" si="65"/>
        <v>11.895771168903728</v>
      </c>
      <c r="V114" s="24">
        <f t="shared" ca="1" si="65"/>
        <v>12.116016991807584</v>
      </c>
      <c r="W114" s="24">
        <f t="shared" ca="1" si="65"/>
        <v>12.33509437805021</v>
      </c>
      <c r="X114" s="24">
        <f t="shared" ca="1" si="65"/>
        <v>12.511012753565133</v>
      </c>
      <c r="Y114" s="24">
        <f t="shared" ca="1" si="65"/>
        <v>12.721543511058597</v>
      </c>
      <c r="Z114" s="24">
        <f t="shared" ca="1" si="65"/>
        <v>12.926352496318565</v>
      </c>
      <c r="AA114" s="24">
        <f t="shared" ca="1" si="65"/>
        <v>13.123831562948869</v>
      </c>
      <c r="AB114" s="24">
        <f t="shared" ca="1" si="65"/>
        <v>13.35792145086217</v>
      </c>
      <c r="AC114" s="24">
        <f t="shared" ca="1" si="65"/>
        <v>13.539238072853811</v>
      </c>
      <c r="AD114" s="24">
        <f t="shared" ca="1" si="65"/>
        <v>13.761767828587827</v>
      </c>
      <c r="AE114" s="24">
        <f t="shared" ca="1" si="65"/>
        <v>13.959961812537632</v>
      </c>
      <c r="AF114" s="24">
        <f t="shared" ca="1" si="65"/>
        <v>14.168151181346262</v>
      </c>
      <c r="AG114" s="24">
        <f t="shared" ca="1" si="65"/>
        <v>14.379411819976216</v>
      </c>
      <c r="AH114" s="24">
        <f t="shared" ca="1" si="65"/>
        <v>14.586435867175405</v>
      </c>
      <c r="AI114" s="24">
        <f t="shared" ca="1" si="65"/>
        <v>14.785489855831701</v>
      </c>
      <c r="AJ114" s="24">
        <f t="shared" ca="1" si="65"/>
        <v>14.990449447464094</v>
      </c>
      <c r="AK114" s="24">
        <f t="shared" ca="1" si="65"/>
        <v>15.190140657291122</v>
      </c>
      <c r="AL114" s="24">
        <f t="shared" ca="1" si="65"/>
        <v>15.389208217227166</v>
      </c>
      <c r="AM114" s="24">
        <f t="shared" ca="1" si="65"/>
        <v>16.232884918166576</v>
      </c>
      <c r="AN114" s="24">
        <f t="shared" ca="1" si="65"/>
        <v>17.040975451101982</v>
      </c>
      <c r="AO114" s="24">
        <f t="shared" ca="1" si="65"/>
        <v>17.040975451101982</v>
      </c>
      <c r="AP114" s="24">
        <f t="shared" ca="1" si="65"/>
        <v>17.040975451101982</v>
      </c>
      <c r="AQ114" s="186"/>
      <c r="AR114" s="186"/>
      <c r="AS114" s="186"/>
      <c r="AT114" s="186"/>
      <c r="AU114" s="186"/>
      <c r="AV114" s="186"/>
      <c r="BB114" s="314">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5.8332168569258736</v>
      </c>
      <c r="L115" s="24">
        <f t="shared" si="45"/>
        <v>5.5811481061322379</v>
      </c>
      <c r="M115" s="24">
        <f t="shared" si="45"/>
        <v>5.3290793553386013</v>
      </c>
      <c r="N115" s="24">
        <f t="shared" si="45"/>
        <v>5.0770106045449657</v>
      </c>
      <c r="O115" s="24">
        <f>'[5]TS BYDem'!O26</f>
        <v>4.82494185375133</v>
      </c>
      <c r="P115" s="24">
        <f t="shared" ref="P115:AP115" ca="1" si="66">OFFSET(P$33,$BB115,$J$96)/OFFSET(O$33,$BB115,$J$96)*O115</f>
        <v>4.9553367657377594</v>
      </c>
      <c r="Q115" s="24">
        <f t="shared" ca="1" si="66"/>
        <v>5.0836576061282885</v>
      </c>
      <c r="R115" s="24">
        <f t="shared" ca="1" si="66"/>
        <v>5.3555741743800374</v>
      </c>
      <c r="S115" s="24">
        <f t="shared" ca="1" si="66"/>
        <v>5.1338665703649609</v>
      </c>
      <c r="T115" s="24">
        <f t="shared" ca="1" si="66"/>
        <v>5.229776819909838</v>
      </c>
      <c r="U115" s="24">
        <f t="shared" ca="1" si="66"/>
        <v>5.3197843647977319</v>
      </c>
      <c r="V115" s="24">
        <f t="shared" ca="1" si="66"/>
        <v>5.4182782134486489</v>
      </c>
      <c r="W115" s="24">
        <f t="shared" ca="1" si="66"/>
        <v>5.516249537666857</v>
      </c>
      <c r="X115" s="24">
        <f t="shared" ca="1" si="66"/>
        <v>5.5949201686210959</v>
      </c>
      <c r="Y115" s="24">
        <f t="shared" ca="1" si="66"/>
        <v>5.6890694436971367</v>
      </c>
      <c r="Z115" s="24">
        <f t="shared" ca="1" si="66"/>
        <v>5.7806599443957545</v>
      </c>
      <c r="AA115" s="24">
        <f t="shared" ca="1" si="66"/>
        <v>5.8689725082571824</v>
      </c>
      <c r="AB115" s="24">
        <f t="shared" ca="1" si="66"/>
        <v>5.9736574175410588</v>
      </c>
      <c r="AC115" s="24">
        <f t="shared" ca="1" si="66"/>
        <v>6.0547421422767282</v>
      </c>
      <c r="AD115" s="24">
        <f t="shared" ca="1" si="66"/>
        <v>6.1542573648249412</v>
      </c>
      <c r="AE115" s="24">
        <f t="shared" ca="1" si="66"/>
        <v>6.2428896394410902</v>
      </c>
      <c r="AF115" s="24">
        <f t="shared" ca="1" si="66"/>
        <v>6.3359918463833687</v>
      </c>
      <c r="AG115" s="24">
        <f t="shared" ca="1" si="66"/>
        <v>6.4304675240274252</v>
      </c>
      <c r="AH115" s="24">
        <f t="shared" ca="1" si="66"/>
        <v>6.5230485995869749</v>
      </c>
      <c r="AI115" s="24">
        <f t="shared" ca="1" si="66"/>
        <v>6.6120654679823998</v>
      </c>
      <c r="AJ115" s="24">
        <f t="shared" ca="1" si="66"/>
        <v>6.7037233197937693</v>
      </c>
      <c r="AK115" s="24">
        <f t="shared" ca="1" si="66"/>
        <v>6.7930251532555896</v>
      </c>
      <c r="AL115" s="24">
        <f t="shared" ca="1" si="66"/>
        <v>6.882048090722181</v>
      </c>
      <c r="AM115" s="24">
        <f t="shared" ca="1" si="66"/>
        <v>7.2593399920941559</v>
      </c>
      <c r="AN115" s="24">
        <f t="shared" ca="1" si="66"/>
        <v>7.6207177726022701</v>
      </c>
      <c r="AO115" s="24">
        <f t="shared" ca="1" si="66"/>
        <v>7.6207177726022701</v>
      </c>
      <c r="AP115" s="24">
        <f t="shared" ca="1" si="66"/>
        <v>7.6207177726022701</v>
      </c>
      <c r="AQ115" s="186"/>
      <c r="AR115" s="186"/>
      <c r="AS115" s="186"/>
      <c r="AT115" s="186"/>
      <c r="AU115" s="186"/>
      <c r="AV115" s="186"/>
      <c r="BB115" s="314">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3.4642806026564417</v>
      </c>
      <c r="L116" s="24">
        <f t="shared" si="45"/>
        <v>3.6729907176452175</v>
      </c>
      <c r="M116" s="24">
        <f t="shared" si="45"/>
        <v>3.8817008326339928</v>
      </c>
      <c r="N116" s="24">
        <f t="shared" si="45"/>
        <v>4.0904109476227681</v>
      </c>
      <c r="O116" s="24">
        <f>'[5]TS BYDem'!O27</f>
        <v>4.2991210626115439</v>
      </c>
      <c r="P116" s="24">
        <f t="shared" ref="P116:AP116" ca="1" si="67">OFFSET(P$33,$BB116,$J$96)/OFFSET(O$33,$BB116,$J$96)*O116</f>
        <v>4.4153055741704534</v>
      </c>
      <c r="Q116" s="24">
        <f t="shared" ca="1" si="67"/>
        <v>4.5296420458661748</v>
      </c>
      <c r="R116" s="24">
        <f t="shared" ca="1" si="67"/>
        <v>4.7719252238355132</v>
      </c>
      <c r="S116" s="24">
        <f t="shared" ca="1" si="67"/>
        <v>4.5743792514583959</v>
      </c>
      <c r="T116" s="24">
        <f t="shared" ca="1" si="67"/>
        <v>4.6598372292821342</v>
      </c>
      <c r="U116" s="24">
        <f t="shared" ca="1" si="67"/>
        <v>4.7400357775238389</v>
      </c>
      <c r="V116" s="24">
        <f t="shared" ca="1" si="67"/>
        <v>4.8277957945577468</v>
      </c>
      <c r="W116" s="24">
        <f t="shared" ca="1" si="67"/>
        <v>4.9150902317230303</v>
      </c>
      <c r="X116" s="24">
        <f t="shared" ca="1" si="67"/>
        <v>4.9851873596876608</v>
      </c>
      <c r="Y116" s="24">
        <f t="shared" ca="1" si="67"/>
        <v>5.0690762735394044</v>
      </c>
      <c r="Z116" s="24">
        <f t="shared" ca="1" si="67"/>
        <v>5.1506852675177299</v>
      </c>
      <c r="AA116" s="24">
        <f t="shared" ca="1" si="67"/>
        <v>5.2293735532832271</v>
      </c>
      <c r="AB116" s="24">
        <f t="shared" ca="1" si="67"/>
        <v>5.322649930922883</v>
      </c>
      <c r="AC116" s="24">
        <f t="shared" ca="1" si="67"/>
        <v>5.3948980654151457</v>
      </c>
      <c r="AD116" s="24">
        <f t="shared" ca="1" si="67"/>
        <v>5.4835681473094731</v>
      </c>
      <c r="AE116" s="24">
        <f t="shared" ca="1" si="67"/>
        <v>5.5625413018425585</v>
      </c>
      <c r="AF116" s="24">
        <f t="shared" ca="1" si="67"/>
        <v>5.6454972567479986</v>
      </c>
      <c r="AG116" s="24">
        <f t="shared" ca="1" si="67"/>
        <v>5.7296770019087155</v>
      </c>
      <c r="AH116" s="24">
        <f t="shared" ca="1" si="67"/>
        <v>5.8121686181813219</v>
      </c>
      <c r="AI116" s="24">
        <f t="shared" ca="1" si="67"/>
        <v>5.8914844535729856</v>
      </c>
      <c r="AJ116" s="24">
        <f t="shared" ca="1" si="67"/>
        <v>5.9731534587589481</v>
      </c>
      <c r="AK116" s="24">
        <f t="shared" ca="1" si="67"/>
        <v>6.0527232038051082</v>
      </c>
      <c r="AL116" s="24">
        <f t="shared" ca="1" si="67"/>
        <v>6.132044446862289</v>
      </c>
      <c r="AM116" s="24">
        <f t="shared" ca="1" si="67"/>
        <v>6.4682191841142851</v>
      </c>
      <c r="AN116" s="24">
        <f t="shared" ca="1" si="67"/>
        <v>6.7902141168686221</v>
      </c>
      <c r="AO116" s="24">
        <f t="shared" ca="1" si="67"/>
        <v>6.7902141168686221</v>
      </c>
      <c r="AP116" s="24">
        <f t="shared" ca="1" si="67"/>
        <v>6.7902141168686221</v>
      </c>
      <c r="AQ116" s="186"/>
      <c r="AR116" s="186"/>
      <c r="AS116" s="186"/>
      <c r="AT116" s="186"/>
      <c r="AU116" s="186"/>
      <c r="AV116" s="186"/>
      <c r="BB116" s="314">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6.2717807948241582</v>
      </c>
      <c r="L117" s="24">
        <f t="shared" si="45"/>
        <v>6.7257450369290783</v>
      </c>
      <c r="M117" s="24">
        <f t="shared" si="45"/>
        <v>7.1797092790339985</v>
      </c>
      <c r="N117" s="24">
        <f t="shared" si="45"/>
        <v>7.6336735211389186</v>
      </c>
      <c r="O117" s="24">
        <f>'[5]TS BYDem'!O28</f>
        <v>8.0876377632438388</v>
      </c>
      <c r="P117" s="24">
        <f ca="1">IF(OR($E$78=1,$E$78=2,$E$78=3), P92,P84)</f>
        <v>8.3062076126393034</v>
      </c>
      <c r="Q117" s="24">
        <f t="shared" ref="Q117:AN117" ca="1" si="68">IF(OR($E$78=1,$E$78=2,$E$78=3), Q92,Q84)</f>
        <v>8.5213008730371964</v>
      </c>
      <c r="R117" s="24">
        <f t="shared" ca="1" si="68"/>
        <v>8.9770913825403706</v>
      </c>
      <c r="S117" s="24">
        <f t="shared" ca="1" si="68"/>
        <v>8.6054618696921406</v>
      </c>
      <c r="T117" s="24">
        <f t="shared" ca="1" si="68"/>
        <v>8.7662280259719729</v>
      </c>
      <c r="U117" s="24">
        <f t="shared" ca="1" si="68"/>
        <v>8.9170999827907309</v>
      </c>
      <c r="V117" s="24">
        <f t="shared" ca="1" si="68"/>
        <v>9.0821968054969044</v>
      </c>
      <c r="W117" s="24">
        <f t="shared" ca="1" si="68"/>
        <v>9.2464177651435246</v>
      </c>
      <c r="X117" s="24">
        <f t="shared" ca="1" si="68"/>
        <v>9.3782866218156613</v>
      </c>
      <c r="Y117" s="24">
        <f t="shared" ca="1" si="68"/>
        <v>9.5361010070594965</v>
      </c>
      <c r="Z117" s="24">
        <f t="shared" ca="1" si="68"/>
        <v>9.6896263374484271</v>
      </c>
      <c r="AA117" s="24">
        <f t="shared" ca="1" si="68"/>
        <v>9.8376571423998396</v>
      </c>
      <c r="AB117" s="24">
        <f t="shared" ca="1" si="68"/>
        <v>10.013131511051094</v>
      </c>
      <c r="AC117" s="24">
        <f t="shared" ca="1" si="68"/>
        <v>10.149046906857278</v>
      </c>
      <c r="AD117" s="24">
        <f t="shared" ca="1" si="68"/>
        <v>10.315855771356398</v>
      </c>
      <c r="AE117" s="24">
        <f t="shared" ca="1" si="68"/>
        <v>10.464422480128327</v>
      </c>
      <c r="AF117" s="24">
        <f t="shared" ca="1" si="68"/>
        <v>10.620481754526066</v>
      </c>
      <c r="AG117" s="24">
        <f t="shared" ca="1" si="68"/>
        <v>10.778843260505266</v>
      </c>
      <c r="AH117" s="24">
        <f t="shared" ca="1" si="68"/>
        <v>10.934029006894104</v>
      </c>
      <c r="AI117" s="24">
        <f t="shared" ca="1" si="68"/>
        <v>11.083240377356693</v>
      </c>
      <c r="AJ117" s="24">
        <f t="shared" ca="1" si="68"/>
        <v>11.236878602661127</v>
      </c>
      <c r="AK117" s="24">
        <f t="shared" ca="1" si="68"/>
        <v>11.386567635715732</v>
      </c>
      <c r="AL117" s="24">
        <f t="shared" ca="1" si="68"/>
        <v>11.535789179243748</v>
      </c>
      <c r="AM117" s="24">
        <f t="shared" ca="1" si="68"/>
        <v>12.168211355881924</v>
      </c>
      <c r="AN117" s="24">
        <f t="shared" ca="1" si="68"/>
        <v>12.773958051494912</v>
      </c>
      <c r="AO117" s="24">
        <f t="shared" ref="AO117:AP117" ca="1" si="69">IF($E$78=1, AO92,AO84)</f>
        <v>12.773958051494912</v>
      </c>
      <c r="AP117" s="24">
        <f t="shared" ca="1" si="69"/>
        <v>12.773958051494912</v>
      </c>
      <c r="AQ117" s="186"/>
      <c r="AR117" s="186"/>
      <c r="AS117" s="186"/>
      <c r="AT117" s="186"/>
      <c r="AU117" s="186"/>
      <c r="AV117" s="186"/>
      <c r="BB117" s="314">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4"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4"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4" t="e">
        <f t="shared" si="62"/>
        <v>#N/A</v>
      </c>
    </row>
    <row r="121" spans="1:54" s="316" customFormat="1">
      <c r="A121" s="320" t="str">
        <f>'[5]TS BYDem'!A32</f>
        <v/>
      </c>
      <c r="B121" s="320" t="str">
        <f>'[5]TS BYDem'!B32</f>
        <v>COM_PROJ</v>
      </c>
      <c r="C121" s="320" t="str">
        <f>'[5]TS BYDem'!C32</f>
        <v>-</v>
      </c>
      <c r="D121" s="320" t="str">
        <f>'[5]TS BYDem'!D32</f>
        <v>RHEL</v>
      </c>
      <c r="E121" s="319" t="s">
        <v>137</v>
      </c>
      <c r="F121" s="319" t="s">
        <v>137</v>
      </c>
      <c r="G121" s="319" t="s">
        <v>137</v>
      </c>
      <c r="H121" s="319" t="s">
        <v>137</v>
      </c>
      <c r="I121" s="319">
        <v>0</v>
      </c>
      <c r="J121" s="317">
        <f>'[5]TS BYDem'!J32</f>
        <v>29.155130644409116</v>
      </c>
      <c r="K121" s="318">
        <f t="shared" si="45"/>
        <v>30.403931874323813</v>
      </c>
      <c r="L121" s="318">
        <f t="shared" si="45"/>
        <v>31.652733104238511</v>
      </c>
      <c r="M121" s="318">
        <f t="shared" si="45"/>
        <v>32.901534334153212</v>
      </c>
      <c r="N121" s="318">
        <f t="shared" si="45"/>
        <v>34.150335564067909</v>
      </c>
      <c r="O121" s="318">
        <f>'[5]TS BYDem'!O32</f>
        <v>35.399136793982606</v>
      </c>
      <c r="P121" s="24">
        <f t="shared" ref="P121:AP121" ca="1" si="73">OFFSET(P$33,$BB121,$J$96)/OFFSET(O$33,$BB121,$J$96)*O121</f>
        <v>36.523953174288216</v>
      </c>
      <c r="Q121" s="24">
        <f t="shared" ca="1" si="73"/>
        <v>37.030668144302787</v>
      </c>
      <c r="R121" s="24">
        <f t="shared" ca="1" si="73"/>
        <v>33.58344892949615</v>
      </c>
      <c r="S121" s="24">
        <f t="shared" ca="1" si="73"/>
        <v>34.457196982546861</v>
      </c>
      <c r="T121" s="24">
        <f t="shared" ca="1" si="73"/>
        <v>35.574492559533461</v>
      </c>
      <c r="U121" s="24">
        <f t="shared" ca="1" si="73"/>
        <v>36.769426248649289</v>
      </c>
      <c r="V121" s="24">
        <f t="shared" ca="1" si="73"/>
        <v>37.921671801322745</v>
      </c>
      <c r="W121" s="24">
        <f t="shared" ca="1" si="73"/>
        <v>39.03714595102452</v>
      </c>
      <c r="X121" s="24">
        <f t="shared" ca="1" si="73"/>
        <v>40.518361073455914</v>
      </c>
      <c r="Y121" s="24">
        <f t="shared" ca="1" si="73"/>
        <v>41.978947749659341</v>
      </c>
      <c r="Z121" s="24">
        <f t="shared" ca="1" si="73"/>
        <v>43.500024610933949</v>
      </c>
      <c r="AA121" s="24">
        <f t="shared" ca="1" si="73"/>
        <v>45.219242039621413</v>
      </c>
      <c r="AB121" s="24">
        <f t="shared" ca="1" si="73"/>
        <v>46.737083867627241</v>
      </c>
      <c r="AC121" s="24">
        <f t="shared" ca="1" si="73"/>
        <v>48.438839542089575</v>
      </c>
      <c r="AD121" s="24">
        <f t="shared" ca="1" si="73"/>
        <v>49.936970396401691</v>
      </c>
      <c r="AE121" s="24">
        <f t="shared" ca="1" si="73"/>
        <v>51.587732427418914</v>
      </c>
      <c r="AF121" s="24">
        <f t="shared" ca="1" si="73"/>
        <v>53.336329114217008</v>
      </c>
      <c r="AG121" s="24">
        <f t="shared" ca="1" si="73"/>
        <v>55.175482484271186</v>
      </c>
      <c r="AH121" s="24">
        <f t="shared" ca="1" si="73"/>
        <v>56.899577384479592</v>
      </c>
      <c r="AI121" s="24">
        <f t="shared" ca="1" si="73"/>
        <v>58.616025816977967</v>
      </c>
      <c r="AJ121" s="24">
        <f t="shared" ca="1" si="73"/>
        <v>60.266864521190179</v>
      </c>
      <c r="AK121" s="24">
        <f t="shared" ca="1" si="73"/>
        <v>61.916252195563864</v>
      </c>
      <c r="AL121" s="24">
        <f t="shared" ca="1" si="73"/>
        <v>63.592772244972799</v>
      </c>
      <c r="AM121" s="24">
        <f t="shared" ca="1" si="73"/>
        <v>72.242270672236273</v>
      </c>
      <c r="AN121" s="24">
        <f t="shared" ca="1" si="73"/>
        <v>80.074386188371193</v>
      </c>
      <c r="AO121" s="24">
        <f t="shared" ca="1" si="73"/>
        <v>80.074386188371193</v>
      </c>
      <c r="AP121" s="24">
        <f t="shared" ca="1" si="73"/>
        <v>80.074386188371193</v>
      </c>
      <c r="AQ121" s="317"/>
      <c r="AR121" s="317"/>
      <c r="AS121" s="317"/>
      <c r="AU121" s="317"/>
      <c r="AV121" s="317"/>
      <c r="BB121" s="316">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4.3030943148213661</v>
      </c>
      <c r="L122" s="24">
        <f t="shared" si="45"/>
        <v>4.714250132962662</v>
      </c>
      <c r="M122" s="24">
        <f t="shared" si="45"/>
        <v>5.125405951103958</v>
      </c>
      <c r="N122" s="24">
        <f t="shared" si="45"/>
        <v>5.536561769245254</v>
      </c>
      <c r="O122" s="24">
        <f>'[5]TS BYDem'!O33</f>
        <v>5.94771758738655</v>
      </c>
      <c r="P122" s="24">
        <f t="shared" ref="P122:AP122" ca="1" si="74">OFFSET(P$33,$BB122,$J$96)/OFFSET(O$33,$BB122,$J$96)*O122</f>
        <v>6.1367077937483447</v>
      </c>
      <c r="Q122" s="24">
        <f t="shared" ca="1" si="74"/>
        <v>6.2218453934725275</v>
      </c>
      <c r="R122" s="24">
        <f t="shared" ca="1" si="74"/>
        <v>5.6426480398532286</v>
      </c>
      <c r="S122" s="24">
        <f t="shared" ca="1" si="74"/>
        <v>5.7894540677041082</v>
      </c>
      <c r="T122" s="24">
        <f t="shared" ca="1" si="74"/>
        <v>5.9771806383328601</v>
      </c>
      <c r="U122" s="24">
        <f t="shared" ca="1" si="74"/>
        <v>6.177951865040372</v>
      </c>
      <c r="V122" s="24">
        <f t="shared" ca="1" si="74"/>
        <v>6.3715506857830526</v>
      </c>
      <c r="W122" s="24">
        <f t="shared" ca="1" si="74"/>
        <v>6.5589712225342218</v>
      </c>
      <c r="X122" s="24">
        <f t="shared" ca="1" si="74"/>
        <v>6.807843088694689</v>
      </c>
      <c r="Y122" s="24">
        <f t="shared" ca="1" si="74"/>
        <v>7.0532489897627144</v>
      </c>
      <c r="Z122" s="24">
        <f t="shared" ca="1" si="74"/>
        <v>7.3088183741864494</v>
      </c>
      <c r="AA122" s="24">
        <f t="shared" ca="1" si="74"/>
        <v>7.5976790827584191</v>
      </c>
      <c r="AB122" s="24">
        <f t="shared" ca="1" si="74"/>
        <v>7.8527049210391935</v>
      </c>
      <c r="AC122" s="24">
        <f t="shared" ca="1" si="74"/>
        <v>8.1386317280497824</v>
      </c>
      <c r="AD122" s="24">
        <f t="shared" ca="1" si="74"/>
        <v>8.3903457537972486</v>
      </c>
      <c r="AE122" s="24">
        <f t="shared" ca="1" si="74"/>
        <v>8.667704674202902</v>
      </c>
      <c r="AF122" s="24">
        <f t="shared" ca="1" si="74"/>
        <v>8.9615016480625247</v>
      </c>
      <c r="AG122" s="24">
        <f t="shared" ca="1" si="74"/>
        <v>9.2705138397618416</v>
      </c>
      <c r="AH122" s="24">
        <f t="shared" ca="1" si="74"/>
        <v>9.5601940548465247</v>
      </c>
      <c r="AI122" s="24">
        <f t="shared" ca="1" si="74"/>
        <v>9.8485895202282698</v>
      </c>
      <c r="AJ122" s="24">
        <f t="shared" ca="1" si="74"/>
        <v>10.125961323165861</v>
      </c>
      <c r="AK122" s="24">
        <f t="shared" ca="1" si="74"/>
        <v>10.403089325929999</v>
      </c>
      <c r="AL122" s="24">
        <f t="shared" ca="1" si="74"/>
        <v>10.684776075567655</v>
      </c>
      <c r="AM122" s="24">
        <f t="shared" ca="1" si="74"/>
        <v>12.138053713870187</v>
      </c>
      <c r="AN122" s="24">
        <f t="shared" ca="1" si="74"/>
        <v>13.453995723215378</v>
      </c>
      <c r="AO122" s="24">
        <f t="shared" ca="1" si="74"/>
        <v>13.453995723215378</v>
      </c>
      <c r="AP122" s="24">
        <f t="shared" ca="1" si="74"/>
        <v>13.453995723215378</v>
      </c>
      <c r="AQ122" s="186"/>
      <c r="AR122" s="186"/>
      <c r="AS122" s="186"/>
      <c r="AU122" s="186"/>
      <c r="AV122" s="186"/>
      <c r="BB122" s="314">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7.3555682376090985</v>
      </c>
      <c r="L123" s="24">
        <f t="shared" si="45"/>
        <v>7.6268344259232981</v>
      </c>
      <c r="M123" s="24">
        <f t="shared" si="45"/>
        <v>7.8981006142374968</v>
      </c>
      <c r="N123" s="24">
        <f t="shared" si="45"/>
        <v>8.1693668025516963</v>
      </c>
      <c r="O123" s="24">
        <f>'[5]TS BYDem'!O34</f>
        <v>8.440632990865895</v>
      </c>
      <c r="P123" s="24">
        <f ca="1">IF(OR($E$78=1,$E$78=2,$E$78=3), P91,P83)</f>
        <v>8.7088362045071896</v>
      </c>
      <c r="Q123" s="24">
        <f t="shared" ref="Q123:AP123" ca="1" si="75">IF(OR($E$78=1,$E$78=2,$E$78=3), Q91,Q83)</f>
        <v>8.8296582210936965</v>
      </c>
      <c r="R123" s="24">
        <f t="shared" ca="1" si="75"/>
        <v>8.0076971546252675</v>
      </c>
      <c r="S123" s="24">
        <f t="shared" ca="1" si="75"/>
        <v>8.2160351908097642</v>
      </c>
      <c r="T123" s="24">
        <f t="shared" ca="1" si="75"/>
        <v>8.4824451307624447</v>
      </c>
      <c r="U123" s="24">
        <f t="shared" ca="1" si="75"/>
        <v>8.7673672399355311</v>
      </c>
      <c r="V123" s="24">
        <f t="shared" ca="1" si="75"/>
        <v>9.0421107141076842</v>
      </c>
      <c r="W123" s="24">
        <f t="shared" ca="1" si="75"/>
        <v>9.3080863497065547</v>
      </c>
      <c r="X123" s="24">
        <f t="shared" ca="1" si="75"/>
        <v>9.6612699118291516</v>
      </c>
      <c r="Y123" s="24">
        <f t="shared" ca="1" si="75"/>
        <v>10.009534790629175</v>
      </c>
      <c r="Z123" s="24">
        <f t="shared" ca="1" si="75"/>
        <v>10.372223056493885</v>
      </c>
      <c r="AA123" s="24">
        <f t="shared" ca="1" si="75"/>
        <v>10.782156310841426</v>
      </c>
      <c r="AB123" s="24">
        <f t="shared" ca="1" si="75"/>
        <v>11.144073209633149</v>
      </c>
      <c r="AC123" s="24">
        <f t="shared" ca="1" si="75"/>
        <v>11.549842852318383</v>
      </c>
      <c r="AD123" s="24">
        <f t="shared" ca="1" si="75"/>
        <v>11.907059831566603</v>
      </c>
      <c r="AE123" s="24">
        <f t="shared" ca="1" si="75"/>
        <v>12.300670459423531</v>
      </c>
      <c r="AF123" s="24">
        <f t="shared" ca="1" si="75"/>
        <v>12.717608956206755</v>
      </c>
      <c r="AG123" s="24">
        <f t="shared" ca="1" si="75"/>
        <v>13.156139949233124</v>
      </c>
      <c r="AH123" s="24">
        <f t="shared" ca="1" si="75"/>
        <v>13.567236196544906</v>
      </c>
      <c r="AI123" s="24">
        <f t="shared" ca="1" si="75"/>
        <v>13.976509206527698</v>
      </c>
      <c r="AJ123" s="24">
        <f t="shared" ca="1" si="75"/>
        <v>14.370138116477291</v>
      </c>
      <c r="AK123" s="24">
        <f t="shared" ca="1" si="75"/>
        <v>14.763421040297416</v>
      </c>
      <c r="AL123" s="24">
        <f t="shared" ca="1" si="75"/>
        <v>15.163173455765769</v>
      </c>
      <c r="AM123" s="24">
        <f t="shared" ca="1" si="75"/>
        <v>17.225575208794194</v>
      </c>
      <c r="AN123" s="24">
        <f t="shared" ca="1" si="75"/>
        <v>19.093078730094707</v>
      </c>
      <c r="AO123" s="24">
        <f t="shared" ca="1" si="75"/>
        <v>19.093078730094707</v>
      </c>
      <c r="AP123" s="24">
        <f t="shared" ca="1" si="75"/>
        <v>19.093078730094707</v>
      </c>
      <c r="AQ123" s="186"/>
      <c r="AR123" s="186"/>
      <c r="AS123" s="186"/>
      <c r="AU123" s="186"/>
      <c r="AV123" s="186"/>
      <c r="BB123" s="314">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32.709053877558809</v>
      </c>
      <c r="L124" s="24">
        <f t="shared" si="45"/>
        <v>33.676146280781047</v>
      </c>
      <c r="M124" s="24">
        <f t="shared" si="45"/>
        <v>34.643238684003286</v>
      </c>
      <c r="N124" s="24">
        <f t="shared" si="45"/>
        <v>35.610331087225532</v>
      </c>
      <c r="O124" s="24">
        <f>'[5]TS BYDem'!O35</f>
        <v>36.577423490447771</v>
      </c>
      <c r="P124" s="24">
        <f t="shared" ref="P124:AP124" ca="1" si="76">OFFSET(P$33,$BB124,$J$96)/OFFSET(O$33,$BB124,$J$96)*O124</f>
        <v>37.739680223736947</v>
      </c>
      <c r="Q124" s="24">
        <f t="shared" ca="1" si="76"/>
        <v>38.263261579831571</v>
      </c>
      <c r="R124" s="24">
        <f t="shared" ca="1" si="76"/>
        <v>34.701299099836156</v>
      </c>
      <c r="S124" s="24">
        <f t="shared" ca="1" si="76"/>
        <v>35.604130509155233</v>
      </c>
      <c r="T124" s="24">
        <f t="shared" ca="1" si="76"/>
        <v>36.758616103572045</v>
      </c>
      <c r="U124" s="24">
        <f t="shared" ca="1" si="76"/>
        <v>37.993324052643345</v>
      </c>
      <c r="V124" s="24">
        <f t="shared" ca="1" si="76"/>
        <v>39.183922958780691</v>
      </c>
      <c r="W124" s="24">
        <f t="shared" ca="1" si="76"/>
        <v>40.336526498345656</v>
      </c>
      <c r="X124" s="24">
        <f t="shared" ca="1" si="76"/>
        <v>41.867044971972341</v>
      </c>
      <c r="Y124" s="24">
        <f t="shared" ca="1" si="76"/>
        <v>43.376248366137581</v>
      </c>
      <c r="Z124" s="24">
        <f t="shared" ca="1" si="76"/>
        <v>44.947955406344839</v>
      </c>
      <c r="AA124" s="24">
        <f t="shared" ca="1" si="76"/>
        <v>46.724398270679025</v>
      </c>
      <c r="AB124" s="24">
        <f t="shared" ca="1" si="76"/>
        <v>48.292762597119946</v>
      </c>
      <c r="AC124" s="24">
        <f t="shared" ca="1" si="76"/>
        <v>50.051162479703031</v>
      </c>
      <c r="AD124" s="24">
        <f t="shared" ca="1" si="76"/>
        <v>51.599159737975036</v>
      </c>
      <c r="AE124" s="24">
        <f t="shared" ca="1" si="76"/>
        <v>53.304868615620109</v>
      </c>
      <c r="AF124" s="24">
        <f t="shared" ca="1" si="76"/>
        <v>55.111668648605097</v>
      </c>
      <c r="AG124" s="24">
        <f t="shared" ca="1" si="76"/>
        <v>57.012039611656128</v>
      </c>
      <c r="AH124" s="24">
        <f t="shared" ca="1" si="76"/>
        <v>58.793522297792251</v>
      </c>
      <c r="AI124" s="24">
        <f t="shared" ca="1" si="76"/>
        <v>60.567103997831921</v>
      </c>
      <c r="AJ124" s="24">
        <f t="shared" ca="1" si="76"/>
        <v>62.272892100796525</v>
      </c>
      <c r="AK124" s="24">
        <f t="shared" ca="1" si="76"/>
        <v>63.977180875311113</v>
      </c>
      <c r="AL124" s="24">
        <f t="shared" ca="1" si="76"/>
        <v>65.709505146220479</v>
      </c>
      <c r="AM124" s="24">
        <f t="shared" ca="1" si="76"/>
        <v>74.646908586175499</v>
      </c>
      <c r="AN124" s="24">
        <f t="shared" ca="1" si="76"/>
        <v>82.739721914563532</v>
      </c>
      <c r="AO124" s="24">
        <f t="shared" ca="1" si="76"/>
        <v>82.739721914563532</v>
      </c>
      <c r="AP124" s="24">
        <f t="shared" ca="1" si="76"/>
        <v>82.739721914563532</v>
      </c>
      <c r="AQ124" s="186"/>
      <c r="AR124" s="186"/>
      <c r="AS124" s="186"/>
      <c r="AU124" s="186"/>
      <c r="AV124" s="186"/>
      <c r="BB124" s="314">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1.9093360469363874</v>
      </c>
      <c r="L125" s="24">
        <f t="shared" si="45"/>
        <v>3.2582323201508996</v>
      </c>
      <c r="M125" s="24">
        <f t="shared" si="45"/>
        <v>4.6071285933654114</v>
      </c>
      <c r="N125" s="24">
        <f t="shared" si="45"/>
        <v>5.9560248665799236</v>
      </c>
      <c r="O125" s="24">
        <f>'[5]TS BYDem'!O36</f>
        <v>7.3049211397944367</v>
      </c>
      <c r="P125" s="24">
        <f t="shared" ref="P125:AP125" ca="1" si="77">OFFSET(P$33,$BB125,$J$96)/OFFSET(O$33,$BB125,$J$96)*O125</f>
        <v>7.5370368267588219</v>
      </c>
      <c r="Q125" s="24">
        <f t="shared" ca="1" si="77"/>
        <v>7.6416018877051366</v>
      </c>
      <c r="R125" s="24">
        <f t="shared" ca="1" si="77"/>
        <v>6.9302380863135973</v>
      </c>
      <c r="S125" s="24">
        <f t="shared" ca="1" si="77"/>
        <v>7.1105436305061147</v>
      </c>
      <c r="T125" s="24">
        <f t="shared" ca="1" si="77"/>
        <v>7.3411073340005917</v>
      </c>
      <c r="U125" s="24">
        <f t="shared" ca="1" si="77"/>
        <v>7.5876923402134713</v>
      </c>
      <c r="V125" s="24">
        <f t="shared" ca="1" si="77"/>
        <v>7.8254682765292189</v>
      </c>
      <c r="W125" s="24">
        <f t="shared" ca="1" si="77"/>
        <v>8.055656112590686</v>
      </c>
      <c r="X125" s="24">
        <f t="shared" ca="1" si="77"/>
        <v>8.361317793648162</v>
      </c>
      <c r="Y125" s="24">
        <f t="shared" ca="1" si="77"/>
        <v>8.662722614607361</v>
      </c>
      <c r="Z125" s="24">
        <f t="shared" ca="1" si="77"/>
        <v>8.9766101137247354</v>
      </c>
      <c r="AA125" s="24">
        <f t="shared" ca="1" si="77"/>
        <v>9.3313856499704926</v>
      </c>
      <c r="AB125" s="24">
        <f t="shared" ca="1" si="77"/>
        <v>9.6446055717101871</v>
      </c>
      <c r="AC125" s="24">
        <f t="shared" ca="1" si="77"/>
        <v>9.99577772241806</v>
      </c>
      <c r="AD125" s="24">
        <f t="shared" ca="1" si="77"/>
        <v>10.304930112532363</v>
      </c>
      <c r="AE125" s="24">
        <f t="shared" ca="1" si="77"/>
        <v>10.645579279412543</v>
      </c>
      <c r="AF125" s="24">
        <f t="shared" ca="1" si="77"/>
        <v>11.006417482239488</v>
      </c>
      <c r="AG125" s="24">
        <f t="shared" ca="1" si="77"/>
        <v>11.385942847799155</v>
      </c>
      <c r="AH125" s="24">
        <f t="shared" ca="1" si="77"/>
        <v>11.741724892904985</v>
      </c>
      <c r="AI125" s="24">
        <f t="shared" ca="1" si="77"/>
        <v>12.095929022595961</v>
      </c>
      <c r="AJ125" s="24">
        <f t="shared" ca="1" si="77"/>
        <v>12.436594011659777</v>
      </c>
      <c r="AK125" s="24">
        <f t="shared" ca="1" si="77"/>
        <v>12.776959568039581</v>
      </c>
      <c r="AL125" s="24">
        <f t="shared" ca="1" si="77"/>
        <v>13.122924127048217</v>
      </c>
      <c r="AM125" s="24">
        <f t="shared" ca="1" si="77"/>
        <v>14.907823693318887</v>
      </c>
      <c r="AN125" s="24">
        <f t="shared" ca="1" si="77"/>
        <v>16.524049154863231</v>
      </c>
      <c r="AO125" s="24">
        <f t="shared" ca="1" si="77"/>
        <v>16.524049154863231</v>
      </c>
      <c r="AP125" s="24">
        <f t="shared" ca="1" si="77"/>
        <v>16.524049154863231</v>
      </c>
      <c r="AQ125" s="186"/>
      <c r="AR125" s="186"/>
      <c r="AS125" s="186"/>
      <c r="AU125" s="186"/>
      <c r="AV125" s="186"/>
      <c r="BB125" s="314">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5.4483518225662646</v>
      </c>
      <c r="L126" s="24">
        <f t="shared" si="45"/>
        <v>5.6736541750417535</v>
      </c>
      <c r="M126" s="24">
        <f t="shared" si="45"/>
        <v>5.8989565275172433</v>
      </c>
      <c r="N126" s="24">
        <f t="shared" si="45"/>
        <v>6.1242588799927322</v>
      </c>
      <c r="O126" s="24">
        <f>'[5]TS BYDem'!O37</f>
        <v>6.349561232468222</v>
      </c>
      <c r="P126" s="24">
        <f t="shared" ref="P126:AP126" ca="1" si="78">OFFSET(P$33,$BB126,$J$96)/OFFSET(O$33,$BB126,$J$96)*O126</f>
        <v>6.5513201206467553</v>
      </c>
      <c r="Q126" s="24">
        <f t="shared" ca="1" si="78"/>
        <v>6.6422098434171346</v>
      </c>
      <c r="R126" s="24">
        <f t="shared" ca="1" si="78"/>
        <v>6.0238803735901616</v>
      </c>
      <c r="S126" s="24">
        <f t="shared" ca="1" si="78"/>
        <v>6.1806050077778085</v>
      </c>
      <c r="T126" s="24">
        <f t="shared" ca="1" si="78"/>
        <v>6.3810148856268158</v>
      </c>
      <c r="U126" s="24">
        <f t="shared" ca="1" si="78"/>
        <v>6.5953507512705745</v>
      </c>
      <c r="V126" s="24">
        <f t="shared" ca="1" si="78"/>
        <v>6.802029624095038</v>
      </c>
      <c r="W126" s="24">
        <f t="shared" ca="1" si="78"/>
        <v>7.0021127916024106</v>
      </c>
      <c r="X126" s="24">
        <f t="shared" ca="1" si="78"/>
        <v>7.2677991040419494</v>
      </c>
      <c r="Y126" s="24">
        <f t="shared" ca="1" si="78"/>
        <v>7.5297852815539779</v>
      </c>
      <c r="Z126" s="24">
        <f t="shared" ca="1" si="78"/>
        <v>7.8026216144330176</v>
      </c>
      <c r="AA126" s="24">
        <f t="shared" ca="1" si="78"/>
        <v>8.1109985220087193</v>
      </c>
      <c r="AB126" s="24">
        <f t="shared" ca="1" si="78"/>
        <v>8.3832545853193583</v>
      </c>
      <c r="AC126" s="24">
        <f t="shared" ca="1" si="78"/>
        <v>8.6884993691282002</v>
      </c>
      <c r="AD126" s="24">
        <f t="shared" ca="1" si="78"/>
        <v>8.9572198650280246</v>
      </c>
      <c r="AE126" s="24">
        <f t="shared" ca="1" si="78"/>
        <v>9.253317892987825</v>
      </c>
      <c r="AF126" s="24">
        <f t="shared" ca="1" si="78"/>
        <v>9.5669645730843555</v>
      </c>
      <c r="AG126" s="24">
        <f t="shared" ca="1" si="78"/>
        <v>9.8968544516715742</v>
      </c>
      <c r="AH126" s="24">
        <f t="shared" ca="1" si="78"/>
        <v>10.206106233803176</v>
      </c>
      <c r="AI126" s="24">
        <f t="shared" ca="1" si="78"/>
        <v>10.513986465119302</v>
      </c>
      <c r="AJ126" s="24">
        <f t="shared" ca="1" si="78"/>
        <v>10.810098245989217</v>
      </c>
      <c r="AK126" s="24">
        <f t="shared" ca="1" si="78"/>
        <v>11.105949754896471</v>
      </c>
      <c r="AL126" s="24">
        <f t="shared" ca="1" si="78"/>
        <v>11.40666801176064</v>
      </c>
      <c r="AM126" s="24">
        <f t="shared" ca="1" si="78"/>
        <v>12.958132958877171</v>
      </c>
      <c r="AN126" s="24">
        <f t="shared" ca="1" si="78"/>
        <v>14.362983516078234</v>
      </c>
      <c r="AO126" s="24">
        <f t="shared" ca="1" si="78"/>
        <v>14.362983516078234</v>
      </c>
      <c r="AP126" s="24">
        <f t="shared" ca="1" si="78"/>
        <v>14.362983516078234</v>
      </c>
      <c r="AQ126" s="186"/>
      <c r="AR126" s="186"/>
      <c r="AS126" s="186"/>
      <c r="AU126" s="186"/>
      <c r="AV126" s="186"/>
      <c r="BB126" s="314">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12.19470307470295</v>
      </c>
      <c r="L127" s="24">
        <f t="shared" si="45"/>
        <v>12.698983154247545</v>
      </c>
      <c r="M127" s="24">
        <f t="shared" si="45"/>
        <v>13.203263233792141</v>
      </c>
      <c r="N127" s="24">
        <f t="shared" si="45"/>
        <v>13.707543313336735</v>
      </c>
      <c r="O127" s="24">
        <f>'[5]TS BYDem'!O38</f>
        <v>14.211823392881332</v>
      </c>
      <c r="P127" s="24">
        <f ca="1">IF(OR($E$78=1,$E$78=2,$E$78=3), P93,P85)</f>
        <v>14.66340761764245</v>
      </c>
      <c r="Q127" s="24">
        <f t="shared" ref="Q127:AP127" ca="1" si="79">IF(OR($E$78=1,$E$78=2,$E$78=3), Q93,Q85)</f>
        <v>14.866840365347201</v>
      </c>
      <c r="R127" s="24">
        <f t="shared" ca="1" si="79"/>
        <v>13.48287241826136</v>
      </c>
      <c r="S127" s="24">
        <f t="shared" ca="1" si="79"/>
        <v>13.833659305865396</v>
      </c>
      <c r="T127" s="24">
        <f t="shared" ca="1" si="79"/>
        <v>14.282224125685529</v>
      </c>
      <c r="U127" s="24">
        <f t="shared" ca="1" si="79"/>
        <v>14.761958607764907</v>
      </c>
      <c r="V127" s="24">
        <f t="shared" ca="1" si="79"/>
        <v>15.224554924594072</v>
      </c>
      <c r="W127" s="24">
        <f t="shared" ca="1" si="79"/>
        <v>15.672388489213107</v>
      </c>
      <c r="X127" s="24">
        <f t="shared" ca="1" si="79"/>
        <v>16.267057445390549</v>
      </c>
      <c r="Y127" s="24">
        <f t="shared" ca="1" si="79"/>
        <v>16.85344462237186</v>
      </c>
      <c r="Z127" s="24">
        <f t="shared" ca="1" si="79"/>
        <v>17.46411701942047</v>
      </c>
      <c r="AA127" s="24">
        <f t="shared" ca="1" si="79"/>
        <v>18.154337648603246</v>
      </c>
      <c r="AB127" s="24">
        <f t="shared" ca="1" si="79"/>
        <v>18.763711264787407</v>
      </c>
      <c r="AC127" s="24">
        <f t="shared" ca="1" si="79"/>
        <v>19.44692145841573</v>
      </c>
      <c r="AD127" s="24">
        <f t="shared" ca="1" si="79"/>
        <v>20.04838163652181</v>
      </c>
      <c r="AE127" s="24">
        <f t="shared" ca="1" si="79"/>
        <v>20.711119222046179</v>
      </c>
      <c r="AF127" s="24">
        <f t="shared" ca="1" si="79"/>
        <v>21.413134851488767</v>
      </c>
      <c r="AG127" s="24">
        <f t="shared" ca="1" si="79"/>
        <v>22.151506610092653</v>
      </c>
      <c r="AH127" s="24">
        <f t="shared" ca="1" si="79"/>
        <v>22.843685415946876</v>
      </c>
      <c r="AI127" s="24">
        <f t="shared" ca="1" si="79"/>
        <v>23.532794365908661</v>
      </c>
      <c r="AJ127" s="24">
        <f t="shared" ca="1" si="79"/>
        <v>24.195562733706407</v>
      </c>
      <c r="AK127" s="24">
        <f t="shared" ca="1" si="79"/>
        <v>24.857748551146415</v>
      </c>
      <c r="AL127" s="24">
        <f t="shared" ca="1" si="79"/>
        <v>25.530827304323093</v>
      </c>
      <c r="AM127" s="24">
        <f t="shared" ca="1" si="79"/>
        <v>29.003373677436041</v>
      </c>
      <c r="AN127" s="24">
        <f t="shared" ca="1" si="79"/>
        <v>32.147762286563825</v>
      </c>
      <c r="AO127" s="24">
        <f t="shared" ca="1" si="79"/>
        <v>32.147762286563825</v>
      </c>
      <c r="AP127" s="24">
        <f t="shared" ca="1" si="79"/>
        <v>32.147762286563825</v>
      </c>
      <c r="AQ127" s="186"/>
      <c r="AR127" s="186"/>
      <c r="AS127" s="186"/>
      <c r="AU127" s="186"/>
      <c r="AV127" s="186"/>
      <c r="BB127" s="314">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4"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34"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40" t="s">
        <v>296</v>
      </c>
      <c r="C2" s="340"/>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4" t="s">
        <v>4</v>
      </c>
      <c r="C10" s="87" t="s">
        <v>3</v>
      </c>
      <c r="E10" s="87">
        <f>MATCH(B10,Drivers!A7:A22,0)</f>
        <v>2</v>
      </c>
      <c r="J10" s="186" cm="1">
        <f t="array" ref="J10">INDEX(Drivers!$C$7:$AG$22,$E$10,J3)</f>
        <v>1833.8485148656705</v>
      </c>
      <c r="K10" s="186" cm="1">
        <f t="array" ref="K10">INDEX(Drivers!$C$7:$AG$22,$E$10,K3)</f>
        <v>1884.55</v>
      </c>
      <c r="L10" s="186" cm="1">
        <f t="array" ref="L10">INDEX(Drivers!$C$7:$AG$22,$E$10,L3)</f>
        <v>1927.88</v>
      </c>
      <c r="M10" s="186" cm="1">
        <f t="array" ref="M10">INDEX(Drivers!$C$7:$AG$22,$E$10,M3)</f>
        <v>1957.41</v>
      </c>
      <c r="N10" s="186" cm="1">
        <f t="array" ref="N10">INDEX(Drivers!$C$7:$AG$22,$E$10,N3)</f>
        <v>1982.72</v>
      </c>
      <c r="O10" s="186" cm="1">
        <f t="array" ref="O10">INDEX(Drivers!$C$7:$AG$22,$E$10,O3)</f>
        <v>2007.4</v>
      </c>
      <c r="P10" s="186" cm="1">
        <f t="array" ref="P10">INDEX(Drivers!$C$7:$AG$22,$E$10,P3)</f>
        <v>2036.6</v>
      </c>
      <c r="Q10" s="186" cm="1">
        <f t="array" ref="Q10">INDEX(Drivers!$C$7:$AG$22,$E$10,Q3)</f>
        <v>2071.14</v>
      </c>
      <c r="R10" s="186" cm="1">
        <f t="array" ref="R10">INDEX(Drivers!$C$7:$AG$22,$E$10,R3)</f>
        <v>1915.6</v>
      </c>
      <c r="S10" s="186" cm="1">
        <f t="array" ref="S10">INDEX(Drivers!$C$7:$AG$22,$E$10,S3)</f>
        <v>1960.19</v>
      </c>
      <c r="T10" s="186" cm="1">
        <f t="array" ref="T10">INDEX(Drivers!$C$7:$AG$22,$E$10,T3)</f>
        <v>2004.23</v>
      </c>
      <c r="U10" s="186" cm="1">
        <f t="array" ref="U10">INDEX(Drivers!$C$7:$AG$22,$E$10,U3)</f>
        <v>2048.11</v>
      </c>
      <c r="V10" s="186" cm="1">
        <f t="array" ref="V10">INDEX(Drivers!$C$7:$AG$22,$E$10,V3)</f>
        <v>2091.16</v>
      </c>
      <c r="W10" s="186" cm="1">
        <f t="array" ref="W10">INDEX(Drivers!$C$7:$AG$22,$E$10,W3)</f>
        <v>2135.91</v>
      </c>
      <c r="X10" s="186" cm="1">
        <f t="array" ref="X10">INDEX(Drivers!$C$7:$AG$22,$E$10,X3)</f>
        <v>2188.48</v>
      </c>
      <c r="Y10" s="186" cm="1">
        <f t="array" ref="Y10">INDEX(Drivers!$C$7:$AG$22,$E$10,Y3)</f>
        <v>2240.58</v>
      </c>
      <c r="Z10" s="186" cm="1">
        <f t="array" ref="Z10">INDEX(Drivers!$C$7:$AG$22,$E$10,Z3)</f>
        <v>2295.15</v>
      </c>
      <c r="AA10" s="186" cm="1">
        <f t="array" ref="AA10">INDEX(Drivers!$C$7:$AG$22,$E$10,AA3)</f>
        <v>2351.59</v>
      </c>
      <c r="AB10" s="186" cm="1">
        <f t="array" ref="AB10">INDEX(Drivers!$C$7:$AG$22,$E$10,AB3)</f>
        <v>2409.79</v>
      </c>
      <c r="AC10" s="186" cm="1">
        <f t="array" ref="AC10">INDEX(Drivers!$C$7:$AG$22,$E$10,AC3)</f>
        <v>2477.56</v>
      </c>
      <c r="AD10" s="186" cm="1">
        <f t="array" ref="AD10">INDEX(Drivers!$C$7:$AG$22,$E$10,AD3)</f>
        <v>2544.31</v>
      </c>
      <c r="AE10" s="186" cm="1">
        <f t="array" ref="AE10">INDEX(Drivers!$C$7:$AG$22,$E$10,AE3)</f>
        <v>2617.34</v>
      </c>
      <c r="AF10" s="186" cm="1">
        <f t="array" ref="AF10">INDEX(Drivers!$C$7:$AG$22,$E$10,AF3)</f>
        <v>2695.68</v>
      </c>
      <c r="AG10" s="186" cm="1">
        <f t="array" ref="AG10">INDEX(Drivers!$C$7:$AG$22,$E$10,AG3)</f>
        <v>2779.08</v>
      </c>
      <c r="AH10" s="186" cm="1">
        <f t="array" ref="AH10">INDEX(Drivers!$C$7:$AG$22,$E$10,AH3)</f>
        <v>2866.42</v>
      </c>
      <c r="AI10" s="186" cm="1">
        <f t="array" ref="AI10">INDEX(Drivers!$C$7:$AG$22,$E$10,AI3)</f>
        <v>2957.38</v>
      </c>
      <c r="AJ10" s="186" cm="1">
        <f t="array" ref="AJ10">INDEX(Drivers!$C$7:$AG$22,$E$10,AJ3)</f>
        <v>3050.01</v>
      </c>
      <c r="AK10" s="186" cm="1">
        <f t="array" ref="AK10">INDEX(Drivers!$C$7:$AG$22,$E$10,AK3)</f>
        <v>3146.53</v>
      </c>
      <c r="AL10" s="186" cm="1">
        <f t="array" ref="AL10">INDEX(Drivers!$C$7:$AG$22,$E$10,AL3)</f>
        <v>3249.04</v>
      </c>
      <c r="AM10" s="186">
        <f>(AQ10-AL10)/5+AL10</f>
        <v>3365.5160000000001</v>
      </c>
      <c r="AN10" s="186">
        <f>(AQ10-AL10)/5+AM10</f>
        <v>3481.9920000000002</v>
      </c>
      <c r="AO10" s="186">
        <f>(AQ10-AL10)/5+AN10</f>
        <v>3598.4680000000003</v>
      </c>
      <c r="AP10" s="186">
        <f>(AQ10-AL10)/5+AO10</f>
        <v>3714.9440000000004</v>
      </c>
      <c r="AQ10" s="186" cm="1">
        <f t="array" ref="AQ10">INDEX(Drivers!$C$7:$AG$22,$E$10,AQ3)</f>
        <v>3831.42</v>
      </c>
      <c r="AR10" s="186">
        <f>(AV10-AQ10)/5+AQ10</f>
        <v>3977.1440000000002</v>
      </c>
      <c r="AS10" s="186">
        <f>(AV10-AQ10)/5+AR10</f>
        <v>4122.8680000000004</v>
      </c>
      <c r="AT10" s="186">
        <f>(AV10-AQ10)/5+AS10</f>
        <v>4268.5920000000006</v>
      </c>
      <c r="AU10" s="186">
        <f>(AV10-AQ10)/5+AT10</f>
        <v>4414.3160000000007</v>
      </c>
      <c r="AV10" s="186" cm="1">
        <f t="array" ref="AV10">INDEX(Drivers!$C$7:$AG$22,$E$10,AV3)</f>
        <v>4560.04</v>
      </c>
    </row>
    <row r="11" spans="1:48">
      <c r="A11" s="185" t="s">
        <v>16</v>
      </c>
      <c r="B11" s="90" t="s">
        <v>227</v>
      </c>
      <c r="C11" s="91"/>
      <c r="D11" s="91"/>
      <c r="E11" s="91"/>
      <c r="F11" s="91"/>
      <c r="G11" s="91"/>
      <c r="H11" s="91"/>
      <c r="I11" s="91"/>
      <c r="J11" s="265" t="str">
        <f t="shared" ref="J11:AV11" si="4">INDEX($C$14:$C$18,MATCH(J$12,$B$14:$B$18,0))</f>
        <v>A</v>
      </c>
      <c r="K11" s="265" t="str">
        <f t="shared" si="4"/>
        <v>A</v>
      </c>
      <c r="L11" s="265" t="str">
        <f t="shared" si="4"/>
        <v>A</v>
      </c>
      <c r="M11" s="265" t="str">
        <f t="shared" si="4"/>
        <v>A</v>
      </c>
      <c r="N11" s="265" t="str">
        <f t="shared" si="4"/>
        <v>A</v>
      </c>
      <c r="O11" s="265" t="str">
        <f t="shared" si="4"/>
        <v>A</v>
      </c>
      <c r="P11" s="265" t="str">
        <f t="shared" si="4"/>
        <v>B</v>
      </c>
      <c r="Q11" s="265" t="str">
        <f t="shared" si="4"/>
        <v>B</v>
      </c>
      <c r="R11" s="265" t="str">
        <f t="shared" si="4"/>
        <v>B</v>
      </c>
      <c r="S11" s="265" t="str">
        <f t="shared" si="4"/>
        <v>B</v>
      </c>
      <c r="T11" s="265" t="str">
        <f t="shared" si="4"/>
        <v>B</v>
      </c>
      <c r="U11" s="265" t="str">
        <f t="shared" si="4"/>
        <v>B</v>
      </c>
      <c r="V11" s="265" t="str">
        <f t="shared" si="4"/>
        <v>B</v>
      </c>
      <c r="W11" s="265" t="str">
        <f t="shared" si="4"/>
        <v>B</v>
      </c>
      <c r="X11" s="265" t="str">
        <f t="shared" si="4"/>
        <v>B</v>
      </c>
      <c r="Y11" s="265" t="str">
        <f t="shared" si="4"/>
        <v>B</v>
      </c>
      <c r="Z11" s="265" t="str">
        <f t="shared" si="4"/>
        <v>B</v>
      </c>
      <c r="AA11" s="265" t="str">
        <f t="shared" si="4"/>
        <v>B</v>
      </c>
      <c r="AB11" s="265" t="str">
        <f t="shared" si="4"/>
        <v>B</v>
      </c>
      <c r="AC11" s="265" t="str">
        <f t="shared" si="4"/>
        <v>C</v>
      </c>
      <c r="AD11" s="265" t="str">
        <f t="shared" si="4"/>
        <v>C</v>
      </c>
      <c r="AE11" s="265" t="str">
        <f t="shared" si="4"/>
        <v>C</v>
      </c>
      <c r="AF11" s="265" t="str">
        <f t="shared" si="4"/>
        <v>C</v>
      </c>
      <c r="AG11" s="265" t="str">
        <f t="shared" si="4"/>
        <v>C</v>
      </c>
      <c r="AH11" s="265" t="str">
        <f t="shared" si="4"/>
        <v>C</v>
      </c>
      <c r="AI11" s="265" t="str">
        <f t="shared" si="4"/>
        <v>C</v>
      </c>
      <c r="AJ11" s="265" t="str">
        <f t="shared" si="4"/>
        <v>C</v>
      </c>
      <c r="AK11" s="265" t="str">
        <f t="shared" si="4"/>
        <v>C</v>
      </c>
      <c r="AL11" s="265" t="str">
        <f t="shared" si="4"/>
        <v>C</v>
      </c>
      <c r="AM11" s="265" t="str">
        <f t="shared" si="4"/>
        <v>D</v>
      </c>
      <c r="AN11" s="265" t="str">
        <f t="shared" si="4"/>
        <v>D</v>
      </c>
      <c r="AO11" s="265" t="str">
        <f t="shared" si="4"/>
        <v>D</v>
      </c>
      <c r="AP11" s="265" t="str">
        <f t="shared" si="4"/>
        <v>D</v>
      </c>
      <c r="AQ11" s="265" t="str">
        <f t="shared" si="4"/>
        <v>D</v>
      </c>
      <c r="AR11" s="265" t="str">
        <f t="shared" si="4"/>
        <v>D</v>
      </c>
      <c r="AS11" s="265" t="str">
        <f t="shared" si="4"/>
        <v>D</v>
      </c>
      <c r="AT11" s="265" t="str">
        <f t="shared" si="4"/>
        <v>D</v>
      </c>
      <c r="AU11" s="265" t="str">
        <f t="shared" si="4"/>
        <v>D</v>
      </c>
      <c r="AV11" s="265" t="str">
        <f t="shared" si="4"/>
        <v>D</v>
      </c>
    </row>
    <row r="12" spans="1:48">
      <c r="A12" s="185" t="s">
        <v>16</v>
      </c>
      <c r="B12" s="264"/>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41" t="s">
        <v>228</v>
      </c>
      <c r="C13" s="342"/>
      <c r="D13" s="87" t="s">
        <v>229</v>
      </c>
      <c r="E13" s="87" t="s">
        <v>230</v>
      </c>
      <c r="J13" s="86"/>
      <c r="K13" s="87"/>
    </row>
    <row r="14" spans="1:48">
      <c r="A14" s="185" t="s">
        <v>16</v>
      </c>
      <c r="B14" s="264">
        <v>1</v>
      </c>
      <c r="C14" s="87" t="s">
        <v>109</v>
      </c>
      <c r="D14" s="92">
        <v>2012</v>
      </c>
      <c r="E14" s="92">
        <f>D14+5</f>
        <v>2017</v>
      </c>
      <c r="J14" s="86"/>
      <c r="K14" s="87"/>
      <c r="P14" s="87">
        <f>P10/O10</f>
        <v>1.0145461791371924</v>
      </c>
      <c r="Q14" s="87">
        <f t="shared" ref="Q14:T14" si="5">Q10/P10</f>
        <v>1.0169596386133752</v>
      </c>
      <c r="R14" s="87">
        <f t="shared" si="5"/>
        <v>0.92490126210685908</v>
      </c>
      <c r="S14" s="87">
        <f t="shared" si="5"/>
        <v>1.0232773021507622</v>
      </c>
      <c r="T14" s="87">
        <f t="shared" si="5"/>
        <v>1.0224672098112937</v>
      </c>
    </row>
    <row r="15" spans="1:48">
      <c r="A15" s="185" t="s">
        <v>16</v>
      </c>
      <c r="B15" s="264">
        <v>2</v>
      </c>
      <c r="C15" s="87" t="s">
        <v>231</v>
      </c>
      <c r="D15" s="92">
        <f>E14+1</f>
        <v>2018</v>
      </c>
      <c r="E15" s="92">
        <v>2030</v>
      </c>
      <c r="J15" s="86"/>
      <c r="K15" s="87"/>
    </row>
    <row r="16" spans="1:48">
      <c r="A16" s="185" t="s">
        <v>16</v>
      </c>
      <c r="B16" s="264">
        <v>3</v>
      </c>
      <c r="C16" s="87" t="s">
        <v>112</v>
      </c>
      <c r="D16" s="92">
        <v>2031</v>
      </c>
      <c r="E16" s="92">
        <v>2040</v>
      </c>
      <c r="J16" s="86"/>
      <c r="K16" s="87"/>
    </row>
    <row r="17" spans="1:48">
      <c r="A17" s="185" t="s">
        <v>16</v>
      </c>
      <c r="B17" s="264">
        <v>4</v>
      </c>
      <c r="C17" s="87" t="s">
        <v>232</v>
      </c>
      <c r="D17" s="92">
        <v>2041</v>
      </c>
      <c r="E17" s="92">
        <v>2070</v>
      </c>
      <c r="J17" s="86"/>
      <c r="K17" s="87"/>
    </row>
    <row r="18" spans="1:48">
      <c r="A18" s="185" t="s">
        <v>16</v>
      </c>
      <c r="B18" s="264"/>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4"/>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4"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139.0913265289752</v>
      </c>
      <c r="P23" s="338">
        <f t="shared" ref="P23:AO23" si="7">IF(P10/O10&lt;1,O23,(1+$B$20*(P10/O10-1))*O23)</f>
        <v>139.98799198185014</v>
      </c>
      <c r="Q23" s="338">
        <f t="shared" si="7"/>
        <v>141.04016905534132</v>
      </c>
      <c r="R23" s="338">
        <f t="shared" si="7"/>
        <v>141.04016905534132</v>
      </c>
      <c r="S23" s="338">
        <f t="shared" si="7"/>
        <v>142.49514871003987</v>
      </c>
      <c r="T23" s="338">
        <f t="shared" si="7"/>
        <v>143.9139797356068</v>
      </c>
      <c r="U23" s="219">
        <f t="shared" si="7"/>
        <v>145.31035935086177</v>
      </c>
      <c r="V23" s="219">
        <f t="shared" si="7"/>
        <v>146.66398293115881</v>
      </c>
      <c r="W23" s="219">
        <f t="shared" si="7"/>
        <v>148.05493033476128</v>
      </c>
      <c r="X23" s="219">
        <f t="shared" si="7"/>
        <v>149.66988136905539</v>
      </c>
      <c r="Y23" s="219">
        <f t="shared" si="7"/>
        <v>151.24898638253208</v>
      </c>
      <c r="Z23" s="219">
        <f t="shared" si="7"/>
        <v>152.8815399049507</v>
      </c>
      <c r="AA23" s="219">
        <f t="shared" si="7"/>
        <v>154.54768353122117</v>
      </c>
      <c r="AB23" s="219">
        <f t="shared" si="7"/>
        <v>156.24282261236783</v>
      </c>
      <c r="AC23" s="219">
        <f t="shared" si="7"/>
        <v>158.19015380554288</v>
      </c>
      <c r="AD23" s="219">
        <f t="shared" si="7"/>
        <v>160.07896259173032</v>
      </c>
      <c r="AE23" s="219">
        <f t="shared" si="7"/>
        <v>162.11528712517043</v>
      </c>
      <c r="AF23" s="219">
        <f t="shared" si="7"/>
        <v>164.26573465964745</v>
      </c>
      <c r="AG23" s="219">
        <f t="shared" si="7"/>
        <v>166.51803421552086</v>
      </c>
      <c r="AH23" s="219">
        <f t="shared" si="7"/>
        <v>168.83732322937493</v>
      </c>
      <c r="AI23" s="219">
        <f t="shared" si="7"/>
        <v>171.21175962825166</v>
      </c>
      <c r="AJ23" s="219">
        <f t="shared" si="7"/>
        <v>173.58837871134585</v>
      </c>
      <c r="AK23" s="219">
        <f t="shared" si="7"/>
        <v>176.02292565752037</v>
      </c>
      <c r="AL23" s="219">
        <f t="shared" si="7"/>
        <v>178.56439601400658</v>
      </c>
      <c r="AM23" s="219">
        <f t="shared" si="7"/>
        <v>181.40138542932024</v>
      </c>
      <c r="AN23" s="219">
        <f t="shared" si="7"/>
        <v>184.18370393598022</v>
      </c>
      <c r="AO23" s="219">
        <f t="shared" si="7"/>
        <v>186.91419863582661</v>
      </c>
      <c r="AP23" s="98">
        <f t="shared" ref="AP23:AU23" si="8">(1+$B$20*(AP10/AO10-1))*AO23</f>
        <v>189.5954810055008</v>
      </c>
      <c r="AQ23" s="98">
        <f t="shared" si="8"/>
        <v>192.22995317295272</v>
      </c>
      <c r="AR23" s="98">
        <f t="shared" si="8"/>
        <v>195.47016825127298</v>
      </c>
      <c r="AS23" s="98">
        <f t="shared" si="8"/>
        <v>198.64427633777265</v>
      </c>
      <c r="AT23" s="98">
        <f t="shared" si="8"/>
        <v>201.75591505036303</v>
      </c>
      <c r="AU23" s="98">
        <f t="shared" si="8"/>
        <v>204.80840449254097</v>
      </c>
      <c r="AV23" s="98">
        <f t="shared" ref="AV23" si="9">(1+$B$20*(AT10/AS10-1))*AU23</f>
        <v>208.01660042867366</v>
      </c>
    </row>
    <row r="24" spans="1:48">
      <c r="A24" s="185" t="s">
        <v>16</v>
      </c>
      <c r="B24" s="264" t="str">
        <f>B23 &amp; "-" &amp; "indexed"</f>
        <v>COM-indexed</v>
      </c>
      <c r="C24" s="87" t="str">
        <f>C23 &amp;"-" &amp; "indexed"</f>
        <v>Commercial-indexed</v>
      </c>
      <c r="I24" s="151"/>
      <c r="J24" s="89">
        <f>K24*(1+((J23-K23)/K23))</f>
        <v>0.9548797420688353</v>
      </c>
      <c r="K24" s="89">
        <f>L24*(1+((K23-L23)/L23))</f>
        <v>0.96345241895499323</v>
      </c>
      <c r="L24" s="89">
        <f>M24*(1+((L23-M23)/M23))</f>
        <v>0.97489077416881442</v>
      </c>
      <c r="M24" s="89">
        <f>N24*(1+((M23-N23)/N23))</f>
        <v>0.98492278000858424</v>
      </c>
      <c r="N24" s="89">
        <f>O24*(1+((N23-O23)/O23))</f>
        <v>0.99451374468834164</v>
      </c>
      <c r="O24" s="89">
        <v>1</v>
      </c>
      <c r="P24" s="89">
        <f t="shared" ref="P24:AV24" si="10">O24*(1+((P23-O23)/O23))</f>
        <v>1.0064465950196266</v>
      </c>
      <c r="Q24" s="89">
        <f t="shared" si="10"/>
        <v>1.0140112440868854</v>
      </c>
      <c r="R24" s="89">
        <f t="shared" si="10"/>
        <v>1.0140112440868854</v>
      </c>
      <c r="S24" s="89">
        <f t="shared" si="10"/>
        <v>1.0244718507329471</v>
      </c>
      <c r="T24" s="89">
        <f t="shared" si="10"/>
        <v>1.0346725660541241</v>
      </c>
      <c r="U24" s="89">
        <f t="shared" si="10"/>
        <v>1.0447118664914814</v>
      </c>
      <c r="V24" s="89">
        <f t="shared" si="10"/>
        <v>1.0544437715216275</v>
      </c>
      <c r="W24" s="89">
        <f t="shared" si="10"/>
        <v>1.0644440169597404</v>
      </c>
      <c r="X24" s="89">
        <f t="shared" si="10"/>
        <v>1.0760547411838544</v>
      </c>
      <c r="Y24" s="89">
        <f t="shared" si="10"/>
        <v>1.0874077496918848</v>
      </c>
      <c r="Z24" s="89">
        <f t="shared" si="10"/>
        <v>1.0991450273723771</v>
      </c>
      <c r="AA24" s="89">
        <f t="shared" si="10"/>
        <v>1.1111238018067655</v>
      </c>
      <c r="AB24" s="89">
        <f t="shared" si="10"/>
        <v>1.1233110396701813</v>
      </c>
      <c r="AC24" s="89">
        <f t="shared" si="10"/>
        <v>1.1373114179954926</v>
      </c>
      <c r="AD24" s="89">
        <f t="shared" si="10"/>
        <v>1.1508910482522647</v>
      </c>
      <c r="AE24" s="89">
        <f t="shared" si="10"/>
        <v>1.1655312460579554</v>
      </c>
      <c r="AF24" s="89">
        <f t="shared" si="10"/>
        <v>1.1809919335655195</v>
      </c>
      <c r="AG24" s="89">
        <f t="shared" si="10"/>
        <v>1.1971848883102871</v>
      </c>
      <c r="AH24" s="89">
        <f t="shared" si="10"/>
        <v>1.2138594651637253</v>
      </c>
      <c r="AI24" s="89">
        <f t="shared" si="10"/>
        <v>1.2309305252947256</v>
      </c>
      <c r="AJ24" s="89">
        <f t="shared" si="10"/>
        <v>1.2480172778795398</v>
      </c>
      <c r="AK24" s="89">
        <f t="shared" si="10"/>
        <v>1.2655205040470419</v>
      </c>
      <c r="AL24" s="89">
        <f t="shared" si="10"/>
        <v>1.2837924583083793</v>
      </c>
      <c r="AM24" s="89">
        <f t="shared" si="10"/>
        <v>1.3041890530214413</v>
      </c>
      <c r="AN24" s="89">
        <f t="shared" si="10"/>
        <v>1.3241925900937574</v>
      </c>
      <c r="AO24" s="89">
        <f t="shared" si="10"/>
        <v>1.3438235388235302</v>
      </c>
      <c r="AP24" s="89">
        <f t="shared" si="10"/>
        <v>1.3631006744766698</v>
      </c>
      <c r="AQ24" s="89">
        <f t="shared" si="10"/>
        <v>1.3820412672022924</v>
      </c>
      <c r="AR24" s="89">
        <f t="shared" si="10"/>
        <v>1.4053368612495982</v>
      </c>
      <c r="AS24" s="89">
        <f t="shared" si="10"/>
        <v>1.4281571776971407</v>
      </c>
      <c r="AT24" s="89">
        <f t="shared" si="10"/>
        <v>1.4505283692749431</v>
      </c>
      <c r="AU24" s="89">
        <f t="shared" si="10"/>
        <v>1.4724743059365082</v>
      </c>
      <c r="AV24" s="89">
        <f t="shared" si="10"/>
        <v>1.4955396976916466</v>
      </c>
    </row>
    <row r="25" spans="1:48">
      <c r="A25" s="185" t="s">
        <v>16</v>
      </c>
      <c r="B25" s="264"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4"/>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4" t="s">
        <v>486</v>
      </c>
      <c r="C27" s="266">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4"/>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7"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4"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139.0913265289752</v>
      </c>
      <c r="P30" s="89">
        <f>P25*$O$23</f>
        <v>137.70041326368545</v>
      </c>
      <c r="Q30" s="89">
        <f t="shared" ref="Q30:AV30" si="13">Q25*$O$23</f>
        <v>136.30949999839569</v>
      </c>
      <c r="R30" s="89">
        <f t="shared" si="13"/>
        <v>134.91858673310594</v>
      </c>
      <c r="S30" s="89">
        <f t="shared" si="13"/>
        <v>133.52767346781619</v>
      </c>
      <c r="T30" s="89">
        <f t="shared" si="13"/>
        <v>132.13676020252643</v>
      </c>
      <c r="U30" s="89">
        <f t="shared" si="13"/>
        <v>130.74584693723668</v>
      </c>
      <c r="V30" s="89">
        <f t="shared" si="13"/>
        <v>129.35493367194692</v>
      </c>
      <c r="W30" s="89">
        <f t="shared" si="13"/>
        <v>127.96402040665717</v>
      </c>
      <c r="X30" s="89">
        <f t="shared" si="13"/>
        <v>126.57310714136742</v>
      </c>
      <c r="Y30" s="89">
        <f t="shared" si="13"/>
        <v>125.18219387607768</v>
      </c>
      <c r="Z30" s="89">
        <f t="shared" si="13"/>
        <v>123.79128061078792</v>
      </c>
      <c r="AA30" s="89">
        <f t="shared" si="13"/>
        <v>122.40036734549817</v>
      </c>
      <c r="AB30" s="89">
        <f t="shared" si="13"/>
        <v>121.00945408020841</v>
      </c>
      <c r="AC30" s="89">
        <f t="shared" si="13"/>
        <v>119.61854081491866</v>
      </c>
      <c r="AD30" s="89">
        <f t="shared" si="13"/>
        <v>118.22762754962891</v>
      </c>
      <c r="AE30" s="89">
        <f t="shared" si="13"/>
        <v>116.83671428433915</v>
      </c>
      <c r="AF30" s="89">
        <f t="shared" si="13"/>
        <v>115.4458010190494</v>
      </c>
      <c r="AG30" s="89">
        <f t="shared" si="13"/>
        <v>114.05488775375964</v>
      </c>
      <c r="AH30" s="89">
        <f t="shared" si="13"/>
        <v>112.66397448846989</v>
      </c>
      <c r="AI30" s="89">
        <f t="shared" si="13"/>
        <v>111.27306122318014</v>
      </c>
      <c r="AJ30" s="89">
        <f t="shared" si="13"/>
        <v>109.88214795789038</v>
      </c>
      <c r="AK30" s="89">
        <f t="shared" si="13"/>
        <v>108.49123469260063</v>
      </c>
      <c r="AL30" s="89">
        <f t="shared" si="13"/>
        <v>107.10032142731087</v>
      </c>
      <c r="AM30" s="89">
        <f t="shared" si="13"/>
        <v>105.70940816202112</v>
      </c>
      <c r="AN30" s="89">
        <f t="shared" si="13"/>
        <v>104.31849489673137</v>
      </c>
      <c r="AO30" s="89">
        <f t="shared" si="13"/>
        <v>102.92758163144161</v>
      </c>
      <c r="AP30" s="89">
        <f t="shared" si="13"/>
        <v>101.53666836615186</v>
      </c>
      <c r="AQ30" s="89">
        <f t="shared" si="13"/>
        <v>100.1457551008621</v>
      </c>
      <c r="AR30" s="89">
        <f t="shared" si="13"/>
        <v>98.754841835572364</v>
      </c>
      <c r="AS30" s="89">
        <f t="shared" si="13"/>
        <v>97.36392857028261</v>
      </c>
      <c r="AT30" s="89">
        <f t="shared" si="13"/>
        <v>95.973015304992856</v>
      </c>
      <c r="AU30" s="89">
        <f t="shared" si="13"/>
        <v>94.582102039703102</v>
      </c>
      <c r="AV30" s="89">
        <f t="shared" si="13"/>
        <v>93.191188774413348</v>
      </c>
    </row>
    <row r="31" spans="1:48">
      <c r="A31" s="185" t="s">
        <v>16</v>
      </c>
      <c r="B31" s="264" t="s">
        <v>488</v>
      </c>
      <c r="D31" s="87" t="s">
        <v>71</v>
      </c>
      <c r="I31" s="151"/>
      <c r="J31" s="89">
        <f>J23-J30</f>
        <v>0</v>
      </c>
      <c r="K31" s="89">
        <f t="shared" ref="K31:AV31" si="14">K23-K30</f>
        <v>0</v>
      </c>
      <c r="L31" s="89">
        <f t="shared" si="14"/>
        <v>0</v>
      </c>
      <c r="M31" s="89">
        <f t="shared" si="14"/>
        <v>0</v>
      </c>
      <c r="N31" s="89">
        <f t="shared" si="14"/>
        <v>0</v>
      </c>
      <c r="O31" s="89">
        <f t="shared" si="14"/>
        <v>0</v>
      </c>
      <c r="P31" s="89">
        <f t="shared" si="14"/>
        <v>2.2875787181646956</v>
      </c>
      <c r="Q31" s="89">
        <f t="shared" si="14"/>
        <v>4.7306690569456293</v>
      </c>
      <c r="R31" s="89">
        <f t="shared" si="14"/>
        <v>6.1215823222353833</v>
      </c>
      <c r="S31" s="89">
        <f t="shared" si="14"/>
        <v>8.967475242223685</v>
      </c>
      <c r="T31" s="89">
        <f t="shared" si="14"/>
        <v>11.77721953308037</v>
      </c>
      <c r="U31" s="89">
        <f t="shared" si="14"/>
        <v>14.564512413625096</v>
      </c>
      <c r="V31" s="89">
        <f t="shared" si="14"/>
        <v>17.309049259211889</v>
      </c>
      <c r="W31" s="89">
        <f t="shared" si="14"/>
        <v>20.090909928104111</v>
      </c>
      <c r="X31" s="89">
        <f t="shared" si="14"/>
        <v>23.096774227687973</v>
      </c>
      <c r="Y31" s="89">
        <f t="shared" si="14"/>
        <v>26.066792506454405</v>
      </c>
      <c r="Z31" s="89">
        <f t="shared" si="14"/>
        <v>29.090259294162777</v>
      </c>
      <c r="AA31" s="89">
        <f t="shared" si="14"/>
        <v>32.147316185723</v>
      </c>
      <c r="AB31" s="89">
        <f t="shared" si="14"/>
        <v>35.233368532159417</v>
      </c>
      <c r="AC31" s="89">
        <f t="shared" si="14"/>
        <v>38.571612990624217</v>
      </c>
      <c r="AD31" s="89">
        <f t="shared" si="14"/>
        <v>41.851335042101411</v>
      </c>
      <c r="AE31" s="89">
        <f t="shared" si="14"/>
        <v>45.278572840831274</v>
      </c>
      <c r="AF31" s="89">
        <f t="shared" si="14"/>
        <v>48.819933640598052</v>
      </c>
      <c r="AG31" s="89">
        <f t="shared" si="14"/>
        <v>52.463146461761212</v>
      </c>
      <c r="AH31" s="89">
        <f t="shared" si="14"/>
        <v>56.173348740905041</v>
      </c>
      <c r="AI31" s="89">
        <f t="shared" si="14"/>
        <v>59.93869840507152</v>
      </c>
      <c r="AJ31" s="89">
        <f t="shared" si="14"/>
        <v>63.706230753455472</v>
      </c>
      <c r="AK31" s="89">
        <f t="shared" si="14"/>
        <v>67.531690964919747</v>
      </c>
      <c r="AL31" s="89">
        <f t="shared" si="14"/>
        <v>71.464074586695702</v>
      </c>
      <c r="AM31" s="89">
        <f t="shared" si="14"/>
        <v>75.691977267299123</v>
      </c>
      <c r="AN31" s="89">
        <f t="shared" si="14"/>
        <v>79.865209039248853</v>
      </c>
      <c r="AO31" s="89">
        <f t="shared" si="14"/>
        <v>83.986617004384996</v>
      </c>
      <c r="AP31" s="89">
        <f t="shared" si="14"/>
        <v>88.058812639348943</v>
      </c>
      <c r="AQ31" s="89">
        <f t="shared" si="14"/>
        <v>92.084198072090615</v>
      </c>
      <c r="AR31" s="89">
        <f t="shared" si="14"/>
        <v>96.715326415700616</v>
      </c>
      <c r="AS31" s="89">
        <f t="shared" si="14"/>
        <v>101.28034776749004</v>
      </c>
      <c r="AT31" s="89">
        <f t="shared" si="14"/>
        <v>105.78289974537017</v>
      </c>
      <c r="AU31" s="89">
        <f t="shared" si="14"/>
        <v>110.22630245283787</v>
      </c>
      <c r="AV31" s="89">
        <f t="shared" si="14"/>
        <v>114.82541165426031</v>
      </c>
    </row>
    <row r="32" spans="1:48">
      <c r="A32" s="185" t="s">
        <v>16</v>
      </c>
      <c r="B32" s="264"/>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7"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4"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27.818265305795041</v>
      </c>
      <c r="P34" s="220">
        <f t="shared" si="15"/>
        <v>27.99759839637003</v>
      </c>
      <c r="Q34" s="89">
        <f t="shared" si="15"/>
        <v>28.208033811068265</v>
      </c>
      <c r="R34" s="89">
        <f t="shared" si="15"/>
        <v>28.208033811068265</v>
      </c>
      <c r="S34" s="89">
        <f t="shared" si="15"/>
        <v>28.499029742007977</v>
      </c>
      <c r="T34" s="89">
        <f t="shared" si="15"/>
        <v>28.782795947121361</v>
      </c>
      <c r="U34" s="89">
        <f t="shared" si="15"/>
        <v>29.062071870172357</v>
      </c>
      <c r="V34" s="89">
        <f t="shared" si="15"/>
        <v>29.332796586231765</v>
      </c>
      <c r="W34" s="89">
        <f t="shared" si="15"/>
        <v>29.610986066952258</v>
      </c>
      <c r="X34" s="89">
        <f t="shared" si="15"/>
        <v>29.93397627381108</v>
      </c>
      <c r="Y34" s="89">
        <f t="shared" si="15"/>
        <v>30.249797276506417</v>
      </c>
      <c r="Z34" s="89">
        <f t="shared" si="15"/>
        <v>30.576307980990141</v>
      </c>
      <c r="AA34" s="89">
        <f t="shared" si="15"/>
        <v>30.909536706244236</v>
      </c>
      <c r="AB34" s="89">
        <f t="shared" si="15"/>
        <v>31.248564522473568</v>
      </c>
      <c r="AC34" s="89">
        <f t="shared" si="15"/>
        <v>31.638030761108578</v>
      </c>
      <c r="AD34" s="89">
        <f t="shared" si="15"/>
        <v>32.015792518346068</v>
      </c>
      <c r="AE34" s="89">
        <f t="shared" si="15"/>
        <v>32.423057425034088</v>
      </c>
      <c r="AF34" s="89">
        <f t="shared" si="15"/>
        <v>32.853146931929494</v>
      </c>
      <c r="AG34" s="89">
        <f t="shared" si="15"/>
        <v>33.30360684310417</v>
      </c>
      <c r="AH34" s="89">
        <f t="shared" si="15"/>
        <v>33.767464645874988</v>
      </c>
      <c r="AI34" s="89">
        <f t="shared" si="15"/>
        <v>34.242351925650333</v>
      </c>
      <c r="AJ34" s="89">
        <f t="shared" si="15"/>
        <v>34.717675742269172</v>
      </c>
      <c r="AK34" s="89">
        <f t="shared" si="15"/>
        <v>35.204585131504075</v>
      </c>
      <c r="AL34" s="89">
        <f t="shared" si="15"/>
        <v>35.712879202801318</v>
      </c>
      <c r="AM34" s="89">
        <f t="shared" si="15"/>
        <v>36.28027708586405</v>
      </c>
      <c r="AN34" s="89">
        <f t="shared" si="15"/>
        <v>36.836740787196042</v>
      </c>
      <c r="AO34" s="89">
        <f t="shared" si="15"/>
        <v>37.382839727165326</v>
      </c>
      <c r="AP34" s="89">
        <f t="shared" si="15"/>
        <v>37.91909620110016</v>
      </c>
      <c r="AQ34" s="89">
        <f t="shared" si="15"/>
        <v>38.445990634590544</v>
      </c>
      <c r="AR34" s="89">
        <f t="shared" si="15"/>
        <v>39.094033650254602</v>
      </c>
      <c r="AS34" s="89">
        <f t="shared" si="15"/>
        <v>39.728855267554536</v>
      </c>
      <c r="AT34" s="89">
        <f t="shared" si="15"/>
        <v>40.35118301007261</v>
      </c>
      <c r="AU34" s="89">
        <f t="shared" si="15"/>
        <v>40.961680898508199</v>
      </c>
      <c r="AV34" s="89">
        <f t="shared" si="15"/>
        <v>41.603320085734737</v>
      </c>
    </row>
    <row r="35" spans="1:48">
      <c r="A35" s="185" t="s">
        <v>16</v>
      </c>
      <c r="B35" s="264" t="s">
        <v>491</v>
      </c>
      <c r="C35" s="264"/>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111.27306122318016</v>
      </c>
      <c r="P35" s="220">
        <f t="shared" si="16"/>
        <v>110.16033061094836</v>
      </c>
      <c r="Q35" s="89">
        <f t="shared" si="16"/>
        <v>109.04759999871655</v>
      </c>
      <c r="R35" s="89">
        <f t="shared" si="16"/>
        <v>107.93486938648475</v>
      </c>
      <c r="S35" s="89">
        <f t="shared" si="16"/>
        <v>106.82213877425295</v>
      </c>
      <c r="T35" s="89">
        <f t="shared" si="16"/>
        <v>105.70940816202115</v>
      </c>
      <c r="U35" s="89">
        <f t="shared" si="16"/>
        <v>104.59667754978935</v>
      </c>
      <c r="V35" s="89">
        <f t="shared" si="16"/>
        <v>103.48394693755753</v>
      </c>
      <c r="W35" s="89">
        <f t="shared" si="16"/>
        <v>102.37121632532573</v>
      </c>
      <c r="X35" s="89">
        <f t="shared" si="16"/>
        <v>101.25848571309393</v>
      </c>
      <c r="Y35" s="89">
        <f t="shared" si="16"/>
        <v>100.14575510086215</v>
      </c>
      <c r="Z35" s="89">
        <f t="shared" si="16"/>
        <v>99.033024488630332</v>
      </c>
      <c r="AA35" s="89">
        <f t="shared" si="16"/>
        <v>97.920293876398532</v>
      </c>
      <c r="AB35" s="89">
        <f t="shared" si="16"/>
        <v>96.807563264166731</v>
      </c>
      <c r="AC35" s="89">
        <f t="shared" si="16"/>
        <v>95.694832651934931</v>
      </c>
      <c r="AD35" s="89">
        <f t="shared" si="16"/>
        <v>94.58210203970313</v>
      </c>
      <c r="AE35" s="89">
        <f t="shared" si="16"/>
        <v>93.469371427471316</v>
      </c>
      <c r="AF35" s="89">
        <f t="shared" si="16"/>
        <v>92.356640815239516</v>
      </c>
      <c r="AG35" s="89">
        <f t="shared" si="16"/>
        <v>91.243910203007715</v>
      </c>
      <c r="AH35" s="89">
        <f t="shared" si="16"/>
        <v>90.131179590775915</v>
      </c>
      <c r="AI35" s="89">
        <f t="shared" si="16"/>
        <v>89.018448978544114</v>
      </c>
      <c r="AJ35" s="89">
        <f t="shared" si="16"/>
        <v>87.9057183663123</v>
      </c>
      <c r="AK35" s="89">
        <f t="shared" si="16"/>
        <v>86.792987754080499</v>
      </c>
      <c r="AL35" s="89">
        <f t="shared" si="16"/>
        <v>85.680257141848699</v>
      </c>
      <c r="AM35" s="89">
        <f t="shared" si="16"/>
        <v>84.567526529616899</v>
      </c>
      <c r="AN35" s="89">
        <f t="shared" si="16"/>
        <v>83.454795917385098</v>
      </c>
      <c r="AO35" s="89">
        <f t="shared" si="16"/>
        <v>82.342065305153284</v>
      </c>
      <c r="AP35" s="89">
        <f t="shared" si="16"/>
        <v>81.229334692921483</v>
      </c>
      <c r="AQ35" s="89">
        <f t="shared" si="16"/>
        <v>80.116604080689683</v>
      </c>
      <c r="AR35" s="89">
        <f t="shared" si="16"/>
        <v>79.003873468457897</v>
      </c>
      <c r="AS35" s="89">
        <f t="shared" si="16"/>
        <v>77.891142856226082</v>
      </c>
      <c r="AT35" s="89">
        <f t="shared" si="16"/>
        <v>76.778412243994282</v>
      </c>
      <c r="AU35" s="89">
        <f t="shared" si="16"/>
        <v>75.665681631762482</v>
      </c>
      <c r="AV35" s="89">
        <f t="shared" si="16"/>
        <v>74.552951019530667</v>
      </c>
    </row>
    <row r="36" spans="1:48">
      <c r="A36" s="185" t="s">
        <v>16</v>
      </c>
      <c r="B36" s="264" t="s">
        <v>492</v>
      </c>
      <c r="C36" s="264"/>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1.8300629745317494</v>
      </c>
      <c r="Q36" s="89">
        <f t="shared" si="17"/>
        <v>3.7845352455565084</v>
      </c>
      <c r="R36" s="89">
        <f t="shared" si="17"/>
        <v>4.8972658577883088</v>
      </c>
      <c r="S36" s="89">
        <f t="shared" si="17"/>
        <v>7.1739801937789451</v>
      </c>
      <c r="T36" s="89">
        <f t="shared" si="17"/>
        <v>9.4217756264642922</v>
      </c>
      <c r="U36" s="89">
        <f t="shared" si="17"/>
        <v>11.651609930900069</v>
      </c>
      <c r="V36" s="89">
        <f t="shared" si="17"/>
        <v>13.847239407369514</v>
      </c>
      <c r="W36" s="89">
        <f t="shared" si="17"/>
        <v>16.07272794248329</v>
      </c>
      <c r="X36" s="89">
        <f t="shared" si="17"/>
        <v>18.477419382150376</v>
      </c>
      <c r="Y36" s="89">
        <f t="shared" si="17"/>
        <v>20.853434005163518</v>
      </c>
      <c r="Z36" s="89">
        <f t="shared" si="17"/>
        <v>23.272207435330227</v>
      </c>
      <c r="AA36" s="89">
        <f t="shared" si="17"/>
        <v>25.7178529485784</v>
      </c>
      <c r="AB36" s="89">
        <f t="shared" si="17"/>
        <v>28.186694825727532</v>
      </c>
      <c r="AC36" s="89">
        <f t="shared" si="17"/>
        <v>30.857290392499369</v>
      </c>
      <c r="AD36" s="89">
        <f t="shared" si="17"/>
        <v>33.481068033681119</v>
      </c>
      <c r="AE36" s="89">
        <f t="shared" si="17"/>
        <v>36.222858272665022</v>
      </c>
      <c r="AF36" s="89">
        <f t="shared" si="17"/>
        <v>39.05594691247844</v>
      </c>
      <c r="AG36" s="89">
        <f t="shared" si="17"/>
        <v>41.970517169408971</v>
      </c>
      <c r="AH36" s="89">
        <f t="shared" si="17"/>
        <v>44.938678992724029</v>
      </c>
      <c r="AI36" s="89">
        <f t="shared" si="17"/>
        <v>47.950958724057209</v>
      </c>
      <c r="AJ36" s="89">
        <f t="shared" si="17"/>
        <v>50.964984602764382</v>
      </c>
      <c r="AK36" s="89">
        <f t="shared" si="17"/>
        <v>54.0253527719358</v>
      </c>
      <c r="AL36" s="89">
        <f t="shared" si="17"/>
        <v>57.171259669356559</v>
      </c>
      <c r="AM36" s="89">
        <f t="shared" si="17"/>
        <v>60.553581813839294</v>
      </c>
      <c r="AN36" s="89">
        <f t="shared" si="17"/>
        <v>63.892167231399078</v>
      </c>
      <c r="AO36" s="89">
        <f t="shared" si="17"/>
        <v>67.189293603507991</v>
      </c>
      <c r="AP36" s="89">
        <f t="shared" si="17"/>
        <v>70.447050111479157</v>
      </c>
      <c r="AQ36" s="89">
        <f t="shared" si="17"/>
        <v>73.667358457672492</v>
      </c>
      <c r="AR36" s="89">
        <f t="shared" si="17"/>
        <v>77.372261132560482</v>
      </c>
      <c r="AS36" s="89">
        <f t="shared" si="17"/>
        <v>81.024278213992034</v>
      </c>
      <c r="AT36" s="89">
        <f t="shared" si="17"/>
        <v>84.626319796296144</v>
      </c>
      <c r="AU36" s="89">
        <f t="shared" si="17"/>
        <v>88.181041962270285</v>
      </c>
      <c r="AV36" s="89">
        <f t="shared" si="17"/>
        <v>91.860329323408251</v>
      </c>
    </row>
    <row r="37" spans="1:48">
      <c r="A37" s="185" t="s">
        <v>16</v>
      </c>
      <c r="B37" s="264"/>
      <c r="C37" s="264"/>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8" t="s">
        <v>493</v>
      </c>
      <c r="C39" s="264"/>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9" t="s">
        <v>499</v>
      </c>
      <c r="C40" s="264"/>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1.8300629745317494</v>
      </c>
      <c r="Q41" s="100">
        <f t="shared" si="18"/>
        <v>1.9544722710247591</v>
      </c>
      <c r="R41" s="100">
        <f t="shared" si="18"/>
        <v>1.1127306122318004</v>
      </c>
      <c r="S41" s="100">
        <f t="shared" si="18"/>
        <v>2.2767143359906363</v>
      </c>
      <c r="T41" s="100">
        <f t="shared" si="18"/>
        <v>2.2477954326853471</v>
      </c>
      <c r="U41" s="100">
        <f t="shared" si="18"/>
        <v>2.2298343044357765</v>
      </c>
      <c r="V41" s="100">
        <f t="shared" si="18"/>
        <v>2.1956294764694455</v>
      </c>
      <c r="W41" s="100">
        <f t="shared" si="18"/>
        <v>2.2254885351137759</v>
      </c>
      <c r="X41" s="100">
        <f t="shared" si="18"/>
        <v>2.4046914396670864</v>
      </c>
      <c r="Y41" s="100">
        <f t="shared" si="18"/>
        <v>2.3760146230131411</v>
      </c>
      <c r="Z41" s="100">
        <f t="shared" si="18"/>
        <v>2.4187734301667092</v>
      </c>
      <c r="AA41" s="100">
        <f t="shared" si="18"/>
        <v>2.4456455132481736</v>
      </c>
      <c r="AB41" s="100">
        <f t="shared" si="18"/>
        <v>2.4688418771491314</v>
      </c>
      <c r="AC41" s="100">
        <f t="shared" si="18"/>
        <v>2.6705955667718371</v>
      </c>
      <c r="AD41" s="100">
        <f t="shared" si="18"/>
        <v>2.6237776411817499</v>
      </c>
      <c r="AE41" s="100">
        <f t="shared" si="18"/>
        <v>2.7417902389839028</v>
      </c>
      <c r="AF41" s="100">
        <f t="shared" si="18"/>
        <v>2.8330886398134183</v>
      </c>
      <c r="AG41" s="100">
        <f t="shared" si="18"/>
        <v>2.9145702569305314</v>
      </c>
      <c r="AH41" s="100">
        <f t="shared" si="18"/>
        <v>2.9681618233150573</v>
      </c>
      <c r="AI41" s="100">
        <f t="shared" si="18"/>
        <v>3.0122797313331802</v>
      </c>
      <c r="AJ41" s="100">
        <f t="shared" si="18"/>
        <v>3.014025878707173</v>
      </c>
      <c r="AK41" s="100">
        <f t="shared" si="18"/>
        <v>3.0603681691714186</v>
      </c>
      <c r="AL41" s="100">
        <f t="shared" si="18"/>
        <v>3.1459068974207582</v>
      </c>
      <c r="AM41" s="100">
        <f t="shared" si="18"/>
        <v>3.3823221444827354</v>
      </c>
      <c r="AN41" s="100">
        <f t="shared" si="18"/>
        <v>3.3385854175597842</v>
      </c>
      <c r="AO41" s="100">
        <f t="shared" si="18"/>
        <v>3.297126372108913</v>
      </c>
      <c r="AP41" s="100">
        <f t="shared" si="18"/>
        <v>3.2577565079711661</v>
      </c>
      <c r="AQ41" s="100">
        <f t="shared" si="18"/>
        <v>3.2203083461933346</v>
      </c>
      <c r="AR41" s="100">
        <f t="shared" si="18"/>
        <v>3.7049026748879896</v>
      </c>
      <c r="AS41" s="100">
        <f t="shared" si="18"/>
        <v>3.652017081431552</v>
      </c>
      <c r="AT41" s="100">
        <f t="shared" si="18"/>
        <v>3.6020415823041105</v>
      </c>
      <c r="AU41" s="100">
        <f t="shared" si="18"/>
        <v>3.554722165974141</v>
      </c>
      <c r="AV41" s="100">
        <f t="shared" si="18"/>
        <v>3.6792873611379662</v>
      </c>
    </row>
    <row r="42" spans="1:48">
      <c r="A42" s="185" t="s">
        <v>16</v>
      </c>
      <c r="B42" s="264" t="s">
        <v>236</v>
      </c>
      <c r="C42" s="264"/>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9" t="str">
        <f>C14</f>
        <v>A</v>
      </c>
      <c r="C43" s="264"/>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9" t="str">
        <f>C15</f>
        <v>B</v>
      </c>
      <c r="C44" s="264"/>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1.8300629745317494</v>
      </c>
      <c r="Q44" s="89" cm="1">
        <f t="array" ref="Q44">SUM($J$41:$AV$41*(Q$4=$J$4:$AV$4)*($B44=$J$11:$AV$11))</f>
        <v>1.9544722710247591</v>
      </c>
      <c r="R44" s="89" cm="1">
        <f t="array" ref="R44">SUM($J$41:$AV$41*(R$4=$J$4:$AV$4)*($B44=$J$11:$AV$11))</f>
        <v>1.1127306122318004</v>
      </c>
      <c r="S44" s="89" cm="1">
        <f t="array" ref="S44">SUM($J$41:$AV$41*(S$4=$J$4:$AV$4)*($B44=$J$11:$AV$11))</f>
        <v>2.2767143359906363</v>
      </c>
      <c r="T44" s="89" cm="1">
        <f t="array" ref="T44">SUM($J$41:$AV$41*(T$4=$J$4:$AV$4)*($B44=$J$11:$AV$11))</f>
        <v>2.2477954326853471</v>
      </c>
      <c r="U44" s="89" cm="1">
        <f t="array" ref="U44">SUM($J$41:$AV$41*(U$4=$J$4:$AV$4)*($B44=$J$11:$AV$11))</f>
        <v>2.2298343044357765</v>
      </c>
      <c r="V44" s="89" cm="1">
        <f t="array" ref="V44">SUM($J$41:$AV$41*(V$4=$J$4:$AV$4)*($B44=$J$11:$AV$11))</f>
        <v>2.1956294764694455</v>
      </c>
      <c r="W44" s="89" cm="1">
        <f t="array" ref="W44">SUM($J$41:$AV$41*(W$4=$J$4:$AV$4)*($B44=$J$11:$AV$11))</f>
        <v>2.2254885351137759</v>
      </c>
      <c r="X44" s="89" cm="1">
        <f t="array" ref="X44">SUM($J$41:$AV$41*(X$4=$J$4:$AV$4)*($B44=$J$11:$AV$11))</f>
        <v>2.4046914396670864</v>
      </c>
      <c r="Y44" s="89" cm="1">
        <f t="array" ref="Y44">SUM($J$41:$AV$41*(Y$4=$J$4:$AV$4)*($B44=$J$11:$AV$11))</f>
        <v>2.3760146230131411</v>
      </c>
      <c r="Z44" s="89" cm="1">
        <f t="array" ref="Z44">SUM($J$41:$AV$41*(Z$4=$J$4:$AV$4)*($B44=$J$11:$AV$11))</f>
        <v>2.4187734301667092</v>
      </c>
      <c r="AA44" s="89" cm="1">
        <f t="array" ref="AA44">SUM($J$41:$AV$41*(AA$4=$J$4:$AV$4)*($B44=$J$11:$AV$11))</f>
        <v>2.4456455132481736</v>
      </c>
      <c r="AB44" s="89" cm="1">
        <f t="array" ref="AB44">SUM($J$41:$AV$41*(AB$4=$J$4:$AV$4)*($B44=$J$11:$AV$11))</f>
        <v>2.4688418771491314</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9" t="str">
        <f>C16</f>
        <v>C</v>
      </c>
      <c r="C45" s="264"/>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2.6705955667718371</v>
      </c>
      <c r="AD45" s="89" cm="1">
        <f t="array" ref="AD45">SUM($J$41:$AV$41*(AD$4=$J$4:$AV$4)*($B45=$J$11:$AV$11))</f>
        <v>2.6237776411817499</v>
      </c>
      <c r="AE45" s="89" cm="1">
        <f t="array" ref="AE45">SUM($J$41:$AV$41*(AE$4=$J$4:$AV$4)*($B45=$J$11:$AV$11))</f>
        <v>2.7417902389839028</v>
      </c>
      <c r="AF45" s="89" cm="1">
        <f t="array" ref="AF45">SUM($J$41:$AV$41*(AF$4=$J$4:$AV$4)*($B45=$J$11:$AV$11))</f>
        <v>2.8330886398134183</v>
      </c>
      <c r="AG45" s="89" cm="1">
        <f t="array" ref="AG45">SUM($J$41:$AV$41*(AG$4=$J$4:$AV$4)*($B45=$J$11:$AV$11))</f>
        <v>2.9145702569305314</v>
      </c>
      <c r="AH45" s="89" cm="1">
        <f t="array" ref="AH45">SUM($J$41:$AV$41*(AH$4=$J$4:$AV$4)*($B45=$J$11:$AV$11))</f>
        <v>2.9681618233150573</v>
      </c>
      <c r="AI45" s="89" cm="1">
        <f t="array" ref="AI45">SUM($J$41:$AV$41*(AI$4=$J$4:$AV$4)*($B45=$J$11:$AV$11))</f>
        <v>3.0122797313331802</v>
      </c>
      <c r="AJ45" s="89" cm="1">
        <f t="array" ref="AJ45">SUM($J$41:$AV$41*(AJ$4=$J$4:$AV$4)*($B45=$J$11:$AV$11))</f>
        <v>3.014025878707173</v>
      </c>
      <c r="AK45" s="89" cm="1">
        <f t="array" ref="AK45">SUM($J$41:$AV$41*(AK$4=$J$4:$AV$4)*($B45=$J$11:$AV$11))</f>
        <v>3.0603681691714186</v>
      </c>
      <c r="AL45" s="89" cm="1">
        <f t="array" ref="AL45">SUM($J$41:$AV$41*(AL$4=$J$4:$AV$4)*($B45=$J$11:$AV$11))</f>
        <v>3.1459068974207582</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9" t="str">
        <f>C17</f>
        <v>D</v>
      </c>
      <c r="C46" s="264"/>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3.3823221444827354</v>
      </c>
      <c r="AN46" s="89" cm="1">
        <f t="array" ref="AN46">SUM($J$41:$AV$41*(AN$4=$J$4:$AV$4)*($B46=$J$11:$AV$11))</f>
        <v>3.3385854175597842</v>
      </c>
      <c r="AO46" s="89" cm="1">
        <f t="array" ref="AO46">SUM($J$41:$AV$41*(AO$4=$J$4:$AV$4)*($B46=$J$11:$AV$11))</f>
        <v>3.297126372108913</v>
      </c>
      <c r="AP46" s="89" cm="1">
        <f t="array" ref="AP46">SUM($J$41:$AV$41*(AP$4=$J$4:$AV$4)*($B46=$J$11:$AV$11))</f>
        <v>3.2577565079711661</v>
      </c>
      <c r="AQ46" s="89" cm="1">
        <f t="array" ref="AQ46">SUM($J$41:$AV$41*(AQ$4=$J$4:$AV$4)*($B46=$J$11:$AV$11))</f>
        <v>3.2203083461933346</v>
      </c>
      <c r="AR46" s="89" cm="1">
        <f t="array" ref="AR46">SUM($J$41:$AV$41*(AR$4=$J$4:$AV$4)*($B46=$J$11:$AV$11))</f>
        <v>3.7049026748879896</v>
      </c>
      <c r="AS46" s="89" cm="1">
        <f t="array" ref="AS46">SUM($J$41:$AV$41*(AS$4=$J$4:$AV$4)*($B46=$J$11:$AV$11))</f>
        <v>3.652017081431552</v>
      </c>
      <c r="AT46" s="89" cm="1">
        <f t="array" ref="AT46">SUM($J$41:$AV$41*(AT$4=$J$4:$AV$4)*($B46=$J$11:$AV$11))</f>
        <v>3.6020415823041105</v>
      </c>
      <c r="AU46" s="89" cm="1">
        <f t="array" ref="AU46">SUM($J$41:$AV$41*(AU$4=$J$4:$AV$4)*($B46=$J$11:$AV$11))</f>
        <v>3.554722165974141</v>
      </c>
      <c r="AV46" s="89" cm="1">
        <f t="array" ref="AV46">SUM($J$41:$AV$41*(AV$4=$J$4:$AV$4)*($B46=$J$11:$AV$11))</f>
        <v>3.6792873611379662</v>
      </c>
    </row>
    <row r="47" spans="1:48">
      <c r="A47" s="185" t="s">
        <v>16</v>
      </c>
      <c r="B47" s="264"/>
      <c r="C47" s="264"/>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9" t="s">
        <v>237</v>
      </c>
      <c r="C48" s="264"/>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9" t="str">
        <f>B43</f>
        <v>A</v>
      </c>
      <c r="C49" s="264"/>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9" t="str">
        <f>B44</f>
        <v>B</v>
      </c>
      <c r="C50" s="264"/>
      <c r="E50" s="89"/>
      <c r="F50" s="89"/>
      <c r="G50" s="89"/>
      <c r="H50" s="89"/>
      <c r="I50" s="165" t="str">
        <f>B44</f>
        <v>B</v>
      </c>
      <c r="J50" s="89">
        <v>0</v>
      </c>
      <c r="K50" s="89">
        <f t="shared" si="19"/>
        <v>0</v>
      </c>
      <c r="L50" s="89">
        <f t="shared" si="19"/>
        <v>0</v>
      </c>
      <c r="M50" s="89">
        <f t="shared" si="19"/>
        <v>0</v>
      </c>
      <c r="N50" s="89">
        <f t="shared" si="19"/>
        <v>0</v>
      </c>
      <c r="O50" s="89">
        <f t="shared" si="19"/>
        <v>0</v>
      </c>
      <c r="P50" s="89">
        <f t="shared" si="19"/>
        <v>1.8300629745317494</v>
      </c>
      <c r="Q50" s="89">
        <f t="shared" si="19"/>
        <v>3.7845352455565084</v>
      </c>
      <c r="R50" s="89">
        <f t="shared" si="19"/>
        <v>4.8972658577883088</v>
      </c>
      <c r="S50" s="89">
        <f t="shared" si="19"/>
        <v>7.1739801937789451</v>
      </c>
      <c r="T50" s="89">
        <f t="shared" si="19"/>
        <v>9.4217756264642922</v>
      </c>
      <c r="U50" s="89">
        <f t="shared" si="19"/>
        <v>11.651609930900069</v>
      </c>
      <c r="V50" s="89">
        <f t="shared" si="19"/>
        <v>13.847239407369514</v>
      </c>
      <c r="W50" s="89">
        <f t="shared" si="19"/>
        <v>16.07272794248329</v>
      </c>
      <c r="X50" s="89">
        <f t="shared" si="19"/>
        <v>18.477419382150376</v>
      </c>
      <c r="Y50" s="89">
        <f t="shared" si="19"/>
        <v>20.853434005163518</v>
      </c>
      <c r="Z50" s="89">
        <f t="shared" si="19"/>
        <v>23.272207435330227</v>
      </c>
      <c r="AA50" s="89">
        <f t="shared" si="19"/>
        <v>25.7178529485784</v>
      </c>
      <c r="AB50" s="89">
        <f t="shared" si="19"/>
        <v>28.186694825727532</v>
      </c>
      <c r="AC50" s="89">
        <f t="shared" si="19"/>
        <v>28.186694825727532</v>
      </c>
      <c r="AD50" s="89">
        <f t="shared" si="19"/>
        <v>28.186694825727532</v>
      </c>
      <c r="AE50" s="89">
        <f t="shared" si="19"/>
        <v>28.186694825727532</v>
      </c>
      <c r="AF50" s="89">
        <f t="shared" si="19"/>
        <v>28.186694825727532</v>
      </c>
      <c r="AG50" s="89">
        <f t="shared" si="19"/>
        <v>28.186694825727532</v>
      </c>
      <c r="AH50" s="89">
        <f t="shared" si="19"/>
        <v>28.186694825727532</v>
      </c>
      <c r="AI50" s="89">
        <f t="shared" si="19"/>
        <v>28.186694825727532</v>
      </c>
      <c r="AJ50" s="89">
        <f t="shared" si="19"/>
        <v>28.186694825727532</v>
      </c>
      <c r="AK50" s="89">
        <f t="shared" si="19"/>
        <v>28.186694825727532</v>
      </c>
      <c r="AL50" s="89">
        <f t="shared" si="19"/>
        <v>28.186694825727532</v>
      </c>
      <c r="AM50" s="89">
        <f t="shared" si="19"/>
        <v>28.186694825727532</v>
      </c>
      <c r="AN50" s="89">
        <f t="shared" si="19"/>
        <v>28.186694825727532</v>
      </c>
      <c r="AO50" s="89">
        <f t="shared" si="19"/>
        <v>28.186694825727532</v>
      </c>
      <c r="AP50" s="89">
        <f t="shared" si="19"/>
        <v>28.186694825727532</v>
      </c>
      <c r="AQ50" s="89">
        <f t="shared" si="19"/>
        <v>28.186694825727532</v>
      </c>
      <c r="AR50" s="89">
        <f t="shared" si="19"/>
        <v>28.186694825727532</v>
      </c>
      <c r="AS50" s="89">
        <f t="shared" si="19"/>
        <v>28.186694825727532</v>
      </c>
      <c r="AT50" s="89">
        <f t="shared" si="19"/>
        <v>28.186694825727532</v>
      </c>
      <c r="AU50" s="89">
        <f t="shared" si="19"/>
        <v>28.186694825727532</v>
      </c>
      <c r="AV50" s="89">
        <f t="shared" si="19"/>
        <v>28.186694825727532</v>
      </c>
    </row>
    <row r="51" spans="1:48">
      <c r="A51" s="185" t="s">
        <v>16</v>
      </c>
      <c r="B51" s="269" t="str">
        <f>B45</f>
        <v>C</v>
      </c>
      <c r="C51" s="264"/>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2.6705955667718371</v>
      </c>
      <c r="AD51" s="89">
        <f t="shared" si="19"/>
        <v>5.294373207953587</v>
      </c>
      <c r="AE51" s="89">
        <f t="shared" si="19"/>
        <v>8.0361634469374899</v>
      </c>
      <c r="AF51" s="89">
        <f t="shared" si="19"/>
        <v>10.869252086750908</v>
      </c>
      <c r="AG51" s="89">
        <f t="shared" si="19"/>
        <v>13.78382234368144</v>
      </c>
      <c r="AH51" s="89">
        <f t="shared" si="19"/>
        <v>16.751984166996497</v>
      </c>
      <c r="AI51" s="89">
        <f t="shared" si="19"/>
        <v>19.764263898329677</v>
      </c>
      <c r="AJ51" s="89">
        <f t="shared" si="19"/>
        <v>22.77828977703685</v>
      </c>
      <c r="AK51" s="89">
        <f t="shared" si="19"/>
        <v>25.838657946208269</v>
      </c>
      <c r="AL51" s="89">
        <f t="shared" si="19"/>
        <v>28.984564843629027</v>
      </c>
      <c r="AM51" s="89">
        <f t="shared" si="19"/>
        <v>28.984564843629027</v>
      </c>
      <c r="AN51" s="89">
        <f t="shared" si="19"/>
        <v>28.984564843629027</v>
      </c>
      <c r="AO51" s="89">
        <f t="shared" si="19"/>
        <v>28.984564843629027</v>
      </c>
      <c r="AP51" s="89">
        <f t="shared" si="19"/>
        <v>28.984564843629027</v>
      </c>
      <c r="AQ51" s="89">
        <f t="shared" si="19"/>
        <v>28.984564843629027</v>
      </c>
      <c r="AR51" s="89">
        <f t="shared" si="19"/>
        <v>28.984564843629027</v>
      </c>
      <c r="AS51" s="89">
        <f t="shared" si="19"/>
        <v>28.984564843629027</v>
      </c>
      <c r="AT51" s="89">
        <f t="shared" si="19"/>
        <v>28.984564843629027</v>
      </c>
      <c r="AU51" s="89">
        <f t="shared" si="19"/>
        <v>28.984564843629027</v>
      </c>
      <c r="AV51" s="89">
        <f t="shared" si="19"/>
        <v>28.984564843629027</v>
      </c>
    </row>
    <row r="52" spans="1:48">
      <c r="A52" s="185" t="s">
        <v>16</v>
      </c>
      <c r="B52" s="269" t="str">
        <f>B46</f>
        <v>D</v>
      </c>
      <c r="C52" s="264"/>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3.3823221444827354</v>
      </c>
      <c r="AN52" s="89">
        <f t="shared" si="19"/>
        <v>6.7209075620425196</v>
      </c>
      <c r="AO52" s="89">
        <f t="shared" si="19"/>
        <v>10.018033934151433</v>
      </c>
      <c r="AP52" s="89">
        <f t="shared" si="19"/>
        <v>13.275790442122599</v>
      </c>
      <c r="AQ52" s="89">
        <f t="shared" si="19"/>
        <v>16.496098788315933</v>
      </c>
      <c r="AR52" s="89">
        <f t="shared" si="19"/>
        <v>20.201001463203923</v>
      </c>
      <c r="AS52" s="89">
        <f t="shared" si="19"/>
        <v>23.853018544635475</v>
      </c>
      <c r="AT52" s="89">
        <f t="shared" si="19"/>
        <v>27.455060126939586</v>
      </c>
      <c r="AU52" s="89">
        <f t="shared" si="19"/>
        <v>31.009782292913727</v>
      </c>
      <c r="AV52" s="89">
        <f t="shared" si="19"/>
        <v>34.689069654051693</v>
      </c>
    </row>
    <row r="53" spans="1:48">
      <c r="A53" s="185" t="s">
        <v>16</v>
      </c>
      <c r="B53" s="264" t="s">
        <v>238</v>
      </c>
      <c r="C53" s="264"/>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1.8300629745317494</v>
      </c>
      <c r="Q53" s="89">
        <f t="shared" si="20"/>
        <v>3.7845352455565084</v>
      </c>
      <c r="R53" s="89">
        <f t="shared" si="20"/>
        <v>4.8972658577883088</v>
      </c>
      <c r="S53" s="89">
        <f t="shared" si="20"/>
        <v>7.1739801937789451</v>
      </c>
      <c r="T53" s="89">
        <f t="shared" si="20"/>
        <v>9.4217756264642922</v>
      </c>
      <c r="U53" s="89">
        <f t="shared" si="20"/>
        <v>11.651609930900069</v>
      </c>
      <c r="V53" s="89">
        <f t="shared" si="20"/>
        <v>13.847239407369514</v>
      </c>
      <c r="W53" s="89">
        <f t="shared" si="20"/>
        <v>16.07272794248329</v>
      </c>
      <c r="X53" s="89">
        <f t="shared" si="20"/>
        <v>18.477419382150376</v>
      </c>
      <c r="Y53" s="89">
        <f t="shared" si="20"/>
        <v>20.853434005163518</v>
      </c>
      <c r="Z53" s="89">
        <f t="shared" si="20"/>
        <v>23.272207435330227</v>
      </c>
      <c r="AA53" s="89">
        <f t="shared" si="20"/>
        <v>25.7178529485784</v>
      </c>
      <c r="AB53" s="89">
        <f t="shared" si="20"/>
        <v>28.186694825727532</v>
      </c>
      <c r="AC53" s="89">
        <f t="shared" si="20"/>
        <v>30.857290392499369</v>
      </c>
      <c r="AD53" s="89">
        <f t="shared" si="20"/>
        <v>33.481068033681119</v>
      </c>
      <c r="AE53" s="89">
        <f t="shared" si="20"/>
        <v>36.222858272665022</v>
      </c>
      <c r="AF53" s="89">
        <f t="shared" si="20"/>
        <v>39.05594691247844</v>
      </c>
      <c r="AG53" s="89">
        <f t="shared" si="20"/>
        <v>41.970517169408971</v>
      </c>
      <c r="AH53" s="89">
        <f t="shared" si="20"/>
        <v>44.938678992724029</v>
      </c>
      <c r="AI53" s="89">
        <f t="shared" si="20"/>
        <v>47.950958724057209</v>
      </c>
      <c r="AJ53" s="89">
        <f t="shared" si="20"/>
        <v>50.964984602764382</v>
      </c>
      <c r="AK53" s="89">
        <f t="shared" si="20"/>
        <v>54.0253527719358</v>
      </c>
      <c r="AL53" s="89">
        <f t="shared" si="20"/>
        <v>57.171259669356559</v>
      </c>
      <c r="AM53" s="89">
        <f t="shared" si="20"/>
        <v>60.553581813839294</v>
      </c>
      <c r="AN53" s="89">
        <f t="shared" si="20"/>
        <v>63.892167231399078</v>
      </c>
      <c r="AO53" s="89">
        <f t="shared" si="20"/>
        <v>67.189293603507991</v>
      </c>
      <c r="AP53" s="89">
        <f t="shared" si="20"/>
        <v>70.447050111479157</v>
      </c>
      <c r="AQ53" s="89">
        <f t="shared" si="20"/>
        <v>73.667358457672492</v>
      </c>
      <c r="AR53" s="89">
        <f t="shared" si="20"/>
        <v>77.372261132560482</v>
      </c>
      <c r="AS53" s="89">
        <f t="shared" si="20"/>
        <v>81.024278213992034</v>
      </c>
      <c r="AT53" s="89">
        <f t="shared" si="20"/>
        <v>84.626319796296144</v>
      </c>
      <c r="AU53" s="89">
        <f t="shared" si="20"/>
        <v>88.181041962270285</v>
      </c>
      <c r="AV53" s="89">
        <f t="shared" si="20"/>
        <v>91.860329323408251</v>
      </c>
    </row>
    <row r="54" spans="1:48">
      <c r="A54" s="185" t="s">
        <v>16</v>
      </c>
      <c r="B54" s="264"/>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0.77449608280841165</v>
      </c>
      <c r="AC60" s="89" t="s">
        <v>635</v>
      </c>
      <c r="AD60" s="89"/>
      <c r="AE60" s="89"/>
      <c r="AF60" s="89"/>
      <c r="AG60" s="89">
        <f>(AB30*0.8+AB31*0.46)/(AB30+AB31)</f>
        <v>0.72332866815485997</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654</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4" t="s">
        <v>239</v>
      </c>
      <c r="C70" s="87" t="str">
        <f t="shared" ref="C70:C78" si="23">"Commercial"&amp;" - "&amp;B56</f>
        <v>Commercial - Cooling</v>
      </c>
      <c r="D70" s="87" t="s">
        <v>75</v>
      </c>
      <c r="E70" s="96">
        <f>$D56/J$23</f>
        <v>1051.567060091292</v>
      </c>
      <c r="F70" s="104">
        <f>E56/$O$23</f>
        <v>864.77958996918915</v>
      </c>
      <c r="G70" s="104">
        <f t="shared" ref="G70:I78" si="24">F70</f>
        <v>864.77958996918915</v>
      </c>
      <c r="H70" s="104">
        <f>IF($L$57=-1,G70,((F70-E70)*2/5+E70)*(1+$H$69))</f>
        <v>864.77958996918915</v>
      </c>
      <c r="I70" s="150">
        <f t="shared" si="24"/>
        <v>864.77958996918915</v>
      </c>
      <c r="J70" s="8" cm="1">
        <f t="array" ref="J70">IF(J$8=-1,K70,IF(J$8=99,I70,IF(J$8=0,INDEX($E70:$I70,0,J$6),(INDEX($E70:$I70,0,J$8+1)-INDEX($E70:$I70,0,J$8))/(INDEX($D$5:$H$5,0,J$8+1)-INDEX($D$5:$H$5,0,J$8))+I70)))</f>
        <v>1051.567060091292</v>
      </c>
      <c r="K70" s="8" cm="1">
        <f t="array" ref="K70">IF(K$8=-1,L70,IF(K$8=99,J70,IF(K$8=0,INDEX($E70:$I70,0,K$6),(INDEX($E70:$I70,0,K$8+1)-INDEX($E70:$I70,0,K$8))/(INDEX($D$5:$H$5,0,K$8+1)-INDEX($D$5:$H$5,0,K$8))+J70)))</f>
        <v>1014.2095660668714</v>
      </c>
      <c r="L70" s="8" cm="1">
        <f t="array" ref="L70">IF(L$8=-1,M70,IF(L$8=99,K70,IF(L$8=0,INDEX($E70:$I70,0,L$6),(INDEX($E70:$I70,0,L$8+1)-INDEX($E70:$I70,0,L$8))/(INDEX($D$5:$H$5,0,L$8+1)-INDEX($D$5:$H$5,0,L$8))+K70)))</f>
        <v>976.8520720424508</v>
      </c>
      <c r="M70" s="8" cm="1">
        <f t="array" ref="M70">IF(M$8=-1,N70,IF(M$8=99,L70,IF(M$8=0,INDEX($E70:$I70,0,M$6),(INDEX($E70:$I70,0,M$8+1)-INDEX($E70:$I70,0,M$8))/(INDEX($D$5:$H$5,0,M$8+1)-INDEX($D$5:$H$5,0,M$8))+L70)))</f>
        <v>939.49457801803021</v>
      </c>
      <c r="N70" s="8" cm="1">
        <f t="array" ref="N70">IF(N$8=-1,O70,IF(N$8=99,M70,IF(N$8=0,INDEX($E70:$I70,0,N$6),(INDEX($E70:$I70,0,N$8+1)-INDEX($E70:$I70,0,N$8))/(INDEX($D$5:$H$5,0,N$8+1)-INDEX($D$5:$H$5,0,N$8))+M70)))</f>
        <v>902.13708399360962</v>
      </c>
      <c r="O70" s="8" cm="1">
        <f t="array" ref="O70">IF(O$8=-1,P70,IF(O$8=99,N70,IF(O$8=0,INDEX($E70:$I70,0,O$6),(INDEX($E70:$I70,0,O$8+1)-INDEX($E70:$I70,0,O$8))/(INDEX($D$5:$H$5,0,O$8+1)-INDEX($D$5:$H$5,0,O$8))+N70)))</f>
        <v>864.77958996918915</v>
      </c>
      <c r="P70" s="8" cm="1">
        <f t="array" ref="P70">IF(P$8=-1,Q70,IF(P$8=99,O70,IF(P$8=0,INDEX($E70:$I70,0,P$6),(INDEX($E70:$I70,0,P$8+1)-INDEX($E70:$I70,0,P$8))/(INDEX($D$5:$H$5,0,P$8+1)-INDEX($D$5:$H$5,0,P$8))+O70)))</f>
        <v>864.77958996918915</v>
      </c>
      <c r="Q70" s="8" cm="1">
        <f t="array" ref="Q70">IF(Q$8=-1,R70,IF(Q$8=99,P70,IF(Q$8=0,INDEX($E70:$I70,0,Q$6),(INDEX($E70:$I70,0,Q$8+1)-INDEX($E70:$I70,0,Q$8))/(INDEX($D$5:$H$5,0,Q$8+1)-INDEX($D$5:$H$5,0,Q$8))+P70)))</f>
        <v>864.77958996918915</v>
      </c>
      <c r="R70" s="8" cm="1">
        <f t="array" ref="R70">IF(R$8=-1,S70,IF(R$8=99,Q70,IF(R$8=0,INDEX($E70:$I70,0,R$6),(INDEX($E70:$I70,0,R$8+1)-INDEX($E70:$I70,0,R$8))/(INDEX($D$5:$H$5,0,R$8+1)-INDEX($D$5:$H$5,0,R$8))+Q70)))</f>
        <v>864.77958996918915</v>
      </c>
      <c r="S70" s="8" cm="1">
        <f t="array" ref="S70">IF(S$8=-1,T70,IF(S$8=99,R70,IF(S$8=0,INDEX($E70:$I70,0,S$6),(INDEX($E70:$I70,0,S$8+1)-INDEX($E70:$I70,0,S$8))/(INDEX($D$5:$H$5,0,S$8+1)-INDEX($D$5:$H$5,0,S$8))+R70)))</f>
        <v>864.77958996918915</v>
      </c>
      <c r="T70" s="8" cm="1">
        <f t="array" ref="T70">IF(T$8=-1,U70,IF(T$8=99,S70,IF(T$8=0,INDEX($E70:$I70,0,T$6),(INDEX($E70:$I70,0,T$8+1)-INDEX($E70:$I70,0,T$8))/(INDEX($D$5:$H$5,0,T$8+1)-INDEX($D$5:$H$5,0,T$8))+S70)))</f>
        <v>864.77958996918915</v>
      </c>
      <c r="U70" s="8" cm="1">
        <f t="array" ref="U70">IF(U$8=-1,V70,IF(U$8=99,T70,IF(U$8=0,INDEX($E70:$I70,0,U$6),(INDEX($E70:$I70,0,U$8+1)-INDEX($E70:$I70,0,U$8))/(INDEX($D$5:$H$5,0,U$8+1)-INDEX($D$5:$H$5,0,U$8))+T70)))</f>
        <v>864.77958996918915</v>
      </c>
      <c r="V70" s="8" cm="1">
        <f t="array" ref="V70">IF(V$8=-1,W70,IF(V$8=99,U70,IF(V$8=0,INDEX($E70:$I70,0,V$6),(INDEX($E70:$I70,0,V$8+1)-INDEX($E70:$I70,0,V$8))/(INDEX($D$5:$H$5,0,V$8+1)-INDEX($D$5:$H$5,0,V$8))+U70)))</f>
        <v>864.77958996918915</v>
      </c>
      <c r="W70" s="8" cm="1">
        <f t="array" ref="W70">IF(W$8=-1,X70,IF(W$8=99,V70,IF(W$8=0,INDEX($E70:$I70,0,W$6),(INDEX($E70:$I70,0,W$8+1)-INDEX($E70:$I70,0,W$8))/(INDEX($D$5:$H$5,0,W$8+1)-INDEX($D$5:$H$5,0,W$8))+V70)))</f>
        <v>864.77958996918915</v>
      </c>
      <c r="X70" s="8" cm="1">
        <f t="array" ref="X70">IF(X$8=-1,Y70,IF(X$8=99,W70,IF(X$8=0,INDEX($E70:$I70,0,X$6),(INDEX($E70:$I70,0,X$8+1)-INDEX($E70:$I70,0,X$8))/(INDEX($D$5:$H$5,0,X$8+1)-INDEX($D$5:$H$5,0,X$8))+W70)))</f>
        <v>864.77958996918915</v>
      </c>
      <c r="Y70" s="8" cm="1">
        <f t="array" ref="Y70">IF(Y$8=-1,Z70,IF(Y$8=99,X70,IF(Y$8=0,INDEX($E70:$I70,0,Y$6),(INDEX($E70:$I70,0,Y$8+1)-INDEX($E70:$I70,0,Y$8))/(INDEX($D$5:$H$5,0,Y$8+1)-INDEX($D$5:$H$5,0,Y$8))+X70)))</f>
        <v>864.77958996918915</v>
      </c>
      <c r="Z70" s="8" cm="1">
        <f t="array" ref="Z70">IF(Z$8=-1,AA70,IF(Z$8=99,Y70,IF(Z$8=0,INDEX($E70:$I70,0,Z$6),(INDEX($E70:$I70,0,Z$8+1)-INDEX($E70:$I70,0,Z$8))/(INDEX($D$5:$H$5,0,Z$8+1)-INDEX($D$5:$H$5,0,Z$8))+Y70)))</f>
        <v>864.77958996918915</v>
      </c>
      <c r="AA70" s="8" cm="1">
        <f t="array" ref="AA70">IF(AA$8=-1,AB70,IF(AA$8=99,Z70,IF(AA$8=0,INDEX($E70:$I70,0,AA$6),(INDEX($E70:$I70,0,AA$8+1)-INDEX($E70:$I70,0,AA$8))/(INDEX($D$5:$H$5,0,AA$8+1)-INDEX($D$5:$H$5,0,AA$8))+Z70)))</f>
        <v>864.77958996918915</v>
      </c>
      <c r="AB70" s="8" cm="1">
        <f t="array" ref="AB70">IF(AB$8=-1,AC70,IF(AB$8=99,AA70,IF(AB$8=0,INDEX($E70:$I70,0,AB$6),(INDEX($E70:$I70,0,AB$8+1)-INDEX($E70:$I70,0,AB$8))/(INDEX($D$5:$H$5,0,AB$8+1)-INDEX($D$5:$H$5,0,AB$8))+AA70)))</f>
        <v>864.77958996918915</v>
      </c>
      <c r="AC70" s="8" cm="1">
        <f t="array" ref="AC70">IF(AC$8=-1,AD70,IF(AC$8=99,AB70,IF(AC$8=0,INDEX($E70:$I70,0,AC$6),(INDEX($E70:$I70,0,AC$8+1)-INDEX($E70:$I70,0,AC$8))/(INDEX($D$5:$H$5,0,AC$8+1)-INDEX($D$5:$H$5,0,AC$8))+AB70)))</f>
        <v>864.77958996918915</v>
      </c>
      <c r="AD70" s="8" cm="1">
        <f t="array" ref="AD70">IF(AD$8=-1,AE70,IF(AD$8=99,AC70,IF(AD$8=0,INDEX($E70:$I70,0,AD$6),(INDEX($E70:$I70,0,AD$8+1)-INDEX($E70:$I70,0,AD$8))/(INDEX($D$5:$H$5,0,AD$8+1)-INDEX($D$5:$H$5,0,AD$8))+AC70)))</f>
        <v>864.77958996918915</v>
      </c>
      <c r="AE70" s="8" cm="1">
        <f t="array" ref="AE70">IF(AE$8=-1,AF70,IF(AE$8=99,AD70,IF(AE$8=0,INDEX($E70:$I70,0,AE$6),(INDEX($E70:$I70,0,AE$8+1)-INDEX($E70:$I70,0,AE$8))/(INDEX($D$5:$H$5,0,AE$8+1)-INDEX($D$5:$H$5,0,AE$8))+AD70)))</f>
        <v>864.77958996918915</v>
      </c>
      <c r="AF70" s="8" cm="1">
        <f t="array" ref="AF70">IF(AF$8=-1,AG70,IF(AF$8=99,AE70,IF(AF$8=0,INDEX($E70:$I70,0,AF$6),(INDEX($E70:$I70,0,AF$8+1)-INDEX($E70:$I70,0,AF$8))/(INDEX($D$5:$H$5,0,AF$8+1)-INDEX($D$5:$H$5,0,AF$8))+AE70)))</f>
        <v>864.77958996918915</v>
      </c>
      <c r="AG70" s="8" cm="1">
        <f t="array" ref="AG70">IF(AG$8=-1,AH70,IF(AG$8=99,AF70,IF(AG$8=0,INDEX($E70:$I70,0,AG$6),(INDEX($E70:$I70,0,AG$8+1)-INDEX($E70:$I70,0,AG$8))/(INDEX($D$5:$H$5,0,AG$8+1)-INDEX($D$5:$H$5,0,AG$8))+AF70)))</f>
        <v>864.77958996918915</v>
      </c>
      <c r="AH70" s="8" cm="1">
        <f t="array" ref="AH70">IF(AH$8=-1,AI70,IF(AH$8=99,AG70,IF(AH$8=0,INDEX($E70:$I70,0,AH$6),(INDEX($E70:$I70,0,AH$8+1)-INDEX($E70:$I70,0,AH$8))/(INDEX($D$5:$H$5,0,AH$8+1)-INDEX($D$5:$H$5,0,AH$8))+AG70)))</f>
        <v>864.77958996918915</v>
      </c>
      <c r="AI70" s="8" cm="1">
        <f t="array" ref="AI70">IF(AI$8=-1,AJ70,IF(AI$8=99,AH70,IF(AI$8=0,INDEX($E70:$I70,0,AI$6),(INDEX($E70:$I70,0,AI$8+1)-INDEX($E70:$I70,0,AI$8))/(INDEX($D$5:$H$5,0,AI$8+1)-INDEX($D$5:$H$5,0,AI$8))+AH70)))</f>
        <v>864.77958996918915</v>
      </c>
      <c r="AJ70" s="8" cm="1">
        <f t="array" ref="AJ70">IF(AJ$8=-1,AK70,IF(AJ$8=99,AI70,IF(AJ$8=0,INDEX($E70:$I70,0,AJ$6),(INDEX($E70:$I70,0,AJ$8+1)-INDEX($E70:$I70,0,AJ$8))/(INDEX($D$5:$H$5,0,AJ$8+1)-INDEX($D$5:$H$5,0,AJ$8))+AI70)))</f>
        <v>864.77958996918915</v>
      </c>
      <c r="AK70" s="8" cm="1">
        <f t="array" ref="AK70">IF(AK$8=-1,AL70,IF(AK$8=99,AJ70,IF(AK$8=0,INDEX($E70:$I70,0,AK$6),(INDEX($E70:$I70,0,AK$8+1)-INDEX($E70:$I70,0,AK$8))/(INDEX($D$5:$H$5,0,AK$8+1)-INDEX($D$5:$H$5,0,AK$8))+AJ70)))</f>
        <v>864.77958996918915</v>
      </c>
      <c r="AL70" s="8" cm="1">
        <f t="array" ref="AL70">IF(AL$8=-1,AM70,IF(AL$8=99,AK70,IF(AL$8=0,INDEX($E70:$I70,0,AL$6),(INDEX($E70:$I70,0,AL$8+1)-INDEX($E70:$I70,0,AL$8))/(INDEX($D$5:$H$5,0,AL$8+1)-INDEX($D$5:$H$5,0,AL$8))+AK70)))</f>
        <v>864.77958996918915</v>
      </c>
      <c r="AM70" s="8" cm="1">
        <f t="array" ref="AM70">IF(AM$8=-1,AN70,IF(AM$8=99,AL70,IF(AM$8=0,INDEX($E70:$I70,0,AM$6),(INDEX($E70:$I70,0,AM$8+1)-INDEX($E70:$I70,0,AM$8))/(INDEX($D$5:$H$5,0,AM$8+1)-INDEX($D$5:$H$5,0,AM$8))+AL70)))</f>
        <v>864.77958996918915</v>
      </c>
      <c r="AN70" s="8" cm="1">
        <f t="array" ref="AN70">IF(AN$8=-1,AO70,IF(AN$8=99,AM70,IF(AN$8=0,INDEX($E70:$I70,0,AN$6),(INDEX($E70:$I70,0,AN$8+1)-INDEX($E70:$I70,0,AN$8))/(INDEX($D$5:$H$5,0,AN$8+1)-INDEX($D$5:$H$5,0,AN$8))+AM70)))</f>
        <v>864.77958996918915</v>
      </c>
      <c r="AO70" s="8" cm="1">
        <f t="array" ref="AO70">IF(AO$8=-1,AP70,IF(AO$8=99,AN70,IF(AO$8=0,INDEX($E70:$I70,0,AO$6),(INDEX($E70:$I70,0,AO$8+1)-INDEX($E70:$I70,0,AO$8))/(INDEX($D$5:$H$5,0,AO$8+1)-INDEX($D$5:$H$5,0,AO$8))+AN70)))</f>
        <v>864.77958996918915</v>
      </c>
      <c r="AP70" s="8" cm="1">
        <f t="array" ref="AP70">IF(AP$8=-1,AQ70,IF(AP$8=99,AO70,IF(AP$8=0,INDEX($E70:$I70,0,AP$6),(INDEX($E70:$I70,0,AP$8+1)-INDEX($E70:$I70,0,AP$8))/(INDEX($D$5:$H$5,0,AP$8+1)-INDEX($D$5:$H$5,0,AP$8))+AO70)))</f>
        <v>864.77958996918915</v>
      </c>
      <c r="AQ70" s="8" cm="1">
        <f t="array" ref="AQ70">IF(AQ$8=-1,AR70,IF(AQ$8=99,AP70,IF(AQ$8=0,INDEX($E70:$I70,0,AQ$6),(INDEX($E70:$I70,0,AQ$8+1)-INDEX($E70:$I70,0,AQ$8))/(INDEX($D$5:$H$5,0,AQ$8+1)-INDEX($D$5:$H$5,0,AQ$8))+AP70)))</f>
        <v>864.77958996918915</v>
      </c>
      <c r="AR70" s="8" cm="1">
        <f t="array" ref="AR70">IF(AR$8=-1,AS70,IF(AR$8=99,AQ70,IF(AR$8=0,INDEX($E70:$I70,0,AR$6),(INDEX($E70:$I70,0,AR$8+1)-INDEX($E70:$I70,0,AR$8))/(INDEX($D$5:$H$5,0,AR$8+1)-INDEX($D$5:$H$5,0,AR$8))+AQ70)))</f>
        <v>864.77958996918915</v>
      </c>
      <c r="AS70" s="8" cm="1">
        <f t="array" ref="AS70">IF(AS$8=-1,AT70,IF(AS$8=99,AR70,IF(AS$8=0,INDEX($E70:$I70,0,AS$6),(INDEX($E70:$I70,0,AS$8+1)-INDEX($E70:$I70,0,AS$8))/(INDEX($D$5:$H$5,0,AS$8+1)-INDEX($D$5:$H$5,0,AS$8))+AR70)))</f>
        <v>864.77958996918915</v>
      </c>
      <c r="AT70" s="8" cm="1">
        <f t="array" ref="AT70">IF(AT$8=-1,AU70,IF(AT$8=99,AS70,IF(AT$8=0,INDEX($E70:$I70,0,AT$6),(INDEX($E70:$I70,0,AT$8+1)-INDEX($E70:$I70,0,AT$8))/(INDEX($D$5:$H$5,0,AT$8+1)-INDEX($D$5:$H$5,0,AT$8))+AS70)))</f>
        <v>864.77958996918915</v>
      </c>
      <c r="AU70" s="8" cm="1">
        <f t="array" ref="AU70">IF(AU$8=-1,AV70,IF(AU$8=99,AT70,IF(AU$8=0,INDEX($E70:$I70,0,AU$6),(INDEX($E70:$I70,0,AU$8+1)-INDEX($E70:$I70,0,AU$8))/(INDEX($D$5:$H$5,0,AU$8+1)-INDEX($D$5:$H$5,0,AU$8))+AT70)))</f>
        <v>864.77958996918915</v>
      </c>
      <c r="AV70" s="8" cm="1">
        <f t="array" ref="AV70">IF(AV$8=-1,AW70,IF(AV$8=99,AU70,IF(AV$8=0,INDEX($E70:$I70,0,AV$6),(INDEX($E70:$I70,0,AV$8+1)-INDEX($E70:$I70,0,AV$8))/(INDEX($D$5:$H$5,0,AV$8+1)-INDEX($D$5:$H$5,0,AV$8))+AU70)))</f>
        <v>864.77958996918915</v>
      </c>
    </row>
    <row r="71" spans="1:48">
      <c r="A71" s="185" t="s">
        <v>16</v>
      </c>
      <c r="B71" s="264" t="s">
        <v>240</v>
      </c>
      <c r="C71" s="87" t="str">
        <f t="shared" si="23"/>
        <v>Commercial - Space Heating</v>
      </c>
      <c r="D71" s="87" t="s">
        <v>75</v>
      </c>
      <c r="E71" s="96">
        <f t="shared" ref="E71:E75" si="25">$D57/J$23</f>
        <v>59.117764859369188</v>
      </c>
      <c r="F71" s="104">
        <f t="shared" ref="F71:F78" si="26">E57/$O$23</f>
        <v>82.470862832548889</v>
      </c>
      <c r="G71" s="104">
        <f t="shared" si="24"/>
        <v>82.470862832548889</v>
      </c>
      <c r="H71" s="104">
        <f t="shared" ref="H71:H78" si="27">IF($L$57=-1,G71,((F71-E71)*2/5+E71)*(1+$H$69))</f>
        <v>82.470862832548889</v>
      </c>
      <c r="I71" s="150">
        <f t="shared" si="24"/>
        <v>82.470862832548889</v>
      </c>
      <c r="J71" s="8" cm="1">
        <f t="array" ref="J71">IF(J$8=-1,K71,IF(J$8=99,I71,IF(J$8=0,INDEX($E71:$I71,0,J$6),(INDEX($E71:$I71,0,J$8+1)-INDEX($E71:$I71,0,J$8))/(INDEX($D$5:$H$5,0,J$8+1)-INDEX($D$5:$H$5,0,J$8))+I71)))</f>
        <v>59.117764859369188</v>
      </c>
      <c r="K71" s="8" cm="1">
        <f t="array" ref="K71">IF(K$8=-1,L71,IF(K$8=99,J71,IF(K$8=0,INDEX($E71:$I71,0,K$6),(INDEX($E71:$I71,0,K$8+1)-INDEX($E71:$I71,0,K$8))/(INDEX($D$5:$H$5,0,K$8+1)-INDEX($D$5:$H$5,0,K$8))+J71)))</f>
        <v>63.788384454005126</v>
      </c>
      <c r="L71" s="8" cm="1">
        <f t="array" ref="L71">IF(L$8=-1,M71,IF(L$8=99,K71,IF(L$8=0,INDEX($E71:$I71,0,L$6),(INDEX($E71:$I71,0,L$8+1)-INDEX($E71:$I71,0,L$8))/(INDEX($D$5:$H$5,0,L$8+1)-INDEX($D$5:$H$5,0,L$8))+K71)))</f>
        <v>68.459004048641063</v>
      </c>
      <c r="M71" s="8" cm="1">
        <f t="array" ref="M71">IF(M$8=-1,N71,IF(M$8=99,L71,IF(M$8=0,INDEX($E71:$I71,0,M$6),(INDEX($E71:$I71,0,M$8+1)-INDEX($E71:$I71,0,M$8))/(INDEX($D$5:$H$5,0,M$8+1)-INDEX($D$5:$H$5,0,M$8))+L71)))</f>
        <v>73.129623643277</v>
      </c>
      <c r="N71" s="8" cm="1">
        <f t="array" ref="N71">IF(N$8=-1,O71,IF(N$8=99,M71,IF(N$8=0,INDEX($E71:$I71,0,N$6),(INDEX($E71:$I71,0,N$8+1)-INDEX($E71:$I71,0,N$8))/(INDEX($D$5:$H$5,0,N$8+1)-INDEX($D$5:$H$5,0,N$8))+M71)))</f>
        <v>77.800243237912937</v>
      </c>
      <c r="O71" s="8" cm="1">
        <f t="array" ref="O71">IF(O$8=-1,P71,IF(O$8=99,N71,IF(O$8=0,INDEX($E71:$I71,0,O$6),(INDEX($E71:$I71,0,O$8+1)-INDEX($E71:$I71,0,O$8))/(INDEX($D$5:$H$5,0,O$8+1)-INDEX($D$5:$H$5,0,O$8))+N71)))</f>
        <v>82.470862832548889</v>
      </c>
      <c r="P71" s="8" cm="1">
        <f t="array" ref="P71">IF(P$8=-1,Q71,IF(P$8=99,O71,IF(P$8=0,INDEX($E71:$I71,0,P$6),(INDEX($E71:$I71,0,P$8+1)-INDEX($E71:$I71,0,P$8))/(INDEX($D$5:$H$5,0,P$8+1)-INDEX($D$5:$H$5,0,P$8))+O71)))</f>
        <v>82.470862832548889</v>
      </c>
      <c r="Q71" s="8" cm="1">
        <f t="array" ref="Q71">IF(Q$8=-1,R71,IF(Q$8=99,P71,IF(Q$8=0,INDEX($E71:$I71,0,Q$6),(INDEX($E71:$I71,0,Q$8+1)-INDEX($E71:$I71,0,Q$8))/(INDEX($D$5:$H$5,0,Q$8+1)-INDEX($D$5:$H$5,0,Q$8))+P71)))</f>
        <v>82.470862832548889</v>
      </c>
      <c r="R71" s="8" cm="1">
        <f t="array" ref="R71">IF(R$8=-1,S71,IF(R$8=99,Q71,IF(R$8=0,INDEX($E71:$I71,0,R$6),(INDEX($E71:$I71,0,R$8+1)-INDEX($E71:$I71,0,R$8))/(INDEX($D$5:$H$5,0,R$8+1)-INDEX($D$5:$H$5,0,R$8))+Q71)))</f>
        <v>82.470862832548889</v>
      </c>
      <c r="S71" s="8" cm="1">
        <f t="array" ref="S71">IF(S$8=-1,T71,IF(S$8=99,R71,IF(S$8=0,INDEX($E71:$I71,0,S$6),(INDEX($E71:$I71,0,S$8+1)-INDEX($E71:$I71,0,S$8))/(INDEX($D$5:$H$5,0,S$8+1)-INDEX($D$5:$H$5,0,S$8))+R71)))</f>
        <v>82.470862832548889</v>
      </c>
      <c r="T71" s="8" cm="1">
        <f t="array" ref="T71">IF(T$8=-1,U71,IF(T$8=99,S71,IF(T$8=0,INDEX($E71:$I71,0,T$6),(INDEX($E71:$I71,0,T$8+1)-INDEX($E71:$I71,0,T$8))/(INDEX($D$5:$H$5,0,T$8+1)-INDEX($D$5:$H$5,0,T$8))+S71)))</f>
        <v>82.470862832548889</v>
      </c>
      <c r="U71" s="8" cm="1">
        <f t="array" ref="U71">IF(U$8=-1,V71,IF(U$8=99,T71,IF(U$8=0,INDEX($E71:$I71,0,U$6),(INDEX($E71:$I71,0,U$8+1)-INDEX($E71:$I71,0,U$8))/(INDEX($D$5:$H$5,0,U$8+1)-INDEX($D$5:$H$5,0,U$8))+T71)))</f>
        <v>82.470862832548889</v>
      </c>
      <c r="V71" s="8" cm="1">
        <f t="array" ref="V71">IF(V$8=-1,W71,IF(V$8=99,U71,IF(V$8=0,INDEX($E71:$I71,0,V$6),(INDEX($E71:$I71,0,V$8+1)-INDEX($E71:$I71,0,V$8))/(INDEX($D$5:$H$5,0,V$8+1)-INDEX($D$5:$H$5,0,V$8))+U71)))</f>
        <v>82.470862832548889</v>
      </c>
      <c r="W71" s="8" cm="1">
        <f t="array" ref="W71">IF(W$8=-1,X71,IF(W$8=99,V71,IF(W$8=0,INDEX($E71:$I71,0,W$6),(INDEX($E71:$I71,0,W$8+1)-INDEX($E71:$I71,0,W$8))/(INDEX($D$5:$H$5,0,W$8+1)-INDEX($D$5:$H$5,0,W$8))+V71)))</f>
        <v>82.470862832548889</v>
      </c>
      <c r="X71" s="8" cm="1">
        <f t="array" ref="X71">IF(X$8=-1,Y71,IF(X$8=99,W71,IF(X$8=0,INDEX($E71:$I71,0,X$6),(INDEX($E71:$I71,0,X$8+1)-INDEX($E71:$I71,0,X$8))/(INDEX($D$5:$H$5,0,X$8+1)-INDEX($D$5:$H$5,0,X$8))+W71)))</f>
        <v>82.470862832548889</v>
      </c>
      <c r="Y71" s="8" cm="1">
        <f t="array" ref="Y71">IF(Y$8=-1,Z71,IF(Y$8=99,X71,IF(Y$8=0,INDEX($E71:$I71,0,Y$6),(INDEX($E71:$I71,0,Y$8+1)-INDEX($E71:$I71,0,Y$8))/(INDEX($D$5:$H$5,0,Y$8+1)-INDEX($D$5:$H$5,0,Y$8))+X71)))</f>
        <v>82.470862832548889</v>
      </c>
      <c r="Z71" s="8" cm="1">
        <f t="array" ref="Z71">IF(Z$8=-1,AA71,IF(Z$8=99,Y71,IF(Z$8=0,INDEX($E71:$I71,0,Z$6),(INDEX($E71:$I71,0,Z$8+1)-INDEX($E71:$I71,0,Z$8))/(INDEX($D$5:$H$5,0,Z$8+1)-INDEX($D$5:$H$5,0,Z$8))+Y71)))</f>
        <v>82.470862832548889</v>
      </c>
      <c r="AA71" s="8" cm="1">
        <f t="array" ref="AA71">IF(AA$8=-1,AB71,IF(AA$8=99,Z71,IF(AA$8=0,INDEX($E71:$I71,0,AA$6),(INDEX($E71:$I71,0,AA$8+1)-INDEX($E71:$I71,0,AA$8))/(INDEX($D$5:$H$5,0,AA$8+1)-INDEX($D$5:$H$5,0,AA$8))+Z71)))</f>
        <v>82.470862832548889</v>
      </c>
      <c r="AB71" s="8" cm="1">
        <f t="array" ref="AB71">IF(AB$8=-1,AC71,IF(AB$8=99,AA71,IF(AB$8=0,INDEX($E71:$I71,0,AB$6),(INDEX($E71:$I71,0,AB$8+1)-INDEX($E71:$I71,0,AB$8))/(INDEX($D$5:$H$5,0,AB$8+1)-INDEX($D$5:$H$5,0,AB$8))+AA71)))</f>
        <v>82.470862832548889</v>
      </c>
      <c r="AC71" s="8" cm="1">
        <f t="array" ref="AC71">IF(AC$8=-1,AD71,IF(AC$8=99,AB71,IF(AC$8=0,INDEX($E71:$I71,0,AC$6),(INDEX($E71:$I71,0,AC$8+1)-INDEX($E71:$I71,0,AC$8))/(INDEX($D$5:$H$5,0,AC$8+1)-INDEX($D$5:$H$5,0,AC$8))+AB71)))</f>
        <v>82.470862832548889</v>
      </c>
      <c r="AD71" s="8" cm="1">
        <f t="array" ref="AD71">IF(AD$8=-1,AE71,IF(AD$8=99,AC71,IF(AD$8=0,INDEX($E71:$I71,0,AD$6),(INDEX($E71:$I71,0,AD$8+1)-INDEX($E71:$I71,0,AD$8))/(INDEX($D$5:$H$5,0,AD$8+1)-INDEX($D$5:$H$5,0,AD$8))+AC71)))</f>
        <v>82.470862832548889</v>
      </c>
      <c r="AE71" s="8" cm="1">
        <f t="array" ref="AE71">IF(AE$8=-1,AF71,IF(AE$8=99,AD71,IF(AE$8=0,INDEX($E71:$I71,0,AE$6),(INDEX($E71:$I71,0,AE$8+1)-INDEX($E71:$I71,0,AE$8))/(INDEX($D$5:$H$5,0,AE$8+1)-INDEX($D$5:$H$5,0,AE$8))+AD71)))</f>
        <v>82.470862832548889</v>
      </c>
      <c r="AF71" s="8" cm="1">
        <f t="array" ref="AF71">IF(AF$8=-1,AG71,IF(AF$8=99,AE71,IF(AF$8=0,INDEX($E71:$I71,0,AF$6),(INDEX($E71:$I71,0,AF$8+1)-INDEX($E71:$I71,0,AF$8))/(INDEX($D$5:$H$5,0,AF$8+1)-INDEX($D$5:$H$5,0,AF$8))+AE71)))</f>
        <v>82.470862832548889</v>
      </c>
      <c r="AG71" s="8" cm="1">
        <f t="array" ref="AG71">IF(AG$8=-1,AH71,IF(AG$8=99,AF71,IF(AG$8=0,INDEX($E71:$I71,0,AG$6),(INDEX($E71:$I71,0,AG$8+1)-INDEX($E71:$I71,0,AG$8))/(INDEX($D$5:$H$5,0,AG$8+1)-INDEX($D$5:$H$5,0,AG$8))+AF71)))</f>
        <v>82.470862832548889</v>
      </c>
      <c r="AH71" s="8" cm="1">
        <f t="array" ref="AH71">IF(AH$8=-1,AI71,IF(AH$8=99,AG71,IF(AH$8=0,INDEX($E71:$I71,0,AH$6),(INDEX($E71:$I71,0,AH$8+1)-INDEX($E71:$I71,0,AH$8))/(INDEX($D$5:$H$5,0,AH$8+1)-INDEX($D$5:$H$5,0,AH$8))+AG71)))</f>
        <v>82.470862832548889</v>
      </c>
      <c r="AI71" s="8" cm="1">
        <f t="array" ref="AI71">IF(AI$8=-1,AJ71,IF(AI$8=99,AH71,IF(AI$8=0,INDEX($E71:$I71,0,AI$6),(INDEX($E71:$I71,0,AI$8+1)-INDEX($E71:$I71,0,AI$8))/(INDEX($D$5:$H$5,0,AI$8+1)-INDEX($D$5:$H$5,0,AI$8))+AH71)))</f>
        <v>82.470862832548889</v>
      </c>
      <c r="AJ71" s="8" cm="1">
        <f t="array" ref="AJ71">IF(AJ$8=-1,AK71,IF(AJ$8=99,AI71,IF(AJ$8=0,INDEX($E71:$I71,0,AJ$6),(INDEX($E71:$I71,0,AJ$8+1)-INDEX($E71:$I71,0,AJ$8))/(INDEX($D$5:$H$5,0,AJ$8+1)-INDEX($D$5:$H$5,0,AJ$8))+AI71)))</f>
        <v>82.470862832548889</v>
      </c>
      <c r="AK71" s="8" cm="1">
        <f t="array" ref="AK71">IF(AK$8=-1,AL71,IF(AK$8=99,AJ71,IF(AK$8=0,INDEX($E71:$I71,0,AK$6),(INDEX($E71:$I71,0,AK$8+1)-INDEX($E71:$I71,0,AK$8))/(INDEX($D$5:$H$5,0,AK$8+1)-INDEX($D$5:$H$5,0,AK$8))+AJ71)))</f>
        <v>82.470862832548889</v>
      </c>
      <c r="AL71" s="8" cm="1">
        <f t="array" ref="AL71">IF(AL$8=-1,AM71,IF(AL$8=99,AK71,IF(AL$8=0,INDEX($E71:$I71,0,AL$6),(INDEX($E71:$I71,0,AL$8+1)-INDEX($E71:$I71,0,AL$8))/(INDEX($D$5:$H$5,0,AL$8+1)-INDEX($D$5:$H$5,0,AL$8))+AK71)))</f>
        <v>82.470862832548889</v>
      </c>
      <c r="AM71" s="8" cm="1">
        <f t="array" ref="AM71">IF(AM$8=-1,AN71,IF(AM$8=99,AL71,IF(AM$8=0,INDEX($E71:$I71,0,AM$6),(INDEX($E71:$I71,0,AM$8+1)-INDEX($E71:$I71,0,AM$8))/(INDEX($D$5:$H$5,0,AM$8+1)-INDEX($D$5:$H$5,0,AM$8))+AL71)))</f>
        <v>82.470862832548889</v>
      </c>
      <c r="AN71" s="8" cm="1">
        <f t="array" ref="AN71">IF(AN$8=-1,AO71,IF(AN$8=99,AM71,IF(AN$8=0,INDEX($E71:$I71,0,AN$6),(INDEX($E71:$I71,0,AN$8+1)-INDEX($E71:$I71,0,AN$8))/(INDEX($D$5:$H$5,0,AN$8+1)-INDEX($D$5:$H$5,0,AN$8))+AM71)))</f>
        <v>82.470862832548889</v>
      </c>
      <c r="AO71" s="8" cm="1">
        <f t="array" ref="AO71">IF(AO$8=-1,AP71,IF(AO$8=99,AN71,IF(AO$8=0,INDEX($E71:$I71,0,AO$6),(INDEX($E71:$I71,0,AO$8+1)-INDEX($E71:$I71,0,AO$8))/(INDEX($D$5:$H$5,0,AO$8+1)-INDEX($D$5:$H$5,0,AO$8))+AN71)))</f>
        <v>82.470862832548889</v>
      </c>
      <c r="AP71" s="8" cm="1">
        <f t="array" ref="AP71">IF(AP$8=-1,AQ71,IF(AP$8=99,AO71,IF(AP$8=0,INDEX($E71:$I71,0,AP$6),(INDEX($E71:$I71,0,AP$8+1)-INDEX($E71:$I71,0,AP$8))/(INDEX($D$5:$H$5,0,AP$8+1)-INDEX($D$5:$H$5,0,AP$8))+AO71)))</f>
        <v>82.470862832548889</v>
      </c>
      <c r="AQ71" s="8" cm="1">
        <f t="array" ref="AQ71">IF(AQ$8=-1,AR71,IF(AQ$8=99,AP71,IF(AQ$8=0,INDEX($E71:$I71,0,AQ$6),(INDEX($E71:$I71,0,AQ$8+1)-INDEX($E71:$I71,0,AQ$8))/(INDEX($D$5:$H$5,0,AQ$8+1)-INDEX($D$5:$H$5,0,AQ$8))+AP71)))</f>
        <v>82.470862832548889</v>
      </c>
      <c r="AR71" s="8" cm="1">
        <f t="array" ref="AR71">IF(AR$8=-1,AS71,IF(AR$8=99,AQ71,IF(AR$8=0,INDEX($E71:$I71,0,AR$6),(INDEX($E71:$I71,0,AR$8+1)-INDEX($E71:$I71,0,AR$8))/(INDEX($D$5:$H$5,0,AR$8+1)-INDEX($D$5:$H$5,0,AR$8))+AQ71)))</f>
        <v>82.470862832548889</v>
      </c>
      <c r="AS71" s="8" cm="1">
        <f t="array" ref="AS71">IF(AS$8=-1,AT71,IF(AS$8=99,AR71,IF(AS$8=0,INDEX($E71:$I71,0,AS$6),(INDEX($E71:$I71,0,AS$8+1)-INDEX($E71:$I71,0,AS$8))/(INDEX($D$5:$H$5,0,AS$8+1)-INDEX($D$5:$H$5,0,AS$8))+AR71)))</f>
        <v>82.470862832548889</v>
      </c>
      <c r="AT71" s="8" cm="1">
        <f t="array" ref="AT71">IF(AT$8=-1,AU71,IF(AT$8=99,AS71,IF(AT$8=0,INDEX($E71:$I71,0,AT$6),(INDEX($E71:$I71,0,AT$8+1)-INDEX($E71:$I71,0,AT$8))/(INDEX($D$5:$H$5,0,AT$8+1)-INDEX($D$5:$H$5,0,AT$8))+AS71)))</f>
        <v>82.470862832548889</v>
      </c>
      <c r="AU71" s="8" cm="1">
        <f t="array" ref="AU71">IF(AU$8=-1,AV71,IF(AU$8=99,AT71,IF(AU$8=0,INDEX($E71:$I71,0,AU$6),(INDEX($E71:$I71,0,AU$8+1)-INDEX($E71:$I71,0,AU$8))/(INDEX($D$5:$H$5,0,AU$8+1)-INDEX($D$5:$H$5,0,AU$8))+AT71)))</f>
        <v>82.470862832548889</v>
      </c>
      <c r="AV71" s="8" cm="1">
        <f t="array" ref="AV71">IF(AV$8=-1,AW71,IF(AV$8=99,AU71,IF(AV$8=0,INDEX($E71:$I71,0,AV$6),(INDEX($E71:$I71,0,AV$8+1)-INDEX($E71:$I71,0,AV$8))/(INDEX($D$5:$H$5,0,AV$8+1)-INDEX($D$5:$H$5,0,AV$8))+AU71)))</f>
        <v>82.470862832548889</v>
      </c>
    </row>
    <row r="72" spans="1:48">
      <c r="A72" s="185" t="s">
        <v>16</v>
      </c>
      <c r="B72" s="264" t="s">
        <v>241</v>
      </c>
      <c r="C72" s="87" t="str">
        <f t="shared" si="23"/>
        <v>Commercial - Cooking</v>
      </c>
      <c r="D72" s="87" t="s">
        <v>75</v>
      </c>
      <c r="E72" s="96">
        <f t="shared" si="25"/>
        <v>74.498085701673531</v>
      </c>
      <c r="F72" s="104">
        <f t="shared" si="26"/>
        <v>59.333827134324373</v>
      </c>
      <c r="G72" s="104">
        <f t="shared" si="24"/>
        <v>59.333827134324373</v>
      </c>
      <c r="H72" s="104">
        <f t="shared" si="27"/>
        <v>59.333827134324373</v>
      </c>
      <c r="I72" s="150">
        <f t="shared" si="24"/>
        <v>59.333827134324373</v>
      </c>
      <c r="J72" s="8" cm="1">
        <f t="array" ref="J72">IF(J$8=-1,K72,IF(J$8=99,I72,IF(J$8=0,INDEX($E72:$I72,0,J$6),(INDEX($E72:$I72,0,J$8+1)-INDEX($E72:$I72,0,J$8))/(INDEX($D$5:$H$5,0,J$8+1)-INDEX($D$5:$H$5,0,J$8))+I72)))</f>
        <v>74.498085701673531</v>
      </c>
      <c r="K72" s="8" cm="1">
        <f t="array" ref="K72">IF(K$8=-1,L72,IF(K$8=99,J72,IF(K$8=0,INDEX($E72:$I72,0,K$6),(INDEX($E72:$I72,0,K$8+1)-INDEX($E72:$I72,0,K$8))/(INDEX($D$5:$H$5,0,K$8+1)-INDEX($D$5:$H$5,0,K$8))+J72)))</f>
        <v>71.465233988203693</v>
      </c>
      <c r="L72" s="8" cm="1">
        <f t="array" ref="L72">IF(L$8=-1,M72,IF(L$8=99,K72,IF(L$8=0,INDEX($E72:$I72,0,L$6),(INDEX($E72:$I72,0,L$8+1)-INDEX($E72:$I72,0,L$8))/(INDEX($D$5:$H$5,0,L$8+1)-INDEX($D$5:$H$5,0,L$8))+K72)))</f>
        <v>68.432382274733868</v>
      </c>
      <c r="M72" s="8" cm="1">
        <f t="array" ref="M72">IF(M$8=-1,N72,IF(M$8=99,L72,IF(M$8=0,INDEX($E72:$I72,0,M$6),(INDEX($E72:$I72,0,M$8+1)-INDEX($E72:$I72,0,M$8))/(INDEX($D$5:$H$5,0,M$8+1)-INDEX($D$5:$H$5,0,M$8))+L72)))</f>
        <v>65.399530561264044</v>
      </c>
      <c r="N72" s="8" cm="1">
        <f t="array" ref="N72">IF(N$8=-1,O72,IF(N$8=99,M72,IF(N$8=0,INDEX($E72:$I72,0,N$6),(INDEX($E72:$I72,0,N$8+1)-INDEX($E72:$I72,0,N$8))/(INDEX($D$5:$H$5,0,N$8+1)-INDEX($D$5:$H$5,0,N$8))+M72)))</f>
        <v>62.366678847794212</v>
      </c>
      <c r="O72" s="8" cm="1">
        <f t="array" ref="O72">IF(O$8=-1,P72,IF(O$8=99,N72,IF(O$8=0,INDEX($E72:$I72,0,O$6),(INDEX($E72:$I72,0,O$8+1)-INDEX($E72:$I72,0,O$8))/(INDEX($D$5:$H$5,0,O$8+1)-INDEX($D$5:$H$5,0,O$8))+N72)))</f>
        <v>59.333827134324373</v>
      </c>
      <c r="P72" s="8" cm="1">
        <f t="array" ref="P72">IF(P$8=-1,Q72,IF(P$8=99,O72,IF(P$8=0,INDEX($E72:$I72,0,P$6),(INDEX($E72:$I72,0,P$8+1)-INDEX($E72:$I72,0,P$8))/(INDEX($D$5:$H$5,0,P$8+1)-INDEX($D$5:$H$5,0,P$8))+O72)))</f>
        <v>59.333827134324373</v>
      </c>
      <c r="Q72" s="8" cm="1">
        <f t="array" ref="Q72">IF(Q$8=-1,R72,IF(Q$8=99,P72,IF(Q$8=0,INDEX($E72:$I72,0,Q$6),(INDEX($E72:$I72,0,Q$8+1)-INDEX($E72:$I72,0,Q$8))/(INDEX($D$5:$H$5,0,Q$8+1)-INDEX($D$5:$H$5,0,Q$8))+P72)))</f>
        <v>59.333827134324373</v>
      </c>
      <c r="R72" s="8" cm="1">
        <f t="array" ref="R72">IF(R$8=-1,S72,IF(R$8=99,Q72,IF(R$8=0,INDEX($E72:$I72,0,R$6),(INDEX($E72:$I72,0,R$8+1)-INDEX($E72:$I72,0,R$8))/(INDEX($D$5:$H$5,0,R$8+1)-INDEX($D$5:$H$5,0,R$8))+Q72)))</f>
        <v>59.333827134324373</v>
      </c>
      <c r="S72" s="8" cm="1">
        <f t="array" ref="S72">IF(S$8=-1,T72,IF(S$8=99,R72,IF(S$8=0,INDEX($E72:$I72,0,S$6),(INDEX($E72:$I72,0,S$8+1)-INDEX($E72:$I72,0,S$8))/(INDEX($D$5:$H$5,0,S$8+1)-INDEX($D$5:$H$5,0,S$8))+R72)))</f>
        <v>59.333827134324373</v>
      </c>
      <c r="T72" s="8" cm="1">
        <f t="array" ref="T72">IF(T$8=-1,U72,IF(T$8=99,S72,IF(T$8=0,INDEX($E72:$I72,0,T$6),(INDEX($E72:$I72,0,T$8+1)-INDEX($E72:$I72,0,T$8))/(INDEX($D$5:$H$5,0,T$8+1)-INDEX($D$5:$H$5,0,T$8))+S72)))</f>
        <v>59.333827134324373</v>
      </c>
      <c r="U72" s="8" cm="1">
        <f t="array" ref="U72">IF(U$8=-1,V72,IF(U$8=99,T72,IF(U$8=0,INDEX($E72:$I72,0,U$6),(INDEX($E72:$I72,0,U$8+1)-INDEX($E72:$I72,0,U$8))/(INDEX($D$5:$H$5,0,U$8+1)-INDEX($D$5:$H$5,0,U$8))+T72)))</f>
        <v>59.333827134324373</v>
      </c>
      <c r="V72" s="8" cm="1">
        <f t="array" ref="V72">IF(V$8=-1,W72,IF(V$8=99,U72,IF(V$8=0,INDEX($E72:$I72,0,V$6),(INDEX($E72:$I72,0,V$8+1)-INDEX($E72:$I72,0,V$8))/(INDEX($D$5:$H$5,0,V$8+1)-INDEX($D$5:$H$5,0,V$8))+U72)))</f>
        <v>59.333827134324373</v>
      </c>
      <c r="W72" s="8" cm="1">
        <f t="array" ref="W72">IF(W$8=-1,X72,IF(W$8=99,V72,IF(W$8=0,INDEX($E72:$I72,0,W$6),(INDEX($E72:$I72,0,W$8+1)-INDEX($E72:$I72,0,W$8))/(INDEX($D$5:$H$5,0,W$8+1)-INDEX($D$5:$H$5,0,W$8))+V72)))</f>
        <v>59.333827134324373</v>
      </c>
      <c r="X72" s="8" cm="1">
        <f t="array" ref="X72">IF(X$8=-1,Y72,IF(X$8=99,W72,IF(X$8=0,INDEX($E72:$I72,0,X$6),(INDEX($E72:$I72,0,X$8+1)-INDEX($E72:$I72,0,X$8))/(INDEX($D$5:$H$5,0,X$8+1)-INDEX($D$5:$H$5,0,X$8))+W72)))</f>
        <v>59.333827134324373</v>
      </c>
      <c r="Y72" s="8" cm="1">
        <f t="array" ref="Y72">IF(Y$8=-1,Z72,IF(Y$8=99,X72,IF(Y$8=0,INDEX($E72:$I72,0,Y$6),(INDEX($E72:$I72,0,Y$8+1)-INDEX($E72:$I72,0,Y$8))/(INDEX($D$5:$H$5,0,Y$8+1)-INDEX($D$5:$H$5,0,Y$8))+X72)))</f>
        <v>59.333827134324373</v>
      </c>
      <c r="Z72" s="8" cm="1">
        <f t="array" ref="Z72">IF(Z$8=-1,AA72,IF(Z$8=99,Y72,IF(Z$8=0,INDEX($E72:$I72,0,Z$6),(INDEX($E72:$I72,0,Z$8+1)-INDEX($E72:$I72,0,Z$8))/(INDEX($D$5:$H$5,0,Z$8+1)-INDEX($D$5:$H$5,0,Z$8))+Y72)))</f>
        <v>59.333827134324373</v>
      </c>
      <c r="AA72" s="8" cm="1">
        <f t="array" ref="AA72">IF(AA$8=-1,AB72,IF(AA$8=99,Z72,IF(AA$8=0,INDEX($E72:$I72,0,AA$6),(INDEX($E72:$I72,0,AA$8+1)-INDEX($E72:$I72,0,AA$8))/(INDEX($D$5:$H$5,0,AA$8+1)-INDEX($D$5:$H$5,0,AA$8))+Z72)))</f>
        <v>59.333827134324373</v>
      </c>
      <c r="AB72" s="8" cm="1">
        <f t="array" ref="AB72">IF(AB$8=-1,AC72,IF(AB$8=99,AA72,IF(AB$8=0,INDEX($E72:$I72,0,AB$6),(INDEX($E72:$I72,0,AB$8+1)-INDEX($E72:$I72,0,AB$8))/(INDEX($D$5:$H$5,0,AB$8+1)-INDEX($D$5:$H$5,0,AB$8))+AA72)))</f>
        <v>59.333827134324373</v>
      </c>
      <c r="AC72" s="8" cm="1">
        <f t="array" ref="AC72">IF(AC$8=-1,AD72,IF(AC$8=99,AB72,IF(AC$8=0,INDEX($E72:$I72,0,AC$6),(INDEX($E72:$I72,0,AC$8+1)-INDEX($E72:$I72,0,AC$8))/(INDEX($D$5:$H$5,0,AC$8+1)-INDEX($D$5:$H$5,0,AC$8))+AB72)))</f>
        <v>59.333827134324373</v>
      </c>
      <c r="AD72" s="8" cm="1">
        <f t="array" ref="AD72">IF(AD$8=-1,AE72,IF(AD$8=99,AC72,IF(AD$8=0,INDEX($E72:$I72,0,AD$6),(INDEX($E72:$I72,0,AD$8+1)-INDEX($E72:$I72,0,AD$8))/(INDEX($D$5:$H$5,0,AD$8+1)-INDEX($D$5:$H$5,0,AD$8))+AC72)))</f>
        <v>59.333827134324373</v>
      </c>
      <c r="AE72" s="8" cm="1">
        <f t="array" ref="AE72">IF(AE$8=-1,AF72,IF(AE$8=99,AD72,IF(AE$8=0,INDEX($E72:$I72,0,AE$6),(INDEX($E72:$I72,0,AE$8+1)-INDEX($E72:$I72,0,AE$8))/(INDEX($D$5:$H$5,0,AE$8+1)-INDEX($D$5:$H$5,0,AE$8))+AD72)))</f>
        <v>59.333827134324373</v>
      </c>
      <c r="AF72" s="8" cm="1">
        <f t="array" ref="AF72">IF(AF$8=-1,AG72,IF(AF$8=99,AE72,IF(AF$8=0,INDEX($E72:$I72,0,AF$6),(INDEX($E72:$I72,0,AF$8+1)-INDEX($E72:$I72,0,AF$8))/(INDEX($D$5:$H$5,0,AF$8+1)-INDEX($D$5:$H$5,0,AF$8))+AE72)))</f>
        <v>59.333827134324373</v>
      </c>
      <c r="AG72" s="8" cm="1">
        <f t="array" ref="AG72">IF(AG$8=-1,AH72,IF(AG$8=99,AF72,IF(AG$8=0,INDEX($E72:$I72,0,AG$6),(INDEX($E72:$I72,0,AG$8+1)-INDEX($E72:$I72,0,AG$8))/(INDEX($D$5:$H$5,0,AG$8+1)-INDEX($D$5:$H$5,0,AG$8))+AF72)))</f>
        <v>59.333827134324373</v>
      </c>
      <c r="AH72" s="8" cm="1">
        <f t="array" ref="AH72">IF(AH$8=-1,AI72,IF(AH$8=99,AG72,IF(AH$8=0,INDEX($E72:$I72,0,AH$6),(INDEX($E72:$I72,0,AH$8+1)-INDEX($E72:$I72,0,AH$8))/(INDEX($D$5:$H$5,0,AH$8+1)-INDEX($D$5:$H$5,0,AH$8))+AG72)))</f>
        <v>59.333827134324373</v>
      </c>
      <c r="AI72" s="8" cm="1">
        <f t="array" ref="AI72">IF(AI$8=-1,AJ72,IF(AI$8=99,AH72,IF(AI$8=0,INDEX($E72:$I72,0,AI$6),(INDEX($E72:$I72,0,AI$8+1)-INDEX($E72:$I72,0,AI$8))/(INDEX($D$5:$H$5,0,AI$8+1)-INDEX($D$5:$H$5,0,AI$8))+AH72)))</f>
        <v>59.333827134324373</v>
      </c>
      <c r="AJ72" s="8" cm="1">
        <f t="array" ref="AJ72">IF(AJ$8=-1,AK72,IF(AJ$8=99,AI72,IF(AJ$8=0,INDEX($E72:$I72,0,AJ$6),(INDEX($E72:$I72,0,AJ$8+1)-INDEX($E72:$I72,0,AJ$8))/(INDEX($D$5:$H$5,0,AJ$8+1)-INDEX($D$5:$H$5,0,AJ$8))+AI72)))</f>
        <v>59.333827134324373</v>
      </c>
      <c r="AK72" s="8" cm="1">
        <f t="array" ref="AK72">IF(AK$8=-1,AL72,IF(AK$8=99,AJ72,IF(AK$8=0,INDEX($E72:$I72,0,AK$6),(INDEX($E72:$I72,0,AK$8+1)-INDEX($E72:$I72,0,AK$8))/(INDEX($D$5:$H$5,0,AK$8+1)-INDEX($D$5:$H$5,0,AK$8))+AJ72)))</f>
        <v>59.333827134324373</v>
      </c>
      <c r="AL72" s="8" cm="1">
        <f t="array" ref="AL72">IF(AL$8=-1,AM72,IF(AL$8=99,AK72,IF(AL$8=0,INDEX($E72:$I72,0,AL$6),(INDEX($E72:$I72,0,AL$8+1)-INDEX($E72:$I72,0,AL$8))/(INDEX($D$5:$H$5,0,AL$8+1)-INDEX($D$5:$H$5,0,AL$8))+AK72)))</f>
        <v>59.333827134324373</v>
      </c>
      <c r="AM72" s="8" cm="1">
        <f t="array" ref="AM72">IF(AM$8=-1,AN72,IF(AM$8=99,AL72,IF(AM$8=0,INDEX($E72:$I72,0,AM$6),(INDEX($E72:$I72,0,AM$8+1)-INDEX($E72:$I72,0,AM$8))/(INDEX($D$5:$H$5,0,AM$8+1)-INDEX($D$5:$H$5,0,AM$8))+AL72)))</f>
        <v>59.333827134324373</v>
      </c>
      <c r="AN72" s="8" cm="1">
        <f t="array" ref="AN72">IF(AN$8=-1,AO72,IF(AN$8=99,AM72,IF(AN$8=0,INDEX($E72:$I72,0,AN$6),(INDEX($E72:$I72,0,AN$8+1)-INDEX($E72:$I72,0,AN$8))/(INDEX($D$5:$H$5,0,AN$8+1)-INDEX($D$5:$H$5,0,AN$8))+AM72)))</f>
        <v>59.333827134324373</v>
      </c>
      <c r="AO72" s="8" cm="1">
        <f t="array" ref="AO72">IF(AO$8=-1,AP72,IF(AO$8=99,AN72,IF(AO$8=0,INDEX($E72:$I72,0,AO$6),(INDEX($E72:$I72,0,AO$8+1)-INDEX($E72:$I72,0,AO$8))/(INDEX($D$5:$H$5,0,AO$8+1)-INDEX($D$5:$H$5,0,AO$8))+AN72)))</f>
        <v>59.333827134324373</v>
      </c>
      <c r="AP72" s="8" cm="1">
        <f t="array" ref="AP72">IF(AP$8=-1,AQ72,IF(AP$8=99,AO72,IF(AP$8=0,INDEX($E72:$I72,0,AP$6),(INDEX($E72:$I72,0,AP$8+1)-INDEX($E72:$I72,0,AP$8))/(INDEX($D$5:$H$5,0,AP$8+1)-INDEX($D$5:$H$5,0,AP$8))+AO72)))</f>
        <v>59.333827134324373</v>
      </c>
      <c r="AQ72" s="8" cm="1">
        <f t="array" ref="AQ72">IF(AQ$8=-1,AR72,IF(AQ$8=99,AP72,IF(AQ$8=0,INDEX($E72:$I72,0,AQ$6),(INDEX($E72:$I72,0,AQ$8+1)-INDEX($E72:$I72,0,AQ$8))/(INDEX($D$5:$H$5,0,AQ$8+1)-INDEX($D$5:$H$5,0,AQ$8))+AP72)))</f>
        <v>59.333827134324373</v>
      </c>
      <c r="AR72" s="8" cm="1">
        <f t="array" ref="AR72">IF(AR$8=-1,AS72,IF(AR$8=99,AQ72,IF(AR$8=0,INDEX($E72:$I72,0,AR$6),(INDEX($E72:$I72,0,AR$8+1)-INDEX($E72:$I72,0,AR$8))/(INDEX($D$5:$H$5,0,AR$8+1)-INDEX($D$5:$H$5,0,AR$8))+AQ72)))</f>
        <v>59.333827134324373</v>
      </c>
      <c r="AS72" s="8" cm="1">
        <f t="array" ref="AS72">IF(AS$8=-1,AT72,IF(AS$8=99,AR72,IF(AS$8=0,INDEX($E72:$I72,0,AS$6),(INDEX($E72:$I72,0,AS$8+1)-INDEX($E72:$I72,0,AS$8))/(INDEX($D$5:$H$5,0,AS$8+1)-INDEX($D$5:$H$5,0,AS$8))+AR72)))</f>
        <v>59.333827134324373</v>
      </c>
      <c r="AT72" s="8" cm="1">
        <f t="array" ref="AT72">IF(AT$8=-1,AU72,IF(AT$8=99,AS72,IF(AT$8=0,INDEX($E72:$I72,0,AT$6),(INDEX($E72:$I72,0,AT$8+1)-INDEX($E72:$I72,0,AT$8))/(INDEX($D$5:$H$5,0,AT$8+1)-INDEX($D$5:$H$5,0,AT$8))+AS72)))</f>
        <v>59.333827134324373</v>
      </c>
      <c r="AU72" s="8" cm="1">
        <f t="array" ref="AU72">IF(AU$8=-1,AV72,IF(AU$8=99,AT72,IF(AU$8=0,INDEX($E72:$I72,0,AU$6),(INDEX($E72:$I72,0,AU$8+1)-INDEX($E72:$I72,0,AU$8))/(INDEX($D$5:$H$5,0,AU$8+1)-INDEX($D$5:$H$5,0,AU$8))+AT72)))</f>
        <v>59.333827134324373</v>
      </c>
      <c r="AV72" s="8" cm="1">
        <f t="array" ref="AV72">IF(AV$8=-1,AW72,IF(AV$8=99,AU72,IF(AV$8=0,INDEX($E72:$I72,0,AV$6),(INDEX($E72:$I72,0,AV$8+1)-INDEX($E72:$I72,0,AV$8))/(INDEX($D$5:$H$5,0,AV$8+1)-INDEX($D$5:$H$5,0,AV$8))+AU72)))</f>
        <v>59.333827134324373</v>
      </c>
    </row>
    <row r="73" spans="1:48">
      <c r="A73" s="185" t="s">
        <v>16</v>
      </c>
      <c r="B73" s="264" t="s">
        <v>242</v>
      </c>
      <c r="C73" s="87" t="str">
        <f t="shared" si="23"/>
        <v>Commercial - Lighting</v>
      </c>
      <c r="D73" s="87" t="s">
        <v>75</v>
      </c>
      <c r="E73" s="96">
        <f t="shared" si="25"/>
        <v>915.10615144128838</v>
      </c>
      <c r="F73" s="104">
        <f t="shared" si="26"/>
        <v>752.55792279474565</v>
      </c>
      <c r="G73" s="104">
        <f t="shared" si="24"/>
        <v>752.55792279474565</v>
      </c>
      <c r="H73" s="104">
        <f t="shared" si="27"/>
        <v>752.55792279474565</v>
      </c>
      <c r="I73" s="150">
        <f t="shared" si="24"/>
        <v>752.55792279474565</v>
      </c>
      <c r="J73" s="8" cm="1">
        <f t="array" ref="J73">IF(J$8=-1,K73,IF(J$8=99,I73,IF(J$8=0,INDEX($E73:$I73,0,J$6),(INDEX($E73:$I73,0,J$8+1)-INDEX($E73:$I73,0,J$8))/(INDEX($D$5:$H$5,0,J$8+1)-INDEX($D$5:$H$5,0,J$8))+I73)))</f>
        <v>915.10615144128838</v>
      </c>
      <c r="K73" s="8" cm="1">
        <f t="array" ref="K73">IF(K$8=-1,L73,IF(K$8=99,J73,IF(K$8=0,INDEX($E73:$I73,0,K$6),(INDEX($E73:$I73,0,K$8+1)-INDEX($E73:$I73,0,K$8))/(INDEX($D$5:$H$5,0,K$8+1)-INDEX($D$5:$H$5,0,K$8))+J73)))</f>
        <v>882.59650571197983</v>
      </c>
      <c r="L73" s="8" cm="1">
        <f t="array" ref="L73">IF(L$8=-1,M73,IF(L$8=99,K73,IF(L$8=0,INDEX($E73:$I73,0,L$6),(INDEX($E73:$I73,0,L$8+1)-INDEX($E73:$I73,0,L$8))/(INDEX($D$5:$H$5,0,L$8+1)-INDEX($D$5:$H$5,0,L$8))+K73)))</f>
        <v>850.08685998267129</v>
      </c>
      <c r="M73" s="8" cm="1">
        <f t="array" ref="M73">IF(M$8=-1,N73,IF(M$8=99,L73,IF(M$8=0,INDEX($E73:$I73,0,M$6),(INDEX($E73:$I73,0,M$8+1)-INDEX($E73:$I73,0,M$8))/(INDEX($D$5:$H$5,0,M$8+1)-INDEX($D$5:$H$5,0,M$8))+L73)))</f>
        <v>817.57721425336274</v>
      </c>
      <c r="N73" s="8" cm="1">
        <f t="array" ref="N73">IF(N$8=-1,O73,IF(N$8=99,M73,IF(N$8=0,INDEX($E73:$I73,0,N$6),(INDEX($E73:$I73,0,N$8+1)-INDEX($E73:$I73,0,N$8))/(INDEX($D$5:$H$5,0,N$8+1)-INDEX($D$5:$H$5,0,N$8))+M73)))</f>
        <v>785.0675685240542</v>
      </c>
      <c r="O73" s="8" cm="1">
        <f t="array" ref="O73">IF(O$8=-1,P73,IF(O$8=99,N73,IF(O$8=0,INDEX($E73:$I73,0,O$6),(INDEX($E73:$I73,0,O$8+1)-INDEX($E73:$I73,0,O$8))/(INDEX($D$5:$H$5,0,O$8+1)-INDEX($D$5:$H$5,0,O$8))+N73)))</f>
        <v>752.55792279474565</v>
      </c>
      <c r="P73" s="8" cm="1">
        <f t="array" ref="P73">IF(P$8=-1,Q73,IF(P$8=99,O73,IF(P$8=0,INDEX($E73:$I73,0,P$6),(INDEX($E73:$I73,0,P$8+1)-INDEX($E73:$I73,0,P$8))/(INDEX($D$5:$H$5,0,P$8+1)-INDEX($D$5:$H$5,0,P$8))+O73)))</f>
        <v>752.55792279474565</v>
      </c>
      <c r="Q73" s="8" cm="1">
        <f t="array" ref="Q73">IF(Q$8=-1,R73,IF(Q$8=99,P73,IF(Q$8=0,INDEX($E73:$I73,0,Q$6),(INDEX($E73:$I73,0,Q$8+1)-INDEX($E73:$I73,0,Q$8))/(INDEX($D$5:$H$5,0,Q$8+1)-INDEX($D$5:$H$5,0,Q$8))+P73)))</f>
        <v>752.55792279474565</v>
      </c>
      <c r="R73" s="8" cm="1">
        <f t="array" ref="R73">IF(R$8=-1,S73,IF(R$8=99,Q73,IF(R$8=0,INDEX($E73:$I73,0,R$6),(INDEX($E73:$I73,0,R$8+1)-INDEX($E73:$I73,0,R$8))/(INDEX($D$5:$H$5,0,R$8+1)-INDEX($D$5:$H$5,0,R$8))+Q73)))</f>
        <v>752.55792279474565</v>
      </c>
      <c r="S73" s="8" cm="1">
        <f t="array" ref="S73">IF(S$8=-1,T73,IF(S$8=99,R73,IF(S$8=0,INDEX($E73:$I73,0,S$6),(INDEX($E73:$I73,0,S$8+1)-INDEX($E73:$I73,0,S$8))/(INDEX($D$5:$H$5,0,S$8+1)-INDEX($D$5:$H$5,0,S$8))+R73)))</f>
        <v>752.55792279474565</v>
      </c>
      <c r="T73" s="8" cm="1">
        <f t="array" ref="T73">IF(T$8=-1,U73,IF(T$8=99,S73,IF(T$8=0,INDEX($E73:$I73,0,T$6),(INDEX($E73:$I73,0,T$8+1)-INDEX($E73:$I73,0,T$8))/(INDEX($D$5:$H$5,0,T$8+1)-INDEX($D$5:$H$5,0,T$8))+S73)))</f>
        <v>752.55792279474565</v>
      </c>
      <c r="U73" s="8" cm="1">
        <f t="array" ref="U73">IF(U$8=-1,V73,IF(U$8=99,T73,IF(U$8=0,INDEX($E73:$I73,0,U$6),(INDEX($E73:$I73,0,U$8+1)-INDEX($E73:$I73,0,U$8))/(INDEX($D$5:$H$5,0,U$8+1)-INDEX($D$5:$H$5,0,U$8))+T73)))</f>
        <v>752.55792279474565</v>
      </c>
      <c r="V73" s="8" cm="1">
        <f t="array" ref="V73">IF(V$8=-1,W73,IF(V$8=99,U73,IF(V$8=0,INDEX($E73:$I73,0,V$6),(INDEX($E73:$I73,0,V$8+1)-INDEX($E73:$I73,0,V$8))/(INDEX($D$5:$H$5,0,V$8+1)-INDEX($D$5:$H$5,0,V$8))+U73)))</f>
        <v>752.55792279474565</v>
      </c>
      <c r="W73" s="8" cm="1">
        <f t="array" ref="W73">IF(W$8=-1,X73,IF(W$8=99,V73,IF(W$8=0,INDEX($E73:$I73,0,W$6),(INDEX($E73:$I73,0,W$8+1)-INDEX($E73:$I73,0,W$8))/(INDEX($D$5:$H$5,0,W$8+1)-INDEX($D$5:$H$5,0,W$8))+V73)))</f>
        <v>752.55792279474565</v>
      </c>
      <c r="X73" s="8" cm="1">
        <f t="array" ref="X73">IF(X$8=-1,Y73,IF(X$8=99,W73,IF(X$8=0,INDEX($E73:$I73,0,X$6),(INDEX($E73:$I73,0,X$8+1)-INDEX($E73:$I73,0,X$8))/(INDEX($D$5:$H$5,0,X$8+1)-INDEX($D$5:$H$5,0,X$8))+W73)))</f>
        <v>752.55792279474565</v>
      </c>
      <c r="Y73" s="8" cm="1">
        <f t="array" ref="Y73">IF(Y$8=-1,Z73,IF(Y$8=99,X73,IF(Y$8=0,INDEX($E73:$I73,0,Y$6),(INDEX($E73:$I73,0,Y$8+1)-INDEX($E73:$I73,0,Y$8))/(INDEX($D$5:$H$5,0,Y$8+1)-INDEX($D$5:$H$5,0,Y$8))+X73)))</f>
        <v>752.55792279474565</v>
      </c>
      <c r="Z73" s="8" cm="1">
        <f t="array" ref="Z73">IF(Z$8=-1,AA73,IF(Z$8=99,Y73,IF(Z$8=0,INDEX($E73:$I73,0,Z$6),(INDEX($E73:$I73,0,Z$8+1)-INDEX($E73:$I73,0,Z$8))/(INDEX($D$5:$H$5,0,Z$8+1)-INDEX($D$5:$H$5,0,Z$8))+Y73)))</f>
        <v>752.55792279474565</v>
      </c>
      <c r="AA73" s="8" cm="1">
        <f t="array" ref="AA73">IF(AA$8=-1,AB73,IF(AA$8=99,Z73,IF(AA$8=0,INDEX($E73:$I73,0,AA$6),(INDEX($E73:$I73,0,AA$8+1)-INDEX($E73:$I73,0,AA$8))/(INDEX($D$5:$H$5,0,AA$8+1)-INDEX($D$5:$H$5,0,AA$8))+Z73)))</f>
        <v>752.55792279474565</v>
      </c>
      <c r="AB73" s="8" cm="1">
        <f t="array" ref="AB73">IF(AB$8=-1,AC73,IF(AB$8=99,AA73,IF(AB$8=0,INDEX($E73:$I73,0,AB$6),(INDEX($E73:$I73,0,AB$8+1)-INDEX($E73:$I73,0,AB$8))/(INDEX($D$5:$H$5,0,AB$8+1)-INDEX($D$5:$H$5,0,AB$8))+AA73)))</f>
        <v>752.55792279474565</v>
      </c>
      <c r="AC73" s="8" cm="1">
        <f t="array" ref="AC73">IF(AC$8=-1,AD73,IF(AC$8=99,AB73,IF(AC$8=0,INDEX($E73:$I73,0,AC$6),(INDEX($E73:$I73,0,AC$8+1)-INDEX($E73:$I73,0,AC$8))/(INDEX($D$5:$H$5,0,AC$8+1)-INDEX($D$5:$H$5,0,AC$8))+AB73)))</f>
        <v>752.55792279474565</v>
      </c>
      <c r="AD73" s="8" cm="1">
        <f t="array" ref="AD73">IF(AD$8=-1,AE73,IF(AD$8=99,AC73,IF(AD$8=0,INDEX($E73:$I73,0,AD$6),(INDEX($E73:$I73,0,AD$8+1)-INDEX($E73:$I73,0,AD$8))/(INDEX($D$5:$H$5,0,AD$8+1)-INDEX($D$5:$H$5,0,AD$8))+AC73)))</f>
        <v>752.55792279474565</v>
      </c>
      <c r="AE73" s="8" cm="1">
        <f t="array" ref="AE73">IF(AE$8=-1,AF73,IF(AE$8=99,AD73,IF(AE$8=0,INDEX($E73:$I73,0,AE$6),(INDEX($E73:$I73,0,AE$8+1)-INDEX($E73:$I73,0,AE$8))/(INDEX($D$5:$H$5,0,AE$8+1)-INDEX($D$5:$H$5,0,AE$8))+AD73)))</f>
        <v>752.55792279474565</v>
      </c>
      <c r="AF73" s="8" cm="1">
        <f t="array" ref="AF73">IF(AF$8=-1,AG73,IF(AF$8=99,AE73,IF(AF$8=0,INDEX($E73:$I73,0,AF$6),(INDEX($E73:$I73,0,AF$8+1)-INDEX($E73:$I73,0,AF$8))/(INDEX($D$5:$H$5,0,AF$8+1)-INDEX($D$5:$H$5,0,AF$8))+AE73)))</f>
        <v>752.55792279474565</v>
      </c>
      <c r="AG73" s="8" cm="1">
        <f t="array" ref="AG73">IF(AG$8=-1,AH73,IF(AG$8=99,AF73,IF(AG$8=0,INDEX($E73:$I73,0,AG$6),(INDEX($E73:$I73,0,AG$8+1)-INDEX($E73:$I73,0,AG$8))/(INDEX($D$5:$H$5,0,AG$8+1)-INDEX($D$5:$H$5,0,AG$8))+AF73)))</f>
        <v>752.55792279474565</v>
      </c>
      <c r="AH73" s="8" cm="1">
        <f t="array" ref="AH73">IF(AH$8=-1,AI73,IF(AH$8=99,AG73,IF(AH$8=0,INDEX($E73:$I73,0,AH$6),(INDEX($E73:$I73,0,AH$8+1)-INDEX($E73:$I73,0,AH$8))/(INDEX($D$5:$H$5,0,AH$8+1)-INDEX($D$5:$H$5,0,AH$8))+AG73)))</f>
        <v>752.55792279474565</v>
      </c>
      <c r="AI73" s="8" cm="1">
        <f t="array" ref="AI73">IF(AI$8=-1,AJ73,IF(AI$8=99,AH73,IF(AI$8=0,INDEX($E73:$I73,0,AI$6),(INDEX($E73:$I73,0,AI$8+1)-INDEX($E73:$I73,0,AI$8))/(INDEX($D$5:$H$5,0,AI$8+1)-INDEX($D$5:$H$5,0,AI$8))+AH73)))</f>
        <v>752.55792279474565</v>
      </c>
      <c r="AJ73" s="8" cm="1">
        <f t="array" ref="AJ73">IF(AJ$8=-1,AK73,IF(AJ$8=99,AI73,IF(AJ$8=0,INDEX($E73:$I73,0,AJ$6),(INDEX($E73:$I73,0,AJ$8+1)-INDEX($E73:$I73,0,AJ$8))/(INDEX($D$5:$H$5,0,AJ$8+1)-INDEX($D$5:$H$5,0,AJ$8))+AI73)))</f>
        <v>752.55792279474565</v>
      </c>
      <c r="AK73" s="8" cm="1">
        <f t="array" ref="AK73">IF(AK$8=-1,AL73,IF(AK$8=99,AJ73,IF(AK$8=0,INDEX($E73:$I73,0,AK$6),(INDEX($E73:$I73,0,AK$8+1)-INDEX($E73:$I73,0,AK$8))/(INDEX($D$5:$H$5,0,AK$8+1)-INDEX($D$5:$H$5,0,AK$8))+AJ73)))</f>
        <v>752.55792279474565</v>
      </c>
      <c r="AL73" s="8" cm="1">
        <f t="array" ref="AL73">IF(AL$8=-1,AM73,IF(AL$8=99,AK73,IF(AL$8=0,INDEX($E73:$I73,0,AL$6),(INDEX($E73:$I73,0,AL$8+1)-INDEX($E73:$I73,0,AL$8))/(INDEX($D$5:$H$5,0,AL$8+1)-INDEX($D$5:$H$5,0,AL$8))+AK73)))</f>
        <v>752.55792279474565</v>
      </c>
      <c r="AM73" s="8" cm="1">
        <f t="array" ref="AM73">IF(AM$8=-1,AN73,IF(AM$8=99,AL73,IF(AM$8=0,INDEX($E73:$I73,0,AM$6),(INDEX($E73:$I73,0,AM$8+1)-INDEX($E73:$I73,0,AM$8))/(INDEX($D$5:$H$5,0,AM$8+1)-INDEX($D$5:$H$5,0,AM$8))+AL73)))</f>
        <v>752.55792279474565</v>
      </c>
      <c r="AN73" s="8" cm="1">
        <f t="array" ref="AN73">IF(AN$8=-1,AO73,IF(AN$8=99,AM73,IF(AN$8=0,INDEX($E73:$I73,0,AN$6),(INDEX($E73:$I73,0,AN$8+1)-INDEX($E73:$I73,0,AN$8))/(INDEX($D$5:$H$5,0,AN$8+1)-INDEX($D$5:$H$5,0,AN$8))+AM73)))</f>
        <v>752.55792279474565</v>
      </c>
      <c r="AO73" s="8" cm="1">
        <f t="array" ref="AO73">IF(AO$8=-1,AP73,IF(AO$8=99,AN73,IF(AO$8=0,INDEX($E73:$I73,0,AO$6),(INDEX($E73:$I73,0,AO$8+1)-INDEX($E73:$I73,0,AO$8))/(INDEX($D$5:$H$5,0,AO$8+1)-INDEX($D$5:$H$5,0,AO$8))+AN73)))</f>
        <v>752.55792279474565</v>
      </c>
      <c r="AP73" s="8" cm="1">
        <f t="array" ref="AP73">IF(AP$8=-1,AQ73,IF(AP$8=99,AO73,IF(AP$8=0,INDEX($E73:$I73,0,AP$6),(INDEX($E73:$I73,0,AP$8+1)-INDEX($E73:$I73,0,AP$8))/(INDEX($D$5:$H$5,0,AP$8+1)-INDEX($D$5:$H$5,0,AP$8))+AO73)))</f>
        <v>752.55792279474565</v>
      </c>
      <c r="AQ73" s="8" cm="1">
        <f t="array" ref="AQ73">IF(AQ$8=-1,AR73,IF(AQ$8=99,AP73,IF(AQ$8=0,INDEX($E73:$I73,0,AQ$6),(INDEX($E73:$I73,0,AQ$8+1)-INDEX($E73:$I73,0,AQ$8))/(INDEX($D$5:$H$5,0,AQ$8+1)-INDEX($D$5:$H$5,0,AQ$8))+AP73)))</f>
        <v>752.55792279474565</v>
      </c>
      <c r="AR73" s="8" cm="1">
        <f t="array" ref="AR73">IF(AR$8=-1,AS73,IF(AR$8=99,AQ73,IF(AR$8=0,INDEX($E73:$I73,0,AR$6),(INDEX($E73:$I73,0,AR$8+1)-INDEX($E73:$I73,0,AR$8))/(INDEX($D$5:$H$5,0,AR$8+1)-INDEX($D$5:$H$5,0,AR$8))+AQ73)))</f>
        <v>752.55792279474565</v>
      </c>
      <c r="AS73" s="8" cm="1">
        <f t="array" ref="AS73">IF(AS$8=-1,AT73,IF(AS$8=99,AR73,IF(AS$8=0,INDEX($E73:$I73,0,AS$6),(INDEX($E73:$I73,0,AS$8+1)-INDEX($E73:$I73,0,AS$8))/(INDEX($D$5:$H$5,0,AS$8+1)-INDEX($D$5:$H$5,0,AS$8))+AR73)))</f>
        <v>752.55792279474565</v>
      </c>
      <c r="AT73" s="8" cm="1">
        <f t="array" ref="AT73">IF(AT$8=-1,AU73,IF(AT$8=99,AS73,IF(AT$8=0,INDEX($E73:$I73,0,AT$6),(INDEX($E73:$I73,0,AT$8+1)-INDEX($E73:$I73,0,AT$8))/(INDEX($D$5:$H$5,0,AT$8+1)-INDEX($D$5:$H$5,0,AT$8))+AS73)))</f>
        <v>752.55792279474565</v>
      </c>
      <c r="AU73" s="8" cm="1">
        <f t="array" ref="AU73">IF(AU$8=-1,AV73,IF(AU$8=99,AT73,IF(AU$8=0,INDEX($E73:$I73,0,AU$6),(INDEX($E73:$I73,0,AU$8+1)-INDEX($E73:$I73,0,AU$8))/(INDEX($D$5:$H$5,0,AU$8+1)-INDEX($D$5:$H$5,0,AU$8))+AT73)))</f>
        <v>752.55792279474565</v>
      </c>
      <c r="AV73" s="8" cm="1">
        <f t="array" ref="AV73">IF(AV$8=-1,AW73,IF(AV$8=99,AU73,IF(AV$8=0,INDEX($E73:$I73,0,AV$6),(INDEX($E73:$I73,0,AV$8+1)-INDEX($E73:$I73,0,AV$8))/(INDEX($D$5:$H$5,0,AV$8+1)-INDEX($D$5:$H$5,0,AV$8))+AU73)))</f>
        <v>752.55792279474565</v>
      </c>
    </row>
    <row r="74" spans="1:48">
      <c r="A74" s="185" t="s">
        <v>16</v>
      </c>
      <c r="B74" s="264" t="s">
        <v>243</v>
      </c>
      <c r="C74" s="87" t="str">
        <f t="shared" si="23"/>
        <v>Commercial - Refrigeration</v>
      </c>
      <c r="D74" s="87" t="s">
        <v>75</v>
      </c>
      <c r="E74" s="96">
        <f t="shared" si="25"/>
        <v>222.61251585750318</v>
      </c>
      <c r="F74" s="104">
        <f t="shared" si="26"/>
        <v>183.07035993362933</v>
      </c>
      <c r="G74" s="104">
        <f t="shared" si="24"/>
        <v>183.07035993362933</v>
      </c>
      <c r="H74" s="104">
        <f t="shared" si="27"/>
        <v>183.07035993362933</v>
      </c>
      <c r="I74" s="150">
        <f t="shared" si="24"/>
        <v>183.07035993362933</v>
      </c>
      <c r="J74" s="8" cm="1">
        <f t="array" ref="J74">IF(J$8=-1,K74,IF(J$8=99,I74,IF(J$8=0,INDEX($E74:$I74,0,J$6),(INDEX($E74:$I74,0,J$8+1)-INDEX($E74:$I74,0,J$8))/(INDEX($D$5:$H$5,0,J$8+1)-INDEX($D$5:$H$5,0,J$8))+I74)))</f>
        <v>222.61251585750318</v>
      </c>
      <c r="K74" s="8" cm="1">
        <f t="array" ref="K74">IF(K$8=-1,L74,IF(K$8=99,J74,IF(K$8=0,INDEX($E74:$I74,0,K$6),(INDEX($E74:$I74,0,K$8+1)-INDEX($E74:$I74,0,K$8))/(INDEX($D$5:$H$5,0,K$8+1)-INDEX($D$5:$H$5,0,K$8))+J74)))</f>
        <v>214.70408467272841</v>
      </c>
      <c r="L74" s="8" cm="1">
        <f t="array" ref="L74">IF(L$8=-1,M74,IF(L$8=99,K74,IF(L$8=0,INDEX($E74:$I74,0,L$6),(INDEX($E74:$I74,0,L$8+1)-INDEX($E74:$I74,0,L$8))/(INDEX($D$5:$H$5,0,L$8+1)-INDEX($D$5:$H$5,0,L$8))+K74)))</f>
        <v>206.79565348795364</v>
      </c>
      <c r="M74" s="8" cm="1">
        <f t="array" ref="M74">IF(M$8=-1,N74,IF(M$8=99,L74,IF(M$8=0,INDEX($E74:$I74,0,M$6),(INDEX($E74:$I74,0,M$8+1)-INDEX($E74:$I74,0,M$8))/(INDEX($D$5:$H$5,0,M$8+1)-INDEX($D$5:$H$5,0,M$8))+L74)))</f>
        <v>198.88722230317887</v>
      </c>
      <c r="N74" s="8" cm="1">
        <f t="array" ref="N74">IF(N$8=-1,O74,IF(N$8=99,M74,IF(N$8=0,INDEX($E74:$I74,0,N$6),(INDEX($E74:$I74,0,N$8+1)-INDEX($E74:$I74,0,N$8))/(INDEX($D$5:$H$5,0,N$8+1)-INDEX($D$5:$H$5,0,N$8))+M74)))</f>
        <v>190.9787911184041</v>
      </c>
      <c r="O74" s="8" cm="1">
        <f t="array" ref="O74">IF(O$8=-1,P74,IF(O$8=99,N74,IF(O$8=0,INDEX($E74:$I74,0,O$6),(INDEX($E74:$I74,0,O$8+1)-INDEX($E74:$I74,0,O$8))/(INDEX($D$5:$H$5,0,O$8+1)-INDEX($D$5:$H$5,0,O$8))+N74)))</f>
        <v>183.07035993362933</v>
      </c>
      <c r="P74" s="8" cm="1">
        <f t="array" ref="P74">IF(P$8=-1,Q74,IF(P$8=99,O74,IF(P$8=0,INDEX($E74:$I74,0,P$6),(INDEX($E74:$I74,0,P$8+1)-INDEX($E74:$I74,0,P$8))/(INDEX($D$5:$H$5,0,P$8+1)-INDEX($D$5:$H$5,0,P$8))+O74)))</f>
        <v>183.07035993362933</v>
      </c>
      <c r="Q74" s="8" cm="1">
        <f t="array" ref="Q74">IF(Q$8=-1,R74,IF(Q$8=99,P74,IF(Q$8=0,INDEX($E74:$I74,0,Q$6),(INDEX($E74:$I74,0,Q$8+1)-INDEX($E74:$I74,0,Q$8))/(INDEX($D$5:$H$5,0,Q$8+1)-INDEX($D$5:$H$5,0,Q$8))+P74)))</f>
        <v>183.07035993362933</v>
      </c>
      <c r="R74" s="8" cm="1">
        <f t="array" ref="R74">IF(R$8=-1,S74,IF(R$8=99,Q74,IF(R$8=0,INDEX($E74:$I74,0,R$6),(INDEX($E74:$I74,0,R$8+1)-INDEX($E74:$I74,0,R$8))/(INDEX($D$5:$H$5,0,R$8+1)-INDEX($D$5:$H$5,0,R$8))+Q74)))</f>
        <v>183.07035993362933</v>
      </c>
      <c r="S74" s="8" cm="1">
        <f t="array" ref="S74">IF(S$8=-1,T74,IF(S$8=99,R74,IF(S$8=0,INDEX($E74:$I74,0,S$6),(INDEX($E74:$I74,0,S$8+1)-INDEX($E74:$I74,0,S$8))/(INDEX($D$5:$H$5,0,S$8+1)-INDEX($D$5:$H$5,0,S$8))+R74)))</f>
        <v>183.07035993362933</v>
      </c>
      <c r="T74" s="8" cm="1">
        <f t="array" ref="T74">IF(T$8=-1,U74,IF(T$8=99,S74,IF(T$8=0,INDEX($E74:$I74,0,T$6),(INDEX($E74:$I74,0,T$8+1)-INDEX($E74:$I74,0,T$8))/(INDEX($D$5:$H$5,0,T$8+1)-INDEX($D$5:$H$5,0,T$8))+S74)))</f>
        <v>183.07035993362933</v>
      </c>
      <c r="U74" s="8" cm="1">
        <f t="array" ref="U74">IF(U$8=-1,V74,IF(U$8=99,T74,IF(U$8=0,INDEX($E74:$I74,0,U$6),(INDEX($E74:$I74,0,U$8+1)-INDEX($E74:$I74,0,U$8))/(INDEX($D$5:$H$5,0,U$8+1)-INDEX($D$5:$H$5,0,U$8))+T74)))</f>
        <v>183.07035993362933</v>
      </c>
      <c r="V74" s="8" cm="1">
        <f t="array" ref="V74">IF(V$8=-1,W74,IF(V$8=99,U74,IF(V$8=0,INDEX($E74:$I74,0,V$6),(INDEX($E74:$I74,0,V$8+1)-INDEX($E74:$I74,0,V$8))/(INDEX($D$5:$H$5,0,V$8+1)-INDEX($D$5:$H$5,0,V$8))+U74)))</f>
        <v>183.07035993362933</v>
      </c>
      <c r="W74" s="8" cm="1">
        <f t="array" ref="W74">IF(W$8=-1,X74,IF(W$8=99,V74,IF(W$8=0,INDEX($E74:$I74,0,W$6),(INDEX($E74:$I74,0,W$8+1)-INDEX($E74:$I74,0,W$8))/(INDEX($D$5:$H$5,0,W$8+1)-INDEX($D$5:$H$5,0,W$8))+V74)))</f>
        <v>183.07035993362933</v>
      </c>
      <c r="X74" s="8" cm="1">
        <f t="array" ref="X74">IF(X$8=-1,Y74,IF(X$8=99,W74,IF(X$8=0,INDEX($E74:$I74,0,X$6),(INDEX($E74:$I74,0,X$8+1)-INDEX($E74:$I74,0,X$8))/(INDEX($D$5:$H$5,0,X$8+1)-INDEX($D$5:$H$5,0,X$8))+W74)))</f>
        <v>183.07035993362933</v>
      </c>
      <c r="Y74" s="8" cm="1">
        <f t="array" ref="Y74">IF(Y$8=-1,Z74,IF(Y$8=99,X74,IF(Y$8=0,INDEX($E74:$I74,0,Y$6),(INDEX($E74:$I74,0,Y$8+1)-INDEX($E74:$I74,0,Y$8))/(INDEX($D$5:$H$5,0,Y$8+1)-INDEX($D$5:$H$5,0,Y$8))+X74)))</f>
        <v>183.07035993362933</v>
      </c>
      <c r="Z74" s="8" cm="1">
        <f t="array" ref="Z74">IF(Z$8=-1,AA74,IF(Z$8=99,Y74,IF(Z$8=0,INDEX($E74:$I74,0,Z$6),(INDEX($E74:$I74,0,Z$8+1)-INDEX($E74:$I74,0,Z$8))/(INDEX($D$5:$H$5,0,Z$8+1)-INDEX($D$5:$H$5,0,Z$8))+Y74)))</f>
        <v>183.07035993362933</v>
      </c>
      <c r="AA74" s="8" cm="1">
        <f t="array" ref="AA74">IF(AA$8=-1,AB74,IF(AA$8=99,Z74,IF(AA$8=0,INDEX($E74:$I74,0,AA$6),(INDEX($E74:$I74,0,AA$8+1)-INDEX($E74:$I74,0,AA$8))/(INDEX($D$5:$H$5,0,AA$8+1)-INDEX($D$5:$H$5,0,AA$8))+Z74)))</f>
        <v>183.07035993362933</v>
      </c>
      <c r="AB74" s="8" cm="1">
        <f t="array" ref="AB74">IF(AB$8=-1,AC74,IF(AB$8=99,AA74,IF(AB$8=0,INDEX($E74:$I74,0,AB$6),(INDEX($E74:$I74,0,AB$8+1)-INDEX($E74:$I74,0,AB$8))/(INDEX($D$5:$H$5,0,AB$8+1)-INDEX($D$5:$H$5,0,AB$8))+AA74)))</f>
        <v>183.07035993362933</v>
      </c>
      <c r="AC74" s="8" cm="1">
        <f t="array" ref="AC74">IF(AC$8=-1,AD74,IF(AC$8=99,AB74,IF(AC$8=0,INDEX($E74:$I74,0,AC$6),(INDEX($E74:$I74,0,AC$8+1)-INDEX($E74:$I74,0,AC$8))/(INDEX($D$5:$H$5,0,AC$8+1)-INDEX($D$5:$H$5,0,AC$8))+AB74)))</f>
        <v>183.07035993362933</v>
      </c>
      <c r="AD74" s="8" cm="1">
        <f t="array" ref="AD74">IF(AD$8=-1,AE74,IF(AD$8=99,AC74,IF(AD$8=0,INDEX($E74:$I74,0,AD$6),(INDEX($E74:$I74,0,AD$8+1)-INDEX($E74:$I74,0,AD$8))/(INDEX($D$5:$H$5,0,AD$8+1)-INDEX($D$5:$H$5,0,AD$8))+AC74)))</f>
        <v>183.07035993362933</v>
      </c>
      <c r="AE74" s="8" cm="1">
        <f t="array" ref="AE74">IF(AE$8=-1,AF74,IF(AE$8=99,AD74,IF(AE$8=0,INDEX($E74:$I74,0,AE$6),(INDEX($E74:$I74,0,AE$8+1)-INDEX($E74:$I74,0,AE$8))/(INDEX($D$5:$H$5,0,AE$8+1)-INDEX($D$5:$H$5,0,AE$8))+AD74)))</f>
        <v>183.07035993362933</v>
      </c>
      <c r="AF74" s="8" cm="1">
        <f t="array" ref="AF74">IF(AF$8=-1,AG74,IF(AF$8=99,AE74,IF(AF$8=0,INDEX($E74:$I74,0,AF$6),(INDEX($E74:$I74,0,AF$8+1)-INDEX($E74:$I74,0,AF$8))/(INDEX($D$5:$H$5,0,AF$8+1)-INDEX($D$5:$H$5,0,AF$8))+AE74)))</f>
        <v>183.07035993362933</v>
      </c>
      <c r="AG74" s="8" cm="1">
        <f t="array" ref="AG74">IF(AG$8=-1,AH74,IF(AG$8=99,AF74,IF(AG$8=0,INDEX($E74:$I74,0,AG$6),(INDEX($E74:$I74,0,AG$8+1)-INDEX($E74:$I74,0,AG$8))/(INDEX($D$5:$H$5,0,AG$8+1)-INDEX($D$5:$H$5,0,AG$8))+AF74)))</f>
        <v>183.07035993362933</v>
      </c>
      <c r="AH74" s="8" cm="1">
        <f t="array" ref="AH74">IF(AH$8=-1,AI74,IF(AH$8=99,AG74,IF(AH$8=0,INDEX($E74:$I74,0,AH$6),(INDEX($E74:$I74,0,AH$8+1)-INDEX($E74:$I74,0,AH$8))/(INDEX($D$5:$H$5,0,AH$8+1)-INDEX($D$5:$H$5,0,AH$8))+AG74)))</f>
        <v>183.07035993362933</v>
      </c>
      <c r="AI74" s="8" cm="1">
        <f t="array" ref="AI74">IF(AI$8=-1,AJ74,IF(AI$8=99,AH74,IF(AI$8=0,INDEX($E74:$I74,0,AI$6),(INDEX($E74:$I74,0,AI$8+1)-INDEX($E74:$I74,0,AI$8))/(INDEX($D$5:$H$5,0,AI$8+1)-INDEX($D$5:$H$5,0,AI$8))+AH74)))</f>
        <v>183.07035993362933</v>
      </c>
      <c r="AJ74" s="8" cm="1">
        <f t="array" ref="AJ74">IF(AJ$8=-1,AK74,IF(AJ$8=99,AI74,IF(AJ$8=0,INDEX($E74:$I74,0,AJ$6),(INDEX($E74:$I74,0,AJ$8+1)-INDEX($E74:$I74,0,AJ$8))/(INDEX($D$5:$H$5,0,AJ$8+1)-INDEX($D$5:$H$5,0,AJ$8))+AI74)))</f>
        <v>183.07035993362933</v>
      </c>
      <c r="AK74" s="8" cm="1">
        <f t="array" ref="AK74">IF(AK$8=-1,AL74,IF(AK$8=99,AJ74,IF(AK$8=0,INDEX($E74:$I74,0,AK$6),(INDEX($E74:$I74,0,AK$8+1)-INDEX($E74:$I74,0,AK$8))/(INDEX($D$5:$H$5,0,AK$8+1)-INDEX($D$5:$H$5,0,AK$8))+AJ74)))</f>
        <v>183.07035993362933</v>
      </c>
      <c r="AL74" s="8" cm="1">
        <f t="array" ref="AL74">IF(AL$8=-1,AM74,IF(AL$8=99,AK74,IF(AL$8=0,INDEX($E74:$I74,0,AL$6),(INDEX($E74:$I74,0,AL$8+1)-INDEX($E74:$I74,0,AL$8))/(INDEX($D$5:$H$5,0,AL$8+1)-INDEX($D$5:$H$5,0,AL$8))+AK74)))</f>
        <v>183.07035993362933</v>
      </c>
      <c r="AM74" s="8" cm="1">
        <f t="array" ref="AM74">IF(AM$8=-1,AN74,IF(AM$8=99,AL74,IF(AM$8=0,INDEX($E74:$I74,0,AM$6),(INDEX($E74:$I74,0,AM$8+1)-INDEX($E74:$I74,0,AM$8))/(INDEX($D$5:$H$5,0,AM$8+1)-INDEX($D$5:$H$5,0,AM$8))+AL74)))</f>
        <v>183.07035993362933</v>
      </c>
      <c r="AN74" s="8" cm="1">
        <f t="array" ref="AN74">IF(AN$8=-1,AO74,IF(AN$8=99,AM74,IF(AN$8=0,INDEX($E74:$I74,0,AN$6),(INDEX($E74:$I74,0,AN$8+1)-INDEX($E74:$I74,0,AN$8))/(INDEX($D$5:$H$5,0,AN$8+1)-INDEX($D$5:$H$5,0,AN$8))+AM74)))</f>
        <v>183.07035993362933</v>
      </c>
      <c r="AO74" s="8" cm="1">
        <f t="array" ref="AO74">IF(AO$8=-1,AP74,IF(AO$8=99,AN74,IF(AO$8=0,INDEX($E74:$I74,0,AO$6),(INDEX($E74:$I74,0,AO$8+1)-INDEX($E74:$I74,0,AO$8))/(INDEX($D$5:$H$5,0,AO$8+1)-INDEX($D$5:$H$5,0,AO$8))+AN74)))</f>
        <v>183.07035993362933</v>
      </c>
      <c r="AP74" s="8" cm="1">
        <f t="array" ref="AP74">IF(AP$8=-1,AQ74,IF(AP$8=99,AO74,IF(AP$8=0,INDEX($E74:$I74,0,AP$6),(INDEX($E74:$I74,0,AP$8+1)-INDEX($E74:$I74,0,AP$8))/(INDEX($D$5:$H$5,0,AP$8+1)-INDEX($D$5:$H$5,0,AP$8))+AO74)))</f>
        <v>183.07035993362933</v>
      </c>
      <c r="AQ74" s="8" cm="1">
        <f t="array" ref="AQ74">IF(AQ$8=-1,AR74,IF(AQ$8=99,AP74,IF(AQ$8=0,INDEX($E74:$I74,0,AQ$6),(INDEX($E74:$I74,0,AQ$8+1)-INDEX($E74:$I74,0,AQ$8))/(INDEX($D$5:$H$5,0,AQ$8+1)-INDEX($D$5:$H$5,0,AQ$8))+AP74)))</f>
        <v>183.07035993362933</v>
      </c>
      <c r="AR74" s="8" cm="1">
        <f t="array" ref="AR74">IF(AR$8=-1,AS74,IF(AR$8=99,AQ74,IF(AR$8=0,INDEX($E74:$I74,0,AR$6),(INDEX($E74:$I74,0,AR$8+1)-INDEX($E74:$I74,0,AR$8))/(INDEX($D$5:$H$5,0,AR$8+1)-INDEX($D$5:$H$5,0,AR$8))+AQ74)))</f>
        <v>183.07035993362933</v>
      </c>
      <c r="AS74" s="8" cm="1">
        <f t="array" ref="AS74">IF(AS$8=-1,AT74,IF(AS$8=99,AR74,IF(AS$8=0,INDEX($E74:$I74,0,AS$6),(INDEX($E74:$I74,0,AS$8+1)-INDEX($E74:$I74,0,AS$8))/(INDEX($D$5:$H$5,0,AS$8+1)-INDEX($D$5:$H$5,0,AS$8))+AR74)))</f>
        <v>183.07035993362933</v>
      </c>
      <c r="AT74" s="8" cm="1">
        <f t="array" ref="AT74">IF(AT$8=-1,AU74,IF(AT$8=99,AS74,IF(AT$8=0,INDEX($E74:$I74,0,AT$6),(INDEX($E74:$I74,0,AT$8+1)-INDEX($E74:$I74,0,AT$8))/(INDEX($D$5:$H$5,0,AT$8+1)-INDEX($D$5:$H$5,0,AT$8))+AS74)))</f>
        <v>183.07035993362933</v>
      </c>
      <c r="AU74" s="8" cm="1">
        <f t="array" ref="AU74">IF(AU$8=-1,AV74,IF(AU$8=99,AT74,IF(AU$8=0,INDEX($E74:$I74,0,AU$6),(INDEX($E74:$I74,0,AU$8+1)-INDEX($E74:$I74,0,AU$8))/(INDEX($D$5:$H$5,0,AU$8+1)-INDEX($D$5:$H$5,0,AU$8))+AT74)))</f>
        <v>183.07035993362933</v>
      </c>
      <c r="AV74" s="8" cm="1">
        <f t="array" ref="AV74">IF(AV$8=-1,AW74,IF(AV$8=99,AU74,IF(AV$8=0,INDEX($E74:$I74,0,AV$6),(INDEX($E74:$I74,0,AV$8+1)-INDEX($E74:$I74,0,AV$8))/(INDEX($D$5:$H$5,0,AV$8+1)-INDEX($D$5:$H$5,0,AV$8))+AU74)))</f>
        <v>183.07035993362933</v>
      </c>
    </row>
    <row r="75" spans="1:48">
      <c r="A75" s="185" t="s">
        <v>16</v>
      </c>
      <c r="B75" s="264" t="s">
        <v>244</v>
      </c>
      <c r="C75" s="87" t="str">
        <f t="shared" si="23"/>
        <v>Commercial - Water Heating</v>
      </c>
      <c r="D75" s="87" t="s">
        <v>75</v>
      </c>
      <c r="E75" s="96">
        <f t="shared" si="25"/>
        <v>72.906473658117989</v>
      </c>
      <c r="F75" s="104">
        <f t="shared" si="26"/>
        <v>69.375994613663167</v>
      </c>
      <c r="G75" s="104">
        <f t="shared" si="24"/>
        <v>69.375994613663167</v>
      </c>
      <c r="H75" s="104">
        <f t="shared" si="27"/>
        <v>69.375994613663167</v>
      </c>
      <c r="I75" s="150">
        <f t="shared" si="24"/>
        <v>69.375994613663167</v>
      </c>
      <c r="J75" s="8" cm="1">
        <f t="array" ref="J75">IF(J$8=-1,K75,IF(J$8=99,I75,IF(J$8=0,INDEX($E75:$I75,0,J$6),(INDEX($E75:$I75,0,J$8+1)-INDEX($E75:$I75,0,J$8))/(INDEX($D$5:$H$5,0,J$8+1)-INDEX($D$5:$H$5,0,J$8))+I75)))</f>
        <v>72.906473658117989</v>
      </c>
      <c r="K75" s="8" cm="1">
        <f t="array" ref="K75">IF(K$8=-1,L75,IF(K$8=99,J75,IF(K$8=0,INDEX($E75:$I75,0,K$6),(INDEX($E75:$I75,0,K$8+1)-INDEX($E75:$I75,0,K$8))/(INDEX($D$5:$H$5,0,K$8+1)-INDEX($D$5:$H$5,0,K$8))+J75)))</f>
        <v>72.200377849227024</v>
      </c>
      <c r="L75" s="8" cm="1">
        <f t="array" ref="L75">IF(L$8=-1,M75,IF(L$8=99,K75,IF(L$8=0,INDEX($E75:$I75,0,L$6),(INDEX($E75:$I75,0,L$8+1)-INDEX($E75:$I75,0,L$8))/(INDEX($D$5:$H$5,0,L$8+1)-INDEX($D$5:$H$5,0,L$8))+K75)))</f>
        <v>71.49428204033606</v>
      </c>
      <c r="M75" s="8" cm="1">
        <f t="array" ref="M75">IF(M$8=-1,N75,IF(M$8=99,L75,IF(M$8=0,INDEX($E75:$I75,0,M$6),(INDEX($E75:$I75,0,M$8+1)-INDEX($E75:$I75,0,M$8))/(INDEX($D$5:$H$5,0,M$8+1)-INDEX($D$5:$H$5,0,M$8))+L75)))</f>
        <v>70.788186231445096</v>
      </c>
      <c r="N75" s="8" cm="1">
        <f t="array" ref="N75">IF(N$8=-1,O75,IF(N$8=99,M75,IF(N$8=0,INDEX($E75:$I75,0,N$6),(INDEX($E75:$I75,0,N$8+1)-INDEX($E75:$I75,0,N$8))/(INDEX($D$5:$H$5,0,N$8+1)-INDEX($D$5:$H$5,0,N$8))+M75)))</f>
        <v>70.082090422554131</v>
      </c>
      <c r="O75" s="8" cm="1">
        <f t="array" ref="O75">IF(O$8=-1,P75,IF(O$8=99,N75,IF(O$8=0,INDEX($E75:$I75,0,O$6),(INDEX($E75:$I75,0,O$8+1)-INDEX($E75:$I75,0,O$8))/(INDEX($D$5:$H$5,0,O$8+1)-INDEX($D$5:$H$5,0,O$8))+N75)))</f>
        <v>69.375994613663167</v>
      </c>
      <c r="P75" s="8" cm="1">
        <f t="array" ref="P75">IF(P$8=-1,Q75,IF(P$8=99,O75,IF(P$8=0,INDEX($E75:$I75,0,P$6),(INDEX($E75:$I75,0,P$8+1)-INDEX($E75:$I75,0,P$8))/(INDEX($D$5:$H$5,0,P$8+1)-INDEX($D$5:$H$5,0,P$8))+O75)))</f>
        <v>69.375994613663167</v>
      </c>
      <c r="Q75" s="8" cm="1">
        <f t="array" ref="Q75">IF(Q$8=-1,R75,IF(Q$8=99,P75,IF(Q$8=0,INDEX($E75:$I75,0,Q$6),(INDEX($E75:$I75,0,Q$8+1)-INDEX($E75:$I75,0,Q$8))/(INDEX($D$5:$H$5,0,Q$8+1)-INDEX($D$5:$H$5,0,Q$8))+P75)))</f>
        <v>69.375994613663167</v>
      </c>
      <c r="R75" s="8" cm="1">
        <f t="array" ref="R75">IF(R$8=-1,S75,IF(R$8=99,Q75,IF(R$8=0,INDEX($E75:$I75,0,R$6),(INDEX($E75:$I75,0,R$8+1)-INDEX($E75:$I75,0,R$8))/(INDEX($D$5:$H$5,0,R$8+1)-INDEX($D$5:$H$5,0,R$8))+Q75)))</f>
        <v>69.375994613663167</v>
      </c>
      <c r="S75" s="8" cm="1">
        <f t="array" ref="S75">IF(S$8=-1,T75,IF(S$8=99,R75,IF(S$8=0,INDEX($E75:$I75,0,S$6),(INDEX($E75:$I75,0,S$8+1)-INDEX($E75:$I75,0,S$8))/(INDEX($D$5:$H$5,0,S$8+1)-INDEX($D$5:$H$5,0,S$8))+R75)))</f>
        <v>69.375994613663167</v>
      </c>
      <c r="T75" s="8" cm="1">
        <f t="array" ref="T75">IF(T$8=-1,U75,IF(T$8=99,S75,IF(T$8=0,INDEX($E75:$I75,0,T$6),(INDEX($E75:$I75,0,T$8+1)-INDEX($E75:$I75,0,T$8))/(INDEX($D$5:$H$5,0,T$8+1)-INDEX($D$5:$H$5,0,T$8))+S75)))</f>
        <v>69.375994613663167</v>
      </c>
      <c r="U75" s="8" cm="1">
        <f t="array" ref="U75">IF(U$8=-1,V75,IF(U$8=99,T75,IF(U$8=0,INDEX($E75:$I75,0,U$6),(INDEX($E75:$I75,0,U$8+1)-INDEX($E75:$I75,0,U$8))/(INDEX($D$5:$H$5,0,U$8+1)-INDEX($D$5:$H$5,0,U$8))+T75)))</f>
        <v>69.375994613663167</v>
      </c>
      <c r="V75" s="8" cm="1">
        <f t="array" ref="V75">IF(V$8=-1,W75,IF(V$8=99,U75,IF(V$8=0,INDEX($E75:$I75,0,V$6),(INDEX($E75:$I75,0,V$8+1)-INDEX($E75:$I75,0,V$8))/(INDEX($D$5:$H$5,0,V$8+1)-INDEX($D$5:$H$5,0,V$8))+U75)))</f>
        <v>69.375994613663167</v>
      </c>
      <c r="W75" s="8" cm="1">
        <f t="array" ref="W75">IF(W$8=-1,X75,IF(W$8=99,V75,IF(W$8=0,INDEX($E75:$I75,0,W$6),(INDEX($E75:$I75,0,W$8+1)-INDEX($E75:$I75,0,W$8))/(INDEX($D$5:$H$5,0,W$8+1)-INDEX($D$5:$H$5,0,W$8))+V75)))</f>
        <v>69.375994613663167</v>
      </c>
      <c r="X75" s="8" cm="1">
        <f t="array" ref="X75">IF(X$8=-1,Y75,IF(X$8=99,W75,IF(X$8=0,INDEX($E75:$I75,0,X$6),(INDEX($E75:$I75,0,X$8+1)-INDEX($E75:$I75,0,X$8))/(INDEX($D$5:$H$5,0,X$8+1)-INDEX($D$5:$H$5,0,X$8))+W75)))</f>
        <v>69.375994613663167</v>
      </c>
      <c r="Y75" s="8" cm="1">
        <f t="array" ref="Y75">IF(Y$8=-1,Z75,IF(Y$8=99,X75,IF(Y$8=0,INDEX($E75:$I75,0,Y$6),(INDEX($E75:$I75,0,Y$8+1)-INDEX($E75:$I75,0,Y$8))/(INDEX($D$5:$H$5,0,Y$8+1)-INDEX($D$5:$H$5,0,Y$8))+X75)))</f>
        <v>69.375994613663167</v>
      </c>
      <c r="Z75" s="8" cm="1">
        <f t="array" ref="Z75">IF(Z$8=-1,AA75,IF(Z$8=99,Y75,IF(Z$8=0,INDEX($E75:$I75,0,Z$6),(INDEX($E75:$I75,0,Z$8+1)-INDEX($E75:$I75,0,Z$8))/(INDEX($D$5:$H$5,0,Z$8+1)-INDEX($D$5:$H$5,0,Z$8))+Y75)))</f>
        <v>69.375994613663167</v>
      </c>
      <c r="AA75" s="8" cm="1">
        <f t="array" ref="AA75">IF(AA$8=-1,AB75,IF(AA$8=99,Z75,IF(AA$8=0,INDEX($E75:$I75,0,AA$6),(INDEX($E75:$I75,0,AA$8+1)-INDEX($E75:$I75,0,AA$8))/(INDEX($D$5:$H$5,0,AA$8+1)-INDEX($D$5:$H$5,0,AA$8))+Z75)))</f>
        <v>69.375994613663167</v>
      </c>
      <c r="AB75" s="8" cm="1">
        <f t="array" ref="AB75">IF(AB$8=-1,AC75,IF(AB$8=99,AA75,IF(AB$8=0,INDEX($E75:$I75,0,AB$6),(INDEX($E75:$I75,0,AB$8+1)-INDEX($E75:$I75,0,AB$8))/(INDEX($D$5:$H$5,0,AB$8+1)-INDEX($D$5:$H$5,0,AB$8))+AA75)))</f>
        <v>69.375994613663167</v>
      </c>
      <c r="AC75" s="8" cm="1">
        <f t="array" ref="AC75">IF(AC$8=-1,AD75,IF(AC$8=99,AB75,IF(AC$8=0,INDEX($E75:$I75,0,AC$6),(INDEX($E75:$I75,0,AC$8+1)-INDEX($E75:$I75,0,AC$8))/(INDEX($D$5:$H$5,0,AC$8+1)-INDEX($D$5:$H$5,0,AC$8))+AB75)))</f>
        <v>69.375994613663167</v>
      </c>
      <c r="AD75" s="8" cm="1">
        <f t="array" ref="AD75">IF(AD$8=-1,AE75,IF(AD$8=99,AC75,IF(AD$8=0,INDEX($E75:$I75,0,AD$6),(INDEX($E75:$I75,0,AD$8+1)-INDEX($E75:$I75,0,AD$8))/(INDEX($D$5:$H$5,0,AD$8+1)-INDEX($D$5:$H$5,0,AD$8))+AC75)))</f>
        <v>69.375994613663167</v>
      </c>
      <c r="AE75" s="8" cm="1">
        <f t="array" ref="AE75">IF(AE$8=-1,AF75,IF(AE$8=99,AD75,IF(AE$8=0,INDEX($E75:$I75,0,AE$6),(INDEX($E75:$I75,0,AE$8+1)-INDEX($E75:$I75,0,AE$8))/(INDEX($D$5:$H$5,0,AE$8+1)-INDEX($D$5:$H$5,0,AE$8))+AD75)))</f>
        <v>69.375994613663167</v>
      </c>
      <c r="AF75" s="8" cm="1">
        <f t="array" ref="AF75">IF(AF$8=-1,AG75,IF(AF$8=99,AE75,IF(AF$8=0,INDEX($E75:$I75,0,AF$6),(INDEX($E75:$I75,0,AF$8+1)-INDEX($E75:$I75,0,AF$8))/(INDEX($D$5:$H$5,0,AF$8+1)-INDEX($D$5:$H$5,0,AF$8))+AE75)))</f>
        <v>69.375994613663167</v>
      </c>
      <c r="AG75" s="8" cm="1">
        <f t="array" ref="AG75">IF(AG$8=-1,AH75,IF(AG$8=99,AF75,IF(AG$8=0,INDEX($E75:$I75,0,AG$6),(INDEX($E75:$I75,0,AG$8+1)-INDEX($E75:$I75,0,AG$8))/(INDEX($D$5:$H$5,0,AG$8+1)-INDEX($D$5:$H$5,0,AG$8))+AF75)))</f>
        <v>69.375994613663167</v>
      </c>
      <c r="AH75" s="8" cm="1">
        <f t="array" ref="AH75">IF(AH$8=-1,AI75,IF(AH$8=99,AG75,IF(AH$8=0,INDEX($E75:$I75,0,AH$6),(INDEX($E75:$I75,0,AH$8+1)-INDEX($E75:$I75,0,AH$8))/(INDEX($D$5:$H$5,0,AH$8+1)-INDEX($D$5:$H$5,0,AH$8))+AG75)))</f>
        <v>69.375994613663167</v>
      </c>
      <c r="AI75" s="8" cm="1">
        <f t="array" ref="AI75">IF(AI$8=-1,AJ75,IF(AI$8=99,AH75,IF(AI$8=0,INDEX($E75:$I75,0,AI$6),(INDEX($E75:$I75,0,AI$8+1)-INDEX($E75:$I75,0,AI$8))/(INDEX($D$5:$H$5,0,AI$8+1)-INDEX($D$5:$H$5,0,AI$8))+AH75)))</f>
        <v>69.375994613663167</v>
      </c>
      <c r="AJ75" s="8" cm="1">
        <f t="array" ref="AJ75">IF(AJ$8=-1,AK75,IF(AJ$8=99,AI75,IF(AJ$8=0,INDEX($E75:$I75,0,AJ$6),(INDEX($E75:$I75,0,AJ$8+1)-INDEX($E75:$I75,0,AJ$8))/(INDEX($D$5:$H$5,0,AJ$8+1)-INDEX($D$5:$H$5,0,AJ$8))+AI75)))</f>
        <v>69.375994613663167</v>
      </c>
      <c r="AK75" s="8" cm="1">
        <f t="array" ref="AK75">IF(AK$8=-1,AL75,IF(AK$8=99,AJ75,IF(AK$8=0,INDEX($E75:$I75,0,AK$6),(INDEX($E75:$I75,0,AK$8+1)-INDEX($E75:$I75,0,AK$8))/(INDEX($D$5:$H$5,0,AK$8+1)-INDEX($D$5:$H$5,0,AK$8))+AJ75)))</f>
        <v>69.375994613663167</v>
      </c>
      <c r="AL75" s="8" cm="1">
        <f t="array" ref="AL75">IF(AL$8=-1,AM75,IF(AL$8=99,AK75,IF(AL$8=0,INDEX($E75:$I75,0,AL$6),(INDEX($E75:$I75,0,AL$8+1)-INDEX($E75:$I75,0,AL$8))/(INDEX($D$5:$H$5,0,AL$8+1)-INDEX($D$5:$H$5,0,AL$8))+AK75)))</f>
        <v>69.375994613663167</v>
      </c>
      <c r="AM75" s="8" cm="1">
        <f t="array" ref="AM75">IF(AM$8=-1,AN75,IF(AM$8=99,AL75,IF(AM$8=0,INDEX($E75:$I75,0,AM$6),(INDEX($E75:$I75,0,AM$8+1)-INDEX($E75:$I75,0,AM$8))/(INDEX($D$5:$H$5,0,AM$8+1)-INDEX($D$5:$H$5,0,AM$8))+AL75)))</f>
        <v>69.375994613663167</v>
      </c>
      <c r="AN75" s="8" cm="1">
        <f t="array" ref="AN75">IF(AN$8=-1,AO75,IF(AN$8=99,AM75,IF(AN$8=0,INDEX($E75:$I75,0,AN$6),(INDEX($E75:$I75,0,AN$8+1)-INDEX($E75:$I75,0,AN$8))/(INDEX($D$5:$H$5,0,AN$8+1)-INDEX($D$5:$H$5,0,AN$8))+AM75)))</f>
        <v>69.375994613663167</v>
      </c>
      <c r="AO75" s="8" cm="1">
        <f t="array" ref="AO75">IF(AO$8=-1,AP75,IF(AO$8=99,AN75,IF(AO$8=0,INDEX($E75:$I75,0,AO$6),(INDEX($E75:$I75,0,AO$8+1)-INDEX($E75:$I75,0,AO$8))/(INDEX($D$5:$H$5,0,AO$8+1)-INDEX($D$5:$H$5,0,AO$8))+AN75)))</f>
        <v>69.375994613663167</v>
      </c>
      <c r="AP75" s="8" cm="1">
        <f t="array" ref="AP75">IF(AP$8=-1,AQ75,IF(AP$8=99,AO75,IF(AP$8=0,INDEX($E75:$I75,0,AP$6),(INDEX($E75:$I75,0,AP$8+1)-INDEX($E75:$I75,0,AP$8))/(INDEX($D$5:$H$5,0,AP$8+1)-INDEX($D$5:$H$5,0,AP$8))+AO75)))</f>
        <v>69.375994613663167</v>
      </c>
      <c r="AQ75" s="8" cm="1">
        <f t="array" ref="AQ75">IF(AQ$8=-1,AR75,IF(AQ$8=99,AP75,IF(AQ$8=0,INDEX($E75:$I75,0,AQ$6),(INDEX($E75:$I75,0,AQ$8+1)-INDEX($E75:$I75,0,AQ$8))/(INDEX($D$5:$H$5,0,AQ$8+1)-INDEX($D$5:$H$5,0,AQ$8))+AP75)))</f>
        <v>69.375994613663167</v>
      </c>
      <c r="AR75" s="8" cm="1">
        <f t="array" ref="AR75">IF(AR$8=-1,AS75,IF(AR$8=99,AQ75,IF(AR$8=0,INDEX($E75:$I75,0,AR$6),(INDEX($E75:$I75,0,AR$8+1)-INDEX($E75:$I75,0,AR$8))/(INDEX($D$5:$H$5,0,AR$8+1)-INDEX($D$5:$H$5,0,AR$8))+AQ75)))</f>
        <v>69.375994613663167</v>
      </c>
      <c r="AS75" s="8" cm="1">
        <f t="array" ref="AS75">IF(AS$8=-1,AT75,IF(AS$8=99,AR75,IF(AS$8=0,INDEX($E75:$I75,0,AS$6),(INDEX($E75:$I75,0,AS$8+1)-INDEX($E75:$I75,0,AS$8))/(INDEX($D$5:$H$5,0,AS$8+1)-INDEX($D$5:$H$5,0,AS$8))+AR75)))</f>
        <v>69.375994613663167</v>
      </c>
      <c r="AT75" s="8" cm="1">
        <f t="array" ref="AT75">IF(AT$8=-1,AU75,IF(AT$8=99,AS75,IF(AT$8=0,INDEX($E75:$I75,0,AT$6),(INDEX($E75:$I75,0,AT$8+1)-INDEX($E75:$I75,0,AT$8))/(INDEX($D$5:$H$5,0,AT$8+1)-INDEX($D$5:$H$5,0,AT$8))+AS75)))</f>
        <v>69.375994613663167</v>
      </c>
      <c r="AU75" s="8" cm="1">
        <f t="array" ref="AU75">IF(AU$8=-1,AV75,IF(AU$8=99,AT75,IF(AU$8=0,INDEX($E75:$I75,0,AU$6),(INDEX($E75:$I75,0,AU$8+1)-INDEX($E75:$I75,0,AU$8))/(INDEX($D$5:$H$5,0,AU$8+1)-INDEX($D$5:$H$5,0,AU$8))+AT75)))</f>
        <v>69.375994613663167</v>
      </c>
      <c r="AV75" s="8" cm="1">
        <f t="array" ref="AV75">IF(AV$8=-1,AW75,IF(AV$8=99,AU75,IF(AV$8=0,INDEX($E75:$I75,0,AV$6),(INDEX($E75:$I75,0,AV$8+1)-INDEX($E75:$I75,0,AV$8))/(INDEX($D$5:$H$5,0,AV$8+1)-INDEX($D$5:$H$5,0,AV$8))+AU75)))</f>
        <v>69.375994613663167</v>
      </c>
    </row>
    <row r="76" spans="1:48">
      <c r="A76" s="185" t="s">
        <v>16</v>
      </c>
      <c r="B76" s="264"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4"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4" t="s">
        <v>247</v>
      </c>
      <c r="C78" s="87" t="str">
        <f t="shared" si="23"/>
        <v>Commercial - Other</v>
      </c>
      <c r="D78" s="87" t="s">
        <v>75</v>
      </c>
      <c r="E78" s="96">
        <f>$D64/J$23</f>
        <v>141.24997285391134</v>
      </c>
      <c r="F78" s="104">
        <f t="shared" si="26"/>
        <v>122.21640392690337</v>
      </c>
      <c r="G78" s="104">
        <f t="shared" si="24"/>
        <v>122.21640392690337</v>
      </c>
      <c r="H78" s="104">
        <f t="shared" si="27"/>
        <v>122.21640392690337</v>
      </c>
      <c r="I78" s="150">
        <f t="shared" si="24"/>
        <v>122.21640392690337</v>
      </c>
      <c r="J78" s="8" cm="1">
        <f t="array" ref="J78">IF(J$8=-1,K78,IF(J$8=99,I78,IF(J$8=0,INDEX($E78:$I78,0,J$6),(INDEX($E78:$I78,0,J$8+1)-INDEX($E78:$I78,0,J$8))/(INDEX($D$5:$H$5,0,J$8+1)-INDEX($D$5:$H$5,0,J$8))+I78)))</f>
        <v>141.24997285391134</v>
      </c>
      <c r="K78" s="8" cm="1">
        <f t="array" ref="K78">IF(K$8=-1,L78,IF(K$8=99,J78,IF(K$8=0,INDEX($E78:$I78,0,K$6),(INDEX($E78:$I78,0,K$8+1)-INDEX($E78:$I78,0,K$8))/(INDEX($D$5:$H$5,0,K$8+1)-INDEX($D$5:$H$5,0,K$8))+J78)))</f>
        <v>137.44325906850975</v>
      </c>
      <c r="L78" s="8" cm="1">
        <f t="array" ref="L78">IF(L$8=-1,M78,IF(L$8=99,K78,IF(L$8=0,INDEX($E78:$I78,0,L$6),(INDEX($E78:$I78,0,L$8+1)-INDEX($E78:$I78,0,L$8))/(INDEX($D$5:$H$5,0,L$8+1)-INDEX($D$5:$H$5,0,L$8))+K78)))</f>
        <v>133.63654528310815</v>
      </c>
      <c r="M78" s="8" cm="1">
        <f t="array" ref="M78">IF(M$8=-1,N78,IF(M$8=99,L78,IF(M$8=0,INDEX($E78:$I78,0,M$6),(INDEX($E78:$I78,0,M$8+1)-INDEX($E78:$I78,0,M$8))/(INDEX($D$5:$H$5,0,M$8+1)-INDEX($D$5:$H$5,0,M$8))+L78)))</f>
        <v>129.82983149770655</v>
      </c>
      <c r="N78" s="8" cm="1">
        <f t="array" ref="N78">IF(N$8=-1,O78,IF(N$8=99,M78,IF(N$8=0,INDEX($E78:$I78,0,N$6),(INDEX($E78:$I78,0,N$8+1)-INDEX($E78:$I78,0,N$8))/(INDEX($D$5:$H$5,0,N$8+1)-INDEX($D$5:$H$5,0,N$8))+M78)))</f>
        <v>126.02311771230495</v>
      </c>
      <c r="O78" s="8" cm="1">
        <f t="array" ref="O78">IF(O$8=-1,P78,IF(O$8=99,N78,IF(O$8=0,INDEX($E78:$I78,0,O$6),(INDEX($E78:$I78,0,O$8+1)-INDEX($E78:$I78,0,O$8))/(INDEX($D$5:$H$5,0,O$8+1)-INDEX($D$5:$H$5,0,O$8))+N78)))</f>
        <v>122.21640392690337</v>
      </c>
      <c r="P78" s="8" cm="1">
        <f t="array" ref="P78">IF(P$8=-1,Q78,IF(P$8=99,O78,IF(P$8=0,INDEX($E78:$I78,0,P$6),(INDEX($E78:$I78,0,P$8+1)-INDEX($E78:$I78,0,P$8))/(INDEX($D$5:$H$5,0,P$8+1)-INDEX($D$5:$H$5,0,P$8))+O78)))</f>
        <v>122.21640392690337</v>
      </c>
      <c r="Q78" s="8" cm="1">
        <f t="array" ref="Q78">IF(Q$8=-1,R78,IF(Q$8=99,P78,IF(Q$8=0,INDEX($E78:$I78,0,Q$6),(INDEX($E78:$I78,0,Q$8+1)-INDEX($E78:$I78,0,Q$8))/(INDEX($D$5:$H$5,0,Q$8+1)-INDEX($D$5:$H$5,0,Q$8))+P78)))</f>
        <v>122.21640392690337</v>
      </c>
      <c r="R78" s="8" cm="1">
        <f t="array" ref="R78">IF(R$8=-1,S78,IF(R$8=99,Q78,IF(R$8=0,INDEX($E78:$I78,0,R$6),(INDEX($E78:$I78,0,R$8+1)-INDEX($E78:$I78,0,R$8))/(INDEX($D$5:$H$5,0,R$8+1)-INDEX($D$5:$H$5,0,R$8))+Q78)))</f>
        <v>122.21640392690337</v>
      </c>
      <c r="S78" s="8" cm="1">
        <f t="array" ref="S78">IF(S$8=-1,T78,IF(S$8=99,R78,IF(S$8=0,INDEX($E78:$I78,0,S$6),(INDEX($E78:$I78,0,S$8+1)-INDEX($E78:$I78,0,S$8))/(INDEX($D$5:$H$5,0,S$8+1)-INDEX($D$5:$H$5,0,S$8))+R78)))</f>
        <v>122.21640392690337</v>
      </c>
      <c r="T78" s="8" cm="1">
        <f t="array" ref="T78">IF(T$8=-1,U78,IF(T$8=99,S78,IF(T$8=0,INDEX($E78:$I78,0,T$6),(INDEX($E78:$I78,0,T$8+1)-INDEX($E78:$I78,0,T$8))/(INDEX($D$5:$H$5,0,T$8+1)-INDEX($D$5:$H$5,0,T$8))+S78)))</f>
        <v>122.21640392690337</v>
      </c>
      <c r="U78" s="8" cm="1">
        <f t="array" ref="U78">IF(U$8=-1,V78,IF(U$8=99,T78,IF(U$8=0,INDEX($E78:$I78,0,U$6),(INDEX($E78:$I78,0,U$8+1)-INDEX($E78:$I78,0,U$8))/(INDEX($D$5:$H$5,0,U$8+1)-INDEX($D$5:$H$5,0,U$8))+T78)))</f>
        <v>122.21640392690337</v>
      </c>
      <c r="V78" s="8" cm="1">
        <f t="array" ref="V78">IF(V$8=-1,W78,IF(V$8=99,U78,IF(V$8=0,INDEX($E78:$I78,0,V$6),(INDEX($E78:$I78,0,V$8+1)-INDEX($E78:$I78,0,V$8))/(INDEX($D$5:$H$5,0,V$8+1)-INDEX($D$5:$H$5,0,V$8))+U78)))</f>
        <v>122.21640392690337</v>
      </c>
      <c r="W78" s="8" cm="1">
        <f t="array" ref="W78">IF(W$8=-1,X78,IF(W$8=99,V78,IF(W$8=0,INDEX($E78:$I78,0,W$6),(INDEX($E78:$I78,0,W$8+1)-INDEX($E78:$I78,0,W$8))/(INDEX($D$5:$H$5,0,W$8+1)-INDEX($D$5:$H$5,0,W$8))+V78)))</f>
        <v>122.21640392690337</v>
      </c>
      <c r="X78" s="8" cm="1">
        <f t="array" ref="X78">IF(X$8=-1,Y78,IF(X$8=99,W78,IF(X$8=0,INDEX($E78:$I78,0,X$6),(INDEX($E78:$I78,0,X$8+1)-INDEX($E78:$I78,0,X$8))/(INDEX($D$5:$H$5,0,X$8+1)-INDEX($D$5:$H$5,0,X$8))+W78)))</f>
        <v>122.21640392690337</v>
      </c>
      <c r="Y78" s="8" cm="1">
        <f t="array" ref="Y78">IF(Y$8=-1,Z78,IF(Y$8=99,X78,IF(Y$8=0,INDEX($E78:$I78,0,Y$6),(INDEX($E78:$I78,0,Y$8+1)-INDEX($E78:$I78,0,Y$8))/(INDEX($D$5:$H$5,0,Y$8+1)-INDEX($D$5:$H$5,0,Y$8))+X78)))</f>
        <v>122.21640392690337</v>
      </c>
      <c r="Z78" s="8" cm="1">
        <f t="array" ref="Z78">IF(Z$8=-1,AA78,IF(Z$8=99,Y78,IF(Z$8=0,INDEX($E78:$I78,0,Z$6),(INDEX($E78:$I78,0,Z$8+1)-INDEX($E78:$I78,0,Z$8))/(INDEX($D$5:$H$5,0,Z$8+1)-INDEX($D$5:$H$5,0,Z$8))+Y78)))</f>
        <v>122.21640392690337</v>
      </c>
      <c r="AA78" s="8" cm="1">
        <f t="array" ref="AA78">IF(AA$8=-1,AB78,IF(AA$8=99,Z78,IF(AA$8=0,INDEX($E78:$I78,0,AA$6),(INDEX($E78:$I78,0,AA$8+1)-INDEX($E78:$I78,0,AA$8))/(INDEX($D$5:$H$5,0,AA$8+1)-INDEX($D$5:$H$5,0,AA$8))+Z78)))</f>
        <v>122.21640392690337</v>
      </c>
      <c r="AB78" s="8" cm="1">
        <f t="array" ref="AB78">IF(AB$8=-1,AC78,IF(AB$8=99,AA78,IF(AB$8=0,INDEX($E78:$I78,0,AB$6),(INDEX($E78:$I78,0,AB$8+1)-INDEX($E78:$I78,0,AB$8))/(INDEX($D$5:$H$5,0,AB$8+1)-INDEX($D$5:$H$5,0,AB$8))+AA78)))</f>
        <v>122.21640392690337</v>
      </c>
      <c r="AC78" s="8" cm="1">
        <f t="array" ref="AC78">IF(AC$8=-1,AD78,IF(AC$8=99,AB78,IF(AC$8=0,INDEX($E78:$I78,0,AC$6),(INDEX($E78:$I78,0,AC$8+1)-INDEX($E78:$I78,0,AC$8))/(INDEX($D$5:$H$5,0,AC$8+1)-INDEX($D$5:$H$5,0,AC$8))+AB78)))</f>
        <v>122.21640392690337</v>
      </c>
      <c r="AD78" s="8" cm="1">
        <f t="array" ref="AD78">IF(AD$8=-1,AE78,IF(AD$8=99,AC78,IF(AD$8=0,INDEX($E78:$I78,0,AD$6),(INDEX($E78:$I78,0,AD$8+1)-INDEX($E78:$I78,0,AD$8))/(INDEX($D$5:$H$5,0,AD$8+1)-INDEX($D$5:$H$5,0,AD$8))+AC78)))</f>
        <v>122.21640392690337</v>
      </c>
      <c r="AE78" s="8" cm="1">
        <f t="array" ref="AE78">IF(AE$8=-1,AF78,IF(AE$8=99,AD78,IF(AE$8=0,INDEX($E78:$I78,0,AE$6),(INDEX($E78:$I78,0,AE$8+1)-INDEX($E78:$I78,0,AE$8))/(INDEX($D$5:$H$5,0,AE$8+1)-INDEX($D$5:$H$5,0,AE$8))+AD78)))</f>
        <v>122.21640392690337</v>
      </c>
      <c r="AF78" s="8" cm="1">
        <f t="array" ref="AF78">IF(AF$8=-1,AG78,IF(AF$8=99,AE78,IF(AF$8=0,INDEX($E78:$I78,0,AF$6),(INDEX($E78:$I78,0,AF$8+1)-INDEX($E78:$I78,0,AF$8))/(INDEX($D$5:$H$5,0,AF$8+1)-INDEX($D$5:$H$5,0,AF$8))+AE78)))</f>
        <v>122.21640392690337</v>
      </c>
      <c r="AG78" s="8" cm="1">
        <f t="array" ref="AG78">IF(AG$8=-1,AH78,IF(AG$8=99,AF78,IF(AG$8=0,INDEX($E78:$I78,0,AG$6),(INDEX($E78:$I78,0,AG$8+1)-INDEX($E78:$I78,0,AG$8))/(INDEX($D$5:$H$5,0,AG$8+1)-INDEX($D$5:$H$5,0,AG$8))+AF78)))</f>
        <v>122.21640392690337</v>
      </c>
      <c r="AH78" s="8" cm="1">
        <f t="array" ref="AH78">IF(AH$8=-1,AI78,IF(AH$8=99,AG78,IF(AH$8=0,INDEX($E78:$I78,0,AH$6),(INDEX($E78:$I78,0,AH$8+1)-INDEX($E78:$I78,0,AH$8))/(INDEX($D$5:$H$5,0,AH$8+1)-INDEX($D$5:$H$5,0,AH$8))+AG78)))</f>
        <v>122.21640392690337</v>
      </c>
      <c r="AI78" s="8" cm="1">
        <f t="array" ref="AI78">IF(AI$8=-1,AJ78,IF(AI$8=99,AH78,IF(AI$8=0,INDEX($E78:$I78,0,AI$6),(INDEX($E78:$I78,0,AI$8+1)-INDEX($E78:$I78,0,AI$8))/(INDEX($D$5:$H$5,0,AI$8+1)-INDEX($D$5:$H$5,0,AI$8))+AH78)))</f>
        <v>122.21640392690337</v>
      </c>
      <c r="AJ78" s="8" cm="1">
        <f t="array" ref="AJ78">IF(AJ$8=-1,AK78,IF(AJ$8=99,AI78,IF(AJ$8=0,INDEX($E78:$I78,0,AJ$6),(INDEX($E78:$I78,0,AJ$8+1)-INDEX($E78:$I78,0,AJ$8))/(INDEX($D$5:$H$5,0,AJ$8+1)-INDEX($D$5:$H$5,0,AJ$8))+AI78)))</f>
        <v>122.21640392690337</v>
      </c>
      <c r="AK78" s="8" cm="1">
        <f t="array" ref="AK78">IF(AK$8=-1,AL78,IF(AK$8=99,AJ78,IF(AK$8=0,INDEX($E78:$I78,0,AK$6),(INDEX($E78:$I78,0,AK$8+1)-INDEX($E78:$I78,0,AK$8))/(INDEX($D$5:$H$5,0,AK$8+1)-INDEX($D$5:$H$5,0,AK$8))+AJ78)))</f>
        <v>122.21640392690337</v>
      </c>
      <c r="AL78" s="8" cm="1">
        <f t="array" ref="AL78">IF(AL$8=-1,AM78,IF(AL$8=99,AK78,IF(AL$8=0,INDEX($E78:$I78,0,AL$6),(INDEX($E78:$I78,0,AL$8+1)-INDEX($E78:$I78,0,AL$8))/(INDEX($D$5:$H$5,0,AL$8+1)-INDEX($D$5:$H$5,0,AL$8))+AK78)))</f>
        <v>122.21640392690337</v>
      </c>
      <c r="AM78" s="8" cm="1">
        <f t="array" ref="AM78">IF(AM$8=-1,AN78,IF(AM$8=99,AL78,IF(AM$8=0,INDEX($E78:$I78,0,AM$6),(INDEX($E78:$I78,0,AM$8+1)-INDEX($E78:$I78,0,AM$8))/(INDEX($D$5:$H$5,0,AM$8+1)-INDEX($D$5:$H$5,0,AM$8))+AL78)))</f>
        <v>122.21640392690337</v>
      </c>
      <c r="AN78" s="8" cm="1">
        <f t="array" ref="AN78">IF(AN$8=-1,AO78,IF(AN$8=99,AM78,IF(AN$8=0,INDEX($E78:$I78,0,AN$6),(INDEX($E78:$I78,0,AN$8+1)-INDEX($E78:$I78,0,AN$8))/(INDEX($D$5:$H$5,0,AN$8+1)-INDEX($D$5:$H$5,0,AN$8))+AM78)))</f>
        <v>122.21640392690337</v>
      </c>
      <c r="AO78" s="8" cm="1">
        <f t="array" ref="AO78">IF(AO$8=-1,AP78,IF(AO$8=99,AN78,IF(AO$8=0,INDEX($E78:$I78,0,AO$6),(INDEX($E78:$I78,0,AO$8+1)-INDEX($E78:$I78,0,AO$8))/(INDEX($D$5:$H$5,0,AO$8+1)-INDEX($D$5:$H$5,0,AO$8))+AN78)))</f>
        <v>122.21640392690337</v>
      </c>
      <c r="AP78" s="8" cm="1">
        <f t="array" ref="AP78">IF(AP$8=-1,AQ78,IF(AP$8=99,AO78,IF(AP$8=0,INDEX($E78:$I78,0,AP$6),(INDEX($E78:$I78,0,AP$8+1)-INDEX($E78:$I78,0,AP$8))/(INDEX($D$5:$H$5,0,AP$8+1)-INDEX($D$5:$H$5,0,AP$8))+AO78)))</f>
        <v>122.21640392690337</v>
      </c>
      <c r="AQ78" s="8" cm="1">
        <f t="array" ref="AQ78">IF(AQ$8=-1,AR78,IF(AQ$8=99,AP78,IF(AQ$8=0,INDEX($E78:$I78,0,AQ$6),(INDEX($E78:$I78,0,AQ$8+1)-INDEX($E78:$I78,0,AQ$8))/(INDEX($D$5:$H$5,0,AQ$8+1)-INDEX($D$5:$H$5,0,AQ$8))+AP78)))</f>
        <v>122.21640392690337</v>
      </c>
      <c r="AR78" s="8" cm="1">
        <f t="array" ref="AR78">IF(AR$8=-1,AS78,IF(AR$8=99,AQ78,IF(AR$8=0,INDEX($E78:$I78,0,AR$6),(INDEX($E78:$I78,0,AR$8+1)-INDEX($E78:$I78,0,AR$8))/(INDEX($D$5:$H$5,0,AR$8+1)-INDEX($D$5:$H$5,0,AR$8))+AQ78)))</f>
        <v>122.21640392690337</v>
      </c>
      <c r="AS78" s="8" cm="1">
        <f t="array" ref="AS78">IF(AS$8=-1,AT78,IF(AS$8=99,AR78,IF(AS$8=0,INDEX($E78:$I78,0,AS$6),(INDEX($E78:$I78,0,AS$8+1)-INDEX($E78:$I78,0,AS$8))/(INDEX($D$5:$H$5,0,AS$8+1)-INDEX($D$5:$H$5,0,AS$8))+AR78)))</f>
        <v>122.21640392690337</v>
      </c>
      <c r="AT78" s="8" cm="1">
        <f t="array" ref="AT78">IF(AT$8=-1,AU78,IF(AT$8=99,AS78,IF(AT$8=0,INDEX($E78:$I78,0,AT$6),(INDEX($E78:$I78,0,AT$8+1)-INDEX($E78:$I78,0,AT$8))/(INDEX($D$5:$H$5,0,AT$8+1)-INDEX($D$5:$H$5,0,AT$8))+AS78)))</f>
        <v>122.21640392690337</v>
      </c>
      <c r="AU78" s="8" cm="1">
        <f t="array" ref="AU78">IF(AU$8=-1,AV78,IF(AU$8=99,AT78,IF(AU$8=0,INDEX($E78:$I78,0,AU$6),(INDEX($E78:$I78,0,AU$8+1)-INDEX($E78:$I78,0,AU$8))/(INDEX($D$5:$H$5,0,AU$8+1)-INDEX($D$5:$H$5,0,AU$8))+AT78)))</f>
        <v>122.21640392690337</v>
      </c>
      <c r="AV78" s="8" cm="1">
        <f t="array" ref="AV78">IF(AV$8=-1,AW78,IF(AV$8=99,AU78,IF(AV$8=0,INDEX($E78:$I78,0,AV$6),(INDEX($E78:$I78,0,AV$8+1)-INDEX($E78:$I78,0,AV$8))/(INDEX($D$5:$H$5,0,AV$8+1)-INDEX($D$5:$H$5,0,AV$8))+AU78)))</f>
        <v>122.21640392690337</v>
      </c>
    </row>
    <row r="79" spans="1:48">
      <c r="A79" s="185" t="s">
        <v>16</v>
      </c>
      <c r="B79" s="264"/>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4" t="s">
        <v>248</v>
      </c>
      <c r="C81" s="87" t="str">
        <f t="shared" ref="C81:C89" si="28">C70</f>
        <v>Commercial - Cooling</v>
      </c>
      <c r="D81" s="87" t="s">
        <v>75</v>
      </c>
      <c r="E81" s="96">
        <f>E70</f>
        <v>1051.567060091292</v>
      </c>
      <c r="F81" s="104">
        <f>F70</f>
        <v>864.77958996918915</v>
      </c>
      <c r="G81" s="104">
        <f t="shared" ref="G81:G89" si="29">F81</f>
        <v>864.77958996918915</v>
      </c>
      <c r="H81" s="104">
        <f>IF($L$57=-1,G81,((F81-E81)*2/5+E81)*(1+$H$69))</f>
        <v>864.77958996918915</v>
      </c>
      <c r="I81" s="150">
        <f t="shared" ref="I81:I89" si="30">H81</f>
        <v>864.77958996918915</v>
      </c>
      <c r="J81" s="8" cm="1">
        <f t="array" ref="J81">IF(J$8=-1,K81,IF(J$8=99,I81,IF(J$8=0,INDEX($E81:$I81,0,J$6),(INDEX($E81:$I81,0,J$8+1)-INDEX($E81:$I81,0,J$8))/(INDEX($D$5:$H$5,0,J$8+1)-INDEX($D$5:$H$5,0,J$8))+I81)))</f>
        <v>1051.567060091292</v>
      </c>
      <c r="K81" s="8" cm="1">
        <f t="array" ref="K81">IF(K$8=-1,L81,IF(K$8=99,J81,IF(K$8=0,INDEX($E81:$I81,0,K$6),(INDEX($E81:$I81,0,K$8+1)-INDEX($E81:$I81,0,K$8))/(INDEX($D$5:$H$5,0,K$8+1)-INDEX($D$5:$H$5,0,K$8))+J81)))</f>
        <v>1014.2095660668714</v>
      </c>
      <c r="L81" s="8" cm="1">
        <f t="array" ref="L81">IF(L$8=-1,M81,IF(L$8=99,K81,IF(L$8=0,INDEX($E81:$I81,0,L$6),(INDEX($E81:$I81,0,L$8+1)-INDEX($E81:$I81,0,L$8))/(INDEX($D$5:$H$5,0,L$8+1)-INDEX($D$5:$H$5,0,L$8))+K81)))</f>
        <v>976.8520720424508</v>
      </c>
      <c r="M81" s="8" cm="1">
        <f t="array" ref="M81">IF(M$8=-1,N81,IF(M$8=99,L81,IF(M$8=0,INDEX($E81:$I81,0,M$6),(INDEX($E81:$I81,0,M$8+1)-INDEX($E81:$I81,0,M$8))/(INDEX($D$5:$H$5,0,M$8+1)-INDEX($D$5:$H$5,0,M$8))+L81)))</f>
        <v>939.49457801803021</v>
      </c>
      <c r="N81" s="8" cm="1">
        <f t="array" ref="N81">IF(N$8=-1,O81,IF(N$8=99,M81,IF(N$8=0,INDEX($E81:$I81,0,N$6),(INDEX($E81:$I81,0,N$8+1)-INDEX($E81:$I81,0,N$8))/(INDEX($D$5:$H$5,0,N$8+1)-INDEX($D$5:$H$5,0,N$8))+M81)))</f>
        <v>902.13708399360962</v>
      </c>
      <c r="O81" s="8" cm="1">
        <f t="array" ref="O81">IF(O$8=-1,P81,IF(O$8=99,N81,IF(O$8=0,INDEX($E81:$I81,0,O$6),(INDEX($E81:$I81,0,O$8+1)-INDEX($E81:$I81,0,O$8))/(INDEX($D$5:$H$5,0,O$8+1)-INDEX($D$5:$H$5,0,O$8))+N81)))</f>
        <v>864.77958996918915</v>
      </c>
      <c r="P81" s="8" cm="1">
        <f t="array" ref="P81">IF(P$8=-1,Q81,IF(P$8=99,O81,IF(P$8=0,INDEX($E81:$I81,0,P$6),(INDEX($E81:$I81,0,P$8+1)-INDEX($E81:$I81,0,P$8))/(INDEX($D$5:$H$5,0,P$8+1)-INDEX($D$5:$H$5,0,P$8))+O81)))</f>
        <v>864.77958996918915</v>
      </c>
      <c r="Q81" s="8" cm="1">
        <f t="array" ref="Q81">IF(Q$8=-1,R81,IF(Q$8=99,P81,IF(Q$8=0,INDEX($E81:$I81,0,Q$6),(INDEX($E81:$I81,0,Q$8+1)-INDEX($E81:$I81,0,Q$8))/(INDEX($D$5:$H$5,0,Q$8+1)-INDEX($D$5:$H$5,0,Q$8))+P81)))</f>
        <v>864.77958996918915</v>
      </c>
      <c r="R81" s="8" cm="1">
        <f t="array" ref="R81">IF(R$8=-1,S81,IF(R$8=99,Q81,IF(R$8=0,INDEX($E81:$I81,0,R$6),(INDEX($E81:$I81,0,R$8+1)-INDEX($E81:$I81,0,R$8))/(INDEX($D$5:$H$5,0,R$8+1)-INDEX($D$5:$H$5,0,R$8))+Q81)))</f>
        <v>864.77958996918915</v>
      </c>
      <c r="S81" s="8" cm="1">
        <f t="array" ref="S81">IF(S$8=-1,T81,IF(S$8=99,R81,IF(S$8=0,INDEX($E81:$I81,0,S$6),(INDEX($E81:$I81,0,S$8+1)-INDEX($E81:$I81,0,S$8))/(INDEX($D$5:$H$5,0,S$8+1)-INDEX($D$5:$H$5,0,S$8))+R81)))</f>
        <v>864.77958996918915</v>
      </c>
      <c r="T81" s="8" cm="1">
        <f t="array" ref="T81">IF(T$8=-1,U81,IF(T$8=99,S81,IF(T$8=0,INDEX($E81:$I81,0,T$6),(INDEX($E81:$I81,0,T$8+1)-INDEX($E81:$I81,0,T$8))/(INDEX($D$5:$H$5,0,T$8+1)-INDEX($D$5:$H$5,0,T$8))+S81)))</f>
        <v>864.77958996918915</v>
      </c>
      <c r="U81" s="8" cm="1">
        <f t="array" ref="U81">IF(U$8=-1,V81,IF(U$8=99,T81,IF(U$8=0,INDEX($E81:$I81,0,U$6),(INDEX($E81:$I81,0,U$8+1)-INDEX($E81:$I81,0,U$8))/(INDEX($D$5:$H$5,0,U$8+1)-INDEX($D$5:$H$5,0,U$8))+T81)))</f>
        <v>864.77958996918915</v>
      </c>
      <c r="V81" s="8" cm="1">
        <f t="array" ref="V81">IF(V$8=-1,W81,IF(V$8=99,U81,IF(V$8=0,INDEX($E81:$I81,0,V$6),(INDEX($E81:$I81,0,V$8+1)-INDEX($E81:$I81,0,V$8))/(INDEX($D$5:$H$5,0,V$8+1)-INDEX($D$5:$H$5,0,V$8))+U81)))</f>
        <v>864.77958996918915</v>
      </c>
      <c r="W81" s="8" cm="1">
        <f t="array" ref="W81">IF(W$8=-1,X81,IF(W$8=99,V81,IF(W$8=0,INDEX($E81:$I81,0,W$6),(INDEX($E81:$I81,0,W$8+1)-INDEX($E81:$I81,0,W$8))/(INDEX($D$5:$H$5,0,W$8+1)-INDEX($D$5:$H$5,0,W$8))+V81)))</f>
        <v>864.77958996918915</v>
      </c>
      <c r="X81" s="8" cm="1">
        <f t="array" ref="X81">IF(X$8=-1,Y81,IF(X$8=99,W81,IF(X$8=0,INDEX($E81:$I81,0,X$6),(INDEX($E81:$I81,0,X$8+1)-INDEX($E81:$I81,0,X$8))/(INDEX($D$5:$H$5,0,X$8+1)-INDEX($D$5:$H$5,0,X$8))+W81)))</f>
        <v>864.77958996918915</v>
      </c>
      <c r="Y81" s="8" cm="1">
        <f t="array" ref="Y81">IF(Y$8=-1,Z81,IF(Y$8=99,X81,IF(Y$8=0,INDEX($E81:$I81,0,Y$6),(INDEX($E81:$I81,0,Y$8+1)-INDEX($E81:$I81,0,Y$8))/(INDEX($D$5:$H$5,0,Y$8+1)-INDEX($D$5:$H$5,0,Y$8))+X81)))</f>
        <v>864.77958996918915</v>
      </c>
      <c r="Z81" s="8" cm="1">
        <f t="array" ref="Z81">IF(Z$8=-1,AA81,IF(Z$8=99,Y81,IF(Z$8=0,INDEX($E81:$I81,0,Z$6),(INDEX($E81:$I81,0,Z$8+1)-INDEX($E81:$I81,0,Z$8))/(INDEX($D$5:$H$5,0,Z$8+1)-INDEX($D$5:$H$5,0,Z$8))+Y81)))</f>
        <v>864.77958996918915</v>
      </c>
      <c r="AA81" s="8" cm="1">
        <f t="array" ref="AA81">IF(AA$8=-1,AB81,IF(AA$8=99,Z81,IF(AA$8=0,INDEX($E81:$I81,0,AA$6),(INDEX($E81:$I81,0,AA$8+1)-INDEX($E81:$I81,0,AA$8))/(INDEX($D$5:$H$5,0,AA$8+1)-INDEX($D$5:$H$5,0,AA$8))+Z81)))</f>
        <v>864.77958996918915</v>
      </c>
      <c r="AB81" s="8" cm="1">
        <f t="array" ref="AB81">IF(AB$8=-1,AC81,IF(AB$8=99,AA81,IF(AB$8=0,INDEX($E81:$I81,0,AB$6),(INDEX($E81:$I81,0,AB$8+1)-INDEX($E81:$I81,0,AB$8))/(INDEX($D$5:$H$5,0,AB$8+1)-INDEX($D$5:$H$5,0,AB$8))+AA81)))</f>
        <v>864.77958996918915</v>
      </c>
      <c r="AC81" s="8" cm="1">
        <f t="array" ref="AC81">IF(AC$8=-1,AD81,IF(AC$8=99,AB81,IF(AC$8=0,INDEX($E81:$I81,0,AC$6),(INDEX($E81:$I81,0,AC$8+1)-INDEX($E81:$I81,0,AC$8))/(INDEX($D$5:$H$5,0,AC$8+1)-INDEX($D$5:$H$5,0,AC$8))+AB81)))</f>
        <v>864.77958996918915</v>
      </c>
      <c r="AD81" s="8" cm="1">
        <f t="array" ref="AD81">IF(AD$8=-1,AE81,IF(AD$8=99,AC81,IF(AD$8=0,INDEX($E81:$I81,0,AD$6),(INDEX($E81:$I81,0,AD$8+1)-INDEX($E81:$I81,0,AD$8))/(INDEX($D$5:$H$5,0,AD$8+1)-INDEX($D$5:$H$5,0,AD$8))+AC81)))</f>
        <v>864.77958996918915</v>
      </c>
      <c r="AE81" s="8" cm="1">
        <f t="array" ref="AE81">IF(AE$8=-1,AF81,IF(AE$8=99,AD81,IF(AE$8=0,INDEX($E81:$I81,0,AE$6),(INDEX($E81:$I81,0,AE$8+1)-INDEX($E81:$I81,0,AE$8))/(INDEX($D$5:$H$5,0,AE$8+1)-INDEX($D$5:$H$5,0,AE$8))+AD81)))</f>
        <v>864.77958996918915</v>
      </c>
      <c r="AF81" s="8" cm="1">
        <f t="array" ref="AF81">IF(AF$8=-1,AG81,IF(AF$8=99,AE81,IF(AF$8=0,INDEX($E81:$I81,0,AF$6),(INDEX($E81:$I81,0,AF$8+1)-INDEX($E81:$I81,0,AF$8))/(INDEX($D$5:$H$5,0,AF$8+1)-INDEX($D$5:$H$5,0,AF$8))+AE81)))</f>
        <v>864.77958996918915</v>
      </c>
      <c r="AG81" s="8" cm="1">
        <f t="array" ref="AG81">IF(AG$8=-1,AH81,IF(AG$8=99,AF81,IF(AG$8=0,INDEX($E81:$I81,0,AG$6),(INDEX($E81:$I81,0,AG$8+1)-INDEX($E81:$I81,0,AG$8))/(INDEX($D$5:$H$5,0,AG$8+1)-INDEX($D$5:$H$5,0,AG$8))+AF81)))</f>
        <v>864.77958996918915</v>
      </c>
      <c r="AH81" s="8" cm="1">
        <f t="array" ref="AH81">IF(AH$8=-1,AI81,IF(AH$8=99,AG81,IF(AH$8=0,INDEX($E81:$I81,0,AH$6),(INDEX($E81:$I81,0,AH$8+1)-INDEX($E81:$I81,0,AH$8))/(INDEX($D$5:$H$5,0,AH$8+1)-INDEX($D$5:$H$5,0,AH$8))+AG81)))</f>
        <v>864.77958996918915</v>
      </c>
      <c r="AI81" s="8" cm="1">
        <f t="array" ref="AI81">IF(AI$8=-1,AJ81,IF(AI$8=99,AH81,IF(AI$8=0,INDEX($E81:$I81,0,AI$6),(INDEX($E81:$I81,0,AI$8+1)-INDEX($E81:$I81,0,AI$8))/(INDEX($D$5:$H$5,0,AI$8+1)-INDEX($D$5:$H$5,0,AI$8))+AH81)))</f>
        <v>864.77958996918915</v>
      </c>
      <c r="AJ81" s="8" cm="1">
        <f t="array" ref="AJ81">IF(AJ$8=-1,AK81,IF(AJ$8=99,AI81,IF(AJ$8=0,INDEX($E81:$I81,0,AJ$6),(INDEX($E81:$I81,0,AJ$8+1)-INDEX($E81:$I81,0,AJ$8))/(INDEX($D$5:$H$5,0,AJ$8+1)-INDEX($D$5:$H$5,0,AJ$8))+AI81)))</f>
        <v>864.77958996918915</v>
      </c>
      <c r="AK81" s="8" cm="1">
        <f t="array" ref="AK81">IF(AK$8=-1,AL81,IF(AK$8=99,AJ81,IF(AK$8=0,INDEX($E81:$I81,0,AK$6),(INDEX($E81:$I81,0,AK$8+1)-INDEX($E81:$I81,0,AK$8))/(INDEX($D$5:$H$5,0,AK$8+1)-INDEX($D$5:$H$5,0,AK$8))+AJ81)))</f>
        <v>864.77958996918915</v>
      </c>
      <c r="AL81" s="8" cm="1">
        <f t="array" ref="AL81">IF(AL$8=-1,AM81,IF(AL$8=99,AK81,IF(AL$8=0,INDEX($E81:$I81,0,AL$6),(INDEX($E81:$I81,0,AL$8+1)-INDEX($E81:$I81,0,AL$8))/(INDEX($D$5:$H$5,0,AL$8+1)-INDEX($D$5:$H$5,0,AL$8))+AK81)))</f>
        <v>864.77958996918915</v>
      </c>
      <c r="AM81" s="8" cm="1">
        <f t="array" ref="AM81">IF(AM$8=-1,AN81,IF(AM$8=99,AL81,IF(AM$8=0,INDEX($E81:$I81,0,AM$6),(INDEX($E81:$I81,0,AM$8+1)-INDEX($E81:$I81,0,AM$8))/(INDEX($D$5:$H$5,0,AM$8+1)-INDEX($D$5:$H$5,0,AM$8))+AL81)))</f>
        <v>864.77958996918915</v>
      </c>
      <c r="AN81" s="8" cm="1">
        <f t="array" ref="AN81">IF(AN$8=-1,AO81,IF(AN$8=99,AM81,IF(AN$8=0,INDEX($E81:$I81,0,AN$6),(INDEX($E81:$I81,0,AN$8+1)-INDEX($E81:$I81,0,AN$8))/(INDEX($D$5:$H$5,0,AN$8+1)-INDEX($D$5:$H$5,0,AN$8))+AM81)))</f>
        <v>864.77958996918915</v>
      </c>
      <c r="AO81" s="8" cm="1">
        <f t="array" ref="AO81">IF(AO$8=-1,AP81,IF(AO$8=99,AN81,IF(AO$8=0,INDEX($E81:$I81,0,AO$6),(INDEX($E81:$I81,0,AO$8+1)-INDEX($E81:$I81,0,AO$8))/(INDEX($D$5:$H$5,0,AO$8+1)-INDEX($D$5:$H$5,0,AO$8))+AN81)))</f>
        <v>864.77958996918915</v>
      </c>
      <c r="AP81" s="8" cm="1">
        <f t="array" ref="AP81">IF(AP$8=-1,AQ81,IF(AP$8=99,AO81,IF(AP$8=0,INDEX($E81:$I81,0,AP$6),(INDEX($E81:$I81,0,AP$8+1)-INDEX($E81:$I81,0,AP$8))/(INDEX($D$5:$H$5,0,AP$8+1)-INDEX($D$5:$H$5,0,AP$8))+AO81)))</f>
        <v>864.77958996918915</v>
      </c>
      <c r="AQ81" s="8" cm="1">
        <f t="array" ref="AQ81">IF(AQ$8=-1,AR81,IF(AQ$8=99,AP81,IF(AQ$8=0,INDEX($E81:$I81,0,AQ$6),(INDEX($E81:$I81,0,AQ$8+1)-INDEX($E81:$I81,0,AQ$8))/(INDEX($D$5:$H$5,0,AQ$8+1)-INDEX($D$5:$H$5,0,AQ$8))+AP81)))</f>
        <v>864.77958996918915</v>
      </c>
      <c r="AR81" s="8" cm="1">
        <f t="array" ref="AR81">IF(AR$8=-1,AS81,IF(AR$8=99,AQ81,IF(AR$8=0,INDEX($E81:$I81,0,AR$6),(INDEX($E81:$I81,0,AR$8+1)-INDEX($E81:$I81,0,AR$8))/(INDEX($D$5:$H$5,0,AR$8+1)-INDEX($D$5:$H$5,0,AR$8))+AQ81)))</f>
        <v>864.77958996918915</v>
      </c>
      <c r="AS81" s="8" cm="1">
        <f t="array" ref="AS81">IF(AS$8=-1,AT81,IF(AS$8=99,AR81,IF(AS$8=0,INDEX($E81:$I81,0,AS$6),(INDEX($E81:$I81,0,AS$8+1)-INDEX($E81:$I81,0,AS$8))/(INDEX($D$5:$H$5,0,AS$8+1)-INDEX($D$5:$H$5,0,AS$8))+AR81)))</f>
        <v>864.77958996918915</v>
      </c>
      <c r="AT81" s="8" cm="1">
        <f t="array" ref="AT81">IF(AT$8=-1,AU81,IF(AT$8=99,AS81,IF(AT$8=0,INDEX($E81:$I81,0,AT$6),(INDEX($E81:$I81,0,AT$8+1)-INDEX($E81:$I81,0,AT$8))/(INDEX($D$5:$H$5,0,AT$8+1)-INDEX($D$5:$H$5,0,AT$8))+AS81)))</f>
        <v>864.77958996918915</v>
      </c>
      <c r="AU81" s="8" cm="1">
        <f t="array" ref="AU81">IF(AU$8=-1,AV81,IF(AU$8=99,AT81,IF(AU$8=0,INDEX($E81:$I81,0,AU$6),(INDEX($E81:$I81,0,AU$8+1)-INDEX($E81:$I81,0,AU$8))/(INDEX($D$5:$H$5,0,AU$8+1)-INDEX($D$5:$H$5,0,AU$8))+AT81)))</f>
        <v>864.77958996918915</v>
      </c>
      <c r="AV81" s="8" cm="1">
        <f t="array" ref="AV81">IF(AV$8=-1,AW81,IF(AV$8=99,AU81,IF(AV$8=0,INDEX($E81:$I81,0,AV$6),(INDEX($E81:$I81,0,AV$8+1)-INDEX($E81:$I81,0,AV$8))/(INDEX($D$5:$H$5,0,AV$8+1)-INDEX($D$5:$H$5,0,AV$8))+AU81)))</f>
        <v>864.77958996918915</v>
      </c>
    </row>
    <row r="82" spans="1:48">
      <c r="A82" s="185" t="s">
        <v>16</v>
      </c>
      <c r="B82" s="264" t="s">
        <v>249</v>
      </c>
      <c r="C82" s="87" t="str">
        <f t="shared" si="28"/>
        <v>Commercial - Space Heating</v>
      </c>
      <c r="D82" s="87" t="s">
        <v>75</v>
      </c>
      <c r="E82" s="96">
        <f t="shared" ref="E82:F89" si="31">E71</f>
        <v>59.117764859369188</v>
      </c>
      <c r="F82" s="104">
        <f t="shared" si="31"/>
        <v>82.470862832548889</v>
      </c>
      <c r="G82" s="104">
        <f t="shared" si="29"/>
        <v>82.470862832548889</v>
      </c>
      <c r="H82" s="104">
        <f t="shared" ref="H82:H89" si="32">IF($L$57=-1,G82,((F82-E82)*2/5+E82)*(1+$H$69))</f>
        <v>82.470862832548889</v>
      </c>
      <c r="I82" s="150">
        <f t="shared" si="30"/>
        <v>82.470862832548889</v>
      </c>
      <c r="J82" s="8" cm="1">
        <f t="array" ref="J82">IF(J$8=-1,K82,IF(J$8=99,I82,IF(J$8=0,INDEX($E82:$I82,0,J$6),(INDEX($E82:$I82,0,J$8+1)-INDEX($E82:$I82,0,J$8))/(INDEX($D$5:$H$5,0,J$8+1)-INDEX($D$5:$H$5,0,J$8))+I82)))</f>
        <v>59.117764859369188</v>
      </c>
      <c r="K82" s="8" cm="1">
        <f t="array" ref="K82">IF(K$8=-1,L82,IF(K$8=99,J82,IF(K$8=0,INDEX($E82:$I82,0,K$6),(INDEX($E82:$I82,0,K$8+1)-INDEX($E82:$I82,0,K$8))/(INDEX($D$5:$H$5,0,K$8+1)-INDEX($D$5:$H$5,0,K$8))+J82)))</f>
        <v>63.788384454005126</v>
      </c>
      <c r="L82" s="8" cm="1">
        <f t="array" ref="L82">IF(L$8=-1,M82,IF(L$8=99,K82,IF(L$8=0,INDEX($E82:$I82,0,L$6),(INDEX($E82:$I82,0,L$8+1)-INDEX($E82:$I82,0,L$8))/(INDEX($D$5:$H$5,0,L$8+1)-INDEX($D$5:$H$5,0,L$8))+K82)))</f>
        <v>68.459004048641063</v>
      </c>
      <c r="M82" s="8" cm="1">
        <f t="array" ref="M82">IF(M$8=-1,N82,IF(M$8=99,L82,IF(M$8=0,INDEX($E82:$I82,0,M$6),(INDEX($E82:$I82,0,M$8+1)-INDEX($E82:$I82,0,M$8))/(INDEX($D$5:$H$5,0,M$8+1)-INDEX($D$5:$H$5,0,M$8))+L82)))</f>
        <v>73.129623643277</v>
      </c>
      <c r="N82" s="8" cm="1">
        <f t="array" ref="N82">IF(N$8=-1,O82,IF(N$8=99,M82,IF(N$8=0,INDEX($E82:$I82,0,N$6),(INDEX($E82:$I82,0,N$8+1)-INDEX($E82:$I82,0,N$8))/(INDEX($D$5:$H$5,0,N$8+1)-INDEX($D$5:$H$5,0,N$8))+M82)))</f>
        <v>77.800243237912937</v>
      </c>
      <c r="O82" s="8" cm="1">
        <f t="array" ref="O82">IF(O$8=-1,P82,IF(O$8=99,N82,IF(O$8=0,INDEX($E82:$I82,0,O$6),(INDEX($E82:$I82,0,O$8+1)-INDEX($E82:$I82,0,O$8))/(INDEX($D$5:$H$5,0,O$8+1)-INDEX($D$5:$H$5,0,O$8))+N82)))</f>
        <v>82.470862832548889</v>
      </c>
      <c r="P82" s="8" cm="1">
        <f t="array" ref="P82">IF(P$8=-1,Q82,IF(P$8=99,O82,IF(P$8=0,INDEX($E82:$I82,0,P$6),(INDEX($E82:$I82,0,P$8+1)-INDEX($E82:$I82,0,P$8))/(INDEX($D$5:$H$5,0,P$8+1)-INDEX($D$5:$H$5,0,P$8))+O82)))</f>
        <v>82.470862832548889</v>
      </c>
      <c r="Q82" s="8" cm="1">
        <f t="array" ref="Q82">IF(Q$8=-1,R82,IF(Q$8=99,P82,IF(Q$8=0,INDEX($E82:$I82,0,Q$6),(INDEX($E82:$I82,0,Q$8+1)-INDEX($E82:$I82,0,Q$8))/(INDEX($D$5:$H$5,0,Q$8+1)-INDEX($D$5:$H$5,0,Q$8))+P82)))</f>
        <v>82.470862832548889</v>
      </c>
      <c r="R82" s="8" cm="1">
        <f t="array" ref="R82">IF(R$8=-1,S82,IF(R$8=99,Q82,IF(R$8=0,INDEX($E82:$I82,0,R$6),(INDEX($E82:$I82,0,R$8+1)-INDEX($E82:$I82,0,R$8))/(INDEX($D$5:$H$5,0,R$8+1)-INDEX($D$5:$H$5,0,R$8))+Q82)))</f>
        <v>82.470862832548889</v>
      </c>
      <c r="S82" s="8" cm="1">
        <f t="array" ref="S82">IF(S$8=-1,T82,IF(S$8=99,R82,IF(S$8=0,INDEX($E82:$I82,0,S$6),(INDEX($E82:$I82,0,S$8+1)-INDEX($E82:$I82,0,S$8))/(INDEX($D$5:$H$5,0,S$8+1)-INDEX($D$5:$H$5,0,S$8))+R82)))</f>
        <v>82.470862832548889</v>
      </c>
      <c r="T82" s="8" cm="1">
        <f t="array" ref="T82">IF(T$8=-1,U82,IF(T$8=99,S82,IF(T$8=0,INDEX($E82:$I82,0,T$6),(INDEX($E82:$I82,0,T$8+1)-INDEX($E82:$I82,0,T$8))/(INDEX($D$5:$H$5,0,T$8+1)-INDEX($D$5:$H$5,0,T$8))+S82)))</f>
        <v>82.470862832548889</v>
      </c>
      <c r="U82" s="8" cm="1">
        <f t="array" ref="U82">IF(U$8=-1,V82,IF(U$8=99,T82,IF(U$8=0,INDEX($E82:$I82,0,U$6),(INDEX($E82:$I82,0,U$8+1)-INDEX($E82:$I82,0,U$8))/(INDEX($D$5:$H$5,0,U$8+1)-INDEX($D$5:$H$5,0,U$8))+T82)))</f>
        <v>82.470862832548889</v>
      </c>
      <c r="V82" s="8" cm="1">
        <f t="array" ref="V82">IF(V$8=-1,W82,IF(V$8=99,U82,IF(V$8=0,INDEX($E82:$I82,0,V$6),(INDEX($E82:$I82,0,V$8+1)-INDEX($E82:$I82,0,V$8))/(INDEX($D$5:$H$5,0,V$8+1)-INDEX($D$5:$H$5,0,V$8))+U82)))</f>
        <v>82.470862832548889</v>
      </c>
      <c r="W82" s="8" cm="1">
        <f t="array" ref="W82">IF(W$8=-1,X82,IF(W$8=99,V82,IF(W$8=0,INDEX($E82:$I82,0,W$6),(INDEX($E82:$I82,0,W$8+1)-INDEX($E82:$I82,0,W$8))/(INDEX($D$5:$H$5,0,W$8+1)-INDEX($D$5:$H$5,0,W$8))+V82)))</f>
        <v>82.470862832548889</v>
      </c>
      <c r="X82" s="8" cm="1">
        <f t="array" ref="X82">IF(X$8=-1,Y82,IF(X$8=99,W82,IF(X$8=0,INDEX($E82:$I82,0,X$6),(INDEX($E82:$I82,0,X$8+1)-INDEX($E82:$I82,0,X$8))/(INDEX($D$5:$H$5,0,X$8+1)-INDEX($D$5:$H$5,0,X$8))+W82)))</f>
        <v>82.470862832548889</v>
      </c>
      <c r="Y82" s="8" cm="1">
        <f t="array" ref="Y82">IF(Y$8=-1,Z82,IF(Y$8=99,X82,IF(Y$8=0,INDEX($E82:$I82,0,Y$6),(INDEX($E82:$I82,0,Y$8+1)-INDEX($E82:$I82,0,Y$8))/(INDEX($D$5:$H$5,0,Y$8+1)-INDEX($D$5:$H$5,0,Y$8))+X82)))</f>
        <v>82.470862832548889</v>
      </c>
      <c r="Z82" s="8" cm="1">
        <f t="array" ref="Z82">IF(Z$8=-1,AA82,IF(Z$8=99,Y82,IF(Z$8=0,INDEX($E82:$I82,0,Z$6),(INDEX($E82:$I82,0,Z$8+1)-INDEX($E82:$I82,0,Z$8))/(INDEX($D$5:$H$5,0,Z$8+1)-INDEX($D$5:$H$5,0,Z$8))+Y82)))</f>
        <v>82.470862832548889</v>
      </c>
      <c r="AA82" s="8" cm="1">
        <f t="array" ref="AA82">IF(AA$8=-1,AB82,IF(AA$8=99,Z82,IF(AA$8=0,INDEX($E82:$I82,0,AA$6),(INDEX($E82:$I82,0,AA$8+1)-INDEX($E82:$I82,0,AA$8))/(INDEX($D$5:$H$5,0,AA$8+1)-INDEX($D$5:$H$5,0,AA$8))+Z82)))</f>
        <v>82.470862832548889</v>
      </c>
      <c r="AB82" s="8" cm="1">
        <f t="array" ref="AB82">IF(AB$8=-1,AC82,IF(AB$8=99,AA82,IF(AB$8=0,INDEX($E82:$I82,0,AB$6),(INDEX($E82:$I82,0,AB$8+1)-INDEX($E82:$I82,0,AB$8))/(INDEX($D$5:$H$5,0,AB$8+1)-INDEX($D$5:$H$5,0,AB$8))+AA82)))</f>
        <v>82.470862832548889</v>
      </c>
      <c r="AC82" s="8" cm="1">
        <f t="array" ref="AC82">IF(AC$8=-1,AD82,IF(AC$8=99,AB82,IF(AC$8=0,INDEX($E82:$I82,0,AC$6),(INDEX($E82:$I82,0,AC$8+1)-INDEX($E82:$I82,0,AC$8))/(INDEX($D$5:$H$5,0,AC$8+1)-INDEX($D$5:$H$5,0,AC$8))+AB82)))</f>
        <v>82.470862832548889</v>
      </c>
      <c r="AD82" s="8" cm="1">
        <f t="array" ref="AD82">IF(AD$8=-1,AE82,IF(AD$8=99,AC82,IF(AD$8=0,INDEX($E82:$I82,0,AD$6),(INDEX($E82:$I82,0,AD$8+1)-INDEX($E82:$I82,0,AD$8))/(INDEX($D$5:$H$5,0,AD$8+1)-INDEX($D$5:$H$5,0,AD$8))+AC82)))</f>
        <v>82.470862832548889</v>
      </c>
      <c r="AE82" s="8" cm="1">
        <f t="array" ref="AE82">IF(AE$8=-1,AF82,IF(AE$8=99,AD82,IF(AE$8=0,INDEX($E82:$I82,0,AE$6),(INDEX($E82:$I82,0,AE$8+1)-INDEX($E82:$I82,0,AE$8))/(INDEX($D$5:$H$5,0,AE$8+1)-INDEX($D$5:$H$5,0,AE$8))+AD82)))</f>
        <v>82.470862832548889</v>
      </c>
      <c r="AF82" s="8" cm="1">
        <f t="array" ref="AF82">IF(AF$8=-1,AG82,IF(AF$8=99,AE82,IF(AF$8=0,INDEX($E82:$I82,0,AF$6),(INDEX($E82:$I82,0,AF$8+1)-INDEX($E82:$I82,0,AF$8))/(INDEX($D$5:$H$5,0,AF$8+1)-INDEX($D$5:$H$5,0,AF$8))+AE82)))</f>
        <v>82.470862832548889</v>
      </c>
      <c r="AG82" s="8" cm="1">
        <f t="array" ref="AG82">IF(AG$8=-1,AH82,IF(AG$8=99,AF82,IF(AG$8=0,INDEX($E82:$I82,0,AG$6),(INDEX($E82:$I82,0,AG$8+1)-INDEX($E82:$I82,0,AG$8))/(INDEX($D$5:$H$5,0,AG$8+1)-INDEX($D$5:$H$5,0,AG$8))+AF82)))</f>
        <v>82.470862832548889</v>
      </c>
      <c r="AH82" s="8" cm="1">
        <f t="array" ref="AH82">IF(AH$8=-1,AI82,IF(AH$8=99,AG82,IF(AH$8=0,INDEX($E82:$I82,0,AH$6),(INDEX($E82:$I82,0,AH$8+1)-INDEX($E82:$I82,0,AH$8))/(INDEX($D$5:$H$5,0,AH$8+1)-INDEX($D$5:$H$5,0,AH$8))+AG82)))</f>
        <v>82.470862832548889</v>
      </c>
      <c r="AI82" s="8" cm="1">
        <f t="array" ref="AI82">IF(AI$8=-1,AJ82,IF(AI$8=99,AH82,IF(AI$8=0,INDEX($E82:$I82,0,AI$6),(INDEX($E82:$I82,0,AI$8+1)-INDEX($E82:$I82,0,AI$8))/(INDEX($D$5:$H$5,0,AI$8+1)-INDEX($D$5:$H$5,0,AI$8))+AH82)))</f>
        <v>82.470862832548889</v>
      </c>
      <c r="AJ82" s="8" cm="1">
        <f t="array" ref="AJ82">IF(AJ$8=-1,AK82,IF(AJ$8=99,AI82,IF(AJ$8=0,INDEX($E82:$I82,0,AJ$6),(INDEX($E82:$I82,0,AJ$8+1)-INDEX($E82:$I82,0,AJ$8))/(INDEX($D$5:$H$5,0,AJ$8+1)-INDEX($D$5:$H$5,0,AJ$8))+AI82)))</f>
        <v>82.470862832548889</v>
      </c>
      <c r="AK82" s="8" cm="1">
        <f t="array" ref="AK82">IF(AK$8=-1,AL82,IF(AK$8=99,AJ82,IF(AK$8=0,INDEX($E82:$I82,0,AK$6),(INDEX($E82:$I82,0,AK$8+1)-INDEX($E82:$I82,0,AK$8))/(INDEX($D$5:$H$5,0,AK$8+1)-INDEX($D$5:$H$5,0,AK$8))+AJ82)))</f>
        <v>82.470862832548889</v>
      </c>
      <c r="AL82" s="8" cm="1">
        <f t="array" ref="AL82">IF(AL$8=-1,AM82,IF(AL$8=99,AK82,IF(AL$8=0,INDEX($E82:$I82,0,AL$6),(INDEX($E82:$I82,0,AL$8+1)-INDEX($E82:$I82,0,AL$8))/(INDEX($D$5:$H$5,0,AL$8+1)-INDEX($D$5:$H$5,0,AL$8))+AK82)))</f>
        <v>82.470862832548889</v>
      </c>
      <c r="AM82" s="8" cm="1">
        <f t="array" ref="AM82">IF(AM$8=-1,AN82,IF(AM$8=99,AL82,IF(AM$8=0,INDEX($E82:$I82,0,AM$6),(INDEX($E82:$I82,0,AM$8+1)-INDEX($E82:$I82,0,AM$8))/(INDEX($D$5:$H$5,0,AM$8+1)-INDEX($D$5:$H$5,0,AM$8))+AL82)))</f>
        <v>82.470862832548889</v>
      </c>
      <c r="AN82" s="8" cm="1">
        <f t="array" ref="AN82">IF(AN$8=-1,AO82,IF(AN$8=99,AM82,IF(AN$8=0,INDEX($E82:$I82,0,AN$6),(INDEX($E82:$I82,0,AN$8+1)-INDEX($E82:$I82,0,AN$8))/(INDEX($D$5:$H$5,0,AN$8+1)-INDEX($D$5:$H$5,0,AN$8))+AM82)))</f>
        <v>82.470862832548889</v>
      </c>
      <c r="AO82" s="8" cm="1">
        <f t="array" ref="AO82">IF(AO$8=-1,AP82,IF(AO$8=99,AN82,IF(AO$8=0,INDEX($E82:$I82,0,AO$6),(INDEX($E82:$I82,0,AO$8+1)-INDEX($E82:$I82,0,AO$8))/(INDEX($D$5:$H$5,0,AO$8+1)-INDEX($D$5:$H$5,0,AO$8))+AN82)))</f>
        <v>82.470862832548889</v>
      </c>
      <c r="AP82" s="8" cm="1">
        <f t="array" ref="AP82">IF(AP$8=-1,AQ82,IF(AP$8=99,AO82,IF(AP$8=0,INDEX($E82:$I82,0,AP$6),(INDEX($E82:$I82,0,AP$8+1)-INDEX($E82:$I82,0,AP$8))/(INDEX($D$5:$H$5,0,AP$8+1)-INDEX($D$5:$H$5,0,AP$8))+AO82)))</f>
        <v>82.470862832548889</v>
      </c>
      <c r="AQ82" s="8" cm="1">
        <f t="array" ref="AQ82">IF(AQ$8=-1,AR82,IF(AQ$8=99,AP82,IF(AQ$8=0,INDEX($E82:$I82,0,AQ$6),(INDEX($E82:$I82,0,AQ$8+1)-INDEX($E82:$I82,0,AQ$8))/(INDEX($D$5:$H$5,0,AQ$8+1)-INDEX($D$5:$H$5,0,AQ$8))+AP82)))</f>
        <v>82.470862832548889</v>
      </c>
      <c r="AR82" s="8" cm="1">
        <f t="array" ref="AR82">IF(AR$8=-1,AS82,IF(AR$8=99,AQ82,IF(AR$8=0,INDEX($E82:$I82,0,AR$6),(INDEX($E82:$I82,0,AR$8+1)-INDEX($E82:$I82,0,AR$8))/(INDEX($D$5:$H$5,0,AR$8+1)-INDEX($D$5:$H$5,0,AR$8))+AQ82)))</f>
        <v>82.470862832548889</v>
      </c>
      <c r="AS82" s="8" cm="1">
        <f t="array" ref="AS82">IF(AS$8=-1,AT82,IF(AS$8=99,AR82,IF(AS$8=0,INDEX($E82:$I82,0,AS$6),(INDEX($E82:$I82,0,AS$8+1)-INDEX($E82:$I82,0,AS$8))/(INDEX($D$5:$H$5,0,AS$8+1)-INDEX($D$5:$H$5,0,AS$8))+AR82)))</f>
        <v>82.470862832548889</v>
      </c>
      <c r="AT82" s="8" cm="1">
        <f t="array" ref="AT82">IF(AT$8=-1,AU82,IF(AT$8=99,AS82,IF(AT$8=0,INDEX($E82:$I82,0,AT$6),(INDEX($E82:$I82,0,AT$8+1)-INDEX($E82:$I82,0,AT$8))/(INDEX($D$5:$H$5,0,AT$8+1)-INDEX($D$5:$H$5,0,AT$8))+AS82)))</f>
        <v>82.470862832548889</v>
      </c>
      <c r="AU82" s="8" cm="1">
        <f t="array" ref="AU82">IF(AU$8=-1,AV82,IF(AU$8=99,AT82,IF(AU$8=0,INDEX($E82:$I82,0,AU$6),(INDEX($E82:$I82,0,AU$8+1)-INDEX($E82:$I82,0,AU$8))/(INDEX($D$5:$H$5,0,AU$8+1)-INDEX($D$5:$H$5,0,AU$8))+AT82)))</f>
        <v>82.470862832548889</v>
      </c>
      <c r="AV82" s="8" cm="1">
        <f t="array" ref="AV82">IF(AV$8=-1,AW82,IF(AV$8=99,AU82,IF(AV$8=0,INDEX($E82:$I82,0,AV$6),(INDEX($E82:$I82,0,AV$8+1)-INDEX($E82:$I82,0,AV$8))/(INDEX($D$5:$H$5,0,AV$8+1)-INDEX($D$5:$H$5,0,AV$8))+AU82)))</f>
        <v>82.470862832548889</v>
      </c>
    </row>
    <row r="83" spans="1:48">
      <c r="A83" s="185" t="s">
        <v>16</v>
      </c>
      <c r="B83" s="264" t="s">
        <v>250</v>
      </c>
      <c r="C83" s="87" t="str">
        <f t="shared" si="28"/>
        <v>Commercial - Cooking</v>
      </c>
      <c r="D83" s="87" t="s">
        <v>75</v>
      </c>
      <c r="E83" s="96">
        <f t="shared" si="31"/>
        <v>74.498085701673531</v>
      </c>
      <c r="F83" s="104">
        <f t="shared" si="31"/>
        <v>59.333827134324373</v>
      </c>
      <c r="G83" s="104">
        <f t="shared" si="29"/>
        <v>59.333827134324373</v>
      </c>
      <c r="H83" s="104">
        <f t="shared" si="32"/>
        <v>59.333827134324373</v>
      </c>
      <c r="I83" s="150">
        <f t="shared" si="30"/>
        <v>59.333827134324373</v>
      </c>
      <c r="J83" s="8" cm="1">
        <f t="array" ref="J83">IF(J$8=-1,K83,IF(J$8=99,I83,IF(J$8=0,INDEX($E83:$I83,0,J$6),(INDEX($E83:$I83,0,J$8+1)-INDEX($E83:$I83,0,J$8))/(INDEX($D$5:$H$5,0,J$8+1)-INDEX($D$5:$H$5,0,J$8))+I83)))</f>
        <v>74.498085701673531</v>
      </c>
      <c r="K83" s="8" cm="1">
        <f t="array" ref="K83">IF(K$8=-1,L83,IF(K$8=99,J83,IF(K$8=0,INDEX($E83:$I83,0,K$6),(INDEX($E83:$I83,0,K$8+1)-INDEX($E83:$I83,0,K$8))/(INDEX($D$5:$H$5,0,K$8+1)-INDEX($D$5:$H$5,0,K$8))+J83)))</f>
        <v>71.465233988203693</v>
      </c>
      <c r="L83" s="8" cm="1">
        <f t="array" ref="L83">IF(L$8=-1,M83,IF(L$8=99,K83,IF(L$8=0,INDEX($E83:$I83,0,L$6),(INDEX($E83:$I83,0,L$8+1)-INDEX($E83:$I83,0,L$8))/(INDEX($D$5:$H$5,0,L$8+1)-INDEX($D$5:$H$5,0,L$8))+K83)))</f>
        <v>68.432382274733868</v>
      </c>
      <c r="M83" s="8" cm="1">
        <f t="array" ref="M83">IF(M$8=-1,N83,IF(M$8=99,L83,IF(M$8=0,INDEX($E83:$I83,0,M$6),(INDEX($E83:$I83,0,M$8+1)-INDEX($E83:$I83,0,M$8))/(INDEX($D$5:$H$5,0,M$8+1)-INDEX($D$5:$H$5,0,M$8))+L83)))</f>
        <v>65.399530561264044</v>
      </c>
      <c r="N83" s="8" cm="1">
        <f t="array" ref="N83">IF(N$8=-1,O83,IF(N$8=99,M83,IF(N$8=0,INDEX($E83:$I83,0,N$6),(INDEX($E83:$I83,0,N$8+1)-INDEX($E83:$I83,0,N$8))/(INDEX($D$5:$H$5,0,N$8+1)-INDEX($D$5:$H$5,0,N$8))+M83)))</f>
        <v>62.366678847794212</v>
      </c>
      <c r="O83" s="8" cm="1">
        <f t="array" ref="O83">IF(O$8=-1,P83,IF(O$8=99,N83,IF(O$8=0,INDEX($E83:$I83,0,O$6),(INDEX($E83:$I83,0,O$8+1)-INDEX($E83:$I83,0,O$8))/(INDEX($D$5:$H$5,0,O$8+1)-INDEX($D$5:$H$5,0,O$8))+N83)))</f>
        <v>59.333827134324373</v>
      </c>
      <c r="P83" s="8" cm="1">
        <f t="array" ref="P83">IF(P$8=-1,Q83,IF(P$8=99,O83,IF(P$8=0,INDEX($E83:$I83,0,P$6),(INDEX($E83:$I83,0,P$8+1)-INDEX($E83:$I83,0,P$8))/(INDEX($D$5:$H$5,0,P$8+1)-INDEX($D$5:$H$5,0,P$8))+O83)))</f>
        <v>59.333827134324373</v>
      </c>
      <c r="Q83" s="8" cm="1">
        <f t="array" ref="Q83">IF(Q$8=-1,R83,IF(Q$8=99,P83,IF(Q$8=0,INDEX($E83:$I83,0,Q$6),(INDEX($E83:$I83,0,Q$8+1)-INDEX($E83:$I83,0,Q$8))/(INDEX($D$5:$H$5,0,Q$8+1)-INDEX($D$5:$H$5,0,Q$8))+P83)))</f>
        <v>59.333827134324373</v>
      </c>
      <c r="R83" s="8" cm="1">
        <f t="array" ref="R83">IF(R$8=-1,S83,IF(R$8=99,Q83,IF(R$8=0,INDEX($E83:$I83,0,R$6),(INDEX($E83:$I83,0,R$8+1)-INDEX($E83:$I83,0,R$8))/(INDEX($D$5:$H$5,0,R$8+1)-INDEX($D$5:$H$5,0,R$8))+Q83)))</f>
        <v>59.333827134324373</v>
      </c>
      <c r="S83" s="8" cm="1">
        <f t="array" ref="S83">IF(S$8=-1,T83,IF(S$8=99,R83,IF(S$8=0,INDEX($E83:$I83,0,S$6),(INDEX($E83:$I83,0,S$8+1)-INDEX($E83:$I83,0,S$8))/(INDEX($D$5:$H$5,0,S$8+1)-INDEX($D$5:$H$5,0,S$8))+R83)))</f>
        <v>59.333827134324373</v>
      </c>
      <c r="T83" s="8" cm="1">
        <f t="array" ref="T83">IF(T$8=-1,U83,IF(T$8=99,S83,IF(T$8=0,INDEX($E83:$I83,0,T$6),(INDEX($E83:$I83,0,T$8+1)-INDEX($E83:$I83,0,T$8))/(INDEX($D$5:$H$5,0,T$8+1)-INDEX($D$5:$H$5,0,T$8))+S83)))</f>
        <v>59.333827134324373</v>
      </c>
      <c r="U83" s="8" cm="1">
        <f t="array" ref="U83">IF(U$8=-1,V83,IF(U$8=99,T83,IF(U$8=0,INDEX($E83:$I83,0,U$6),(INDEX($E83:$I83,0,U$8+1)-INDEX($E83:$I83,0,U$8))/(INDEX($D$5:$H$5,0,U$8+1)-INDEX($D$5:$H$5,0,U$8))+T83)))</f>
        <v>59.333827134324373</v>
      </c>
      <c r="V83" s="8" cm="1">
        <f t="array" ref="V83">IF(V$8=-1,W83,IF(V$8=99,U83,IF(V$8=0,INDEX($E83:$I83,0,V$6),(INDEX($E83:$I83,0,V$8+1)-INDEX($E83:$I83,0,V$8))/(INDEX($D$5:$H$5,0,V$8+1)-INDEX($D$5:$H$5,0,V$8))+U83)))</f>
        <v>59.333827134324373</v>
      </c>
      <c r="W83" s="8" cm="1">
        <f t="array" ref="W83">IF(W$8=-1,X83,IF(W$8=99,V83,IF(W$8=0,INDEX($E83:$I83,0,W$6),(INDEX($E83:$I83,0,W$8+1)-INDEX($E83:$I83,0,W$8))/(INDEX($D$5:$H$5,0,W$8+1)-INDEX($D$5:$H$5,0,W$8))+V83)))</f>
        <v>59.333827134324373</v>
      </c>
      <c r="X83" s="8" cm="1">
        <f t="array" ref="X83">IF(X$8=-1,Y83,IF(X$8=99,W83,IF(X$8=0,INDEX($E83:$I83,0,X$6),(INDEX($E83:$I83,0,X$8+1)-INDEX($E83:$I83,0,X$8))/(INDEX($D$5:$H$5,0,X$8+1)-INDEX($D$5:$H$5,0,X$8))+W83)))</f>
        <v>59.333827134324373</v>
      </c>
      <c r="Y83" s="8" cm="1">
        <f t="array" ref="Y83">IF(Y$8=-1,Z83,IF(Y$8=99,X83,IF(Y$8=0,INDEX($E83:$I83,0,Y$6),(INDEX($E83:$I83,0,Y$8+1)-INDEX($E83:$I83,0,Y$8))/(INDEX($D$5:$H$5,0,Y$8+1)-INDEX($D$5:$H$5,0,Y$8))+X83)))</f>
        <v>59.333827134324373</v>
      </c>
      <c r="Z83" s="8" cm="1">
        <f t="array" ref="Z83">IF(Z$8=-1,AA83,IF(Z$8=99,Y83,IF(Z$8=0,INDEX($E83:$I83,0,Z$6),(INDEX($E83:$I83,0,Z$8+1)-INDEX($E83:$I83,0,Z$8))/(INDEX($D$5:$H$5,0,Z$8+1)-INDEX($D$5:$H$5,0,Z$8))+Y83)))</f>
        <v>59.333827134324373</v>
      </c>
      <c r="AA83" s="8" cm="1">
        <f t="array" ref="AA83">IF(AA$8=-1,AB83,IF(AA$8=99,Z83,IF(AA$8=0,INDEX($E83:$I83,0,AA$6),(INDEX($E83:$I83,0,AA$8+1)-INDEX($E83:$I83,0,AA$8))/(INDEX($D$5:$H$5,0,AA$8+1)-INDEX($D$5:$H$5,0,AA$8))+Z83)))</f>
        <v>59.333827134324373</v>
      </c>
      <c r="AB83" s="8" cm="1">
        <f t="array" ref="AB83">IF(AB$8=-1,AC83,IF(AB$8=99,AA83,IF(AB$8=0,INDEX($E83:$I83,0,AB$6),(INDEX($E83:$I83,0,AB$8+1)-INDEX($E83:$I83,0,AB$8))/(INDEX($D$5:$H$5,0,AB$8+1)-INDEX($D$5:$H$5,0,AB$8))+AA83)))</f>
        <v>59.333827134324373</v>
      </c>
      <c r="AC83" s="8" cm="1">
        <f t="array" ref="AC83">IF(AC$8=-1,AD83,IF(AC$8=99,AB83,IF(AC$8=0,INDEX($E83:$I83,0,AC$6),(INDEX($E83:$I83,0,AC$8+1)-INDEX($E83:$I83,0,AC$8))/(INDEX($D$5:$H$5,0,AC$8+1)-INDEX($D$5:$H$5,0,AC$8))+AB83)))</f>
        <v>59.333827134324373</v>
      </c>
      <c r="AD83" s="8" cm="1">
        <f t="array" ref="AD83">IF(AD$8=-1,AE83,IF(AD$8=99,AC83,IF(AD$8=0,INDEX($E83:$I83,0,AD$6),(INDEX($E83:$I83,0,AD$8+1)-INDEX($E83:$I83,0,AD$8))/(INDEX($D$5:$H$5,0,AD$8+1)-INDEX($D$5:$H$5,0,AD$8))+AC83)))</f>
        <v>59.333827134324373</v>
      </c>
      <c r="AE83" s="8" cm="1">
        <f t="array" ref="AE83">IF(AE$8=-1,AF83,IF(AE$8=99,AD83,IF(AE$8=0,INDEX($E83:$I83,0,AE$6),(INDEX($E83:$I83,0,AE$8+1)-INDEX($E83:$I83,0,AE$8))/(INDEX($D$5:$H$5,0,AE$8+1)-INDEX($D$5:$H$5,0,AE$8))+AD83)))</f>
        <v>59.333827134324373</v>
      </c>
      <c r="AF83" s="8" cm="1">
        <f t="array" ref="AF83">IF(AF$8=-1,AG83,IF(AF$8=99,AE83,IF(AF$8=0,INDEX($E83:$I83,0,AF$6),(INDEX($E83:$I83,0,AF$8+1)-INDEX($E83:$I83,0,AF$8))/(INDEX($D$5:$H$5,0,AF$8+1)-INDEX($D$5:$H$5,0,AF$8))+AE83)))</f>
        <v>59.333827134324373</v>
      </c>
      <c r="AG83" s="8" cm="1">
        <f t="array" ref="AG83">IF(AG$8=-1,AH83,IF(AG$8=99,AF83,IF(AG$8=0,INDEX($E83:$I83,0,AG$6),(INDEX($E83:$I83,0,AG$8+1)-INDEX($E83:$I83,0,AG$8))/(INDEX($D$5:$H$5,0,AG$8+1)-INDEX($D$5:$H$5,0,AG$8))+AF83)))</f>
        <v>59.333827134324373</v>
      </c>
      <c r="AH83" s="8" cm="1">
        <f t="array" ref="AH83">IF(AH$8=-1,AI83,IF(AH$8=99,AG83,IF(AH$8=0,INDEX($E83:$I83,0,AH$6),(INDEX($E83:$I83,0,AH$8+1)-INDEX($E83:$I83,0,AH$8))/(INDEX($D$5:$H$5,0,AH$8+1)-INDEX($D$5:$H$5,0,AH$8))+AG83)))</f>
        <v>59.333827134324373</v>
      </c>
      <c r="AI83" s="8" cm="1">
        <f t="array" ref="AI83">IF(AI$8=-1,AJ83,IF(AI$8=99,AH83,IF(AI$8=0,INDEX($E83:$I83,0,AI$6),(INDEX($E83:$I83,0,AI$8+1)-INDEX($E83:$I83,0,AI$8))/(INDEX($D$5:$H$5,0,AI$8+1)-INDEX($D$5:$H$5,0,AI$8))+AH83)))</f>
        <v>59.333827134324373</v>
      </c>
      <c r="AJ83" s="8" cm="1">
        <f t="array" ref="AJ83">IF(AJ$8=-1,AK83,IF(AJ$8=99,AI83,IF(AJ$8=0,INDEX($E83:$I83,0,AJ$6),(INDEX($E83:$I83,0,AJ$8+1)-INDEX($E83:$I83,0,AJ$8))/(INDEX($D$5:$H$5,0,AJ$8+1)-INDEX($D$5:$H$5,0,AJ$8))+AI83)))</f>
        <v>59.333827134324373</v>
      </c>
      <c r="AK83" s="8" cm="1">
        <f t="array" ref="AK83">IF(AK$8=-1,AL83,IF(AK$8=99,AJ83,IF(AK$8=0,INDEX($E83:$I83,0,AK$6),(INDEX($E83:$I83,0,AK$8+1)-INDEX($E83:$I83,0,AK$8))/(INDEX($D$5:$H$5,0,AK$8+1)-INDEX($D$5:$H$5,0,AK$8))+AJ83)))</f>
        <v>59.333827134324373</v>
      </c>
      <c r="AL83" s="8" cm="1">
        <f t="array" ref="AL83">IF(AL$8=-1,AM83,IF(AL$8=99,AK83,IF(AL$8=0,INDEX($E83:$I83,0,AL$6),(INDEX($E83:$I83,0,AL$8+1)-INDEX($E83:$I83,0,AL$8))/(INDEX($D$5:$H$5,0,AL$8+1)-INDEX($D$5:$H$5,0,AL$8))+AK83)))</f>
        <v>59.333827134324373</v>
      </c>
      <c r="AM83" s="8" cm="1">
        <f t="array" ref="AM83">IF(AM$8=-1,AN83,IF(AM$8=99,AL83,IF(AM$8=0,INDEX($E83:$I83,0,AM$6),(INDEX($E83:$I83,0,AM$8+1)-INDEX($E83:$I83,0,AM$8))/(INDEX($D$5:$H$5,0,AM$8+1)-INDEX($D$5:$H$5,0,AM$8))+AL83)))</f>
        <v>59.333827134324373</v>
      </c>
      <c r="AN83" s="8" cm="1">
        <f t="array" ref="AN83">IF(AN$8=-1,AO83,IF(AN$8=99,AM83,IF(AN$8=0,INDEX($E83:$I83,0,AN$6),(INDEX($E83:$I83,0,AN$8+1)-INDEX($E83:$I83,0,AN$8))/(INDEX($D$5:$H$5,0,AN$8+1)-INDEX($D$5:$H$5,0,AN$8))+AM83)))</f>
        <v>59.333827134324373</v>
      </c>
      <c r="AO83" s="8" cm="1">
        <f t="array" ref="AO83">IF(AO$8=-1,AP83,IF(AO$8=99,AN83,IF(AO$8=0,INDEX($E83:$I83,0,AO$6),(INDEX($E83:$I83,0,AO$8+1)-INDEX($E83:$I83,0,AO$8))/(INDEX($D$5:$H$5,0,AO$8+1)-INDEX($D$5:$H$5,0,AO$8))+AN83)))</f>
        <v>59.333827134324373</v>
      </c>
      <c r="AP83" s="8" cm="1">
        <f t="array" ref="AP83">IF(AP$8=-1,AQ83,IF(AP$8=99,AO83,IF(AP$8=0,INDEX($E83:$I83,0,AP$6),(INDEX($E83:$I83,0,AP$8+1)-INDEX($E83:$I83,0,AP$8))/(INDEX($D$5:$H$5,0,AP$8+1)-INDEX($D$5:$H$5,0,AP$8))+AO83)))</f>
        <v>59.333827134324373</v>
      </c>
      <c r="AQ83" s="8" cm="1">
        <f t="array" ref="AQ83">IF(AQ$8=-1,AR83,IF(AQ$8=99,AP83,IF(AQ$8=0,INDEX($E83:$I83,0,AQ$6),(INDEX($E83:$I83,0,AQ$8+1)-INDEX($E83:$I83,0,AQ$8))/(INDEX($D$5:$H$5,0,AQ$8+1)-INDEX($D$5:$H$5,0,AQ$8))+AP83)))</f>
        <v>59.333827134324373</v>
      </c>
      <c r="AR83" s="8" cm="1">
        <f t="array" ref="AR83">IF(AR$8=-1,AS83,IF(AR$8=99,AQ83,IF(AR$8=0,INDEX($E83:$I83,0,AR$6),(INDEX($E83:$I83,0,AR$8+1)-INDEX($E83:$I83,0,AR$8))/(INDEX($D$5:$H$5,0,AR$8+1)-INDEX($D$5:$H$5,0,AR$8))+AQ83)))</f>
        <v>59.333827134324373</v>
      </c>
      <c r="AS83" s="8" cm="1">
        <f t="array" ref="AS83">IF(AS$8=-1,AT83,IF(AS$8=99,AR83,IF(AS$8=0,INDEX($E83:$I83,0,AS$6),(INDEX($E83:$I83,0,AS$8+1)-INDEX($E83:$I83,0,AS$8))/(INDEX($D$5:$H$5,0,AS$8+1)-INDEX($D$5:$H$5,0,AS$8))+AR83)))</f>
        <v>59.333827134324373</v>
      </c>
      <c r="AT83" s="8" cm="1">
        <f t="array" ref="AT83">IF(AT$8=-1,AU83,IF(AT$8=99,AS83,IF(AT$8=0,INDEX($E83:$I83,0,AT$6),(INDEX($E83:$I83,0,AT$8+1)-INDEX($E83:$I83,0,AT$8))/(INDEX($D$5:$H$5,0,AT$8+1)-INDEX($D$5:$H$5,0,AT$8))+AS83)))</f>
        <v>59.333827134324373</v>
      </c>
      <c r="AU83" s="8" cm="1">
        <f t="array" ref="AU83">IF(AU$8=-1,AV83,IF(AU$8=99,AT83,IF(AU$8=0,INDEX($E83:$I83,0,AU$6),(INDEX($E83:$I83,0,AU$8+1)-INDEX($E83:$I83,0,AU$8))/(INDEX($D$5:$H$5,0,AU$8+1)-INDEX($D$5:$H$5,0,AU$8))+AT83)))</f>
        <v>59.333827134324373</v>
      </c>
      <c r="AV83" s="8" cm="1">
        <f t="array" ref="AV83">IF(AV$8=-1,AW83,IF(AV$8=99,AU83,IF(AV$8=0,INDEX($E83:$I83,0,AV$6),(INDEX($E83:$I83,0,AV$8+1)-INDEX($E83:$I83,0,AV$8))/(INDEX($D$5:$H$5,0,AV$8+1)-INDEX($D$5:$H$5,0,AV$8))+AU83)))</f>
        <v>59.333827134324373</v>
      </c>
    </row>
    <row r="84" spans="1:48">
      <c r="A84" s="185" t="s">
        <v>16</v>
      </c>
      <c r="B84" s="264" t="s">
        <v>251</v>
      </c>
      <c r="C84" s="87" t="str">
        <f t="shared" si="28"/>
        <v>Commercial - Lighting</v>
      </c>
      <c r="D84" s="87" t="s">
        <v>75</v>
      </c>
      <c r="E84" s="96">
        <f t="shared" si="31"/>
        <v>915.10615144128838</v>
      </c>
      <c r="F84" s="104">
        <f t="shared" si="31"/>
        <v>752.55792279474565</v>
      </c>
      <c r="G84" s="104">
        <f t="shared" si="29"/>
        <v>752.55792279474565</v>
      </c>
      <c r="H84" s="104">
        <f t="shared" si="32"/>
        <v>752.55792279474565</v>
      </c>
      <c r="I84" s="150">
        <f t="shared" si="30"/>
        <v>752.55792279474565</v>
      </c>
      <c r="J84" s="8" cm="1">
        <f t="array" ref="J84">IF(J$8=-1,K84,IF(J$8=99,I84,IF(J$8=0,INDEX($E84:$I84,0,J$6),(INDEX($E84:$I84,0,J$8+1)-INDEX($E84:$I84,0,J$8))/(INDEX($D$5:$H$5,0,J$8+1)-INDEX($D$5:$H$5,0,J$8))+I84)))</f>
        <v>915.10615144128838</v>
      </c>
      <c r="K84" s="8" cm="1">
        <f t="array" ref="K84">IF(K$8=-1,L84,IF(K$8=99,J84,IF(K$8=0,INDEX($E84:$I84,0,K$6),(INDEX($E84:$I84,0,K$8+1)-INDEX($E84:$I84,0,K$8))/(INDEX($D$5:$H$5,0,K$8+1)-INDEX($D$5:$H$5,0,K$8))+J84)))</f>
        <v>882.59650571197983</v>
      </c>
      <c r="L84" s="8" cm="1">
        <f t="array" ref="L84">IF(L$8=-1,M84,IF(L$8=99,K84,IF(L$8=0,INDEX($E84:$I84,0,L$6),(INDEX($E84:$I84,0,L$8+1)-INDEX($E84:$I84,0,L$8))/(INDEX($D$5:$H$5,0,L$8+1)-INDEX($D$5:$H$5,0,L$8))+K84)))</f>
        <v>850.08685998267129</v>
      </c>
      <c r="M84" s="8" cm="1">
        <f t="array" ref="M84">IF(M$8=-1,N84,IF(M$8=99,L84,IF(M$8=0,INDEX($E84:$I84,0,M$6),(INDEX($E84:$I84,0,M$8+1)-INDEX($E84:$I84,0,M$8))/(INDEX($D$5:$H$5,0,M$8+1)-INDEX($D$5:$H$5,0,M$8))+L84)))</f>
        <v>817.57721425336274</v>
      </c>
      <c r="N84" s="8" cm="1">
        <f t="array" ref="N84">IF(N$8=-1,O84,IF(N$8=99,M84,IF(N$8=0,INDEX($E84:$I84,0,N$6),(INDEX($E84:$I84,0,N$8+1)-INDEX($E84:$I84,0,N$8))/(INDEX($D$5:$H$5,0,N$8+1)-INDEX($D$5:$H$5,0,N$8))+M84)))</f>
        <v>785.0675685240542</v>
      </c>
      <c r="O84" s="8" cm="1">
        <f t="array" ref="O84">IF(O$8=-1,P84,IF(O$8=99,N84,IF(O$8=0,INDEX($E84:$I84,0,O$6),(INDEX($E84:$I84,0,O$8+1)-INDEX($E84:$I84,0,O$8))/(INDEX($D$5:$H$5,0,O$8+1)-INDEX($D$5:$H$5,0,O$8))+N84)))</f>
        <v>752.55792279474565</v>
      </c>
      <c r="P84" s="8" cm="1">
        <f t="array" ref="P84">IF(P$8=-1,Q84,IF(P$8=99,O84,IF(P$8=0,INDEX($E84:$I84,0,P$6),(INDEX($E84:$I84,0,P$8+1)-INDEX($E84:$I84,0,P$8))/(INDEX($D$5:$H$5,0,P$8+1)-INDEX($D$5:$H$5,0,P$8))+O84)))</f>
        <v>752.55792279474565</v>
      </c>
      <c r="Q84" s="8" cm="1">
        <f t="array" ref="Q84">IF(Q$8=-1,R84,IF(Q$8=99,P84,IF(Q$8=0,INDEX($E84:$I84,0,Q$6),(INDEX($E84:$I84,0,Q$8+1)-INDEX($E84:$I84,0,Q$8))/(INDEX($D$5:$H$5,0,Q$8+1)-INDEX($D$5:$H$5,0,Q$8))+P84)))</f>
        <v>752.55792279474565</v>
      </c>
      <c r="R84" s="8" cm="1">
        <f t="array" ref="R84">IF(R$8=-1,S84,IF(R$8=99,Q84,IF(R$8=0,INDEX($E84:$I84,0,R$6),(INDEX($E84:$I84,0,R$8+1)-INDEX($E84:$I84,0,R$8))/(INDEX($D$5:$H$5,0,R$8+1)-INDEX($D$5:$H$5,0,R$8))+Q84)))</f>
        <v>752.55792279474565</v>
      </c>
      <c r="S84" s="8" cm="1">
        <f t="array" ref="S84">IF(S$8=-1,T84,IF(S$8=99,R84,IF(S$8=0,INDEX($E84:$I84,0,S$6),(INDEX($E84:$I84,0,S$8+1)-INDEX($E84:$I84,0,S$8))/(INDEX($D$5:$H$5,0,S$8+1)-INDEX($D$5:$H$5,0,S$8))+R84)))</f>
        <v>752.55792279474565</v>
      </c>
      <c r="T84" s="8" cm="1">
        <f t="array" ref="T84">IF(T$8=-1,U84,IF(T$8=99,S84,IF(T$8=0,INDEX($E84:$I84,0,T$6),(INDEX($E84:$I84,0,T$8+1)-INDEX($E84:$I84,0,T$8))/(INDEX($D$5:$H$5,0,T$8+1)-INDEX($D$5:$H$5,0,T$8))+S84)))</f>
        <v>752.55792279474565</v>
      </c>
      <c r="U84" s="8" cm="1">
        <f t="array" ref="U84">IF(U$8=-1,V84,IF(U$8=99,T84,IF(U$8=0,INDEX($E84:$I84,0,U$6),(INDEX($E84:$I84,0,U$8+1)-INDEX($E84:$I84,0,U$8))/(INDEX($D$5:$H$5,0,U$8+1)-INDEX($D$5:$H$5,0,U$8))+T84)))</f>
        <v>752.55792279474565</v>
      </c>
      <c r="V84" s="8" cm="1">
        <f t="array" ref="V84">IF(V$8=-1,W84,IF(V$8=99,U84,IF(V$8=0,INDEX($E84:$I84,0,V$6),(INDEX($E84:$I84,0,V$8+1)-INDEX($E84:$I84,0,V$8))/(INDEX($D$5:$H$5,0,V$8+1)-INDEX($D$5:$H$5,0,V$8))+U84)))</f>
        <v>752.55792279474565</v>
      </c>
      <c r="W84" s="8" cm="1">
        <f t="array" ref="W84">IF(W$8=-1,X84,IF(W$8=99,V84,IF(W$8=0,INDEX($E84:$I84,0,W$6),(INDEX($E84:$I84,0,W$8+1)-INDEX($E84:$I84,0,W$8))/(INDEX($D$5:$H$5,0,W$8+1)-INDEX($D$5:$H$5,0,W$8))+V84)))</f>
        <v>752.55792279474565</v>
      </c>
      <c r="X84" s="8" cm="1">
        <f t="array" ref="X84">IF(X$8=-1,Y84,IF(X$8=99,W84,IF(X$8=0,INDEX($E84:$I84,0,X$6),(INDEX($E84:$I84,0,X$8+1)-INDEX($E84:$I84,0,X$8))/(INDEX($D$5:$H$5,0,X$8+1)-INDEX($D$5:$H$5,0,X$8))+W84)))</f>
        <v>752.55792279474565</v>
      </c>
      <c r="Y84" s="8" cm="1">
        <f t="array" ref="Y84">IF(Y$8=-1,Z84,IF(Y$8=99,X84,IF(Y$8=0,INDEX($E84:$I84,0,Y$6),(INDEX($E84:$I84,0,Y$8+1)-INDEX($E84:$I84,0,Y$8))/(INDEX($D$5:$H$5,0,Y$8+1)-INDEX($D$5:$H$5,0,Y$8))+X84)))</f>
        <v>752.55792279474565</v>
      </c>
      <c r="Z84" s="8" cm="1">
        <f t="array" ref="Z84">IF(Z$8=-1,AA84,IF(Z$8=99,Y84,IF(Z$8=0,INDEX($E84:$I84,0,Z$6),(INDEX($E84:$I84,0,Z$8+1)-INDEX($E84:$I84,0,Z$8))/(INDEX($D$5:$H$5,0,Z$8+1)-INDEX($D$5:$H$5,0,Z$8))+Y84)))</f>
        <v>752.55792279474565</v>
      </c>
      <c r="AA84" s="8" cm="1">
        <f t="array" ref="AA84">IF(AA$8=-1,AB84,IF(AA$8=99,Z84,IF(AA$8=0,INDEX($E84:$I84,0,AA$6),(INDEX($E84:$I84,0,AA$8+1)-INDEX($E84:$I84,0,AA$8))/(INDEX($D$5:$H$5,0,AA$8+1)-INDEX($D$5:$H$5,0,AA$8))+Z84)))</f>
        <v>752.55792279474565</v>
      </c>
      <c r="AB84" s="8" cm="1">
        <f t="array" ref="AB84">IF(AB$8=-1,AC84,IF(AB$8=99,AA84,IF(AB$8=0,INDEX($E84:$I84,0,AB$6),(INDEX($E84:$I84,0,AB$8+1)-INDEX($E84:$I84,0,AB$8))/(INDEX($D$5:$H$5,0,AB$8+1)-INDEX($D$5:$H$5,0,AB$8))+AA84)))</f>
        <v>752.55792279474565</v>
      </c>
      <c r="AC84" s="8" cm="1">
        <f t="array" ref="AC84">IF(AC$8=-1,AD84,IF(AC$8=99,AB84,IF(AC$8=0,INDEX($E84:$I84,0,AC$6),(INDEX($E84:$I84,0,AC$8+1)-INDEX($E84:$I84,0,AC$8))/(INDEX($D$5:$H$5,0,AC$8+1)-INDEX($D$5:$H$5,0,AC$8))+AB84)))</f>
        <v>752.55792279474565</v>
      </c>
      <c r="AD84" s="8" cm="1">
        <f t="array" ref="AD84">IF(AD$8=-1,AE84,IF(AD$8=99,AC84,IF(AD$8=0,INDEX($E84:$I84,0,AD$6),(INDEX($E84:$I84,0,AD$8+1)-INDEX($E84:$I84,0,AD$8))/(INDEX($D$5:$H$5,0,AD$8+1)-INDEX($D$5:$H$5,0,AD$8))+AC84)))</f>
        <v>752.55792279474565</v>
      </c>
      <c r="AE84" s="8" cm="1">
        <f t="array" ref="AE84">IF(AE$8=-1,AF84,IF(AE$8=99,AD84,IF(AE$8=0,INDEX($E84:$I84,0,AE$6),(INDEX($E84:$I84,0,AE$8+1)-INDEX($E84:$I84,0,AE$8))/(INDEX($D$5:$H$5,0,AE$8+1)-INDEX($D$5:$H$5,0,AE$8))+AD84)))</f>
        <v>752.55792279474565</v>
      </c>
      <c r="AF84" s="8" cm="1">
        <f t="array" ref="AF84">IF(AF$8=-1,AG84,IF(AF$8=99,AE84,IF(AF$8=0,INDEX($E84:$I84,0,AF$6),(INDEX($E84:$I84,0,AF$8+1)-INDEX($E84:$I84,0,AF$8))/(INDEX($D$5:$H$5,0,AF$8+1)-INDEX($D$5:$H$5,0,AF$8))+AE84)))</f>
        <v>752.55792279474565</v>
      </c>
      <c r="AG84" s="8" cm="1">
        <f t="array" ref="AG84">IF(AG$8=-1,AH84,IF(AG$8=99,AF84,IF(AG$8=0,INDEX($E84:$I84,0,AG$6),(INDEX($E84:$I84,0,AG$8+1)-INDEX($E84:$I84,0,AG$8))/(INDEX($D$5:$H$5,0,AG$8+1)-INDEX($D$5:$H$5,0,AG$8))+AF84)))</f>
        <v>752.55792279474565</v>
      </c>
      <c r="AH84" s="8" cm="1">
        <f t="array" ref="AH84">IF(AH$8=-1,AI84,IF(AH$8=99,AG84,IF(AH$8=0,INDEX($E84:$I84,0,AH$6),(INDEX($E84:$I84,0,AH$8+1)-INDEX($E84:$I84,0,AH$8))/(INDEX($D$5:$H$5,0,AH$8+1)-INDEX($D$5:$H$5,0,AH$8))+AG84)))</f>
        <v>752.55792279474565</v>
      </c>
      <c r="AI84" s="8" cm="1">
        <f t="array" ref="AI84">IF(AI$8=-1,AJ84,IF(AI$8=99,AH84,IF(AI$8=0,INDEX($E84:$I84,0,AI$6),(INDEX($E84:$I84,0,AI$8+1)-INDEX($E84:$I84,0,AI$8))/(INDEX($D$5:$H$5,0,AI$8+1)-INDEX($D$5:$H$5,0,AI$8))+AH84)))</f>
        <v>752.55792279474565</v>
      </c>
      <c r="AJ84" s="8" cm="1">
        <f t="array" ref="AJ84">IF(AJ$8=-1,AK84,IF(AJ$8=99,AI84,IF(AJ$8=0,INDEX($E84:$I84,0,AJ$6),(INDEX($E84:$I84,0,AJ$8+1)-INDEX($E84:$I84,0,AJ$8))/(INDEX($D$5:$H$5,0,AJ$8+1)-INDEX($D$5:$H$5,0,AJ$8))+AI84)))</f>
        <v>752.55792279474565</v>
      </c>
      <c r="AK84" s="8" cm="1">
        <f t="array" ref="AK84">IF(AK$8=-1,AL84,IF(AK$8=99,AJ84,IF(AK$8=0,INDEX($E84:$I84,0,AK$6),(INDEX($E84:$I84,0,AK$8+1)-INDEX($E84:$I84,0,AK$8))/(INDEX($D$5:$H$5,0,AK$8+1)-INDEX($D$5:$H$5,0,AK$8))+AJ84)))</f>
        <v>752.55792279474565</v>
      </c>
      <c r="AL84" s="8" cm="1">
        <f t="array" ref="AL84">IF(AL$8=-1,AM84,IF(AL$8=99,AK84,IF(AL$8=0,INDEX($E84:$I84,0,AL$6),(INDEX($E84:$I84,0,AL$8+1)-INDEX($E84:$I84,0,AL$8))/(INDEX($D$5:$H$5,0,AL$8+1)-INDEX($D$5:$H$5,0,AL$8))+AK84)))</f>
        <v>752.55792279474565</v>
      </c>
      <c r="AM84" s="8" cm="1">
        <f t="array" ref="AM84">IF(AM$8=-1,AN84,IF(AM$8=99,AL84,IF(AM$8=0,INDEX($E84:$I84,0,AM$6),(INDEX($E84:$I84,0,AM$8+1)-INDEX($E84:$I84,0,AM$8))/(INDEX($D$5:$H$5,0,AM$8+1)-INDEX($D$5:$H$5,0,AM$8))+AL84)))</f>
        <v>752.55792279474565</v>
      </c>
      <c r="AN84" s="8" cm="1">
        <f t="array" ref="AN84">IF(AN$8=-1,AO84,IF(AN$8=99,AM84,IF(AN$8=0,INDEX($E84:$I84,0,AN$6),(INDEX($E84:$I84,0,AN$8+1)-INDEX($E84:$I84,0,AN$8))/(INDEX($D$5:$H$5,0,AN$8+1)-INDEX($D$5:$H$5,0,AN$8))+AM84)))</f>
        <v>752.55792279474565</v>
      </c>
      <c r="AO84" s="8" cm="1">
        <f t="array" ref="AO84">IF(AO$8=-1,AP84,IF(AO$8=99,AN84,IF(AO$8=0,INDEX($E84:$I84,0,AO$6),(INDEX($E84:$I84,0,AO$8+1)-INDEX($E84:$I84,0,AO$8))/(INDEX($D$5:$H$5,0,AO$8+1)-INDEX($D$5:$H$5,0,AO$8))+AN84)))</f>
        <v>752.55792279474565</v>
      </c>
      <c r="AP84" s="8" cm="1">
        <f t="array" ref="AP84">IF(AP$8=-1,AQ84,IF(AP$8=99,AO84,IF(AP$8=0,INDEX($E84:$I84,0,AP$6),(INDEX($E84:$I84,0,AP$8+1)-INDEX($E84:$I84,0,AP$8))/(INDEX($D$5:$H$5,0,AP$8+1)-INDEX($D$5:$H$5,0,AP$8))+AO84)))</f>
        <v>752.55792279474565</v>
      </c>
      <c r="AQ84" s="8" cm="1">
        <f t="array" ref="AQ84">IF(AQ$8=-1,AR84,IF(AQ$8=99,AP84,IF(AQ$8=0,INDEX($E84:$I84,0,AQ$6),(INDEX($E84:$I84,0,AQ$8+1)-INDEX($E84:$I84,0,AQ$8))/(INDEX($D$5:$H$5,0,AQ$8+1)-INDEX($D$5:$H$5,0,AQ$8))+AP84)))</f>
        <v>752.55792279474565</v>
      </c>
      <c r="AR84" s="8" cm="1">
        <f t="array" ref="AR84">IF(AR$8=-1,AS84,IF(AR$8=99,AQ84,IF(AR$8=0,INDEX($E84:$I84,0,AR$6),(INDEX($E84:$I84,0,AR$8+1)-INDEX($E84:$I84,0,AR$8))/(INDEX($D$5:$H$5,0,AR$8+1)-INDEX($D$5:$H$5,0,AR$8))+AQ84)))</f>
        <v>752.55792279474565</v>
      </c>
      <c r="AS84" s="8" cm="1">
        <f t="array" ref="AS84">IF(AS$8=-1,AT84,IF(AS$8=99,AR84,IF(AS$8=0,INDEX($E84:$I84,0,AS$6),(INDEX($E84:$I84,0,AS$8+1)-INDEX($E84:$I84,0,AS$8))/(INDEX($D$5:$H$5,0,AS$8+1)-INDEX($D$5:$H$5,0,AS$8))+AR84)))</f>
        <v>752.55792279474565</v>
      </c>
      <c r="AT84" s="8" cm="1">
        <f t="array" ref="AT84">IF(AT$8=-1,AU84,IF(AT$8=99,AS84,IF(AT$8=0,INDEX($E84:$I84,0,AT$6),(INDEX($E84:$I84,0,AT$8+1)-INDEX($E84:$I84,0,AT$8))/(INDEX($D$5:$H$5,0,AT$8+1)-INDEX($D$5:$H$5,0,AT$8))+AS84)))</f>
        <v>752.55792279474565</v>
      </c>
      <c r="AU84" s="8" cm="1">
        <f t="array" ref="AU84">IF(AU$8=-1,AV84,IF(AU$8=99,AT84,IF(AU$8=0,INDEX($E84:$I84,0,AU$6),(INDEX($E84:$I84,0,AU$8+1)-INDEX($E84:$I84,0,AU$8))/(INDEX($D$5:$H$5,0,AU$8+1)-INDEX($D$5:$H$5,0,AU$8))+AT84)))</f>
        <v>752.55792279474565</v>
      </c>
      <c r="AV84" s="8" cm="1">
        <f t="array" ref="AV84">IF(AV$8=-1,AW84,IF(AV$8=99,AU84,IF(AV$8=0,INDEX($E84:$I84,0,AV$6),(INDEX($E84:$I84,0,AV$8+1)-INDEX($E84:$I84,0,AV$8))/(INDEX($D$5:$H$5,0,AV$8+1)-INDEX($D$5:$H$5,0,AV$8))+AU84)))</f>
        <v>752.55792279474565</v>
      </c>
    </row>
    <row r="85" spans="1:48">
      <c r="A85" s="185" t="s">
        <v>16</v>
      </c>
      <c r="B85" s="264" t="s">
        <v>252</v>
      </c>
      <c r="C85" s="87" t="str">
        <f t="shared" si="28"/>
        <v>Commercial - Refrigeration</v>
      </c>
      <c r="D85" s="87" t="s">
        <v>75</v>
      </c>
      <c r="E85" s="96">
        <f t="shared" si="31"/>
        <v>222.61251585750318</v>
      </c>
      <c r="F85" s="104">
        <f t="shared" si="31"/>
        <v>183.07035993362933</v>
      </c>
      <c r="G85" s="104">
        <f t="shared" si="29"/>
        <v>183.07035993362933</v>
      </c>
      <c r="H85" s="104">
        <f t="shared" si="32"/>
        <v>183.07035993362933</v>
      </c>
      <c r="I85" s="150">
        <f t="shared" si="30"/>
        <v>183.07035993362933</v>
      </c>
      <c r="J85" s="8" cm="1">
        <f t="array" ref="J85">IF(J$8=-1,K85,IF(J$8=99,I85,IF(J$8=0,INDEX($E85:$I85,0,J$6),(INDEX($E85:$I85,0,J$8+1)-INDEX($E85:$I85,0,J$8))/(INDEX($D$5:$H$5,0,J$8+1)-INDEX($D$5:$H$5,0,J$8))+I85)))</f>
        <v>222.61251585750318</v>
      </c>
      <c r="K85" s="8" cm="1">
        <f t="array" ref="K85">IF(K$8=-1,L85,IF(K$8=99,J85,IF(K$8=0,INDEX($E85:$I85,0,K$6),(INDEX($E85:$I85,0,K$8+1)-INDEX($E85:$I85,0,K$8))/(INDEX($D$5:$H$5,0,K$8+1)-INDEX($D$5:$H$5,0,K$8))+J85)))</f>
        <v>214.70408467272841</v>
      </c>
      <c r="L85" s="8" cm="1">
        <f t="array" ref="L85">IF(L$8=-1,M85,IF(L$8=99,K85,IF(L$8=0,INDEX($E85:$I85,0,L$6),(INDEX($E85:$I85,0,L$8+1)-INDEX($E85:$I85,0,L$8))/(INDEX($D$5:$H$5,0,L$8+1)-INDEX($D$5:$H$5,0,L$8))+K85)))</f>
        <v>206.79565348795364</v>
      </c>
      <c r="M85" s="8" cm="1">
        <f t="array" ref="M85">IF(M$8=-1,N85,IF(M$8=99,L85,IF(M$8=0,INDEX($E85:$I85,0,M$6),(INDEX($E85:$I85,0,M$8+1)-INDEX($E85:$I85,0,M$8))/(INDEX($D$5:$H$5,0,M$8+1)-INDEX($D$5:$H$5,0,M$8))+L85)))</f>
        <v>198.88722230317887</v>
      </c>
      <c r="N85" s="8" cm="1">
        <f t="array" ref="N85">IF(N$8=-1,O85,IF(N$8=99,M85,IF(N$8=0,INDEX($E85:$I85,0,N$6),(INDEX($E85:$I85,0,N$8+1)-INDEX($E85:$I85,0,N$8))/(INDEX($D$5:$H$5,0,N$8+1)-INDEX($D$5:$H$5,0,N$8))+M85)))</f>
        <v>190.9787911184041</v>
      </c>
      <c r="O85" s="8" cm="1">
        <f t="array" ref="O85">IF(O$8=-1,P85,IF(O$8=99,N85,IF(O$8=0,INDEX($E85:$I85,0,O$6),(INDEX($E85:$I85,0,O$8+1)-INDEX($E85:$I85,0,O$8))/(INDEX($D$5:$H$5,0,O$8+1)-INDEX($D$5:$H$5,0,O$8))+N85)))</f>
        <v>183.07035993362933</v>
      </c>
      <c r="P85" s="8" cm="1">
        <f t="array" ref="P85">IF(P$8=-1,Q85,IF(P$8=99,O85,IF(P$8=0,INDEX($E85:$I85,0,P$6),(INDEX($E85:$I85,0,P$8+1)-INDEX($E85:$I85,0,P$8))/(INDEX($D$5:$H$5,0,P$8+1)-INDEX($D$5:$H$5,0,P$8))+O85)))</f>
        <v>183.07035993362933</v>
      </c>
      <c r="Q85" s="8" cm="1">
        <f t="array" ref="Q85">IF(Q$8=-1,R85,IF(Q$8=99,P85,IF(Q$8=0,INDEX($E85:$I85,0,Q$6),(INDEX($E85:$I85,0,Q$8+1)-INDEX($E85:$I85,0,Q$8))/(INDEX($D$5:$H$5,0,Q$8+1)-INDEX($D$5:$H$5,0,Q$8))+P85)))</f>
        <v>183.07035993362933</v>
      </c>
      <c r="R85" s="8" cm="1">
        <f t="array" ref="R85">IF(R$8=-1,S85,IF(R$8=99,Q85,IF(R$8=0,INDEX($E85:$I85,0,R$6),(INDEX($E85:$I85,0,R$8+1)-INDEX($E85:$I85,0,R$8))/(INDEX($D$5:$H$5,0,R$8+1)-INDEX($D$5:$H$5,0,R$8))+Q85)))</f>
        <v>183.07035993362933</v>
      </c>
      <c r="S85" s="8" cm="1">
        <f t="array" ref="S85">IF(S$8=-1,T85,IF(S$8=99,R85,IF(S$8=0,INDEX($E85:$I85,0,S$6),(INDEX($E85:$I85,0,S$8+1)-INDEX($E85:$I85,0,S$8))/(INDEX($D$5:$H$5,0,S$8+1)-INDEX($D$5:$H$5,0,S$8))+R85)))</f>
        <v>183.07035993362933</v>
      </c>
      <c r="T85" s="8" cm="1">
        <f t="array" ref="T85">IF(T$8=-1,U85,IF(T$8=99,S85,IF(T$8=0,INDEX($E85:$I85,0,T$6),(INDEX($E85:$I85,0,T$8+1)-INDEX($E85:$I85,0,T$8))/(INDEX($D$5:$H$5,0,T$8+1)-INDEX($D$5:$H$5,0,T$8))+S85)))</f>
        <v>183.07035993362933</v>
      </c>
      <c r="U85" s="8" cm="1">
        <f t="array" ref="U85">IF(U$8=-1,V85,IF(U$8=99,T85,IF(U$8=0,INDEX($E85:$I85,0,U$6),(INDEX($E85:$I85,0,U$8+1)-INDEX($E85:$I85,0,U$8))/(INDEX($D$5:$H$5,0,U$8+1)-INDEX($D$5:$H$5,0,U$8))+T85)))</f>
        <v>183.07035993362933</v>
      </c>
      <c r="V85" s="8" cm="1">
        <f t="array" ref="V85">IF(V$8=-1,W85,IF(V$8=99,U85,IF(V$8=0,INDEX($E85:$I85,0,V$6),(INDEX($E85:$I85,0,V$8+1)-INDEX($E85:$I85,0,V$8))/(INDEX($D$5:$H$5,0,V$8+1)-INDEX($D$5:$H$5,0,V$8))+U85)))</f>
        <v>183.07035993362933</v>
      </c>
      <c r="W85" s="8" cm="1">
        <f t="array" ref="W85">IF(W$8=-1,X85,IF(W$8=99,V85,IF(W$8=0,INDEX($E85:$I85,0,W$6),(INDEX($E85:$I85,0,W$8+1)-INDEX($E85:$I85,0,W$8))/(INDEX($D$5:$H$5,0,W$8+1)-INDEX($D$5:$H$5,0,W$8))+V85)))</f>
        <v>183.07035993362933</v>
      </c>
      <c r="X85" s="8" cm="1">
        <f t="array" ref="X85">IF(X$8=-1,Y85,IF(X$8=99,W85,IF(X$8=0,INDEX($E85:$I85,0,X$6),(INDEX($E85:$I85,0,X$8+1)-INDEX($E85:$I85,0,X$8))/(INDEX($D$5:$H$5,0,X$8+1)-INDEX($D$5:$H$5,0,X$8))+W85)))</f>
        <v>183.07035993362933</v>
      </c>
      <c r="Y85" s="8" cm="1">
        <f t="array" ref="Y85">IF(Y$8=-1,Z85,IF(Y$8=99,X85,IF(Y$8=0,INDEX($E85:$I85,0,Y$6),(INDEX($E85:$I85,0,Y$8+1)-INDEX($E85:$I85,0,Y$8))/(INDEX($D$5:$H$5,0,Y$8+1)-INDEX($D$5:$H$5,0,Y$8))+X85)))</f>
        <v>183.07035993362933</v>
      </c>
      <c r="Z85" s="8" cm="1">
        <f t="array" ref="Z85">IF(Z$8=-1,AA85,IF(Z$8=99,Y85,IF(Z$8=0,INDEX($E85:$I85,0,Z$6),(INDEX($E85:$I85,0,Z$8+1)-INDEX($E85:$I85,0,Z$8))/(INDEX($D$5:$H$5,0,Z$8+1)-INDEX($D$5:$H$5,0,Z$8))+Y85)))</f>
        <v>183.07035993362933</v>
      </c>
      <c r="AA85" s="8" cm="1">
        <f t="array" ref="AA85">IF(AA$8=-1,AB85,IF(AA$8=99,Z85,IF(AA$8=0,INDEX($E85:$I85,0,AA$6),(INDEX($E85:$I85,0,AA$8+1)-INDEX($E85:$I85,0,AA$8))/(INDEX($D$5:$H$5,0,AA$8+1)-INDEX($D$5:$H$5,0,AA$8))+Z85)))</f>
        <v>183.07035993362933</v>
      </c>
      <c r="AB85" s="8" cm="1">
        <f t="array" ref="AB85">IF(AB$8=-1,AC85,IF(AB$8=99,AA85,IF(AB$8=0,INDEX($E85:$I85,0,AB$6),(INDEX($E85:$I85,0,AB$8+1)-INDEX($E85:$I85,0,AB$8))/(INDEX($D$5:$H$5,0,AB$8+1)-INDEX($D$5:$H$5,0,AB$8))+AA85)))</f>
        <v>183.07035993362933</v>
      </c>
      <c r="AC85" s="8" cm="1">
        <f t="array" ref="AC85">IF(AC$8=-1,AD85,IF(AC$8=99,AB85,IF(AC$8=0,INDEX($E85:$I85,0,AC$6),(INDEX($E85:$I85,0,AC$8+1)-INDEX($E85:$I85,0,AC$8))/(INDEX($D$5:$H$5,0,AC$8+1)-INDEX($D$5:$H$5,0,AC$8))+AB85)))</f>
        <v>183.07035993362933</v>
      </c>
      <c r="AD85" s="8" cm="1">
        <f t="array" ref="AD85">IF(AD$8=-1,AE85,IF(AD$8=99,AC85,IF(AD$8=0,INDEX($E85:$I85,0,AD$6),(INDEX($E85:$I85,0,AD$8+1)-INDEX($E85:$I85,0,AD$8))/(INDEX($D$5:$H$5,0,AD$8+1)-INDEX($D$5:$H$5,0,AD$8))+AC85)))</f>
        <v>183.07035993362933</v>
      </c>
      <c r="AE85" s="8" cm="1">
        <f t="array" ref="AE85">IF(AE$8=-1,AF85,IF(AE$8=99,AD85,IF(AE$8=0,INDEX($E85:$I85,0,AE$6),(INDEX($E85:$I85,0,AE$8+1)-INDEX($E85:$I85,0,AE$8))/(INDEX($D$5:$H$5,0,AE$8+1)-INDEX($D$5:$H$5,0,AE$8))+AD85)))</f>
        <v>183.07035993362933</v>
      </c>
      <c r="AF85" s="8" cm="1">
        <f t="array" ref="AF85">IF(AF$8=-1,AG85,IF(AF$8=99,AE85,IF(AF$8=0,INDEX($E85:$I85,0,AF$6),(INDEX($E85:$I85,0,AF$8+1)-INDEX($E85:$I85,0,AF$8))/(INDEX($D$5:$H$5,0,AF$8+1)-INDEX($D$5:$H$5,0,AF$8))+AE85)))</f>
        <v>183.07035993362933</v>
      </c>
      <c r="AG85" s="8" cm="1">
        <f t="array" ref="AG85">IF(AG$8=-1,AH85,IF(AG$8=99,AF85,IF(AG$8=0,INDEX($E85:$I85,0,AG$6),(INDEX($E85:$I85,0,AG$8+1)-INDEX($E85:$I85,0,AG$8))/(INDEX($D$5:$H$5,0,AG$8+1)-INDEX($D$5:$H$5,0,AG$8))+AF85)))</f>
        <v>183.07035993362933</v>
      </c>
      <c r="AH85" s="8" cm="1">
        <f t="array" ref="AH85">IF(AH$8=-1,AI85,IF(AH$8=99,AG85,IF(AH$8=0,INDEX($E85:$I85,0,AH$6),(INDEX($E85:$I85,0,AH$8+1)-INDEX($E85:$I85,0,AH$8))/(INDEX($D$5:$H$5,0,AH$8+1)-INDEX($D$5:$H$5,0,AH$8))+AG85)))</f>
        <v>183.07035993362933</v>
      </c>
      <c r="AI85" s="8" cm="1">
        <f t="array" ref="AI85">IF(AI$8=-1,AJ85,IF(AI$8=99,AH85,IF(AI$8=0,INDEX($E85:$I85,0,AI$6),(INDEX($E85:$I85,0,AI$8+1)-INDEX($E85:$I85,0,AI$8))/(INDEX($D$5:$H$5,0,AI$8+1)-INDEX($D$5:$H$5,0,AI$8))+AH85)))</f>
        <v>183.07035993362933</v>
      </c>
      <c r="AJ85" s="8" cm="1">
        <f t="array" ref="AJ85">IF(AJ$8=-1,AK85,IF(AJ$8=99,AI85,IF(AJ$8=0,INDEX($E85:$I85,0,AJ$6),(INDEX($E85:$I85,0,AJ$8+1)-INDEX($E85:$I85,0,AJ$8))/(INDEX($D$5:$H$5,0,AJ$8+1)-INDEX($D$5:$H$5,0,AJ$8))+AI85)))</f>
        <v>183.07035993362933</v>
      </c>
      <c r="AK85" s="8" cm="1">
        <f t="array" ref="AK85">IF(AK$8=-1,AL85,IF(AK$8=99,AJ85,IF(AK$8=0,INDEX($E85:$I85,0,AK$6),(INDEX($E85:$I85,0,AK$8+1)-INDEX($E85:$I85,0,AK$8))/(INDEX($D$5:$H$5,0,AK$8+1)-INDEX($D$5:$H$5,0,AK$8))+AJ85)))</f>
        <v>183.07035993362933</v>
      </c>
      <c r="AL85" s="8" cm="1">
        <f t="array" ref="AL85">IF(AL$8=-1,AM85,IF(AL$8=99,AK85,IF(AL$8=0,INDEX($E85:$I85,0,AL$6),(INDEX($E85:$I85,0,AL$8+1)-INDEX($E85:$I85,0,AL$8))/(INDEX($D$5:$H$5,0,AL$8+1)-INDEX($D$5:$H$5,0,AL$8))+AK85)))</f>
        <v>183.07035993362933</v>
      </c>
      <c r="AM85" s="8" cm="1">
        <f t="array" ref="AM85">IF(AM$8=-1,AN85,IF(AM$8=99,AL85,IF(AM$8=0,INDEX($E85:$I85,0,AM$6),(INDEX($E85:$I85,0,AM$8+1)-INDEX($E85:$I85,0,AM$8))/(INDEX($D$5:$H$5,0,AM$8+1)-INDEX($D$5:$H$5,0,AM$8))+AL85)))</f>
        <v>183.07035993362933</v>
      </c>
      <c r="AN85" s="8" cm="1">
        <f t="array" ref="AN85">IF(AN$8=-1,AO85,IF(AN$8=99,AM85,IF(AN$8=0,INDEX($E85:$I85,0,AN$6),(INDEX($E85:$I85,0,AN$8+1)-INDEX($E85:$I85,0,AN$8))/(INDEX($D$5:$H$5,0,AN$8+1)-INDEX($D$5:$H$5,0,AN$8))+AM85)))</f>
        <v>183.07035993362933</v>
      </c>
      <c r="AO85" s="8" cm="1">
        <f t="array" ref="AO85">IF(AO$8=-1,AP85,IF(AO$8=99,AN85,IF(AO$8=0,INDEX($E85:$I85,0,AO$6),(INDEX($E85:$I85,0,AO$8+1)-INDEX($E85:$I85,0,AO$8))/(INDEX($D$5:$H$5,0,AO$8+1)-INDEX($D$5:$H$5,0,AO$8))+AN85)))</f>
        <v>183.07035993362933</v>
      </c>
      <c r="AP85" s="8" cm="1">
        <f t="array" ref="AP85">IF(AP$8=-1,AQ85,IF(AP$8=99,AO85,IF(AP$8=0,INDEX($E85:$I85,0,AP$6),(INDEX($E85:$I85,0,AP$8+1)-INDEX($E85:$I85,0,AP$8))/(INDEX($D$5:$H$5,0,AP$8+1)-INDEX($D$5:$H$5,0,AP$8))+AO85)))</f>
        <v>183.07035993362933</v>
      </c>
      <c r="AQ85" s="8" cm="1">
        <f t="array" ref="AQ85">IF(AQ$8=-1,AR85,IF(AQ$8=99,AP85,IF(AQ$8=0,INDEX($E85:$I85,0,AQ$6),(INDEX($E85:$I85,0,AQ$8+1)-INDEX($E85:$I85,0,AQ$8))/(INDEX($D$5:$H$5,0,AQ$8+1)-INDEX($D$5:$H$5,0,AQ$8))+AP85)))</f>
        <v>183.07035993362933</v>
      </c>
      <c r="AR85" s="8" cm="1">
        <f t="array" ref="AR85">IF(AR$8=-1,AS85,IF(AR$8=99,AQ85,IF(AR$8=0,INDEX($E85:$I85,0,AR$6),(INDEX($E85:$I85,0,AR$8+1)-INDEX($E85:$I85,0,AR$8))/(INDEX($D$5:$H$5,0,AR$8+1)-INDEX($D$5:$H$5,0,AR$8))+AQ85)))</f>
        <v>183.07035993362933</v>
      </c>
      <c r="AS85" s="8" cm="1">
        <f t="array" ref="AS85">IF(AS$8=-1,AT85,IF(AS$8=99,AR85,IF(AS$8=0,INDEX($E85:$I85,0,AS$6),(INDEX($E85:$I85,0,AS$8+1)-INDEX($E85:$I85,0,AS$8))/(INDEX($D$5:$H$5,0,AS$8+1)-INDEX($D$5:$H$5,0,AS$8))+AR85)))</f>
        <v>183.07035993362933</v>
      </c>
      <c r="AT85" s="8" cm="1">
        <f t="array" ref="AT85">IF(AT$8=-1,AU85,IF(AT$8=99,AS85,IF(AT$8=0,INDEX($E85:$I85,0,AT$6),(INDEX($E85:$I85,0,AT$8+1)-INDEX($E85:$I85,0,AT$8))/(INDEX($D$5:$H$5,0,AT$8+1)-INDEX($D$5:$H$5,0,AT$8))+AS85)))</f>
        <v>183.07035993362933</v>
      </c>
      <c r="AU85" s="8" cm="1">
        <f t="array" ref="AU85">IF(AU$8=-1,AV85,IF(AU$8=99,AT85,IF(AU$8=0,INDEX($E85:$I85,0,AU$6),(INDEX($E85:$I85,0,AU$8+1)-INDEX($E85:$I85,0,AU$8))/(INDEX($D$5:$H$5,0,AU$8+1)-INDEX($D$5:$H$5,0,AU$8))+AT85)))</f>
        <v>183.07035993362933</v>
      </c>
      <c r="AV85" s="8" cm="1">
        <f t="array" ref="AV85">IF(AV$8=-1,AW85,IF(AV$8=99,AU85,IF(AV$8=0,INDEX($E85:$I85,0,AV$6),(INDEX($E85:$I85,0,AV$8+1)-INDEX($E85:$I85,0,AV$8))/(INDEX($D$5:$H$5,0,AV$8+1)-INDEX($D$5:$H$5,0,AV$8))+AU85)))</f>
        <v>183.07035993362933</v>
      </c>
    </row>
    <row r="86" spans="1:48">
      <c r="A86" s="185" t="s">
        <v>16</v>
      </c>
      <c r="B86" s="264" t="s">
        <v>253</v>
      </c>
      <c r="C86" s="87" t="str">
        <f t="shared" si="28"/>
        <v>Commercial - Water Heating</v>
      </c>
      <c r="D86" s="87" t="s">
        <v>75</v>
      </c>
      <c r="E86" s="96">
        <f t="shared" si="31"/>
        <v>72.906473658117989</v>
      </c>
      <c r="F86" s="104">
        <f t="shared" si="31"/>
        <v>69.375994613663167</v>
      </c>
      <c r="G86" s="104">
        <f t="shared" si="29"/>
        <v>69.375994613663167</v>
      </c>
      <c r="H86" s="104">
        <f t="shared" si="32"/>
        <v>69.375994613663167</v>
      </c>
      <c r="I86" s="150">
        <f t="shared" si="30"/>
        <v>69.375994613663167</v>
      </c>
      <c r="J86" s="8" cm="1">
        <f t="array" ref="J86">IF(J$8=-1,K86,IF(J$8=99,I86,IF(J$8=0,INDEX($E86:$I86,0,J$6),(INDEX($E86:$I86,0,J$8+1)-INDEX($E86:$I86,0,J$8))/(INDEX($D$5:$H$5,0,J$8+1)-INDEX($D$5:$H$5,0,J$8))+I86)))</f>
        <v>72.906473658117989</v>
      </c>
      <c r="K86" s="8" cm="1">
        <f t="array" ref="K86">IF(K$8=-1,L86,IF(K$8=99,J86,IF(K$8=0,INDEX($E86:$I86,0,K$6),(INDEX($E86:$I86,0,K$8+1)-INDEX($E86:$I86,0,K$8))/(INDEX($D$5:$H$5,0,K$8+1)-INDEX($D$5:$H$5,0,K$8))+J86)))</f>
        <v>72.200377849227024</v>
      </c>
      <c r="L86" s="8" cm="1">
        <f t="array" ref="L86">IF(L$8=-1,M86,IF(L$8=99,K86,IF(L$8=0,INDEX($E86:$I86,0,L$6),(INDEX($E86:$I86,0,L$8+1)-INDEX($E86:$I86,0,L$8))/(INDEX($D$5:$H$5,0,L$8+1)-INDEX($D$5:$H$5,0,L$8))+K86)))</f>
        <v>71.49428204033606</v>
      </c>
      <c r="M86" s="8" cm="1">
        <f t="array" ref="M86">IF(M$8=-1,N86,IF(M$8=99,L86,IF(M$8=0,INDEX($E86:$I86,0,M$6),(INDEX($E86:$I86,0,M$8+1)-INDEX($E86:$I86,0,M$8))/(INDEX($D$5:$H$5,0,M$8+1)-INDEX($D$5:$H$5,0,M$8))+L86)))</f>
        <v>70.788186231445096</v>
      </c>
      <c r="N86" s="8" cm="1">
        <f t="array" ref="N86">IF(N$8=-1,O86,IF(N$8=99,M86,IF(N$8=0,INDEX($E86:$I86,0,N$6),(INDEX($E86:$I86,0,N$8+1)-INDEX($E86:$I86,0,N$8))/(INDEX($D$5:$H$5,0,N$8+1)-INDEX($D$5:$H$5,0,N$8))+M86)))</f>
        <v>70.082090422554131</v>
      </c>
      <c r="O86" s="8" cm="1">
        <f t="array" ref="O86">IF(O$8=-1,P86,IF(O$8=99,N86,IF(O$8=0,INDEX($E86:$I86,0,O$6),(INDEX($E86:$I86,0,O$8+1)-INDEX($E86:$I86,0,O$8))/(INDEX($D$5:$H$5,0,O$8+1)-INDEX($D$5:$H$5,0,O$8))+N86)))</f>
        <v>69.375994613663167</v>
      </c>
      <c r="P86" s="8" cm="1">
        <f t="array" ref="P86">IF(P$8=-1,Q86,IF(P$8=99,O86,IF(P$8=0,INDEX($E86:$I86,0,P$6),(INDEX($E86:$I86,0,P$8+1)-INDEX($E86:$I86,0,P$8))/(INDEX($D$5:$H$5,0,P$8+1)-INDEX($D$5:$H$5,0,P$8))+O86)))</f>
        <v>69.375994613663167</v>
      </c>
      <c r="Q86" s="8" cm="1">
        <f t="array" ref="Q86">IF(Q$8=-1,R86,IF(Q$8=99,P86,IF(Q$8=0,INDEX($E86:$I86,0,Q$6),(INDEX($E86:$I86,0,Q$8+1)-INDEX($E86:$I86,0,Q$8))/(INDEX($D$5:$H$5,0,Q$8+1)-INDEX($D$5:$H$5,0,Q$8))+P86)))</f>
        <v>69.375994613663167</v>
      </c>
      <c r="R86" s="8" cm="1">
        <f t="array" ref="R86">IF(R$8=-1,S86,IF(R$8=99,Q86,IF(R$8=0,INDEX($E86:$I86,0,R$6),(INDEX($E86:$I86,0,R$8+1)-INDEX($E86:$I86,0,R$8))/(INDEX($D$5:$H$5,0,R$8+1)-INDEX($D$5:$H$5,0,R$8))+Q86)))</f>
        <v>69.375994613663167</v>
      </c>
      <c r="S86" s="8" cm="1">
        <f t="array" ref="S86">IF(S$8=-1,T86,IF(S$8=99,R86,IF(S$8=0,INDEX($E86:$I86,0,S$6),(INDEX($E86:$I86,0,S$8+1)-INDEX($E86:$I86,0,S$8))/(INDEX($D$5:$H$5,0,S$8+1)-INDEX($D$5:$H$5,0,S$8))+R86)))</f>
        <v>69.375994613663167</v>
      </c>
      <c r="T86" s="8" cm="1">
        <f t="array" ref="T86">IF(T$8=-1,U86,IF(T$8=99,S86,IF(T$8=0,INDEX($E86:$I86,0,T$6),(INDEX($E86:$I86,0,T$8+1)-INDEX($E86:$I86,0,T$8))/(INDEX($D$5:$H$5,0,T$8+1)-INDEX($D$5:$H$5,0,T$8))+S86)))</f>
        <v>69.375994613663167</v>
      </c>
      <c r="U86" s="8" cm="1">
        <f t="array" ref="U86">IF(U$8=-1,V86,IF(U$8=99,T86,IF(U$8=0,INDEX($E86:$I86,0,U$6),(INDEX($E86:$I86,0,U$8+1)-INDEX($E86:$I86,0,U$8))/(INDEX($D$5:$H$5,0,U$8+1)-INDEX($D$5:$H$5,0,U$8))+T86)))</f>
        <v>69.375994613663167</v>
      </c>
      <c r="V86" s="8" cm="1">
        <f t="array" ref="V86">IF(V$8=-1,W86,IF(V$8=99,U86,IF(V$8=0,INDEX($E86:$I86,0,V$6),(INDEX($E86:$I86,0,V$8+1)-INDEX($E86:$I86,0,V$8))/(INDEX($D$5:$H$5,0,V$8+1)-INDEX($D$5:$H$5,0,V$8))+U86)))</f>
        <v>69.375994613663167</v>
      </c>
      <c r="W86" s="8" cm="1">
        <f t="array" ref="W86">IF(W$8=-1,X86,IF(W$8=99,V86,IF(W$8=0,INDEX($E86:$I86,0,W$6),(INDEX($E86:$I86,0,W$8+1)-INDEX($E86:$I86,0,W$8))/(INDEX($D$5:$H$5,0,W$8+1)-INDEX($D$5:$H$5,0,W$8))+V86)))</f>
        <v>69.375994613663167</v>
      </c>
      <c r="X86" s="8" cm="1">
        <f t="array" ref="X86">IF(X$8=-1,Y86,IF(X$8=99,W86,IF(X$8=0,INDEX($E86:$I86,0,X$6),(INDEX($E86:$I86,0,X$8+1)-INDEX($E86:$I86,0,X$8))/(INDEX($D$5:$H$5,0,X$8+1)-INDEX($D$5:$H$5,0,X$8))+W86)))</f>
        <v>69.375994613663167</v>
      </c>
      <c r="Y86" s="8" cm="1">
        <f t="array" ref="Y86">IF(Y$8=-1,Z86,IF(Y$8=99,X86,IF(Y$8=0,INDEX($E86:$I86,0,Y$6),(INDEX($E86:$I86,0,Y$8+1)-INDEX($E86:$I86,0,Y$8))/(INDEX($D$5:$H$5,0,Y$8+1)-INDEX($D$5:$H$5,0,Y$8))+X86)))</f>
        <v>69.375994613663167</v>
      </c>
      <c r="Z86" s="8" cm="1">
        <f t="array" ref="Z86">IF(Z$8=-1,AA86,IF(Z$8=99,Y86,IF(Z$8=0,INDEX($E86:$I86,0,Z$6),(INDEX($E86:$I86,0,Z$8+1)-INDEX($E86:$I86,0,Z$8))/(INDEX($D$5:$H$5,0,Z$8+1)-INDEX($D$5:$H$5,0,Z$8))+Y86)))</f>
        <v>69.375994613663167</v>
      </c>
      <c r="AA86" s="8" cm="1">
        <f t="array" ref="AA86">IF(AA$8=-1,AB86,IF(AA$8=99,Z86,IF(AA$8=0,INDEX($E86:$I86,0,AA$6),(INDEX($E86:$I86,0,AA$8+1)-INDEX($E86:$I86,0,AA$8))/(INDEX($D$5:$H$5,0,AA$8+1)-INDEX($D$5:$H$5,0,AA$8))+Z86)))</f>
        <v>69.375994613663167</v>
      </c>
      <c r="AB86" s="8" cm="1">
        <f t="array" ref="AB86">IF(AB$8=-1,AC86,IF(AB$8=99,AA86,IF(AB$8=0,INDEX($E86:$I86,0,AB$6),(INDEX($E86:$I86,0,AB$8+1)-INDEX($E86:$I86,0,AB$8))/(INDEX($D$5:$H$5,0,AB$8+1)-INDEX($D$5:$H$5,0,AB$8))+AA86)))</f>
        <v>69.375994613663167</v>
      </c>
      <c r="AC86" s="8" cm="1">
        <f t="array" ref="AC86">IF(AC$8=-1,AD86,IF(AC$8=99,AB86,IF(AC$8=0,INDEX($E86:$I86,0,AC$6),(INDEX($E86:$I86,0,AC$8+1)-INDEX($E86:$I86,0,AC$8))/(INDEX($D$5:$H$5,0,AC$8+1)-INDEX($D$5:$H$5,0,AC$8))+AB86)))</f>
        <v>69.375994613663167</v>
      </c>
      <c r="AD86" s="8" cm="1">
        <f t="array" ref="AD86">IF(AD$8=-1,AE86,IF(AD$8=99,AC86,IF(AD$8=0,INDEX($E86:$I86,0,AD$6),(INDEX($E86:$I86,0,AD$8+1)-INDEX($E86:$I86,0,AD$8))/(INDEX($D$5:$H$5,0,AD$8+1)-INDEX($D$5:$H$5,0,AD$8))+AC86)))</f>
        <v>69.375994613663167</v>
      </c>
      <c r="AE86" s="8" cm="1">
        <f t="array" ref="AE86">IF(AE$8=-1,AF86,IF(AE$8=99,AD86,IF(AE$8=0,INDEX($E86:$I86,0,AE$6),(INDEX($E86:$I86,0,AE$8+1)-INDEX($E86:$I86,0,AE$8))/(INDEX($D$5:$H$5,0,AE$8+1)-INDEX($D$5:$H$5,0,AE$8))+AD86)))</f>
        <v>69.375994613663167</v>
      </c>
      <c r="AF86" s="8" cm="1">
        <f t="array" ref="AF86">IF(AF$8=-1,AG86,IF(AF$8=99,AE86,IF(AF$8=0,INDEX($E86:$I86,0,AF$6),(INDEX($E86:$I86,0,AF$8+1)-INDEX($E86:$I86,0,AF$8))/(INDEX($D$5:$H$5,0,AF$8+1)-INDEX($D$5:$H$5,0,AF$8))+AE86)))</f>
        <v>69.375994613663167</v>
      </c>
      <c r="AG86" s="8" cm="1">
        <f t="array" ref="AG86">IF(AG$8=-1,AH86,IF(AG$8=99,AF86,IF(AG$8=0,INDEX($E86:$I86,0,AG$6),(INDEX($E86:$I86,0,AG$8+1)-INDEX($E86:$I86,0,AG$8))/(INDEX($D$5:$H$5,0,AG$8+1)-INDEX($D$5:$H$5,0,AG$8))+AF86)))</f>
        <v>69.375994613663167</v>
      </c>
      <c r="AH86" s="8" cm="1">
        <f t="array" ref="AH86">IF(AH$8=-1,AI86,IF(AH$8=99,AG86,IF(AH$8=0,INDEX($E86:$I86,0,AH$6),(INDEX($E86:$I86,0,AH$8+1)-INDEX($E86:$I86,0,AH$8))/(INDEX($D$5:$H$5,0,AH$8+1)-INDEX($D$5:$H$5,0,AH$8))+AG86)))</f>
        <v>69.375994613663167</v>
      </c>
      <c r="AI86" s="8" cm="1">
        <f t="array" ref="AI86">IF(AI$8=-1,AJ86,IF(AI$8=99,AH86,IF(AI$8=0,INDEX($E86:$I86,0,AI$6),(INDEX($E86:$I86,0,AI$8+1)-INDEX($E86:$I86,0,AI$8))/(INDEX($D$5:$H$5,0,AI$8+1)-INDEX($D$5:$H$5,0,AI$8))+AH86)))</f>
        <v>69.375994613663167</v>
      </c>
      <c r="AJ86" s="8" cm="1">
        <f t="array" ref="AJ86">IF(AJ$8=-1,AK86,IF(AJ$8=99,AI86,IF(AJ$8=0,INDEX($E86:$I86,0,AJ$6),(INDEX($E86:$I86,0,AJ$8+1)-INDEX($E86:$I86,0,AJ$8))/(INDEX($D$5:$H$5,0,AJ$8+1)-INDEX($D$5:$H$5,0,AJ$8))+AI86)))</f>
        <v>69.375994613663167</v>
      </c>
      <c r="AK86" s="8" cm="1">
        <f t="array" ref="AK86">IF(AK$8=-1,AL86,IF(AK$8=99,AJ86,IF(AK$8=0,INDEX($E86:$I86,0,AK$6),(INDEX($E86:$I86,0,AK$8+1)-INDEX($E86:$I86,0,AK$8))/(INDEX($D$5:$H$5,0,AK$8+1)-INDEX($D$5:$H$5,0,AK$8))+AJ86)))</f>
        <v>69.375994613663167</v>
      </c>
      <c r="AL86" s="8" cm="1">
        <f t="array" ref="AL86">IF(AL$8=-1,AM86,IF(AL$8=99,AK86,IF(AL$8=0,INDEX($E86:$I86,0,AL$6),(INDEX($E86:$I86,0,AL$8+1)-INDEX($E86:$I86,0,AL$8))/(INDEX($D$5:$H$5,0,AL$8+1)-INDEX($D$5:$H$5,0,AL$8))+AK86)))</f>
        <v>69.375994613663167</v>
      </c>
      <c r="AM86" s="8" cm="1">
        <f t="array" ref="AM86">IF(AM$8=-1,AN86,IF(AM$8=99,AL86,IF(AM$8=0,INDEX($E86:$I86,0,AM$6),(INDEX($E86:$I86,0,AM$8+1)-INDEX($E86:$I86,0,AM$8))/(INDEX($D$5:$H$5,0,AM$8+1)-INDEX($D$5:$H$5,0,AM$8))+AL86)))</f>
        <v>69.375994613663167</v>
      </c>
      <c r="AN86" s="8" cm="1">
        <f t="array" ref="AN86">IF(AN$8=-1,AO86,IF(AN$8=99,AM86,IF(AN$8=0,INDEX($E86:$I86,0,AN$6),(INDEX($E86:$I86,0,AN$8+1)-INDEX($E86:$I86,0,AN$8))/(INDEX($D$5:$H$5,0,AN$8+1)-INDEX($D$5:$H$5,0,AN$8))+AM86)))</f>
        <v>69.375994613663167</v>
      </c>
      <c r="AO86" s="8" cm="1">
        <f t="array" ref="AO86">IF(AO$8=-1,AP86,IF(AO$8=99,AN86,IF(AO$8=0,INDEX($E86:$I86,0,AO$6),(INDEX($E86:$I86,0,AO$8+1)-INDEX($E86:$I86,0,AO$8))/(INDEX($D$5:$H$5,0,AO$8+1)-INDEX($D$5:$H$5,0,AO$8))+AN86)))</f>
        <v>69.375994613663167</v>
      </c>
      <c r="AP86" s="8" cm="1">
        <f t="array" ref="AP86">IF(AP$8=-1,AQ86,IF(AP$8=99,AO86,IF(AP$8=0,INDEX($E86:$I86,0,AP$6),(INDEX($E86:$I86,0,AP$8+1)-INDEX($E86:$I86,0,AP$8))/(INDEX($D$5:$H$5,0,AP$8+1)-INDEX($D$5:$H$5,0,AP$8))+AO86)))</f>
        <v>69.375994613663167</v>
      </c>
      <c r="AQ86" s="8" cm="1">
        <f t="array" ref="AQ86">IF(AQ$8=-1,AR86,IF(AQ$8=99,AP86,IF(AQ$8=0,INDEX($E86:$I86,0,AQ$6),(INDEX($E86:$I86,0,AQ$8+1)-INDEX($E86:$I86,0,AQ$8))/(INDEX($D$5:$H$5,0,AQ$8+1)-INDEX($D$5:$H$5,0,AQ$8))+AP86)))</f>
        <v>69.375994613663167</v>
      </c>
      <c r="AR86" s="8" cm="1">
        <f t="array" ref="AR86">IF(AR$8=-1,AS86,IF(AR$8=99,AQ86,IF(AR$8=0,INDEX($E86:$I86,0,AR$6),(INDEX($E86:$I86,0,AR$8+1)-INDEX($E86:$I86,0,AR$8))/(INDEX($D$5:$H$5,0,AR$8+1)-INDEX($D$5:$H$5,0,AR$8))+AQ86)))</f>
        <v>69.375994613663167</v>
      </c>
      <c r="AS86" s="8" cm="1">
        <f t="array" ref="AS86">IF(AS$8=-1,AT86,IF(AS$8=99,AR86,IF(AS$8=0,INDEX($E86:$I86,0,AS$6),(INDEX($E86:$I86,0,AS$8+1)-INDEX($E86:$I86,0,AS$8))/(INDEX($D$5:$H$5,0,AS$8+1)-INDEX($D$5:$H$5,0,AS$8))+AR86)))</f>
        <v>69.375994613663167</v>
      </c>
      <c r="AT86" s="8" cm="1">
        <f t="array" ref="AT86">IF(AT$8=-1,AU86,IF(AT$8=99,AS86,IF(AT$8=0,INDEX($E86:$I86,0,AT$6),(INDEX($E86:$I86,0,AT$8+1)-INDEX($E86:$I86,0,AT$8))/(INDEX($D$5:$H$5,0,AT$8+1)-INDEX($D$5:$H$5,0,AT$8))+AS86)))</f>
        <v>69.375994613663167</v>
      </c>
      <c r="AU86" s="8" cm="1">
        <f t="array" ref="AU86">IF(AU$8=-1,AV86,IF(AU$8=99,AT86,IF(AU$8=0,INDEX($E86:$I86,0,AU$6),(INDEX($E86:$I86,0,AU$8+1)-INDEX($E86:$I86,0,AU$8))/(INDEX($D$5:$H$5,0,AU$8+1)-INDEX($D$5:$H$5,0,AU$8))+AT86)))</f>
        <v>69.375994613663167</v>
      </c>
      <c r="AV86" s="8" cm="1">
        <f t="array" ref="AV86">IF(AV$8=-1,AW86,IF(AV$8=99,AU86,IF(AV$8=0,INDEX($E86:$I86,0,AV$6),(INDEX($E86:$I86,0,AV$8+1)-INDEX($E86:$I86,0,AV$8))/(INDEX($D$5:$H$5,0,AV$8+1)-INDEX($D$5:$H$5,0,AV$8))+AU86)))</f>
        <v>69.375994613663167</v>
      </c>
    </row>
    <row r="87" spans="1:48">
      <c r="A87" s="185" t="s">
        <v>16</v>
      </c>
      <c r="B87" s="264"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4"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4" t="s">
        <v>256</v>
      </c>
      <c r="C89" s="87" t="str">
        <f t="shared" si="28"/>
        <v>Commercial - Other</v>
      </c>
      <c r="D89" s="87" t="s">
        <v>75</v>
      </c>
      <c r="E89" s="96">
        <f t="shared" si="31"/>
        <v>141.24997285391134</v>
      </c>
      <c r="F89" s="104">
        <f t="shared" si="31"/>
        <v>122.21640392690337</v>
      </c>
      <c r="G89" s="104">
        <f t="shared" si="29"/>
        <v>122.21640392690337</v>
      </c>
      <c r="H89" s="104">
        <f t="shared" si="32"/>
        <v>122.21640392690337</v>
      </c>
      <c r="I89" s="150">
        <f t="shared" si="30"/>
        <v>122.21640392690337</v>
      </c>
      <c r="J89" s="8" cm="1">
        <f t="array" ref="J89">IF(J$8=-1,K89,IF(J$8=99,I89,IF(J$8=0,INDEX($E89:$I89,0,J$6),(INDEX($E89:$I89,0,J$8+1)-INDEX($E89:$I89,0,J$8))/(INDEX($D$5:$H$5,0,J$8+1)-INDEX($D$5:$H$5,0,J$8))+I89)))</f>
        <v>141.24997285391134</v>
      </c>
      <c r="K89" s="8" cm="1">
        <f t="array" ref="K89">IF(K$8=-1,L89,IF(K$8=99,J89,IF(K$8=0,INDEX($E89:$I89,0,K$6),(INDEX($E89:$I89,0,K$8+1)-INDEX($E89:$I89,0,K$8))/(INDEX($D$5:$H$5,0,K$8+1)-INDEX($D$5:$H$5,0,K$8))+J89)))</f>
        <v>137.44325906850975</v>
      </c>
      <c r="L89" s="8" cm="1">
        <f t="array" ref="L89">IF(L$8=-1,M89,IF(L$8=99,K89,IF(L$8=0,INDEX($E89:$I89,0,L$6),(INDEX($E89:$I89,0,L$8+1)-INDEX($E89:$I89,0,L$8))/(INDEX($D$5:$H$5,0,L$8+1)-INDEX($D$5:$H$5,0,L$8))+K89)))</f>
        <v>133.63654528310815</v>
      </c>
      <c r="M89" s="8" cm="1">
        <f t="array" ref="M89">IF(M$8=-1,N89,IF(M$8=99,L89,IF(M$8=0,INDEX($E89:$I89,0,M$6),(INDEX($E89:$I89,0,M$8+1)-INDEX($E89:$I89,0,M$8))/(INDEX($D$5:$H$5,0,M$8+1)-INDEX($D$5:$H$5,0,M$8))+L89)))</f>
        <v>129.82983149770655</v>
      </c>
      <c r="N89" s="8" cm="1">
        <f t="array" ref="N89">IF(N$8=-1,O89,IF(N$8=99,M89,IF(N$8=0,INDEX($E89:$I89,0,N$6),(INDEX($E89:$I89,0,N$8+1)-INDEX($E89:$I89,0,N$8))/(INDEX($D$5:$H$5,0,N$8+1)-INDEX($D$5:$H$5,0,N$8))+M89)))</f>
        <v>126.02311771230495</v>
      </c>
      <c r="O89" s="8" cm="1">
        <f t="array" ref="O89">IF(O$8=-1,P89,IF(O$8=99,N89,IF(O$8=0,INDEX($E89:$I89,0,O$6),(INDEX($E89:$I89,0,O$8+1)-INDEX($E89:$I89,0,O$8))/(INDEX($D$5:$H$5,0,O$8+1)-INDEX($D$5:$H$5,0,O$8))+N89)))</f>
        <v>122.21640392690337</v>
      </c>
      <c r="P89" s="8" cm="1">
        <f t="array" ref="P89">IF(P$8=-1,Q89,IF(P$8=99,O89,IF(P$8=0,INDEX($E89:$I89,0,P$6),(INDEX($E89:$I89,0,P$8+1)-INDEX($E89:$I89,0,P$8))/(INDEX($D$5:$H$5,0,P$8+1)-INDEX($D$5:$H$5,0,P$8))+O89)))</f>
        <v>122.21640392690337</v>
      </c>
      <c r="Q89" s="8" cm="1">
        <f t="array" ref="Q89">IF(Q$8=-1,R89,IF(Q$8=99,P89,IF(Q$8=0,INDEX($E89:$I89,0,Q$6),(INDEX($E89:$I89,0,Q$8+1)-INDEX($E89:$I89,0,Q$8))/(INDEX($D$5:$H$5,0,Q$8+1)-INDEX($D$5:$H$5,0,Q$8))+P89)))</f>
        <v>122.21640392690337</v>
      </c>
      <c r="R89" s="8" cm="1">
        <f t="array" ref="R89">IF(R$8=-1,S89,IF(R$8=99,Q89,IF(R$8=0,INDEX($E89:$I89,0,R$6),(INDEX($E89:$I89,0,R$8+1)-INDEX($E89:$I89,0,R$8))/(INDEX($D$5:$H$5,0,R$8+1)-INDEX($D$5:$H$5,0,R$8))+Q89)))</f>
        <v>122.21640392690337</v>
      </c>
      <c r="S89" s="8" cm="1">
        <f t="array" ref="S89">IF(S$8=-1,T89,IF(S$8=99,R89,IF(S$8=0,INDEX($E89:$I89,0,S$6),(INDEX($E89:$I89,0,S$8+1)-INDEX($E89:$I89,0,S$8))/(INDEX($D$5:$H$5,0,S$8+1)-INDEX($D$5:$H$5,0,S$8))+R89)))</f>
        <v>122.21640392690337</v>
      </c>
      <c r="T89" s="8" cm="1">
        <f t="array" ref="T89">IF(T$8=-1,U89,IF(T$8=99,S89,IF(T$8=0,INDEX($E89:$I89,0,T$6),(INDEX($E89:$I89,0,T$8+1)-INDEX($E89:$I89,0,T$8))/(INDEX($D$5:$H$5,0,T$8+1)-INDEX($D$5:$H$5,0,T$8))+S89)))</f>
        <v>122.21640392690337</v>
      </c>
      <c r="U89" s="8" cm="1">
        <f t="array" ref="U89">IF(U$8=-1,V89,IF(U$8=99,T89,IF(U$8=0,INDEX($E89:$I89,0,U$6),(INDEX($E89:$I89,0,U$8+1)-INDEX($E89:$I89,0,U$8))/(INDEX($D$5:$H$5,0,U$8+1)-INDEX($D$5:$H$5,0,U$8))+T89)))</f>
        <v>122.21640392690337</v>
      </c>
      <c r="V89" s="8" cm="1">
        <f t="array" ref="V89">IF(V$8=-1,W89,IF(V$8=99,U89,IF(V$8=0,INDEX($E89:$I89,0,V$6),(INDEX($E89:$I89,0,V$8+1)-INDEX($E89:$I89,0,V$8))/(INDEX($D$5:$H$5,0,V$8+1)-INDEX($D$5:$H$5,0,V$8))+U89)))</f>
        <v>122.21640392690337</v>
      </c>
      <c r="W89" s="8" cm="1">
        <f t="array" ref="W89">IF(W$8=-1,X89,IF(W$8=99,V89,IF(W$8=0,INDEX($E89:$I89,0,W$6),(INDEX($E89:$I89,0,W$8+1)-INDEX($E89:$I89,0,W$8))/(INDEX($D$5:$H$5,0,W$8+1)-INDEX($D$5:$H$5,0,W$8))+V89)))</f>
        <v>122.21640392690337</v>
      </c>
      <c r="X89" s="8" cm="1">
        <f t="array" ref="X89">IF(X$8=-1,Y89,IF(X$8=99,W89,IF(X$8=0,INDEX($E89:$I89,0,X$6),(INDEX($E89:$I89,0,X$8+1)-INDEX($E89:$I89,0,X$8))/(INDEX($D$5:$H$5,0,X$8+1)-INDEX($D$5:$H$5,0,X$8))+W89)))</f>
        <v>122.21640392690337</v>
      </c>
      <c r="Y89" s="8" cm="1">
        <f t="array" ref="Y89">IF(Y$8=-1,Z89,IF(Y$8=99,X89,IF(Y$8=0,INDEX($E89:$I89,0,Y$6),(INDEX($E89:$I89,0,Y$8+1)-INDEX($E89:$I89,0,Y$8))/(INDEX($D$5:$H$5,0,Y$8+1)-INDEX($D$5:$H$5,0,Y$8))+X89)))</f>
        <v>122.21640392690337</v>
      </c>
      <c r="Z89" s="8" cm="1">
        <f t="array" ref="Z89">IF(Z$8=-1,AA89,IF(Z$8=99,Y89,IF(Z$8=0,INDEX($E89:$I89,0,Z$6),(INDEX($E89:$I89,0,Z$8+1)-INDEX($E89:$I89,0,Z$8))/(INDEX($D$5:$H$5,0,Z$8+1)-INDEX($D$5:$H$5,0,Z$8))+Y89)))</f>
        <v>122.21640392690337</v>
      </c>
      <c r="AA89" s="8" cm="1">
        <f t="array" ref="AA89">IF(AA$8=-1,AB89,IF(AA$8=99,Z89,IF(AA$8=0,INDEX($E89:$I89,0,AA$6),(INDEX($E89:$I89,0,AA$8+1)-INDEX($E89:$I89,0,AA$8))/(INDEX($D$5:$H$5,0,AA$8+1)-INDEX($D$5:$H$5,0,AA$8))+Z89)))</f>
        <v>122.21640392690337</v>
      </c>
      <c r="AB89" s="8" cm="1">
        <f t="array" ref="AB89">IF(AB$8=-1,AC89,IF(AB$8=99,AA89,IF(AB$8=0,INDEX($E89:$I89,0,AB$6),(INDEX($E89:$I89,0,AB$8+1)-INDEX($E89:$I89,0,AB$8))/(INDEX($D$5:$H$5,0,AB$8+1)-INDEX($D$5:$H$5,0,AB$8))+AA89)))</f>
        <v>122.21640392690337</v>
      </c>
      <c r="AC89" s="8" cm="1">
        <f t="array" ref="AC89">IF(AC$8=-1,AD89,IF(AC$8=99,AB89,IF(AC$8=0,INDEX($E89:$I89,0,AC$6),(INDEX($E89:$I89,0,AC$8+1)-INDEX($E89:$I89,0,AC$8))/(INDEX($D$5:$H$5,0,AC$8+1)-INDEX($D$5:$H$5,0,AC$8))+AB89)))</f>
        <v>122.21640392690337</v>
      </c>
      <c r="AD89" s="8" cm="1">
        <f t="array" ref="AD89">IF(AD$8=-1,AE89,IF(AD$8=99,AC89,IF(AD$8=0,INDEX($E89:$I89,0,AD$6),(INDEX($E89:$I89,0,AD$8+1)-INDEX($E89:$I89,0,AD$8))/(INDEX($D$5:$H$5,0,AD$8+1)-INDEX($D$5:$H$5,0,AD$8))+AC89)))</f>
        <v>122.21640392690337</v>
      </c>
      <c r="AE89" s="8" cm="1">
        <f t="array" ref="AE89">IF(AE$8=-1,AF89,IF(AE$8=99,AD89,IF(AE$8=0,INDEX($E89:$I89,0,AE$6),(INDEX($E89:$I89,0,AE$8+1)-INDEX($E89:$I89,0,AE$8))/(INDEX($D$5:$H$5,0,AE$8+1)-INDEX($D$5:$H$5,0,AE$8))+AD89)))</f>
        <v>122.21640392690337</v>
      </c>
      <c r="AF89" s="8" cm="1">
        <f t="array" ref="AF89">IF(AF$8=-1,AG89,IF(AF$8=99,AE89,IF(AF$8=0,INDEX($E89:$I89,0,AF$6),(INDEX($E89:$I89,0,AF$8+1)-INDEX($E89:$I89,0,AF$8))/(INDEX($D$5:$H$5,0,AF$8+1)-INDEX($D$5:$H$5,0,AF$8))+AE89)))</f>
        <v>122.21640392690337</v>
      </c>
      <c r="AG89" s="8" cm="1">
        <f t="array" ref="AG89">IF(AG$8=-1,AH89,IF(AG$8=99,AF89,IF(AG$8=0,INDEX($E89:$I89,0,AG$6),(INDEX($E89:$I89,0,AG$8+1)-INDEX($E89:$I89,0,AG$8))/(INDEX($D$5:$H$5,0,AG$8+1)-INDEX($D$5:$H$5,0,AG$8))+AF89)))</f>
        <v>122.21640392690337</v>
      </c>
      <c r="AH89" s="8" cm="1">
        <f t="array" ref="AH89">IF(AH$8=-1,AI89,IF(AH$8=99,AG89,IF(AH$8=0,INDEX($E89:$I89,0,AH$6),(INDEX($E89:$I89,0,AH$8+1)-INDEX($E89:$I89,0,AH$8))/(INDEX($D$5:$H$5,0,AH$8+1)-INDEX($D$5:$H$5,0,AH$8))+AG89)))</f>
        <v>122.21640392690337</v>
      </c>
      <c r="AI89" s="8" cm="1">
        <f t="array" ref="AI89">IF(AI$8=-1,AJ89,IF(AI$8=99,AH89,IF(AI$8=0,INDEX($E89:$I89,0,AI$6),(INDEX($E89:$I89,0,AI$8+1)-INDEX($E89:$I89,0,AI$8))/(INDEX($D$5:$H$5,0,AI$8+1)-INDEX($D$5:$H$5,0,AI$8))+AH89)))</f>
        <v>122.21640392690337</v>
      </c>
      <c r="AJ89" s="8" cm="1">
        <f t="array" ref="AJ89">IF(AJ$8=-1,AK89,IF(AJ$8=99,AI89,IF(AJ$8=0,INDEX($E89:$I89,0,AJ$6),(INDEX($E89:$I89,0,AJ$8+1)-INDEX($E89:$I89,0,AJ$8))/(INDEX($D$5:$H$5,0,AJ$8+1)-INDEX($D$5:$H$5,0,AJ$8))+AI89)))</f>
        <v>122.21640392690337</v>
      </c>
      <c r="AK89" s="8" cm="1">
        <f t="array" ref="AK89">IF(AK$8=-1,AL89,IF(AK$8=99,AJ89,IF(AK$8=0,INDEX($E89:$I89,0,AK$6),(INDEX($E89:$I89,0,AK$8+1)-INDEX($E89:$I89,0,AK$8))/(INDEX($D$5:$H$5,0,AK$8+1)-INDEX($D$5:$H$5,0,AK$8))+AJ89)))</f>
        <v>122.21640392690337</v>
      </c>
      <c r="AL89" s="8" cm="1">
        <f t="array" ref="AL89">IF(AL$8=-1,AM89,IF(AL$8=99,AK89,IF(AL$8=0,INDEX($E89:$I89,0,AL$6),(INDEX($E89:$I89,0,AL$8+1)-INDEX($E89:$I89,0,AL$8))/(INDEX($D$5:$H$5,0,AL$8+1)-INDEX($D$5:$H$5,0,AL$8))+AK89)))</f>
        <v>122.21640392690337</v>
      </c>
      <c r="AM89" s="8" cm="1">
        <f t="array" ref="AM89">IF(AM$8=-1,AN89,IF(AM$8=99,AL89,IF(AM$8=0,INDEX($E89:$I89,0,AM$6),(INDEX($E89:$I89,0,AM$8+1)-INDEX($E89:$I89,0,AM$8))/(INDEX($D$5:$H$5,0,AM$8+1)-INDEX($D$5:$H$5,0,AM$8))+AL89)))</f>
        <v>122.21640392690337</v>
      </c>
      <c r="AN89" s="8" cm="1">
        <f t="array" ref="AN89">IF(AN$8=-1,AO89,IF(AN$8=99,AM89,IF(AN$8=0,INDEX($E89:$I89,0,AN$6),(INDEX($E89:$I89,0,AN$8+1)-INDEX($E89:$I89,0,AN$8))/(INDEX($D$5:$H$5,0,AN$8+1)-INDEX($D$5:$H$5,0,AN$8))+AM89)))</f>
        <v>122.21640392690337</v>
      </c>
      <c r="AO89" s="8" cm="1">
        <f t="array" ref="AO89">IF(AO$8=-1,AP89,IF(AO$8=99,AN89,IF(AO$8=0,INDEX($E89:$I89,0,AO$6),(INDEX($E89:$I89,0,AO$8+1)-INDEX($E89:$I89,0,AO$8))/(INDEX($D$5:$H$5,0,AO$8+1)-INDEX($D$5:$H$5,0,AO$8))+AN89)))</f>
        <v>122.21640392690337</v>
      </c>
      <c r="AP89" s="8" cm="1">
        <f t="array" ref="AP89">IF(AP$8=-1,AQ89,IF(AP$8=99,AO89,IF(AP$8=0,INDEX($E89:$I89,0,AP$6),(INDEX($E89:$I89,0,AP$8+1)-INDEX($E89:$I89,0,AP$8))/(INDEX($D$5:$H$5,0,AP$8+1)-INDEX($D$5:$H$5,0,AP$8))+AO89)))</f>
        <v>122.21640392690337</v>
      </c>
      <c r="AQ89" s="8" cm="1">
        <f t="array" ref="AQ89">IF(AQ$8=-1,AR89,IF(AQ$8=99,AP89,IF(AQ$8=0,INDEX($E89:$I89,0,AQ$6),(INDEX($E89:$I89,0,AQ$8+1)-INDEX($E89:$I89,0,AQ$8))/(INDEX($D$5:$H$5,0,AQ$8+1)-INDEX($D$5:$H$5,0,AQ$8))+AP89)))</f>
        <v>122.21640392690337</v>
      </c>
      <c r="AR89" s="8" cm="1">
        <f t="array" ref="AR89">IF(AR$8=-1,AS89,IF(AR$8=99,AQ89,IF(AR$8=0,INDEX($E89:$I89,0,AR$6),(INDEX($E89:$I89,0,AR$8+1)-INDEX($E89:$I89,0,AR$8))/(INDEX($D$5:$H$5,0,AR$8+1)-INDEX($D$5:$H$5,0,AR$8))+AQ89)))</f>
        <v>122.21640392690337</v>
      </c>
      <c r="AS89" s="8" cm="1">
        <f t="array" ref="AS89">IF(AS$8=-1,AT89,IF(AS$8=99,AR89,IF(AS$8=0,INDEX($E89:$I89,0,AS$6),(INDEX($E89:$I89,0,AS$8+1)-INDEX($E89:$I89,0,AS$8))/(INDEX($D$5:$H$5,0,AS$8+1)-INDEX($D$5:$H$5,0,AS$8))+AR89)))</f>
        <v>122.21640392690337</v>
      </c>
      <c r="AT89" s="8" cm="1">
        <f t="array" ref="AT89">IF(AT$8=-1,AU89,IF(AT$8=99,AS89,IF(AT$8=0,INDEX($E89:$I89,0,AT$6),(INDEX($E89:$I89,0,AT$8+1)-INDEX($E89:$I89,0,AT$8))/(INDEX($D$5:$H$5,0,AT$8+1)-INDEX($D$5:$H$5,0,AT$8))+AS89)))</f>
        <v>122.21640392690337</v>
      </c>
      <c r="AU89" s="8" cm="1">
        <f t="array" ref="AU89">IF(AU$8=-1,AV89,IF(AU$8=99,AT89,IF(AU$8=0,INDEX($E89:$I89,0,AU$6),(INDEX($E89:$I89,0,AU$8+1)-INDEX($E89:$I89,0,AU$8))/(INDEX($D$5:$H$5,0,AU$8+1)-INDEX($D$5:$H$5,0,AU$8))+AT89)))</f>
        <v>122.21640392690337</v>
      </c>
      <c r="AV89" s="8" cm="1">
        <f t="array" ref="AV89">IF(AV$8=-1,AW89,IF(AV$8=99,AU89,IF(AV$8=0,INDEX($E89:$I89,0,AV$6),(INDEX($E89:$I89,0,AV$8+1)-INDEX($E89:$I89,0,AV$8))/(INDEX($D$5:$H$5,0,AV$8+1)-INDEX($D$5:$H$5,0,AV$8))+AU89)))</f>
        <v>122.21640392690337</v>
      </c>
    </row>
    <row r="90" spans="1:48">
      <c r="A90" s="185" t="s">
        <v>16</v>
      </c>
      <c r="B90" s="264"/>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4" t="str">
        <f>B70</f>
        <v>CEC</v>
      </c>
      <c r="C92" s="87" t="str">
        <f t="shared" ref="C92:C100" si="33">C81</f>
        <v>Commercial - Cooling</v>
      </c>
      <c r="D92" s="87" t="s">
        <v>75</v>
      </c>
      <c r="E92" s="96">
        <f>E81</f>
        <v>1051.567060091292</v>
      </c>
      <c r="F92" s="104">
        <f>F81</f>
        <v>864.77958996918915</v>
      </c>
      <c r="G92" s="104">
        <f t="shared" ref="G92:G100" si="34">F92</f>
        <v>864.77958996918915</v>
      </c>
      <c r="H92" s="104">
        <f>IF($L$57=-1,G92,((F92-E92)*2/5+E92)*(1+$H$91))</f>
        <v>864.77958996918915</v>
      </c>
      <c r="I92" s="150">
        <f>H92</f>
        <v>864.77958996918915</v>
      </c>
      <c r="J92" s="8" cm="1">
        <f t="array" ref="J92">IF(J$8=-1,K92,IF(J$8=99,I92,IF(J$8=0,INDEX($E92:$I92,0,J$6),(INDEX($E92:$I92,0,J$8+1)-INDEX($E92:$I92,0,J$8))/(INDEX($D$5:$H$5,0,J$8+1)-INDEX($D$5:$H$5,0,J$8))+I92)))</f>
        <v>1051.567060091292</v>
      </c>
      <c r="K92" s="8" cm="1">
        <f t="array" ref="K92">IF(K$8=-1,L92,IF(K$8=99,J92,IF(K$8=0,INDEX($E92:$I92,0,K$6),(INDEX($E92:$I92,0,K$8+1)-INDEX($E92:$I92,0,K$8))/(INDEX($D$5:$H$5,0,K$8+1)-INDEX($D$5:$H$5,0,K$8))+J92)))</f>
        <v>1014.2095660668714</v>
      </c>
      <c r="L92" s="8" cm="1">
        <f t="array" ref="L92">IF(L$8=-1,M92,IF(L$8=99,K92,IF(L$8=0,INDEX($E92:$I92,0,L$6),(INDEX($E92:$I92,0,L$8+1)-INDEX($E92:$I92,0,L$8))/(INDEX($D$5:$H$5,0,L$8+1)-INDEX($D$5:$H$5,0,L$8))+K92)))</f>
        <v>976.8520720424508</v>
      </c>
      <c r="M92" s="8" cm="1">
        <f t="array" ref="M92">IF(M$8=-1,N92,IF(M$8=99,L92,IF(M$8=0,INDEX($E92:$I92,0,M$6),(INDEX($E92:$I92,0,M$8+1)-INDEX($E92:$I92,0,M$8))/(INDEX($D$5:$H$5,0,M$8+1)-INDEX($D$5:$H$5,0,M$8))+L92)))</f>
        <v>939.49457801803021</v>
      </c>
      <c r="N92" s="8" cm="1">
        <f t="array" ref="N92">IF(N$8=-1,O92,IF(N$8=99,M92,IF(N$8=0,INDEX($E92:$I92,0,N$6),(INDEX($E92:$I92,0,N$8+1)-INDEX($E92:$I92,0,N$8))/(INDEX($D$5:$H$5,0,N$8+1)-INDEX($D$5:$H$5,0,N$8))+M92)))</f>
        <v>902.13708399360962</v>
      </c>
      <c r="O92" s="8" cm="1">
        <f t="array" ref="O92">IF(O$8=-1,P92,IF(O$8=99,N92,IF(O$8=0,INDEX($E92:$I92,0,O$6),(INDEX($E92:$I92,0,O$8+1)-INDEX($E92:$I92,0,O$8))/(INDEX($D$5:$H$5,0,O$8+1)-INDEX($D$5:$H$5,0,O$8))+N92)))</f>
        <v>864.77958996918915</v>
      </c>
      <c r="P92" s="8" cm="1">
        <f t="array" ref="P92">IF(P$8=-1,Q92,IF(P$8=99,O92,IF(P$8=0,INDEX($E92:$I92,0,P$6),(INDEX($E92:$I92,0,P$8+1)-INDEX($E92:$I92,0,P$8))/(INDEX($D$5:$H$5,0,P$8+1)-INDEX($D$5:$H$5,0,P$8))+O92)))</f>
        <v>864.77958996918915</v>
      </c>
      <c r="Q92" s="8" cm="1">
        <f t="array" ref="Q92">IF(Q$8=-1,R92,IF(Q$8=99,P92,IF(Q$8=0,INDEX($E92:$I92,0,Q$6),(INDEX($E92:$I92,0,Q$8+1)-INDEX($E92:$I92,0,Q$8))/(INDEX($D$5:$H$5,0,Q$8+1)-INDEX($D$5:$H$5,0,Q$8))+P92)))</f>
        <v>864.77958996918915</v>
      </c>
      <c r="R92" s="8" cm="1">
        <f t="array" ref="R92">IF(R$8=-1,S92,IF(R$8=99,Q92,IF(R$8=0,INDEX($E92:$I92,0,R$6),(INDEX($E92:$I92,0,R$8+1)-INDEX($E92:$I92,0,R$8))/(INDEX($D$5:$H$5,0,R$8+1)-INDEX($D$5:$H$5,0,R$8))+Q92)))</f>
        <v>864.77958996918915</v>
      </c>
      <c r="S92" s="8" cm="1">
        <f t="array" ref="S92">IF(S$8=-1,T92,IF(S$8=99,R92,IF(S$8=0,INDEX($E92:$I92,0,S$6),(INDEX($E92:$I92,0,S$8+1)-INDEX($E92:$I92,0,S$8))/(INDEX($D$5:$H$5,0,S$8+1)-INDEX($D$5:$H$5,0,S$8))+R92)))</f>
        <v>864.77958996918915</v>
      </c>
      <c r="T92" s="8" cm="1">
        <f t="array" ref="T92">IF(T$8=-1,U92,IF(T$8=99,S92,IF(T$8=0,INDEX($E92:$I92,0,T$6),(INDEX($E92:$I92,0,T$8+1)-INDEX($E92:$I92,0,T$8))/(INDEX($D$5:$H$5,0,T$8+1)-INDEX($D$5:$H$5,0,T$8))+S92)))</f>
        <v>864.77958996918915</v>
      </c>
      <c r="U92" s="8" cm="1">
        <f t="array" ref="U92">IF(U$8=-1,V92,IF(U$8=99,T92,IF(U$8=0,INDEX($E92:$I92,0,U$6),(INDEX($E92:$I92,0,U$8+1)-INDEX($E92:$I92,0,U$8))/(INDEX($D$5:$H$5,0,U$8+1)-INDEX($D$5:$H$5,0,U$8))+T92)))</f>
        <v>864.77958996918915</v>
      </c>
      <c r="V92" s="8" cm="1">
        <f t="array" ref="V92">IF(V$8=-1,W92,IF(V$8=99,U92,IF(V$8=0,INDEX($E92:$I92,0,V$6),(INDEX($E92:$I92,0,V$8+1)-INDEX($E92:$I92,0,V$8))/(INDEX($D$5:$H$5,0,V$8+1)-INDEX($D$5:$H$5,0,V$8))+U92)))</f>
        <v>864.77958996918915</v>
      </c>
      <c r="W92" s="8" cm="1">
        <f t="array" ref="W92">IF(W$8=-1,X92,IF(W$8=99,V92,IF(W$8=0,INDEX($E92:$I92,0,W$6),(INDEX($E92:$I92,0,W$8+1)-INDEX($E92:$I92,0,W$8))/(INDEX($D$5:$H$5,0,W$8+1)-INDEX($D$5:$H$5,0,W$8))+V92)))</f>
        <v>864.77958996918915</v>
      </c>
      <c r="X92" s="8" cm="1">
        <f t="array" ref="X92">IF(X$8=-1,Y92,IF(X$8=99,W92,IF(X$8=0,INDEX($E92:$I92,0,X$6),(INDEX($E92:$I92,0,X$8+1)-INDEX($E92:$I92,0,X$8))/(INDEX($D$5:$H$5,0,X$8+1)-INDEX($D$5:$H$5,0,X$8))+W92)))</f>
        <v>864.77958996918915</v>
      </c>
      <c r="Y92" s="8" cm="1">
        <f t="array" ref="Y92">IF(Y$8=-1,Z92,IF(Y$8=99,X92,IF(Y$8=0,INDEX($E92:$I92,0,Y$6),(INDEX($E92:$I92,0,Y$8+1)-INDEX($E92:$I92,0,Y$8))/(INDEX($D$5:$H$5,0,Y$8+1)-INDEX($D$5:$H$5,0,Y$8))+X92)))</f>
        <v>864.77958996918915</v>
      </c>
      <c r="Z92" s="8" cm="1">
        <f t="array" ref="Z92">IF(Z$8=-1,AA92,IF(Z$8=99,Y92,IF(Z$8=0,INDEX($E92:$I92,0,Z$6),(INDEX($E92:$I92,0,Z$8+1)-INDEX($E92:$I92,0,Z$8))/(INDEX($D$5:$H$5,0,Z$8+1)-INDEX($D$5:$H$5,0,Z$8))+Y92)))</f>
        <v>864.77958996918915</v>
      </c>
      <c r="AA92" s="8" cm="1">
        <f t="array" ref="AA92">IF(AA$8=-1,AB92,IF(AA$8=99,Z92,IF(AA$8=0,INDEX($E92:$I92,0,AA$6),(INDEX($E92:$I92,0,AA$8+1)-INDEX($E92:$I92,0,AA$8))/(INDEX($D$5:$H$5,0,AA$8+1)-INDEX($D$5:$H$5,0,AA$8))+Z92)))</f>
        <v>864.77958996918915</v>
      </c>
      <c r="AB92" s="8" cm="1">
        <f t="array" ref="AB92">IF(AB$8=-1,AC92,IF(AB$8=99,AA92,IF(AB$8=0,INDEX($E92:$I92,0,AB$6),(INDEX($E92:$I92,0,AB$8+1)-INDEX($E92:$I92,0,AB$8))/(INDEX($D$5:$H$5,0,AB$8+1)-INDEX($D$5:$H$5,0,AB$8))+AA92)))</f>
        <v>864.77958996918915</v>
      </c>
      <c r="AC92" s="8" cm="1">
        <f t="array" ref="AC92">IF(AC$8=-1,AD92,IF(AC$8=99,AB92,IF(AC$8=0,INDEX($E92:$I92,0,AC$6),(INDEX($E92:$I92,0,AC$8+1)-INDEX($E92:$I92,0,AC$8))/(INDEX($D$5:$H$5,0,AC$8+1)-INDEX($D$5:$H$5,0,AC$8))+AB92)))</f>
        <v>864.77958996918915</v>
      </c>
      <c r="AD92" s="8" cm="1">
        <f t="array" ref="AD92">IF(AD$8=-1,AE92,IF(AD$8=99,AC92,IF(AD$8=0,INDEX($E92:$I92,0,AD$6),(INDEX($E92:$I92,0,AD$8+1)-INDEX($E92:$I92,0,AD$8))/(INDEX($D$5:$H$5,0,AD$8+1)-INDEX($D$5:$H$5,0,AD$8))+AC92)))</f>
        <v>864.77958996918915</v>
      </c>
      <c r="AE92" s="8" cm="1">
        <f t="array" ref="AE92">IF(AE$8=-1,AF92,IF(AE$8=99,AD92,IF(AE$8=0,INDEX($E92:$I92,0,AE$6),(INDEX($E92:$I92,0,AE$8+1)-INDEX($E92:$I92,0,AE$8))/(INDEX($D$5:$H$5,0,AE$8+1)-INDEX($D$5:$H$5,0,AE$8))+AD92)))</f>
        <v>864.77958996918915</v>
      </c>
      <c r="AF92" s="8" cm="1">
        <f t="array" ref="AF92">IF(AF$8=-1,AG92,IF(AF$8=99,AE92,IF(AF$8=0,INDEX($E92:$I92,0,AF$6),(INDEX($E92:$I92,0,AF$8+1)-INDEX($E92:$I92,0,AF$8))/(INDEX($D$5:$H$5,0,AF$8+1)-INDEX($D$5:$H$5,0,AF$8))+AE92)))</f>
        <v>864.77958996918915</v>
      </c>
      <c r="AG92" s="8" cm="1">
        <f t="array" ref="AG92">IF(AG$8=-1,AH92,IF(AG$8=99,AF92,IF(AG$8=0,INDEX($E92:$I92,0,AG$6),(INDEX($E92:$I92,0,AG$8+1)-INDEX($E92:$I92,0,AG$8))/(INDEX($D$5:$H$5,0,AG$8+1)-INDEX($D$5:$H$5,0,AG$8))+AF92)))</f>
        <v>864.77958996918915</v>
      </c>
      <c r="AH92" s="8" cm="1">
        <f t="array" ref="AH92">IF(AH$8=-1,AI92,IF(AH$8=99,AG92,IF(AH$8=0,INDEX($E92:$I92,0,AH$6),(INDEX($E92:$I92,0,AH$8+1)-INDEX($E92:$I92,0,AH$8))/(INDEX($D$5:$H$5,0,AH$8+1)-INDEX($D$5:$H$5,0,AH$8))+AG92)))</f>
        <v>864.77958996918915</v>
      </c>
      <c r="AI92" s="8" cm="1">
        <f t="array" ref="AI92">IF(AI$8=-1,AJ92,IF(AI$8=99,AH92,IF(AI$8=0,INDEX($E92:$I92,0,AI$6),(INDEX($E92:$I92,0,AI$8+1)-INDEX($E92:$I92,0,AI$8))/(INDEX($D$5:$H$5,0,AI$8+1)-INDEX($D$5:$H$5,0,AI$8))+AH92)))</f>
        <v>864.77958996918915</v>
      </c>
      <c r="AJ92" s="8" cm="1">
        <f t="array" ref="AJ92">IF(AJ$8=-1,AK92,IF(AJ$8=99,AI92,IF(AJ$8=0,INDEX($E92:$I92,0,AJ$6),(INDEX($E92:$I92,0,AJ$8+1)-INDEX($E92:$I92,0,AJ$8))/(INDEX($D$5:$H$5,0,AJ$8+1)-INDEX($D$5:$H$5,0,AJ$8))+AI92)))</f>
        <v>864.77958996918915</v>
      </c>
      <c r="AK92" s="8" cm="1">
        <f t="array" ref="AK92">IF(AK$8=-1,AL92,IF(AK$8=99,AJ92,IF(AK$8=0,INDEX($E92:$I92,0,AK$6),(INDEX($E92:$I92,0,AK$8+1)-INDEX($E92:$I92,0,AK$8))/(INDEX($D$5:$H$5,0,AK$8+1)-INDEX($D$5:$H$5,0,AK$8))+AJ92)))</f>
        <v>864.77958996918915</v>
      </c>
      <c r="AL92" s="8" cm="1">
        <f t="array" ref="AL92">IF(AL$8=-1,AM92,IF(AL$8=99,AK92,IF(AL$8=0,INDEX($E92:$I92,0,AL$6),(INDEX($E92:$I92,0,AL$8+1)-INDEX($E92:$I92,0,AL$8))/(INDEX($D$5:$H$5,0,AL$8+1)-INDEX($D$5:$H$5,0,AL$8))+AK92)))</f>
        <v>864.77958996918915</v>
      </c>
      <c r="AM92" s="8" cm="1">
        <f t="array" ref="AM92">IF(AM$8=-1,AN92,IF(AM$8=99,AL92,IF(AM$8=0,INDEX($E92:$I92,0,AM$6),(INDEX($E92:$I92,0,AM$8+1)-INDEX($E92:$I92,0,AM$8))/(INDEX($D$5:$H$5,0,AM$8+1)-INDEX($D$5:$H$5,0,AM$8))+AL92)))</f>
        <v>864.77958996918915</v>
      </c>
      <c r="AN92" s="8" cm="1">
        <f t="array" ref="AN92">IF(AN$8=-1,AO92,IF(AN$8=99,AM92,IF(AN$8=0,INDEX($E92:$I92,0,AN$6),(INDEX($E92:$I92,0,AN$8+1)-INDEX($E92:$I92,0,AN$8))/(INDEX($D$5:$H$5,0,AN$8+1)-INDEX($D$5:$H$5,0,AN$8))+AM92)))</f>
        <v>864.77958996918915</v>
      </c>
      <c r="AO92" s="8" cm="1">
        <f t="array" ref="AO92">IF(AO$8=-1,AP92,IF(AO$8=99,AN92,IF(AO$8=0,INDEX($E92:$I92,0,AO$6),(INDEX($E92:$I92,0,AO$8+1)-INDEX($E92:$I92,0,AO$8))/(INDEX($D$5:$H$5,0,AO$8+1)-INDEX($D$5:$H$5,0,AO$8))+AN92)))</f>
        <v>864.77958996918915</v>
      </c>
      <c r="AP92" s="8" cm="1">
        <f t="array" ref="AP92">IF(AP$8=-1,AQ92,IF(AP$8=99,AO92,IF(AP$8=0,INDEX($E92:$I92,0,AP$6),(INDEX($E92:$I92,0,AP$8+1)-INDEX($E92:$I92,0,AP$8))/(INDEX($D$5:$H$5,0,AP$8+1)-INDEX($D$5:$H$5,0,AP$8))+AO92)))</f>
        <v>864.77958996918915</v>
      </c>
      <c r="AQ92" s="8" cm="1">
        <f t="array" ref="AQ92">IF(AQ$8=-1,AR92,IF(AQ$8=99,AP92,IF(AQ$8=0,INDEX($E92:$I92,0,AQ$6),(INDEX($E92:$I92,0,AQ$8+1)-INDEX($E92:$I92,0,AQ$8))/(INDEX($D$5:$H$5,0,AQ$8+1)-INDEX($D$5:$H$5,0,AQ$8))+AP92)))</f>
        <v>864.77958996918915</v>
      </c>
      <c r="AR92" s="8" cm="1">
        <f t="array" ref="AR92">IF(AR$8=-1,AS92,IF(AR$8=99,AQ92,IF(AR$8=0,INDEX($E92:$I92,0,AR$6),(INDEX($E92:$I92,0,AR$8+1)-INDEX($E92:$I92,0,AR$8))/(INDEX($D$5:$H$5,0,AR$8+1)-INDEX($D$5:$H$5,0,AR$8))+AQ92)))</f>
        <v>864.77958996918915</v>
      </c>
      <c r="AS92" s="8" cm="1">
        <f t="array" ref="AS92">IF(AS$8=-1,AT92,IF(AS$8=99,AR92,IF(AS$8=0,INDEX($E92:$I92,0,AS$6),(INDEX($E92:$I92,0,AS$8+1)-INDEX($E92:$I92,0,AS$8))/(INDEX($D$5:$H$5,0,AS$8+1)-INDEX($D$5:$H$5,0,AS$8))+AR92)))</f>
        <v>864.77958996918915</v>
      </c>
      <c r="AT92" s="8" cm="1">
        <f t="array" ref="AT92">IF(AT$8=-1,AU92,IF(AT$8=99,AS92,IF(AT$8=0,INDEX($E92:$I92,0,AT$6),(INDEX($E92:$I92,0,AT$8+1)-INDEX($E92:$I92,0,AT$8))/(INDEX($D$5:$H$5,0,AT$8+1)-INDEX($D$5:$H$5,0,AT$8))+AS92)))</f>
        <v>864.77958996918915</v>
      </c>
      <c r="AU92" s="8" cm="1">
        <f t="array" ref="AU92">IF(AU$8=-1,AV92,IF(AU$8=99,AT92,IF(AU$8=0,INDEX($E92:$I92,0,AU$6),(INDEX($E92:$I92,0,AU$8+1)-INDEX($E92:$I92,0,AU$8))/(INDEX($D$5:$H$5,0,AU$8+1)-INDEX($D$5:$H$5,0,AU$8))+AT92)))</f>
        <v>864.77958996918915</v>
      </c>
      <c r="AV92" s="8" cm="1">
        <f t="array" ref="AV92">IF(AV$8=-1,AW92,IF(AV$8=99,AU92,IF(AV$8=0,INDEX($E92:$I92,0,AV$6),(INDEX($E92:$I92,0,AV$8+1)-INDEX($E92:$I92,0,AV$8))/(INDEX($D$5:$H$5,0,AV$8+1)-INDEX($D$5:$H$5,0,AV$8))+AU92)))</f>
        <v>864.77958996918915</v>
      </c>
    </row>
    <row r="93" spans="1:48">
      <c r="A93" s="185" t="s">
        <v>16</v>
      </c>
      <c r="B93" s="264" t="str">
        <f t="shared" ref="B93:B100" si="35">B71</f>
        <v>CEH</v>
      </c>
      <c r="C93" s="87" t="str">
        <f t="shared" si="33"/>
        <v>Commercial - Space Heating</v>
      </c>
      <c r="D93" s="87" t="s">
        <v>75</v>
      </c>
      <c r="E93" s="96">
        <f t="shared" ref="E93:F100" si="36">E82</f>
        <v>59.117764859369188</v>
      </c>
      <c r="F93" s="104">
        <f t="shared" si="36"/>
        <v>82.470862832548889</v>
      </c>
      <c r="G93" s="104">
        <f t="shared" si="34"/>
        <v>82.470862832548889</v>
      </c>
      <c r="H93" s="104">
        <f t="shared" ref="H93:H97" si="37">IF($L$57=-1,G93,((F93-E93)*2/5+E93)*(1+$H$91))</f>
        <v>82.470862832548889</v>
      </c>
      <c r="I93" s="150">
        <f t="shared" ref="I93:I100" si="38">H93</f>
        <v>82.470862832548889</v>
      </c>
      <c r="J93" s="8" cm="1">
        <f t="array" ref="J93">IF(J$8=-1,K93,IF(J$8=99,I93,IF(J$8=0,INDEX($E93:$I93,0,J$6),(INDEX($E93:$I93,0,J$8+1)-INDEX($E93:$I93,0,J$8))/(INDEX($D$5:$H$5,0,J$8+1)-INDEX($D$5:$H$5,0,J$8))+I93)))</f>
        <v>59.117764859369188</v>
      </c>
      <c r="K93" s="8" cm="1">
        <f t="array" ref="K93">IF(K$8=-1,L93,IF(K$8=99,J93,IF(K$8=0,INDEX($E93:$I93,0,K$6),(INDEX($E93:$I93,0,K$8+1)-INDEX($E93:$I93,0,K$8))/(INDEX($D$5:$H$5,0,K$8+1)-INDEX($D$5:$H$5,0,K$8))+J93)))</f>
        <v>63.788384454005126</v>
      </c>
      <c r="L93" s="8" cm="1">
        <f t="array" ref="L93">IF(L$8=-1,M93,IF(L$8=99,K93,IF(L$8=0,INDEX($E93:$I93,0,L$6),(INDEX($E93:$I93,0,L$8+1)-INDEX($E93:$I93,0,L$8))/(INDEX($D$5:$H$5,0,L$8+1)-INDEX($D$5:$H$5,0,L$8))+K93)))</f>
        <v>68.459004048641063</v>
      </c>
      <c r="M93" s="8" cm="1">
        <f t="array" ref="M93">IF(M$8=-1,N93,IF(M$8=99,L93,IF(M$8=0,INDEX($E93:$I93,0,M$6),(INDEX($E93:$I93,0,M$8+1)-INDEX($E93:$I93,0,M$8))/(INDEX($D$5:$H$5,0,M$8+1)-INDEX($D$5:$H$5,0,M$8))+L93)))</f>
        <v>73.129623643277</v>
      </c>
      <c r="N93" s="8" cm="1">
        <f t="array" ref="N93">IF(N$8=-1,O93,IF(N$8=99,M93,IF(N$8=0,INDEX($E93:$I93,0,N$6),(INDEX($E93:$I93,0,N$8+1)-INDEX($E93:$I93,0,N$8))/(INDEX($D$5:$H$5,0,N$8+1)-INDEX($D$5:$H$5,0,N$8))+M93)))</f>
        <v>77.800243237912937</v>
      </c>
      <c r="O93" s="8" cm="1">
        <f t="array" ref="O93">IF(O$8=-1,P93,IF(O$8=99,N93,IF(O$8=0,INDEX($E93:$I93,0,O$6),(INDEX($E93:$I93,0,O$8+1)-INDEX($E93:$I93,0,O$8))/(INDEX($D$5:$H$5,0,O$8+1)-INDEX($D$5:$H$5,0,O$8))+N93)))</f>
        <v>82.470862832548889</v>
      </c>
      <c r="P93" s="8" cm="1">
        <f t="array" ref="P93">IF(P$8=-1,Q93,IF(P$8=99,O93,IF(P$8=0,INDEX($E93:$I93,0,P$6),(INDEX($E93:$I93,0,P$8+1)-INDEX($E93:$I93,0,P$8))/(INDEX($D$5:$H$5,0,P$8+1)-INDEX($D$5:$H$5,0,P$8))+O93)))</f>
        <v>82.470862832548889</v>
      </c>
      <c r="Q93" s="8" cm="1">
        <f t="array" ref="Q93">IF(Q$8=-1,R93,IF(Q$8=99,P93,IF(Q$8=0,INDEX($E93:$I93,0,Q$6),(INDEX($E93:$I93,0,Q$8+1)-INDEX($E93:$I93,0,Q$8))/(INDEX($D$5:$H$5,0,Q$8+1)-INDEX($D$5:$H$5,0,Q$8))+P93)))</f>
        <v>82.470862832548889</v>
      </c>
      <c r="R93" s="8" cm="1">
        <f t="array" ref="R93">IF(R$8=-1,S93,IF(R$8=99,Q93,IF(R$8=0,INDEX($E93:$I93,0,R$6),(INDEX($E93:$I93,0,R$8+1)-INDEX($E93:$I93,0,R$8))/(INDEX($D$5:$H$5,0,R$8+1)-INDEX($D$5:$H$5,0,R$8))+Q93)))</f>
        <v>82.470862832548889</v>
      </c>
      <c r="S93" s="8" cm="1">
        <f t="array" ref="S93">IF(S$8=-1,T93,IF(S$8=99,R93,IF(S$8=0,INDEX($E93:$I93,0,S$6),(INDEX($E93:$I93,0,S$8+1)-INDEX($E93:$I93,0,S$8))/(INDEX($D$5:$H$5,0,S$8+1)-INDEX($D$5:$H$5,0,S$8))+R93)))</f>
        <v>82.470862832548889</v>
      </c>
      <c r="T93" s="8" cm="1">
        <f t="array" ref="T93">IF(T$8=-1,U93,IF(T$8=99,S93,IF(T$8=0,INDEX($E93:$I93,0,T$6),(INDEX($E93:$I93,0,T$8+1)-INDEX($E93:$I93,0,T$8))/(INDEX($D$5:$H$5,0,T$8+1)-INDEX($D$5:$H$5,0,T$8))+S93)))</f>
        <v>82.470862832548889</v>
      </c>
      <c r="U93" s="8" cm="1">
        <f t="array" ref="U93">IF(U$8=-1,V93,IF(U$8=99,T93,IF(U$8=0,INDEX($E93:$I93,0,U$6),(INDEX($E93:$I93,0,U$8+1)-INDEX($E93:$I93,0,U$8))/(INDEX($D$5:$H$5,0,U$8+1)-INDEX($D$5:$H$5,0,U$8))+T93)))</f>
        <v>82.470862832548889</v>
      </c>
      <c r="V93" s="8" cm="1">
        <f t="array" ref="V93">IF(V$8=-1,W93,IF(V$8=99,U93,IF(V$8=0,INDEX($E93:$I93,0,V$6),(INDEX($E93:$I93,0,V$8+1)-INDEX($E93:$I93,0,V$8))/(INDEX($D$5:$H$5,0,V$8+1)-INDEX($D$5:$H$5,0,V$8))+U93)))</f>
        <v>82.470862832548889</v>
      </c>
      <c r="W93" s="8" cm="1">
        <f t="array" ref="W93">IF(W$8=-1,X93,IF(W$8=99,V93,IF(W$8=0,INDEX($E93:$I93,0,W$6),(INDEX($E93:$I93,0,W$8+1)-INDEX($E93:$I93,0,W$8))/(INDEX($D$5:$H$5,0,W$8+1)-INDEX($D$5:$H$5,0,W$8))+V93)))</f>
        <v>82.470862832548889</v>
      </c>
      <c r="X93" s="8" cm="1">
        <f t="array" ref="X93">IF(X$8=-1,Y93,IF(X$8=99,W93,IF(X$8=0,INDEX($E93:$I93,0,X$6),(INDEX($E93:$I93,0,X$8+1)-INDEX($E93:$I93,0,X$8))/(INDEX($D$5:$H$5,0,X$8+1)-INDEX($D$5:$H$5,0,X$8))+W93)))</f>
        <v>82.470862832548889</v>
      </c>
      <c r="Y93" s="8" cm="1">
        <f t="array" ref="Y93">IF(Y$8=-1,Z93,IF(Y$8=99,X93,IF(Y$8=0,INDEX($E93:$I93,0,Y$6),(INDEX($E93:$I93,0,Y$8+1)-INDEX($E93:$I93,0,Y$8))/(INDEX($D$5:$H$5,0,Y$8+1)-INDEX($D$5:$H$5,0,Y$8))+X93)))</f>
        <v>82.470862832548889</v>
      </c>
      <c r="Z93" s="8" cm="1">
        <f t="array" ref="Z93">IF(Z$8=-1,AA93,IF(Z$8=99,Y93,IF(Z$8=0,INDEX($E93:$I93,0,Z$6),(INDEX($E93:$I93,0,Z$8+1)-INDEX($E93:$I93,0,Z$8))/(INDEX($D$5:$H$5,0,Z$8+1)-INDEX($D$5:$H$5,0,Z$8))+Y93)))</f>
        <v>82.470862832548889</v>
      </c>
      <c r="AA93" s="8" cm="1">
        <f t="array" ref="AA93">IF(AA$8=-1,AB93,IF(AA$8=99,Z93,IF(AA$8=0,INDEX($E93:$I93,0,AA$6),(INDEX($E93:$I93,0,AA$8+1)-INDEX($E93:$I93,0,AA$8))/(INDEX($D$5:$H$5,0,AA$8+1)-INDEX($D$5:$H$5,0,AA$8))+Z93)))</f>
        <v>82.470862832548889</v>
      </c>
      <c r="AB93" s="8" cm="1">
        <f t="array" ref="AB93">IF(AB$8=-1,AC93,IF(AB$8=99,AA93,IF(AB$8=0,INDEX($E93:$I93,0,AB$6),(INDEX($E93:$I93,0,AB$8+1)-INDEX($E93:$I93,0,AB$8))/(INDEX($D$5:$H$5,0,AB$8+1)-INDEX($D$5:$H$5,0,AB$8))+AA93)))</f>
        <v>82.470862832548889</v>
      </c>
      <c r="AC93" s="8" cm="1">
        <f t="array" ref="AC93">IF(AC$8=-1,AD93,IF(AC$8=99,AB93,IF(AC$8=0,INDEX($E93:$I93,0,AC$6),(INDEX($E93:$I93,0,AC$8+1)-INDEX($E93:$I93,0,AC$8))/(INDEX($D$5:$H$5,0,AC$8+1)-INDEX($D$5:$H$5,0,AC$8))+AB93)))</f>
        <v>82.470862832548889</v>
      </c>
      <c r="AD93" s="8" cm="1">
        <f t="array" ref="AD93">IF(AD$8=-1,AE93,IF(AD$8=99,AC93,IF(AD$8=0,INDEX($E93:$I93,0,AD$6),(INDEX($E93:$I93,0,AD$8+1)-INDEX($E93:$I93,0,AD$8))/(INDEX($D$5:$H$5,0,AD$8+1)-INDEX($D$5:$H$5,0,AD$8))+AC93)))</f>
        <v>82.470862832548889</v>
      </c>
      <c r="AE93" s="8" cm="1">
        <f t="array" ref="AE93">IF(AE$8=-1,AF93,IF(AE$8=99,AD93,IF(AE$8=0,INDEX($E93:$I93,0,AE$6),(INDEX($E93:$I93,0,AE$8+1)-INDEX($E93:$I93,0,AE$8))/(INDEX($D$5:$H$5,0,AE$8+1)-INDEX($D$5:$H$5,0,AE$8))+AD93)))</f>
        <v>82.470862832548889</v>
      </c>
      <c r="AF93" s="8" cm="1">
        <f t="array" ref="AF93">IF(AF$8=-1,AG93,IF(AF$8=99,AE93,IF(AF$8=0,INDEX($E93:$I93,0,AF$6),(INDEX($E93:$I93,0,AF$8+1)-INDEX($E93:$I93,0,AF$8))/(INDEX($D$5:$H$5,0,AF$8+1)-INDEX($D$5:$H$5,0,AF$8))+AE93)))</f>
        <v>82.470862832548889</v>
      </c>
      <c r="AG93" s="8" cm="1">
        <f t="array" ref="AG93">IF(AG$8=-1,AH93,IF(AG$8=99,AF93,IF(AG$8=0,INDEX($E93:$I93,0,AG$6),(INDEX($E93:$I93,0,AG$8+1)-INDEX($E93:$I93,0,AG$8))/(INDEX($D$5:$H$5,0,AG$8+1)-INDEX($D$5:$H$5,0,AG$8))+AF93)))</f>
        <v>82.470862832548889</v>
      </c>
      <c r="AH93" s="8" cm="1">
        <f t="array" ref="AH93">IF(AH$8=-1,AI93,IF(AH$8=99,AG93,IF(AH$8=0,INDEX($E93:$I93,0,AH$6),(INDEX($E93:$I93,0,AH$8+1)-INDEX($E93:$I93,0,AH$8))/(INDEX($D$5:$H$5,0,AH$8+1)-INDEX($D$5:$H$5,0,AH$8))+AG93)))</f>
        <v>82.470862832548889</v>
      </c>
      <c r="AI93" s="8" cm="1">
        <f t="array" ref="AI93">IF(AI$8=-1,AJ93,IF(AI$8=99,AH93,IF(AI$8=0,INDEX($E93:$I93,0,AI$6),(INDEX($E93:$I93,0,AI$8+1)-INDEX($E93:$I93,0,AI$8))/(INDEX($D$5:$H$5,0,AI$8+1)-INDEX($D$5:$H$5,0,AI$8))+AH93)))</f>
        <v>82.470862832548889</v>
      </c>
      <c r="AJ93" s="8" cm="1">
        <f t="array" ref="AJ93">IF(AJ$8=-1,AK93,IF(AJ$8=99,AI93,IF(AJ$8=0,INDEX($E93:$I93,0,AJ$6),(INDEX($E93:$I93,0,AJ$8+1)-INDEX($E93:$I93,0,AJ$8))/(INDEX($D$5:$H$5,0,AJ$8+1)-INDEX($D$5:$H$5,0,AJ$8))+AI93)))</f>
        <v>82.470862832548889</v>
      </c>
      <c r="AK93" s="8" cm="1">
        <f t="array" ref="AK93">IF(AK$8=-1,AL93,IF(AK$8=99,AJ93,IF(AK$8=0,INDEX($E93:$I93,0,AK$6),(INDEX($E93:$I93,0,AK$8+1)-INDEX($E93:$I93,0,AK$8))/(INDEX($D$5:$H$5,0,AK$8+1)-INDEX($D$5:$H$5,0,AK$8))+AJ93)))</f>
        <v>82.470862832548889</v>
      </c>
      <c r="AL93" s="8" cm="1">
        <f t="array" ref="AL93">IF(AL$8=-1,AM93,IF(AL$8=99,AK93,IF(AL$8=0,INDEX($E93:$I93,0,AL$6),(INDEX($E93:$I93,0,AL$8+1)-INDEX($E93:$I93,0,AL$8))/(INDEX($D$5:$H$5,0,AL$8+1)-INDEX($D$5:$H$5,0,AL$8))+AK93)))</f>
        <v>82.470862832548889</v>
      </c>
      <c r="AM93" s="8" cm="1">
        <f t="array" ref="AM93">IF(AM$8=-1,AN93,IF(AM$8=99,AL93,IF(AM$8=0,INDEX($E93:$I93,0,AM$6),(INDEX($E93:$I93,0,AM$8+1)-INDEX($E93:$I93,0,AM$8))/(INDEX($D$5:$H$5,0,AM$8+1)-INDEX($D$5:$H$5,0,AM$8))+AL93)))</f>
        <v>82.470862832548889</v>
      </c>
      <c r="AN93" s="8" cm="1">
        <f t="array" ref="AN93">IF(AN$8=-1,AO93,IF(AN$8=99,AM93,IF(AN$8=0,INDEX($E93:$I93,0,AN$6),(INDEX($E93:$I93,0,AN$8+1)-INDEX($E93:$I93,0,AN$8))/(INDEX($D$5:$H$5,0,AN$8+1)-INDEX($D$5:$H$5,0,AN$8))+AM93)))</f>
        <v>82.470862832548889</v>
      </c>
      <c r="AO93" s="8" cm="1">
        <f t="array" ref="AO93">IF(AO$8=-1,AP93,IF(AO$8=99,AN93,IF(AO$8=0,INDEX($E93:$I93,0,AO$6),(INDEX($E93:$I93,0,AO$8+1)-INDEX($E93:$I93,0,AO$8))/(INDEX($D$5:$H$5,0,AO$8+1)-INDEX($D$5:$H$5,0,AO$8))+AN93)))</f>
        <v>82.470862832548889</v>
      </c>
      <c r="AP93" s="8" cm="1">
        <f t="array" ref="AP93">IF(AP$8=-1,AQ93,IF(AP$8=99,AO93,IF(AP$8=0,INDEX($E93:$I93,0,AP$6),(INDEX($E93:$I93,0,AP$8+1)-INDEX($E93:$I93,0,AP$8))/(INDEX($D$5:$H$5,0,AP$8+1)-INDEX($D$5:$H$5,0,AP$8))+AO93)))</f>
        <v>82.470862832548889</v>
      </c>
      <c r="AQ93" s="8" cm="1">
        <f t="array" ref="AQ93">IF(AQ$8=-1,AR93,IF(AQ$8=99,AP93,IF(AQ$8=0,INDEX($E93:$I93,0,AQ$6),(INDEX($E93:$I93,0,AQ$8+1)-INDEX($E93:$I93,0,AQ$8))/(INDEX($D$5:$H$5,0,AQ$8+1)-INDEX($D$5:$H$5,0,AQ$8))+AP93)))</f>
        <v>82.470862832548889</v>
      </c>
      <c r="AR93" s="8" cm="1">
        <f t="array" ref="AR93">IF(AR$8=-1,AS93,IF(AR$8=99,AQ93,IF(AR$8=0,INDEX($E93:$I93,0,AR$6),(INDEX($E93:$I93,0,AR$8+1)-INDEX($E93:$I93,0,AR$8))/(INDEX($D$5:$H$5,0,AR$8+1)-INDEX($D$5:$H$5,0,AR$8))+AQ93)))</f>
        <v>82.470862832548889</v>
      </c>
      <c r="AS93" s="8" cm="1">
        <f t="array" ref="AS93">IF(AS$8=-1,AT93,IF(AS$8=99,AR93,IF(AS$8=0,INDEX($E93:$I93,0,AS$6),(INDEX($E93:$I93,0,AS$8+1)-INDEX($E93:$I93,0,AS$8))/(INDEX($D$5:$H$5,0,AS$8+1)-INDEX($D$5:$H$5,0,AS$8))+AR93)))</f>
        <v>82.470862832548889</v>
      </c>
      <c r="AT93" s="8" cm="1">
        <f t="array" ref="AT93">IF(AT$8=-1,AU93,IF(AT$8=99,AS93,IF(AT$8=0,INDEX($E93:$I93,0,AT$6),(INDEX($E93:$I93,0,AT$8+1)-INDEX($E93:$I93,0,AT$8))/(INDEX($D$5:$H$5,0,AT$8+1)-INDEX($D$5:$H$5,0,AT$8))+AS93)))</f>
        <v>82.470862832548889</v>
      </c>
      <c r="AU93" s="8" cm="1">
        <f t="array" ref="AU93">IF(AU$8=-1,AV93,IF(AU$8=99,AT93,IF(AU$8=0,INDEX($E93:$I93,0,AU$6),(INDEX($E93:$I93,0,AU$8+1)-INDEX($E93:$I93,0,AU$8))/(INDEX($D$5:$H$5,0,AU$8+1)-INDEX($D$5:$H$5,0,AU$8))+AT93)))</f>
        <v>82.470862832548889</v>
      </c>
      <c r="AV93" s="8" cm="1">
        <f t="array" ref="AV93">IF(AV$8=-1,AW93,IF(AV$8=99,AU93,IF(AV$8=0,INDEX($E93:$I93,0,AV$6),(INDEX($E93:$I93,0,AV$8+1)-INDEX($E93:$I93,0,AV$8))/(INDEX($D$5:$H$5,0,AV$8+1)-INDEX($D$5:$H$5,0,AV$8))+AU93)))</f>
        <v>82.470862832548889</v>
      </c>
    </row>
    <row r="94" spans="1:48">
      <c r="A94" s="185" t="s">
        <v>16</v>
      </c>
      <c r="B94" s="264" t="str">
        <f t="shared" si="35"/>
        <v>CEK</v>
      </c>
      <c r="C94" s="87" t="str">
        <f t="shared" si="33"/>
        <v>Commercial - Cooking</v>
      </c>
      <c r="D94" s="87" t="s">
        <v>75</v>
      </c>
      <c r="E94" s="96">
        <f t="shared" si="36"/>
        <v>74.498085701673531</v>
      </c>
      <c r="F94" s="104">
        <f t="shared" si="36"/>
        <v>59.333827134324373</v>
      </c>
      <c r="G94" s="104">
        <f t="shared" si="34"/>
        <v>59.333827134324373</v>
      </c>
      <c r="H94" s="104">
        <f t="shared" si="37"/>
        <v>59.333827134324373</v>
      </c>
      <c r="I94" s="150">
        <f t="shared" si="38"/>
        <v>59.333827134324373</v>
      </c>
      <c r="J94" s="8" cm="1">
        <f t="array" ref="J94">IF(J$8=-1,K94,IF(J$8=99,I94,IF(J$8=0,INDEX($E94:$I94,0,J$6),(INDEX($E94:$I94,0,J$8+1)-INDEX($E94:$I94,0,J$8))/(INDEX($D$5:$H$5,0,J$8+1)-INDEX($D$5:$H$5,0,J$8))+I94)))</f>
        <v>74.498085701673531</v>
      </c>
      <c r="K94" s="8" cm="1">
        <f t="array" ref="K94">IF(K$8=-1,L94,IF(K$8=99,J94,IF(K$8=0,INDEX($E94:$I94,0,K$6),(INDEX($E94:$I94,0,K$8+1)-INDEX($E94:$I94,0,K$8))/(INDEX($D$5:$H$5,0,K$8+1)-INDEX($D$5:$H$5,0,K$8))+J94)))</f>
        <v>71.465233988203693</v>
      </c>
      <c r="L94" s="8" cm="1">
        <f t="array" ref="L94">IF(L$8=-1,M94,IF(L$8=99,K94,IF(L$8=0,INDEX($E94:$I94,0,L$6),(INDEX($E94:$I94,0,L$8+1)-INDEX($E94:$I94,0,L$8))/(INDEX($D$5:$H$5,0,L$8+1)-INDEX($D$5:$H$5,0,L$8))+K94)))</f>
        <v>68.432382274733868</v>
      </c>
      <c r="M94" s="8" cm="1">
        <f t="array" ref="M94">IF(M$8=-1,N94,IF(M$8=99,L94,IF(M$8=0,INDEX($E94:$I94,0,M$6),(INDEX($E94:$I94,0,M$8+1)-INDEX($E94:$I94,0,M$8))/(INDEX($D$5:$H$5,0,M$8+1)-INDEX($D$5:$H$5,0,M$8))+L94)))</f>
        <v>65.399530561264044</v>
      </c>
      <c r="N94" s="8" cm="1">
        <f t="array" ref="N94">IF(N$8=-1,O94,IF(N$8=99,M94,IF(N$8=0,INDEX($E94:$I94,0,N$6),(INDEX($E94:$I94,0,N$8+1)-INDEX($E94:$I94,0,N$8))/(INDEX($D$5:$H$5,0,N$8+1)-INDEX($D$5:$H$5,0,N$8))+M94)))</f>
        <v>62.366678847794212</v>
      </c>
      <c r="O94" s="8" cm="1">
        <f t="array" ref="O94">IF(O$8=-1,P94,IF(O$8=99,N94,IF(O$8=0,INDEX($E94:$I94,0,O$6),(INDEX($E94:$I94,0,O$8+1)-INDEX($E94:$I94,0,O$8))/(INDEX($D$5:$H$5,0,O$8+1)-INDEX($D$5:$H$5,0,O$8))+N94)))</f>
        <v>59.333827134324373</v>
      </c>
      <c r="P94" s="8" cm="1">
        <f t="array" ref="P94">IF(P$8=-1,Q94,IF(P$8=99,O94,IF(P$8=0,INDEX($E94:$I94,0,P$6),(INDEX($E94:$I94,0,P$8+1)-INDEX($E94:$I94,0,P$8))/(INDEX($D$5:$H$5,0,P$8+1)-INDEX($D$5:$H$5,0,P$8))+O94)))</f>
        <v>59.333827134324373</v>
      </c>
      <c r="Q94" s="8" cm="1">
        <f t="array" ref="Q94">IF(Q$8=-1,R94,IF(Q$8=99,P94,IF(Q$8=0,INDEX($E94:$I94,0,Q$6),(INDEX($E94:$I94,0,Q$8+1)-INDEX($E94:$I94,0,Q$8))/(INDEX($D$5:$H$5,0,Q$8+1)-INDEX($D$5:$H$5,0,Q$8))+P94)))</f>
        <v>59.333827134324373</v>
      </c>
      <c r="R94" s="8" cm="1">
        <f t="array" ref="R94">IF(R$8=-1,S94,IF(R$8=99,Q94,IF(R$8=0,INDEX($E94:$I94,0,R$6),(INDEX($E94:$I94,0,R$8+1)-INDEX($E94:$I94,0,R$8))/(INDEX($D$5:$H$5,0,R$8+1)-INDEX($D$5:$H$5,0,R$8))+Q94)))</f>
        <v>59.333827134324373</v>
      </c>
      <c r="S94" s="8" cm="1">
        <f t="array" ref="S94">IF(S$8=-1,T94,IF(S$8=99,R94,IF(S$8=0,INDEX($E94:$I94,0,S$6),(INDEX($E94:$I94,0,S$8+1)-INDEX($E94:$I94,0,S$8))/(INDEX($D$5:$H$5,0,S$8+1)-INDEX($D$5:$H$5,0,S$8))+R94)))</f>
        <v>59.333827134324373</v>
      </c>
      <c r="T94" s="8" cm="1">
        <f t="array" ref="T94">IF(T$8=-1,U94,IF(T$8=99,S94,IF(T$8=0,INDEX($E94:$I94,0,T$6),(INDEX($E94:$I94,0,T$8+1)-INDEX($E94:$I94,0,T$8))/(INDEX($D$5:$H$5,0,T$8+1)-INDEX($D$5:$H$5,0,T$8))+S94)))</f>
        <v>59.333827134324373</v>
      </c>
      <c r="U94" s="8" cm="1">
        <f t="array" ref="U94">IF(U$8=-1,V94,IF(U$8=99,T94,IF(U$8=0,INDEX($E94:$I94,0,U$6),(INDEX($E94:$I94,0,U$8+1)-INDEX($E94:$I94,0,U$8))/(INDEX($D$5:$H$5,0,U$8+1)-INDEX($D$5:$H$5,0,U$8))+T94)))</f>
        <v>59.333827134324373</v>
      </c>
      <c r="V94" s="8" cm="1">
        <f t="array" ref="V94">IF(V$8=-1,W94,IF(V$8=99,U94,IF(V$8=0,INDEX($E94:$I94,0,V$6),(INDEX($E94:$I94,0,V$8+1)-INDEX($E94:$I94,0,V$8))/(INDEX($D$5:$H$5,0,V$8+1)-INDEX($D$5:$H$5,0,V$8))+U94)))</f>
        <v>59.333827134324373</v>
      </c>
      <c r="W94" s="8" cm="1">
        <f t="array" ref="W94">IF(W$8=-1,X94,IF(W$8=99,V94,IF(W$8=0,INDEX($E94:$I94,0,W$6),(INDEX($E94:$I94,0,W$8+1)-INDEX($E94:$I94,0,W$8))/(INDEX($D$5:$H$5,0,W$8+1)-INDEX($D$5:$H$5,0,W$8))+V94)))</f>
        <v>59.333827134324373</v>
      </c>
      <c r="X94" s="8" cm="1">
        <f t="array" ref="X94">IF(X$8=-1,Y94,IF(X$8=99,W94,IF(X$8=0,INDEX($E94:$I94,0,X$6),(INDEX($E94:$I94,0,X$8+1)-INDEX($E94:$I94,0,X$8))/(INDEX($D$5:$H$5,0,X$8+1)-INDEX($D$5:$H$5,0,X$8))+W94)))</f>
        <v>59.333827134324373</v>
      </c>
      <c r="Y94" s="8" cm="1">
        <f t="array" ref="Y94">IF(Y$8=-1,Z94,IF(Y$8=99,X94,IF(Y$8=0,INDEX($E94:$I94,0,Y$6),(INDEX($E94:$I94,0,Y$8+1)-INDEX($E94:$I94,0,Y$8))/(INDEX($D$5:$H$5,0,Y$8+1)-INDEX($D$5:$H$5,0,Y$8))+X94)))</f>
        <v>59.333827134324373</v>
      </c>
      <c r="Z94" s="8" cm="1">
        <f t="array" ref="Z94">IF(Z$8=-1,AA94,IF(Z$8=99,Y94,IF(Z$8=0,INDEX($E94:$I94,0,Z$6),(INDEX($E94:$I94,0,Z$8+1)-INDEX($E94:$I94,0,Z$8))/(INDEX($D$5:$H$5,0,Z$8+1)-INDEX($D$5:$H$5,0,Z$8))+Y94)))</f>
        <v>59.333827134324373</v>
      </c>
      <c r="AA94" s="8" cm="1">
        <f t="array" ref="AA94">IF(AA$8=-1,AB94,IF(AA$8=99,Z94,IF(AA$8=0,INDEX($E94:$I94,0,AA$6),(INDEX($E94:$I94,0,AA$8+1)-INDEX($E94:$I94,0,AA$8))/(INDEX($D$5:$H$5,0,AA$8+1)-INDEX($D$5:$H$5,0,AA$8))+Z94)))</f>
        <v>59.333827134324373</v>
      </c>
      <c r="AB94" s="8" cm="1">
        <f t="array" ref="AB94">IF(AB$8=-1,AC94,IF(AB$8=99,AA94,IF(AB$8=0,INDEX($E94:$I94,0,AB$6),(INDEX($E94:$I94,0,AB$8+1)-INDEX($E94:$I94,0,AB$8))/(INDEX($D$5:$H$5,0,AB$8+1)-INDEX($D$5:$H$5,0,AB$8))+AA94)))</f>
        <v>59.333827134324373</v>
      </c>
      <c r="AC94" s="8" cm="1">
        <f t="array" ref="AC94">IF(AC$8=-1,AD94,IF(AC$8=99,AB94,IF(AC$8=0,INDEX($E94:$I94,0,AC$6),(INDEX($E94:$I94,0,AC$8+1)-INDEX($E94:$I94,0,AC$8))/(INDEX($D$5:$H$5,0,AC$8+1)-INDEX($D$5:$H$5,0,AC$8))+AB94)))</f>
        <v>59.333827134324373</v>
      </c>
      <c r="AD94" s="8" cm="1">
        <f t="array" ref="AD94">IF(AD$8=-1,AE94,IF(AD$8=99,AC94,IF(AD$8=0,INDEX($E94:$I94,0,AD$6),(INDEX($E94:$I94,0,AD$8+1)-INDEX($E94:$I94,0,AD$8))/(INDEX($D$5:$H$5,0,AD$8+1)-INDEX($D$5:$H$5,0,AD$8))+AC94)))</f>
        <v>59.333827134324373</v>
      </c>
      <c r="AE94" s="8" cm="1">
        <f t="array" ref="AE94">IF(AE$8=-1,AF94,IF(AE$8=99,AD94,IF(AE$8=0,INDEX($E94:$I94,0,AE$6),(INDEX($E94:$I94,0,AE$8+1)-INDEX($E94:$I94,0,AE$8))/(INDEX($D$5:$H$5,0,AE$8+1)-INDEX($D$5:$H$5,0,AE$8))+AD94)))</f>
        <v>59.333827134324373</v>
      </c>
      <c r="AF94" s="8" cm="1">
        <f t="array" ref="AF94">IF(AF$8=-1,AG94,IF(AF$8=99,AE94,IF(AF$8=0,INDEX($E94:$I94,0,AF$6),(INDEX($E94:$I94,0,AF$8+1)-INDEX($E94:$I94,0,AF$8))/(INDEX($D$5:$H$5,0,AF$8+1)-INDEX($D$5:$H$5,0,AF$8))+AE94)))</f>
        <v>59.333827134324373</v>
      </c>
      <c r="AG94" s="8" cm="1">
        <f t="array" ref="AG94">IF(AG$8=-1,AH94,IF(AG$8=99,AF94,IF(AG$8=0,INDEX($E94:$I94,0,AG$6),(INDEX($E94:$I94,0,AG$8+1)-INDEX($E94:$I94,0,AG$8))/(INDEX($D$5:$H$5,0,AG$8+1)-INDEX($D$5:$H$5,0,AG$8))+AF94)))</f>
        <v>59.333827134324373</v>
      </c>
      <c r="AH94" s="8" cm="1">
        <f t="array" ref="AH94">IF(AH$8=-1,AI94,IF(AH$8=99,AG94,IF(AH$8=0,INDEX($E94:$I94,0,AH$6),(INDEX($E94:$I94,0,AH$8+1)-INDEX($E94:$I94,0,AH$8))/(INDEX($D$5:$H$5,0,AH$8+1)-INDEX($D$5:$H$5,0,AH$8))+AG94)))</f>
        <v>59.333827134324373</v>
      </c>
      <c r="AI94" s="8" cm="1">
        <f t="array" ref="AI94">IF(AI$8=-1,AJ94,IF(AI$8=99,AH94,IF(AI$8=0,INDEX($E94:$I94,0,AI$6),(INDEX($E94:$I94,0,AI$8+1)-INDEX($E94:$I94,0,AI$8))/(INDEX($D$5:$H$5,0,AI$8+1)-INDEX($D$5:$H$5,0,AI$8))+AH94)))</f>
        <v>59.333827134324373</v>
      </c>
      <c r="AJ94" s="8" cm="1">
        <f t="array" ref="AJ94">IF(AJ$8=-1,AK94,IF(AJ$8=99,AI94,IF(AJ$8=0,INDEX($E94:$I94,0,AJ$6),(INDEX($E94:$I94,0,AJ$8+1)-INDEX($E94:$I94,0,AJ$8))/(INDEX($D$5:$H$5,0,AJ$8+1)-INDEX($D$5:$H$5,0,AJ$8))+AI94)))</f>
        <v>59.333827134324373</v>
      </c>
      <c r="AK94" s="8" cm="1">
        <f t="array" ref="AK94">IF(AK$8=-1,AL94,IF(AK$8=99,AJ94,IF(AK$8=0,INDEX($E94:$I94,0,AK$6),(INDEX($E94:$I94,0,AK$8+1)-INDEX($E94:$I94,0,AK$8))/(INDEX($D$5:$H$5,0,AK$8+1)-INDEX($D$5:$H$5,0,AK$8))+AJ94)))</f>
        <v>59.333827134324373</v>
      </c>
      <c r="AL94" s="8" cm="1">
        <f t="array" ref="AL94">IF(AL$8=-1,AM94,IF(AL$8=99,AK94,IF(AL$8=0,INDEX($E94:$I94,0,AL$6),(INDEX($E94:$I94,0,AL$8+1)-INDEX($E94:$I94,0,AL$8))/(INDEX($D$5:$H$5,0,AL$8+1)-INDEX($D$5:$H$5,0,AL$8))+AK94)))</f>
        <v>59.333827134324373</v>
      </c>
      <c r="AM94" s="8" cm="1">
        <f t="array" ref="AM94">IF(AM$8=-1,AN94,IF(AM$8=99,AL94,IF(AM$8=0,INDEX($E94:$I94,0,AM$6),(INDEX($E94:$I94,0,AM$8+1)-INDEX($E94:$I94,0,AM$8))/(INDEX($D$5:$H$5,0,AM$8+1)-INDEX($D$5:$H$5,0,AM$8))+AL94)))</f>
        <v>59.333827134324373</v>
      </c>
      <c r="AN94" s="8" cm="1">
        <f t="array" ref="AN94">IF(AN$8=-1,AO94,IF(AN$8=99,AM94,IF(AN$8=0,INDEX($E94:$I94,0,AN$6),(INDEX($E94:$I94,0,AN$8+1)-INDEX($E94:$I94,0,AN$8))/(INDEX($D$5:$H$5,0,AN$8+1)-INDEX($D$5:$H$5,0,AN$8))+AM94)))</f>
        <v>59.333827134324373</v>
      </c>
      <c r="AO94" s="8" cm="1">
        <f t="array" ref="AO94">IF(AO$8=-1,AP94,IF(AO$8=99,AN94,IF(AO$8=0,INDEX($E94:$I94,0,AO$6),(INDEX($E94:$I94,0,AO$8+1)-INDEX($E94:$I94,0,AO$8))/(INDEX($D$5:$H$5,0,AO$8+1)-INDEX($D$5:$H$5,0,AO$8))+AN94)))</f>
        <v>59.333827134324373</v>
      </c>
      <c r="AP94" s="8" cm="1">
        <f t="array" ref="AP94">IF(AP$8=-1,AQ94,IF(AP$8=99,AO94,IF(AP$8=0,INDEX($E94:$I94,0,AP$6),(INDEX($E94:$I94,0,AP$8+1)-INDEX($E94:$I94,0,AP$8))/(INDEX($D$5:$H$5,0,AP$8+1)-INDEX($D$5:$H$5,0,AP$8))+AO94)))</f>
        <v>59.333827134324373</v>
      </c>
      <c r="AQ94" s="8" cm="1">
        <f t="array" ref="AQ94">IF(AQ$8=-1,AR94,IF(AQ$8=99,AP94,IF(AQ$8=0,INDEX($E94:$I94,0,AQ$6),(INDEX($E94:$I94,0,AQ$8+1)-INDEX($E94:$I94,0,AQ$8))/(INDEX($D$5:$H$5,0,AQ$8+1)-INDEX($D$5:$H$5,0,AQ$8))+AP94)))</f>
        <v>59.333827134324373</v>
      </c>
      <c r="AR94" s="8" cm="1">
        <f t="array" ref="AR94">IF(AR$8=-1,AS94,IF(AR$8=99,AQ94,IF(AR$8=0,INDEX($E94:$I94,0,AR$6),(INDEX($E94:$I94,0,AR$8+1)-INDEX($E94:$I94,0,AR$8))/(INDEX($D$5:$H$5,0,AR$8+1)-INDEX($D$5:$H$5,0,AR$8))+AQ94)))</f>
        <v>59.333827134324373</v>
      </c>
      <c r="AS94" s="8" cm="1">
        <f t="array" ref="AS94">IF(AS$8=-1,AT94,IF(AS$8=99,AR94,IF(AS$8=0,INDEX($E94:$I94,0,AS$6),(INDEX($E94:$I94,0,AS$8+1)-INDEX($E94:$I94,0,AS$8))/(INDEX($D$5:$H$5,0,AS$8+1)-INDEX($D$5:$H$5,0,AS$8))+AR94)))</f>
        <v>59.333827134324373</v>
      </c>
      <c r="AT94" s="8" cm="1">
        <f t="array" ref="AT94">IF(AT$8=-1,AU94,IF(AT$8=99,AS94,IF(AT$8=0,INDEX($E94:$I94,0,AT$6),(INDEX($E94:$I94,0,AT$8+1)-INDEX($E94:$I94,0,AT$8))/(INDEX($D$5:$H$5,0,AT$8+1)-INDEX($D$5:$H$5,0,AT$8))+AS94)))</f>
        <v>59.333827134324373</v>
      </c>
      <c r="AU94" s="8" cm="1">
        <f t="array" ref="AU94">IF(AU$8=-1,AV94,IF(AU$8=99,AT94,IF(AU$8=0,INDEX($E94:$I94,0,AU$6),(INDEX($E94:$I94,0,AU$8+1)-INDEX($E94:$I94,0,AU$8))/(INDEX($D$5:$H$5,0,AU$8+1)-INDEX($D$5:$H$5,0,AU$8))+AT94)))</f>
        <v>59.333827134324373</v>
      </c>
      <c r="AV94" s="8" cm="1">
        <f t="array" ref="AV94">IF(AV$8=-1,AW94,IF(AV$8=99,AU94,IF(AV$8=0,INDEX($E94:$I94,0,AV$6),(INDEX($E94:$I94,0,AV$8+1)-INDEX($E94:$I94,0,AV$8))/(INDEX($D$5:$H$5,0,AV$8+1)-INDEX($D$5:$H$5,0,AV$8))+AU94)))</f>
        <v>59.333827134324373</v>
      </c>
    </row>
    <row r="95" spans="1:48">
      <c r="A95" s="185" t="s">
        <v>16</v>
      </c>
      <c r="B95" s="264" t="str">
        <f t="shared" si="35"/>
        <v>CEL</v>
      </c>
      <c r="C95" s="87" t="str">
        <f t="shared" si="33"/>
        <v>Commercial - Lighting</v>
      </c>
      <c r="D95" s="87" t="s">
        <v>75</v>
      </c>
      <c r="E95" s="96">
        <f t="shared" si="36"/>
        <v>915.10615144128838</v>
      </c>
      <c r="F95" s="104">
        <f t="shared" si="36"/>
        <v>752.55792279474565</v>
      </c>
      <c r="G95" s="104">
        <f t="shared" si="34"/>
        <v>752.55792279474565</v>
      </c>
      <c r="H95" s="104">
        <f t="shared" si="37"/>
        <v>752.55792279474565</v>
      </c>
      <c r="I95" s="150">
        <f t="shared" si="38"/>
        <v>752.55792279474565</v>
      </c>
      <c r="J95" s="8" cm="1">
        <f t="array" ref="J95">IF(J$8=-1,K95,IF(J$8=99,I95,IF(J$8=0,INDEX($E95:$I95,0,J$6),(INDEX($E95:$I95,0,J$8+1)-INDEX($E95:$I95,0,J$8))/(INDEX($D$5:$H$5,0,J$8+1)-INDEX($D$5:$H$5,0,J$8))+I95)))</f>
        <v>915.10615144128838</v>
      </c>
      <c r="K95" s="8" cm="1">
        <f t="array" ref="K95">IF(K$8=-1,L95,IF(K$8=99,J95,IF(K$8=0,INDEX($E95:$I95,0,K$6),(INDEX($E95:$I95,0,K$8+1)-INDEX($E95:$I95,0,K$8))/(INDEX($D$5:$H$5,0,K$8+1)-INDEX($D$5:$H$5,0,K$8))+J95)))</f>
        <v>882.59650571197983</v>
      </c>
      <c r="L95" s="8" cm="1">
        <f t="array" ref="L95">IF(L$8=-1,M95,IF(L$8=99,K95,IF(L$8=0,INDEX($E95:$I95,0,L$6),(INDEX($E95:$I95,0,L$8+1)-INDEX($E95:$I95,0,L$8))/(INDEX($D$5:$H$5,0,L$8+1)-INDEX($D$5:$H$5,0,L$8))+K95)))</f>
        <v>850.08685998267129</v>
      </c>
      <c r="M95" s="8" cm="1">
        <f t="array" ref="M95">IF(M$8=-1,N95,IF(M$8=99,L95,IF(M$8=0,INDEX($E95:$I95,0,M$6),(INDEX($E95:$I95,0,M$8+1)-INDEX($E95:$I95,0,M$8))/(INDEX($D$5:$H$5,0,M$8+1)-INDEX($D$5:$H$5,0,M$8))+L95)))</f>
        <v>817.57721425336274</v>
      </c>
      <c r="N95" s="8" cm="1">
        <f t="array" ref="N95">IF(N$8=-1,O95,IF(N$8=99,M95,IF(N$8=0,INDEX($E95:$I95,0,N$6),(INDEX($E95:$I95,0,N$8+1)-INDEX($E95:$I95,0,N$8))/(INDEX($D$5:$H$5,0,N$8+1)-INDEX($D$5:$H$5,0,N$8))+M95)))</f>
        <v>785.0675685240542</v>
      </c>
      <c r="O95" s="8" cm="1">
        <f t="array" ref="O95">IF(O$8=-1,P95,IF(O$8=99,N95,IF(O$8=0,INDEX($E95:$I95,0,O$6),(INDEX($E95:$I95,0,O$8+1)-INDEX($E95:$I95,0,O$8))/(INDEX($D$5:$H$5,0,O$8+1)-INDEX($D$5:$H$5,0,O$8))+N95)))</f>
        <v>752.55792279474565</v>
      </c>
      <c r="P95" s="8" cm="1">
        <f t="array" ref="P95">IF(P$8=-1,Q95,IF(P$8=99,O95,IF(P$8=0,INDEX($E95:$I95,0,P$6),(INDEX($E95:$I95,0,P$8+1)-INDEX($E95:$I95,0,P$8))/(INDEX($D$5:$H$5,0,P$8+1)-INDEX($D$5:$H$5,0,P$8))+O95)))</f>
        <v>752.55792279474565</v>
      </c>
      <c r="Q95" s="8" cm="1">
        <f t="array" ref="Q95">IF(Q$8=-1,R95,IF(Q$8=99,P95,IF(Q$8=0,INDEX($E95:$I95,0,Q$6),(INDEX($E95:$I95,0,Q$8+1)-INDEX($E95:$I95,0,Q$8))/(INDEX($D$5:$H$5,0,Q$8+1)-INDEX($D$5:$H$5,0,Q$8))+P95)))</f>
        <v>752.55792279474565</v>
      </c>
      <c r="R95" s="8" cm="1">
        <f t="array" ref="R95">IF(R$8=-1,S95,IF(R$8=99,Q95,IF(R$8=0,INDEX($E95:$I95,0,R$6),(INDEX($E95:$I95,0,R$8+1)-INDEX($E95:$I95,0,R$8))/(INDEX($D$5:$H$5,0,R$8+1)-INDEX($D$5:$H$5,0,R$8))+Q95)))</f>
        <v>752.55792279474565</v>
      </c>
      <c r="S95" s="8" cm="1">
        <f t="array" ref="S95">IF(S$8=-1,T95,IF(S$8=99,R95,IF(S$8=0,INDEX($E95:$I95,0,S$6),(INDEX($E95:$I95,0,S$8+1)-INDEX($E95:$I95,0,S$8))/(INDEX($D$5:$H$5,0,S$8+1)-INDEX($D$5:$H$5,0,S$8))+R95)))</f>
        <v>752.55792279474565</v>
      </c>
      <c r="T95" s="8" cm="1">
        <f t="array" ref="T95">IF(T$8=-1,U95,IF(T$8=99,S95,IF(T$8=0,INDEX($E95:$I95,0,T$6),(INDEX($E95:$I95,0,T$8+1)-INDEX($E95:$I95,0,T$8))/(INDEX($D$5:$H$5,0,T$8+1)-INDEX($D$5:$H$5,0,T$8))+S95)))</f>
        <v>752.55792279474565</v>
      </c>
      <c r="U95" s="8" cm="1">
        <f t="array" ref="U95">IF(U$8=-1,V95,IF(U$8=99,T95,IF(U$8=0,INDEX($E95:$I95,0,U$6),(INDEX($E95:$I95,0,U$8+1)-INDEX($E95:$I95,0,U$8))/(INDEX($D$5:$H$5,0,U$8+1)-INDEX($D$5:$H$5,0,U$8))+T95)))</f>
        <v>752.55792279474565</v>
      </c>
      <c r="V95" s="8" cm="1">
        <f t="array" ref="V95">IF(V$8=-1,W95,IF(V$8=99,U95,IF(V$8=0,INDEX($E95:$I95,0,V$6),(INDEX($E95:$I95,0,V$8+1)-INDEX($E95:$I95,0,V$8))/(INDEX($D$5:$H$5,0,V$8+1)-INDEX($D$5:$H$5,0,V$8))+U95)))</f>
        <v>752.55792279474565</v>
      </c>
      <c r="W95" s="8" cm="1">
        <f t="array" ref="W95">IF(W$8=-1,X95,IF(W$8=99,V95,IF(W$8=0,INDEX($E95:$I95,0,W$6),(INDEX($E95:$I95,0,W$8+1)-INDEX($E95:$I95,0,W$8))/(INDEX($D$5:$H$5,0,W$8+1)-INDEX($D$5:$H$5,0,W$8))+V95)))</f>
        <v>752.55792279474565</v>
      </c>
      <c r="X95" s="8" cm="1">
        <f t="array" ref="X95">IF(X$8=-1,Y95,IF(X$8=99,W95,IF(X$8=0,INDEX($E95:$I95,0,X$6),(INDEX($E95:$I95,0,X$8+1)-INDEX($E95:$I95,0,X$8))/(INDEX($D$5:$H$5,0,X$8+1)-INDEX($D$5:$H$5,0,X$8))+W95)))</f>
        <v>752.55792279474565</v>
      </c>
      <c r="Y95" s="8" cm="1">
        <f t="array" ref="Y95">IF(Y$8=-1,Z95,IF(Y$8=99,X95,IF(Y$8=0,INDEX($E95:$I95,0,Y$6),(INDEX($E95:$I95,0,Y$8+1)-INDEX($E95:$I95,0,Y$8))/(INDEX($D$5:$H$5,0,Y$8+1)-INDEX($D$5:$H$5,0,Y$8))+X95)))</f>
        <v>752.55792279474565</v>
      </c>
      <c r="Z95" s="8" cm="1">
        <f t="array" ref="Z95">IF(Z$8=-1,AA95,IF(Z$8=99,Y95,IF(Z$8=0,INDEX($E95:$I95,0,Z$6),(INDEX($E95:$I95,0,Z$8+1)-INDEX($E95:$I95,0,Z$8))/(INDEX($D$5:$H$5,0,Z$8+1)-INDEX($D$5:$H$5,0,Z$8))+Y95)))</f>
        <v>752.55792279474565</v>
      </c>
      <c r="AA95" s="8" cm="1">
        <f t="array" ref="AA95">IF(AA$8=-1,AB95,IF(AA$8=99,Z95,IF(AA$8=0,INDEX($E95:$I95,0,AA$6),(INDEX($E95:$I95,0,AA$8+1)-INDEX($E95:$I95,0,AA$8))/(INDEX($D$5:$H$5,0,AA$8+1)-INDEX($D$5:$H$5,0,AA$8))+Z95)))</f>
        <v>752.55792279474565</v>
      </c>
      <c r="AB95" s="8" cm="1">
        <f t="array" ref="AB95">IF(AB$8=-1,AC95,IF(AB$8=99,AA95,IF(AB$8=0,INDEX($E95:$I95,0,AB$6),(INDEX($E95:$I95,0,AB$8+1)-INDEX($E95:$I95,0,AB$8))/(INDEX($D$5:$H$5,0,AB$8+1)-INDEX($D$5:$H$5,0,AB$8))+AA95)))</f>
        <v>752.55792279474565</v>
      </c>
      <c r="AC95" s="8" cm="1">
        <f t="array" ref="AC95">IF(AC$8=-1,AD95,IF(AC$8=99,AB95,IF(AC$8=0,INDEX($E95:$I95,0,AC$6),(INDEX($E95:$I95,0,AC$8+1)-INDEX($E95:$I95,0,AC$8))/(INDEX($D$5:$H$5,0,AC$8+1)-INDEX($D$5:$H$5,0,AC$8))+AB95)))</f>
        <v>752.55792279474565</v>
      </c>
      <c r="AD95" s="8" cm="1">
        <f t="array" ref="AD95">IF(AD$8=-1,AE95,IF(AD$8=99,AC95,IF(AD$8=0,INDEX($E95:$I95,0,AD$6),(INDEX($E95:$I95,0,AD$8+1)-INDEX($E95:$I95,0,AD$8))/(INDEX($D$5:$H$5,0,AD$8+1)-INDEX($D$5:$H$5,0,AD$8))+AC95)))</f>
        <v>752.55792279474565</v>
      </c>
      <c r="AE95" s="8" cm="1">
        <f t="array" ref="AE95">IF(AE$8=-1,AF95,IF(AE$8=99,AD95,IF(AE$8=0,INDEX($E95:$I95,0,AE$6),(INDEX($E95:$I95,0,AE$8+1)-INDEX($E95:$I95,0,AE$8))/(INDEX($D$5:$H$5,0,AE$8+1)-INDEX($D$5:$H$5,0,AE$8))+AD95)))</f>
        <v>752.55792279474565</v>
      </c>
      <c r="AF95" s="8" cm="1">
        <f t="array" ref="AF95">IF(AF$8=-1,AG95,IF(AF$8=99,AE95,IF(AF$8=0,INDEX($E95:$I95,0,AF$6),(INDEX($E95:$I95,0,AF$8+1)-INDEX($E95:$I95,0,AF$8))/(INDEX($D$5:$H$5,0,AF$8+1)-INDEX($D$5:$H$5,0,AF$8))+AE95)))</f>
        <v>752.55792279474565</v>
      </c>
      <c r="AG95" s="8" cm="1">
        <f t="array" ref="AG95">IF(AG$8=-1,AH95,IF(AG$8=99,AF95,IF(AG$8=0,INDEX($E95:$I95,0,AG$6),(INDEX($E95:$I95,0,AG$8+1)-INDEX($E95:$I95,0,AG$8))/(INDEX($D$5:$H$5,0,AG$8+1)-INDEX($D$5:$H$5,0,AG$8))+AF95)))</f>
        <v>752.55792279474565</v>
      </c>
      <c r="AH95" s="8" cm="1">
        <f t="array" ref="AH95">IF(AH$8=-1,AI95,IF(AH$8=99,AG95,IF(AH$8=0,INDEX($E95:$I95,0,AH$6),(INDEX($E95:$I95,0,AH$8+1)-INDEX($E95:$I95,0,AH$8))/(INDEX($D$5:$H$5,0,AH$8+1)-INDEX($D$5:$H$5,0,AH$8))+AG95)))</f>
        <v>752.55792279474565</v>
      </c>
      <c r="AI95" s="8" cm="1">
        <f t="array" ref="AI95">IF(AI$8=-1,AJ95,IF(AI$8=99,AH95,IF(AI$8=0,INDEX($E95:$I95,0,AI$6),(INDEX($E95:$I95,0,AI$8+1)-INDEX($E95:$I95,0,AI$8))/(INDEX($D$5:$H$5,0,AI$8+1)-INDEX($D$5:$H$5,0,AI$8))+AH95)))</f>
        <v>752.55792279474565</v>
      </c>
      <c r="AJ95" s="8" cm="1">
        <f t="array" ref="AJ95">IF(AJ$8=-1,AK95,IF(AJ$8=99,AI95,IF(AJ$8=0,INDEX($E95:$I95,0,AJ$6),(INDEX($E95:$I95,0,AJ$8+1)-INDEX($E95:$I95,0,AJ$8))/(INDEX($D$5:$H$5,0,AJ$8+1)-INDEX($D$5:$H$5,0,AJ$8))+AI95)))</f>
        <v>752.55792279474565</v>
      </c>
      <c r="AK95" s="8" cm="1">
        <f t="array" ref="AK95">IF(AK$8=-1,AL95,IF(AK$8=99,AJ95,IF(AK$8=0,INDEX($E95:$I95,0,AK$6),(INDEX($E95:$I95,0,AK$8+1)-INDEX($E95:$I95,0,AK$8))/(INDEX($D$5:$H$5,0,AK$8+1)-INDEX($D$5:$H$5,0,AK$8))+AJ95)))</f>
        <v>752.55792279474565</v>
      </c>
      <c r="AL95" s="8" cm="1">
        <f t="array" ref="AL95">IF(AL$8=-1,AM95,IF(AL$8=99,AK95,IF(AL$8=0,INDEX($E95:$I95,0,AL$6),(INDEX($E95:$I95,0,AL$8+1)-INDEX($E95:$I95,0,AL$8))/(INDEX($D$5:$H$5,0,AL$8+1)-INDEX($D$5:$H$5,0,AL$8))+AK95)))</f>
        <v>752.55792279474565</v>
      </c>
      <c r="AM95" s="8" cm="1">
        <f t="array" ref="AM95">IF(AM$8=-1,AN95,IF(AM$8=99,AL95,IF(AM$8=0,INDEX($E95:$I95,0,AM$6),(INDEX($E95:$I95,0,AM$8+1)-INDEX($E95:$I95,0,AM$8))/(INDEX($D$5:$H$5,0,AM$8+1)-INDEX($D$5:$H$5,0,AM$8))+AL95)))</f>
        <v>752.55792279474565</v>
      </c>
      <c r="AN95" s="8" cm="1">
        <f t="array" ref="AN95">IF(AN$8=-1,AO95,IF(AN$8=99,AM95,IF(AN$8=0,INDEX($E95:$I95,0,AN$6),(INDEX($E95:$I95,0,AN$8+1)-INDEX($E95:$I95,0,AN$8))/(INDEX($D$5:$H$5,0,AN$8+1)-INDEX($D$5:$H$5,0,AN$8))+AM95)))</f>
        <v>752.55792279474565</v>
      </c>
      <c r="AO95" s="8" cm="1">
        <f t="array" ref="AO95">IF(AO$8=-1,AP95,IF(AO$8=99,AN95,IF(AO$8=0,INDEX($E95:$I95,0,AO$6),(INDEX($E95:$I95,0,AO$8+1)-INDEX($E95:$I95,0,AO$8))/(INDEX($D$5:$H$5,0,AO$8+1)-INDEX($D$5:$H$5,0,AO$8))+AN95)))</f>
        <v>752.55792279474565</v>
      </c>
      <c r="AP95" s="8" cm="1">
        <f t="array" ref="AP95">IF(AP$8=-1,AQ95,IF(AP$8=99,AO95,IF(AP$8=0,INDEX($E95:$I95,0,AP$6),(INDEX($E95:$I95,0,AP$8+1)-INDEX($E95:$I95,0,AP$8))/(INDEX($D$5:$H$5,0,AP$8+1)-INDEX($D$5:$H$5,0,AP$8))+AO95)))</f>
        <v>752.55792279474565</v>
      </c>
      <c r="AQ95" s="8" cm="1">
        <f t="array" ref="AQ95">IF(AQ$8=-1,AR95,IF(AQ$8=99,AP95,IF(AQ$8=0,INDEX($E95:$I95,0,AQ$6),(INDEX($E95:$I95,0,AQ$8+1)-INDEX($E95:$I95,0,AQ$8))/(INDEX($D$5:$H$5,0,AQ$8+1)-INDEX($D$5:$H$5,0,AQ$8))+AP95)))</f>
        <v>752.55792279474565</v>
      </c>
      <c r="AR95" s="8" cm="1">
        <f t="array" ref="AR95">IF(AR$8=-1,AS95,IF(AR$8=99,AQ95,IF(AR$8=0,INDEX($E95:$I95,0,AR$6),(INDEX($E95:$I95,0,AR$8+1)-INDEX($E95:$I95,0,AR$8))/(INDEX($D$5:$H$5,0,AR$8+1)-INDEX($D$5:$H$5,0,AR$8))+AQ95)))</f>
        <v>752.55792279474565</v>
      </c>
      <c r="AS95" s="8" cm="1">
        <f t="array" ref="AS95">IF(AS$8=-1,AT95,IF(AS$8=99,AR95,IF(AS$8=0,INDEX($E95:$I95,0,AS$6),(INDEX($E95:$I95,0,AS$8+1)-INDEX($E95:$I95,0,AS$8))/(INDEX($D$5:$H$5,0,AS$8+1)-INDEX($D$5:$H$5,0,AS$8))+AR95)))</f>
        <v>752.55792279474565</v>
      </c>
      <c r="AT95" s="8" cm="1">
        <f t="array" ref="AT95">IF(AT$8=-1,AU95,IF(AT$8=99,AS95,IF(AT$8=0,INDEX($E95:$I95,0,AT$6),(INDEX($E95:$I95,0,AT$8+1)-INDEX($E95:$I95,0,AT$8))/(INDEX($D$5:$H$5,0,AT$8+1)-INDEX($D$5:$H$5,0,AT$8))+AS95)))</f>
        <v>752.55792279474565</v>
      </c>
      <c r="AU95" s="8" cm="1">
        <f t="array" ref="AU95">IF(AU$8=-1,AV95,IF(AU$8=99,AT95,IF(AU$8=0,INDEX($E95:$I95,0,AU$6),(INDEX($E95:$I95,0,AU$8+1)-INDEX($E95:$I95,0,AU$8))/(INDEX($D$5:$H$5,0,AU$8+1)-INDEX($D$5:$H$5,0,AU$8))+AT95)))</f>
        <v>752.55792279474565</v>
      </c>
      <c r="AV95" s="8" cm="1">
        <f t="array" ref="AV95">IF(AV$8=-1,AW95,IF(AV$8=99,AU95,IF(AV$8=0,INDEX($E95:$I95,0,AV$6),(INDEX($E95:$I95,0,AV$8+1)-INDEX($E95:$I95,0,AV$8))/(INDEX($D$5:$H$5,0,AV$8+1)-INDEX($D$5:$H$5,0,AV$8))+AU95)))</f>
        <v>752.55792279474565</v>
      </c>
    </row>
    <row r="96" spans="1:48">
      <c r="A96" s="185" t="s">
        <v>16</v>
      </c>
      <c r="B96" s="264" t="str">
        <f t="shared" si="35"/>
        <v>CER</v>
      </c>
      <c r="C96" s="87" t="str">
        <f t="shared" si="33"/>
        <v>Commercial - Refrigeration</v>
      </c>
      <c r="D96" s="87" t="s">
        <v>75</v>
      </c>
      <c r="E96" s="96">
        <f t="shared" si="36"/>
        <v>222.61251585750318</v>
      </c>
      <c r="F96" s="104">
        <f t="shared" si="36"/>
        <v>183.07035993362933</v>
      </c>
      <c r="G96" s="104">
        <f t="shared" si="34"/>
        <v>183.07035993362933</v>
      </c>
      <c r="H96" s="104">
        <f t="shared" si="37"/>
        <v>183.07035993362933</v>
      </c>
      <c r="I96" s="150">
        <f t="shared" si="38"/>
        <v>183.07035993362933</v>
      </c>
      <c r="J96" s="8" cm="1">
        <f t="array" ref="J96">IF(J$8=-1,K96,IF(J$8=99,I96,IF(J$8=0,INDEX($E96:$I96,0,J$6),(INDEX($E96:$I96,0,J$8+1)-INDEX($E96:$I96,0,J$8))/(INDEX($D$5:$H$5,0,J$8+1)-INDEX($D$5:$H$5,0,J$8))+I96)))</f>
        <v>222.61251585750318</v>
      </c>
      <c r="K96" s="8" cm="1">
        <f t="array" ref="K96">IF(K$8=-1,L96,IF(K$8=99,J96,IF(K$8=0,INDEX($E96:$I96,0,K$6),(INDEX($E96:$I96,0,K$8+1)-INDEX($E96:$I96,0,K$8))/(INDEX($D$5:$H$5,0,K$8+1)-INDEX($D$5:$H$5,0,K$8))+J96)))</f>
        <v>214.70408467272841</v>
      </c>
      <c r="L96" s="8" cm="1">
        <f t="array" ref="L96">IF(L$8=-1,M96,IF(L$8=99,K96,IF(L$8=0,INDEX($E96:$I96,0,L$6),(INDEX($E96:$I96,0,L$8+1)-INDEX($E96:$I96,0,L$8))/(INDEX($D$5:$H$5,0,L$8+1)-INDEX($D$5:$H$5,0,L$8))+K96)))</f>
        <v>206.79565348795364</v>
      </c>
      <c r="M96" s="8" cm="1">
        <f t="array" ref="M96">IF(M$8=-1,N96,IF(M$8=99,L96,IF(M$8=0,INDEX($E96:$I96,0,M$6),(INDEX($E96:$I96,0,M$8+1)-INDEX($E96:$I96,0,M$8))/(INDEX($D$5:$H$5,0,M$8+1)-INDEX($D$5:$H$5,0,M$8))+L96)))</f>
        <v>198.88722230317887</v>
      </c>
      <c r="N96" s="8" cm="1">
        <f t="array" ref="N96">IF(N$8=-1,O96,IF(N$8=99,M96,IF(N$8=0,INDEX($E96:$I96,0,N$6),(INDEX($E96:$I96,0,N$8+1)-INDEX($E96:$I96,0,N$8))/(INDEX($D$5:$H$5,0,N$8+1)-INDEX($D$5:$H$5,0,N$8))+M96)))</f>
        <v>190.9787911184041</v>
      </c>
      <c r="O96" s="8" cm="1">
        <f t="array" ref="O96">IF(O$8=-1,P96,IF(O$8=99,N96,IF(O$8=0,INDEX($E96:$I96,0,O$6),(INDEX($E96:$I96,0,O$8+1)-INDEX($E96:$I96,0,O$8))/(INDEX($D$5:$H$5,0,O$8+1)-INDEX($D$5:$H$5,0,O$8))+N96)))</f>
        <v>183.07035993362933</v>
      </c>
      <c r="P96" s="8" cm="1">
        <f t="array" ref="P96">IF(P$8=-1,Q96,IF(P$8=99,O96,IF(P$8=0,INDEX($E96:$I96,0,P$6),(INDEX($E96:$I96,0,P$8+1)-INDEX($E96:$I96,0,P$8))/(INDEX($D$5:$H$5,0,P$8+1)-INDEX($D$5:$H$5,0,P$8))+O96)))</f>
        <v>183.07035993362933</v>
      </c>
      <c r="Q96" s="8" cm="1">
        <f t="array" ref="Q96">IF(Q$8=-1,R96,IF(Q$8=99,P96,IF(Q$8=0,INDEX($E96:$I96,0,Q$6),(INDEX($E96:$I96,0,Q$8+1)-INDEX($E96:$I96,0,Q$8))/(INDEX($D$5:$H$5,0,Q$8+1)-INDEX($D$5:$H$5,0,Q$8))+P96)))</f>
        <v>183.07035993362933</v>
      </c>
      <c r="R96" s="8" cm="1">
        <f t="array" ref="R96">IF(R$8=-1,S96,IF(R$8=99,Q96,IF(R$8=0,INDEX($E96:$I96,0,R$6),(INDEX($E96:$I96,0,R$8+1)-INDEX($E96:$I96,0,R$8))/(INDEX($D$5:$H$5,0,R$8+1)-INDEX($D$5:$H$5,0,R$8))+Q96)))</f>
        <v>183.07035993362933</v>
      </c>
      <c r="S96" s="8" cm="1">
        <f t="array" ref="S96">IF(S$8=-1,T96,IF(S$8=99,R96,IF(S$8=0,INDEX($E96:$I96,0,S$6),(INDEX($E96:$I96,0,S$8+1)-INDEX($E96:$I96,0,S$8))/(INDEX($D$5:$H$5,0,S$8+1)-INDEX($D$5:$H$5,0,S$8))+R96)))</f>
        <v>183.07035993362933</v>
      </c>
      <c r="T96" s="8" cm="1">
        <f t="array" ref="T96">IF(T$8=-1,U96,IF(T$8=99,S96,IF(T$8=0,INDEX($E96:$I96,0,T$6),(INDEX($E96:$I96,0,T$8+1)-INDEX($E96:$I96,0,T$8))/(INDEX($D$5:$H$5,0,T$8+1)-INDEX($D$5:$H$5,0,T$8))+S96)))</f>
        <v>183.07035993362933</v>
      </c>
      <c r="U96" s="8" cm="1">
        <f t="array" ref="U96">IF(U$8=-1,V96,IF(U$8=99,T96,IF(U$8=0,INDEX($E96:$I96,0,U$6),(INDEX($E96:$I96,0,U$8+1)-INDEX($E96:$I96,0,U$8))/(INDEX($D$5:$H$5,0,U$8+1)-INDEX($D$5:$H$5,0,U$8))+T96)))</f>
        <v>183.07035993362933</v>
      </c>
      <c r="V96" s="8" cm="1">
        <f t="array" ref="V96">IF(V$8=-1,W96,IF(V$8=99,U96,IF(V$8=0,INDEX($E96:$I96,0,V$6),(INDEX($E96:$I96,0,V$8+1)-INDEX($E96:$I96,0,V$8))/(INDEX($D$5:$H$5,0,V$8+1)-INDEX($D$5:$H$5,0,V$8))+U96)))</f>
        <v>183.07035993362933</v>
      </c>
      <c r="W96" s="8" cm="1">
        <f t="array" ref="W96">IF(W$8=-1,X96,IF(W$8=99,V96,IF(W$8=0,INDEX($E96:$I96,0,W$6),(INDEX($E96:$I96,0,W$8+1)-INDEX($E96:$I96,0,W$8))/(INDEX($D$5:$H$5,0,W$8+1)-INDEX($D$5:$H$5,0,W$8))+V96)))</f>
        <v>183.07035993362933</v>
      </c>
      <c r="X96" s="8" cm="1">
        <f t="array" ref="X96">IF(X$8=-1,Y96,IF(X$8=99,W96,IF(X$8=0,INDEX($E96:$I96,0,X$6),(INDEX($E96:$I96,0,X$8+1)-INDEX($E96:$I96,0,X$8))/(INDEX($D$5:$H$5,0,X$8+1)-INDEX($D$5:$H$5,0,X$8))+W96)))</f>
        <v>183.07035993362933</v>
      </c>
      <c r="Y96" s="8" cm="1">
        <f t="array" ref="Y96">IF(Y$8=-1,Z96,IF(Y$8=99,X96,IF(Y$8=0,INDEX($E96:$I96,0,Y$6),(INDEX($E96:$I96,0,Y$8+1)-INDEX($E96:$I96,0,Y$8))/(INDEX($D$5:$H$5,0,Y$8+1)-INDEX($D$5:$H$5,0,Y$8))+X96)))</f>
        <v>183.07035993362933</v>
      </c>
      <c r="Z96" s="8" cm="1">
        <f t="array" ref="Z96">IF(Z$8=-1,AA96,IF(Z$8=99,Y96,IF(Z$8=0,INDEX($E96:$I96,0,Z$6),(INDEX($E96:$I96,0,Z$8+1)-INDEX($E96:$I96,0,Z$8))/(INDEX($D$5:$H$5,0,Z$8+1)-INDEX($D$5:$H$5,0,Z$8))+Y96)))</f>
        <v>183.07035993362933</v>
      </c>
      <c r="AA96" s="8" cm="1">
        <f t="array" ref="AA96">IF(AA$8=-1,AB96,IF(AA$8=99,Z96,IF(AA$8=0,INDEX($E96:$I96,0,AA$6),(INDEX($E96:$I96,0,AA$8+1)-INDEX($E96:$I96,0,AA$8))/(INDEX($D$5:$H$5,0,AA$8+1)-INDEX($D$5:$H$5,0,AA$8))+Z96)))</f>
        <v>183.07035993362933</v>
      </c>
      <c r="AB96" s="8" cm="1">
        <f t="array" ref="AB96">IF(AB$8=-1,AC96,IF(AB$8=99,AA96,IF(AB$8=0,INDEX($E96:$I96,0,AB$6),(INDEX($E96:$I96,0,AB$8+1)-INDEX($E96:$I96,0,AB$8))/(INDEX($D$5:$H$5,0,AB$8+1)-INDEX($D$5:$H$5,0,AB$8))+AA96)))</f>
        <v>183.07035993362933</v>
      </c>
      <c r="AC96" s="8" cm="1">
        <f t="array" ref="AC96">IF(AC$8=-1,AD96,IF(AC$8=99,AB96,IF(AC$8=0,INDEX($E96:$I96,0,AC$6),(INDEX($E96:$I96,0,AC$8+1)-INDEX($E96:$I96,0,AC$8))/(INDEX($D$5:$H$5,0,AC$8+1)-INDEX($D$5:$H$5,0,AC$8))+AB96)))</f>
        <v>183.07035993362933</v>
      </c>
      <c r="AD96" s="8" cm="1">
        <f t="array" ref="AD96">IF(AD$8=-1,AE96,IF(AD$8=99,AC96,IF(AD$8=0,INDEX($E96:$I96,0,AD$6),(INDEX($E96:$I96,0,AD$8+1)-INDEX($E96:$I96,0,AD$8))/(INDEX($D$5:$H$5,0,AD$8+1)-INDEX($D$5:$H$5,0,AD$8))+AC96)))</f>
        <v>183.07035993362933</v>
      </c>
      <c r="AE96" s="8" cm="1">
        <f t="array" ref="AE96">IF(AE$8=-1,AF96,IF(AE$8=99,AD96,IF(AE$8=0,INDEX($E96:$I96,0,AE$6),(INDEX($E96:$I96,0,AE$8+1)-INDEX($E96:$I96,0,AE$8))/(INDEX($D$5:$H$5,0,AE$8+1)-INDEX($D$5:$H$5,0,AE$8))+AD96)))</f>
        <v>183.07035993362933</v>
      </c>
      <c r="AF96" s="8" cm="1">
        <f t="array" ref="AF96">IF(AF$8=-1,AG96,IF(AF$8=99,AE96,IF(AF$8=0,INDEX($E96:$I96,0,AF$6),(INDEX($E96:$I96,0,AF$8+1)-INDEX($E96:$I96,0,AF$8))/(INDEX($D$5:$H$5,0,AF$8+1)-INDEX($D$5:$H$5,0,AF$8))+AE96)))</f>
        <v>183.07035993362933</v>
      </c>
      <c r="AG96" s="8" cm="1">
        <f t="array" ref="AG96">IF(AG$8=-1,AH96,IF(AG$8=99,AF96,IF(AG$8=0,INDEX($E96:$I96,0,AG$6),(INDEX($E96:$I96,0,AG$8+1)-INDEX($E96:$I96,0,AG$8))/(INDEX($D$5:$H$5,0,AG$8+1)-INDEX($D$5:$H$5,0,AG$8))+AF96)))</f>
        <v>183.07035993362933</v>
      </c>
      <c r="AH96" s="8" cm="1">
        <f t="array" ref="AH96">IF(AH$8=-1,AI96,IF(AH$8=99,AG96,IF(AH$8=0,INDEX($E96:$I96,0,AH$6),(INDEX($E96:$I96,0,AH$8+1)-INDEX($E96:$I96,0,AH$8))/(INDEX($D$5:$H$5,0,AH$8+1)-INDEX($D$5:$H$5,0,AH$8))+AG96)))</f>
        <v>183.07035993362933</v>
      </c>
      <c r="AI96" s="8" cm="1">
        <f t="array" ref="AI96">IF(AI$8=-1,AJ96,IF(AI$8=99,AH96,IF(AI$8=0,INDEX($E96:$I96,0,AI$6),(INDEX($E96:$I96,0,AI$8+1)-INDEX($E96:$I96,0,AI$8))/(INDEX($D$5:$H$5,0,AI$8+1)-INDEX($D$5:$H$5,0,AI$8))+AH96)))</f>
        <v>183.07035993362933</v>
      </c>
      <c r="AJ96" s="8" cm="1">
        <f t="array" ref="AJ96">IF(AJ$8=-1,AK96,IF(AJ$8=99,AI96,IF(AJ$8=0,INDEX($E96:$I96,0,AJ$6),(INDEX($E96:$I96,0,AJ$8+1)-INDEX($E96:$I96,0,AJ$8))/(INDEX($D$5:$H$5,0,AJ$8+1)-INDEX($D$5:$H$5,0,AJ$8))+AI96)))</f>
        <v>183.07035993362933</v>
      </c>
      <c r="AK96" s="8" cm="1">
        <f t="array" ref="AK96">IF(AK$8=-1,AL96,IF(AK$8=99,AJ96,IF(AK$8=0,INDEX($E96:$I96,0,AK$6),(INDEX($E96:$I96,0,AK$8+1)-INDEX($E96:$I96,0,AK$8))/(INDEX($D$5:$H$5,0,AK$8+1)-INDEX($D$5:$H$5,0,AK$8))+AJ96)))</f>
        <v>183.07035993362933</v>
      </c>
      <c r="AL96" s="8" cm="1">
        <f t="array" ref="AL96">IF(AL$8=-1,AM96,IF(AL$8=99,AK96,IF(AL$8=0,INDEX($E96:$I96,0,AL$6),(INDEX($E96:$I96,0,AL$8+1)-INDEX($E96:$I96,0,AL$8))/(INDEX($D$5:$H$5,0,AL$8+1)-INDEX($D$5:$H$5,0,AL$8))+AK96)))</f>
        <v>183.07035993362933</v>
      </c>
      <c r="AM96" s="8" cm="1">
        <f t="array" ref="AM96">IF(AM$8=-1,AN96,IF(AM$8=99,AL96,IF(AM$8=0,INDEX($E96:$I96,0,AM$6),(INDEX($E96:$I96,0,AM$8+1)-INDEX($E96:$I96,0,AM$8))/(INDEX($D$5:$H$5,0,AM$8+1)-INDEX($D$5:$H$5,0,AM$8))+AL96)))</f>
        <v>183.07035993362933</v>
      </c>
      <c r="AN96" s="8" cm="1">
        <f t="array" ref="AN96">IF(AN$8=-1,AO96,IF(AN$8=99,AM96,IF(AN$8=0,INDEX($E96:$I96,0,AN$6),(INDEX($E96:$I96,0,AN$8+1)-INDEX($E96:$I96,0,AN$8))/(INDEX($D$5:$H$5,0,AN$8+1)-INDEX($D$5:$H$5,0,AN$8))+AM96)))</f>
        <v>183.07035993362933</v>
      </c>
      <c r="AO96" s="8" cm="1">
        <f t="array" ref="AO96">IF(AO$8=-1,AP96,IF(AO$8=99,AN96,IF(AO$8=0,INDEX($E96:$I96,0,AO$6),(INDEX($E96:$I96,0,AO$8+1)-INDEX($E96:$I96,0,AO$8))/(INDEX($D$5:$H$5,0,AO$8+1)-INDEX($D$5:$H$5,0,AO$8))+AN96)))</f>
        <v>183.07035993362933</v>
      </c>
      <c r="AP96" s="8" cm="1">
        <f t="array" ref="AP96">IF(AP$8=-1,AQ96,IF(AP$8=99,AO96,IF(AP$8=0,INDEX($E96:$I96,0,AP$6),(INDEX($E96:$I96,0,AP$8+1)-INDEX($E96:$I96,0,AP$8))/(INDEX($D$5:$H$5,0,AP$8+1)-INDEX($D$5:$H$5,0,AP$8))+AO96)))</f>
        <v>183.07035993362933</v>
      </c>
      <c r="AQ96" s="8" cm="1">
        <f t="array" ref="AQ96">IF(AQ$8=-1,AR96,IF(AQ$8=99,AP96,IF(AQ$8=0,INDEX($E96:$I96,0,AQ$6),(INDEX($E96:$I96,0,AQ$8+1)-INDEX($E96:$I96,0,AQ$8))/(INDEX($D$5:$H$5,0,AQ$8+1)-INDEX($D$5:$H$5,0,AQ$8))+AP96)))</f>
        <v>183.07035993362933</v>
      </c>
      <c r="AR96" s="8" cm="1">
        <f t="array" ref="AR96">IF(AR$8=-1,AS96,IF(AR$8=99,AQ96,IF(AR$8=0,INDEX($E96:$I96,0,AR$6),(INDEX($E96:$I96,0,AR$8+1)-INDEX($E96:$I96,0,AR$8))/(INDEX($D$5:$H$5,0,AR$8+1)-INDEX($D$5:$H$5,0,AR$8))+AQ96)))</f>
        <v>183.07035993362933</v>
      </c>
      <c r="AS96" s="8" cm="1">
        <f t="array" ref="AS96">IF(AS$8=-1,AT96,IF(AS$8=99,AR96,IF(AS$8=0,INDEX($E96:$I96,0,AS$6),(INDEX($E96:$I96,0,AS$8+1)-INDEX($E96:$I96,0,AS$8))/(INDEX($D$5:$H$5,0,AS$8+1)-INDEX($D$5:$H$5,0,AS$8))+AR96)))</f>
        <v>183.07035993362933</v>
      </c>
      <c r="AT96" s="8" cm="1">
        <f t="array" ref="AT96">IF(AT$8=-1,AU96,IF(AT$8=99,AS96,IF(AT$8=0,INDEX($E96:$I96,0,AT$6),(INDEX($E96:$I96,0,AT$8+1)-INDEX($E96:$I96,0,AT$8))/(INDEX($D$5:$H$5,0,AT$8+1)-INDEX($D$5:$H$5,0,AT$8))+AS96)))</f>
        <v>183.07035993362933</v>
      </c>
      <c r="AU96" s="8" cm="1">
        <f t="array" ref="AU96">IF(AU$8=-1,AV96,IF(AU$8=99,AT96,IF(AU$8=0,INDEX($E96:$I96,0,AU$6),(INDEX($E96:$I96,0,AU$8+1)-INDEX($E96:$I96,0,AU$8))/(INDEX($D$5:$H$5,0,AU$8+1)-INDEX($D$5:$H$5,0,AU$8))+AT96)))</f>
        <v>183.07035993362933</v>
      </c>
      <c r="AV96" s="8" cm="1">
        <f t="array" ref="AV96">IF(AV$8=-1,AW96,IF(AV$8=99,AU96,IF(AV$8=0,INDEX($E96:$I96,0,AV$6),(INDEX($E96:$I96,0,AV$8+1)-INDEX($E96:$I96,0,AV$8))/(INDEX($D$5:$H$5,0,AV$8+1)-INDEX($D$5:$H$5,0,AV$8))+AU96)))</f>
        <v>183.07035993362933</v>
      </c>
    </row>
    <row r="97" spans="1:50">
      <c r="A97" s="185" t="s">
        <v>16</v>
      </c>
      <c r="B97" s="264" t="str">
        <f t="shared" si="35"/>
        <v>CEW</v>
      </c>
      <c r="C97" s="87" t="str">
        <f t="shared" si="33"/>
        <v>Commercial - Water Heating</v>
      </c>
      <c r="D97" s="87" t="s">
        <v>75</v>
      </c>
      <c r="E97" s="96">
        <f t="shared" si="36"/>
        <v>72.906473658117989</v>
      </c>
      <c r="F97" s="104">
        <f t="shared" si="36"/>
        <v>69.375994613663167</v>
      </c>
      <c r="G97" s="104">
        <f t="shared" si="34"/>
        <v>69.375994613663167</v>
      </c>
      <c r="H97" s="104">
        <f t="shared" si="37"/>
        <v>69.375994613663167</v>
      </c>
      <c r="I97" s="150">
        <f t="shared" si="38"/>
        <v>69.375994613663167</v>
      </c>
      <c r="J97" s="8" cm="1">
        <f t="array" ref="J97">IF(J$8=-1,K97,IF(J$8=99,I97,IF(J$8=0,INDEX($E97:$I97,0,J$6),(INDEX($E97:$I97,0,J$8+1)-INDEX($E97:$I97,0,J$8))/(INDEX($D$5:$H$5,0,J$8+1)-INDEX($D$5:$H$5,0,J$8))+I97)))</f>
        <v>72.906473658117989</v>
      </c>
      <c r="K97" s="8" cm="1">
        <f t="array" ref="K97">IF(K$8=-1,L97,IF(K$8=99,J97,IF(K$8=0,INDEX($E97:$I97,0,K$6),(INDEX($E97:$I97,0,K$8+1)-INDEX($E97:$I97,0,K$8))/(INDEX($D$5:$H$5,0,K$8+1)-INDEX($D$5:$H$5,0,K$8))+J97)))</f>
        <v>72.200377849227024</v>
      </c>
      <c r="L97" s="8" cm="1">
        <f t="array" ref="L97">IF(L$8=-1,M97,IF(L$8=99,K97,IF(L$8=0,INDEX($E97:$I97,0,L$6),(INDEX($E97:$I97,0,L$8+1)-INDEX($E97:$I97,0,L$8))/(INDEX($D$5:$H$5,0,L$8+1)-INDEX($D$5:$H$5,0,L$8))+K97)))</f>
        <v>71.49428204033606</v>
      </c>
      <c r="M97" s="8" cm="1">
        <f t="array" ref="M97">IF(M$8=-1,N97,IF(M$8=99,L97,IF(M$8=0,INDEX($E97:$I97,0,M$6),(INDEX($E97:$I97,0,M$8+1)-INDEX($E97:$I97,0,M$8))/(INDEX($D$5:$H$5,0,M$8+1)-INDEX($D$5:$H$5,0,M$8))+L97)))</f>
        <v>70.788186231445096</v>
      </c>
      <c r="N97" s="8" cm="1">
        <f t="array" ref="N97">IF(N$8=-1,O97,IF(N$8=99,M97,IF(N$8=0,INDEX($E97:$I97,0,N$6),(INDEX($E97:$I97,0,N$8+1)-INDEX($E97:$I97,0,N$8))/(INDEX($D$5:$H$5,0,N$8+1)-INDEX($D$5:$H$5,0,N$8))+M97)))</f>
        <v>70.082090422554131</v>
      </c>
      <c r="O97" s="8" cm="1">
        <f t="array" ref="O97">IF(O$8=-1,P97,IF(O$8=99,N97,IF(O$8=0,INDEX($E97:$I97,0,O$6),(INDEX($E97:$I97,0,O$8+1)-INDEX($E97:$I97,0,O$8))/(INDEX($D$5:$H$5,0,O$8+1)-INDEX($D$5:$H$5,0,O$8))+N97)))</f>
        <v>69.375994613663167</v>
      </c>
      <c r="P97" s="8" cm="1">
        <f t="array" ref="P97">IF(P$8=-1,Q97,IF(P$8=99,O97,IF(P$8=0,INDEX($E97:$I97,0,P$6),(INDEX($E97:$I97,0,P$8+1)-INDEX($E97:$I97,0,P$8))/(INDEX($D$5:$H$5,0,P$8+1)-INDEX($D$5:$H$5,0,P$8))+O97)))</f>
        <v>69.375994613663167</v>
      </c>
      <c r="Q97" s="8" cm="1">
        <f t="array" ref="Q97">IF(Q$8=-1,R97,IF(Q$8=99,P97,IF(Q$8=0,INDEX($E97:$I97,0,Q$6),(INDEX($E97:$I97,0,Q$8+1)-INDEX($E97:$I97,0,Q$8))/(INDEX($D$5:$H$5,0,Q$8+1)-INDEX($D$5:$H$5,0,Q$8))+P97)))</f>
        <v>69.375994613663167</v>
      </c>
      <c r="R97" s="8" cm="1">
        <f t="array" ref="R97">IF(R$8=-1,S97,IF(R$8=99,Q97,IF(R$8=0,INDEX($E97:$I97,0,R$6),(INDEX($E97:$I97,0,R$8+1)-INDEX($E97:$I97,0,R$8))/(INDEX($D$5:$H$5,0,R$8+1)-INDEX($D$5:$H$5,0,R$8))+Q97)))</f>
        <v>69.375994613663167</v>
      </c>
      <c r="S97" s="8" cm="1">
        <f t="array" ref="S97">IF(S$8=-1,T97,IF(S$8=99,R97,IF(S$8=0,INDEX($E97:$I97,0,S$6),(INDEX($E97:$I97,0,S$8+1)-INDEX($E97:$I97,0,S$8))/(INDEX($D$5:$H$5,0,S$8+1)-INDEX($D$5:$H$5,0,S$8))+R97)))</f>
        <v>69.375994613663167</v>
      </c>
      <c r="T97" s="8" cm="1">
        <f t="array" ref="T97">IF(T$8=-1,U97,IF(T$8=99,S97,IF(T$8=0,INDEX($E97:$I97,0,T$6),(INDEX($E97:$I97,0,T$8+1)-INDEX($E97:$I97,0,T$8))/(INDEX($D$5:$H$5,0,T$8+1)-INDEX($D$5:$H$5,0,T$8))+S97)))</f>
        <v>69.375994613663167</v>
      </c>
      <c r="U97" s="8" cm="1">
        <f t="array" ref="U97">IF(U$8=-1,V97,IF(U$8=99,T97,IF(U$8=0,INDEX($E97:$I97,0,U$6),(INDEX($E97:$I97,0,U$8+1)-INDEX($E97:$I97,0,U$8))/(INDEX($D$5:$H$5,0,U$8+1)-INDEX($D$5:$H$5,0,U$8))+T97)))</f>
        <v>69.375994613663167</v>
      </c>
      <c r="V97" s="8" cm="1">
        <f t="array" ref="V97">IF(V$8=-1,W97,IF(V$8=99,U97,IF(V$8=0,INDEX($E97:$I97,0,V$6),(INDEX($E97:$I97,0,V$8+1)-INDEX($E97:$I97,0,V$8))/(INDEX($D$5:$H$5,0,V$8+1)-INDEX($D$5:$H$5,0,V$8))+U97)))</f>
        <v>69.375994613663167</v>
      </c>
      <c r="W97" s="8" cm="1">
        <f t="array" ref="W97">IF(W$8=-1,X97,IF(W$8=99,V97,IF(W$8=0,INDEX($E97:$I97,0,W$6),(INDEX($E97:$I97,0,W$8+1)-INDEX($E97:$I97,0,W$8))/(INDEX($D$5:$H$5,0,W$8+1)-INDEX($D$5:$H$5,0,W$8))+V97)))</f>
        <v>69.375994613663167</v>
      </c>
      <c r="X97" s="8" cm="1">
        <f t="array" ref="X97">IF(X$8=-1,Y97,IF(X$8=99,W97,IF(X$8=0,INDEX($E97:$I97,0,X$6),(INDEX($E97:$I97,0,X$8+1)-INDEX($E97:$I97,0,X$8))/(INDEX($D$5:$H$5,0,X$8+1)-INDEX($D$5:$H$5,0,X$8))+W97)))</f>
        <v>69.375994613663167</v>
      </c>
      <c r="Y97" s="8" cm="1">
        <f t="array" ref="Y97">IF(Y$8=-1,Z97,IF(Y$8=99,X97,IF(Y$8=0,INDEX($E97:$I97,0,Y$6),(INDEX($E97:$I97,0,Y$8+1)-INDEX($E97:$I97,0,Y$8))/(INDEX($D$5:$H$5,0,Y$8+1)-INDEX($D$5:$H$5,0,Y$8))+X97)))</f>
        <v>69.375994613663167</v>
      </c>
      <c r="Z97" s="8" cm="1">
        <f t="array" ref="Z97">IF(Z$8=-1,AA97,IF(Z$8=99,Y97,IF(Z$8=0,INDEX($E97:$I97,0,Z$6),(INDEX($E97:$I97,0,Z$8+1)-INDEX($E97:$I97,0,Z$8))/(INDEX($D$5:$H$5,0,Z$8+1)-INDEX($D$5:$H$5,0,Z$8))+Y97)))</f>
        <v>69.375994613663167</v>
      </c>
      <c r="AA97" s="8" cm="1">
        <f t="array" ref="AA97">IF(AA$8=-1,AB97,IF(AA$8=99,Z97,IF(AA$8=0,INDEX($E97:$I97,0,AA$6),(INDEX($E97:$I97,0,AA$8+1)-INDEX($E97:$I97,0,AA$8))/(INDEX($D$5:$H$5,0,AA$8+1)-INDEX($D$5:$H$5,0,AA$8))+Z97)))</f>
        <v>69.375994613663167</v>
      </c>
      <c r="AB97" s="8" cm="1">
        <f t="array" ref="AB97">IF(AB$8=-1,AC97,IF(AB$8=99,AA97,IF(AB$8=0,INDEX($E97:$I97,0,AB$6),(INDEX($E97:$I97,0,AB$8+1)-INDEX($E97:$I97,0,AB$8))/(INDEX($D$5:$H$5,0,AB$8+1)-INDEX($D$5:$H$5,0,AB$8))+AA97)))</f>
        <v>69.375994613663167</v>
      </c>
      <c r="AC97" s="8" cm="1">
        <f t="array" ref="AC97">IF(AC$8=-1,AD97,IF(AC$8=99,AB97,IF(AC$8=0,INDEX($E97:$I97,0,AC$6),(INDEX($E97:$I97,0,AC$8+1)-INDEX($E97:$I97,0,AC$8))/(INDEX($D$5:$H$5,0,AC$8+1)-INDEX($D$5:$H$5,0,AC$8))+AB97)))</f>
        <v>69.375994613663167</v>
      </c>
      <c r="AD97" s="8" cm="1">
        <f t="array" ref="AD97">IF(AD$8=-1,AE97,IF(AD$8=99,AC97,IF(AD$8=0,INDEX($E97:$I97,0,AD$6),(INDEX($E97:$I97,0,AD$8+1)-INDEX($E97:$I97,0,AD$8))/(INDEX($D$5:$H$5,0,AD$8+1)-INDEX($D$5:$H$5,0,AD$8))+AC97)))</f>
        <v>69.375994613663167</v>
      </c>
      <c r="AE97" s="8" cm="1">
        <f t="array" ref="AE97">IF(AE$8=-1,AF97,IF(AE$8=99,AD97,IF(AE$8=0,INDEX($E97:$I97,0,AE$6),(INDEX($E97:$I97,0,AE$8+1)-INDEX($E97:$I97,0,AE$8))/(INDEX($D$5:$H$5,0,AE$8+1)-INDEX($D$5:$H$5,0,AE$8))+AD97)))</f>
        <v>69.375994613663167</v>
      </c>
      <c r="AF97" s="8" cm="1">
        <f t="array" ref="AF97">IF(AF$8=-1,AG97,IF(AF$8=99,AE97,IF(AF$8=0,INDEX($E97:$I97,0,AF$6),(INDEX($E97:$I97,0,AF$8+1)-INDEX($E97:$I97,0,AF$8))/(INDEX($D$5:$H$5,0,AF$8+1)-INDEX($D$5:$H$5,0,AF$8))+AE97)))</f>
        <v>69.375994613663167</v>
      </c>
      <c r="AG97" s="8" cm="1">
        <f t="array" ref="AG97">IF(AG$8=-1,AH97,IF(AG$8=99,AF97,IF(AG$8=0,INDEX($E97:$I97,0,AG$6),(INDEX($E97:$I97,0,AG$8+1)-INDEX($E97:$I97,0,AG$8))/(INDEX($D$5:$H$5,0,AG$8+1)-INDEX($D$5:$H$5,0,AG$8))+AF97)))</f>
        <v>69.375994613663167</v>
      </c>
      <c r="AH97" s="8" cm="1">
        <f t="array" ref="AH97">IF(AH$8=-1,AI97,IF(AH$8=99,AG97,IF(AH$8=0,INDEX($E97:$I97,0,AH$6),(INDEX($E97:$I97,0,AH$8+1)-INDEX($E97:$I97,0,AH$8))/(INDEX($D$5:$H$5,0,AH$8+1)-INDEX($D$5:$H$5,0,AH$8))+AG97)))</f>
        <v>69.375994613663167</v>
      </c>
      <c r="AI97" s="8" cm="1">
        <f t="array" ref="AI97">IF(AI$8=-1,AJ97,IF(AI$8=99,AH97,IF(AI$8=0,INDEX($E97:$I97,0,AI$6),(INDEX($E97:$I97,0,AI$8+1)-INDEX($E97:$I97,0,AI$8))/(INDEX($D$5:$H$5,0,AI$8+1)-INDEX($D$5:$H$5,0,AI$8))+AH97)))</f>
        <v>69.375994613663167</v>
      </c>
      <c r="AJ97" s="8" cm="1">
        <f t="array" ref="AJ97">IF(AJ$8=-1,AK97,IF(AJ$8=99,AI97,IF(AJ$8=0,INDEX($E97:$I97,0,AJ$6),(INDEX($E97:$I97,0,AJ$8+1)-INDEX($E97:$I97,0,AJ$8))/(INDEX($D$5:$H$5,0,AJ$8+1)-INDEX($D$5:$H$5,0,AJ$8))+AI97)))</f>
        <v>69.375994613663167</v>
      </c>
      <c r="AK97" s="8" cm="1">
        <f t="array" ref="AK97">IF(AK$8=-1,AL97,IF(AK$8=99,AJ97,IF(AK$8=0,INDEX($E97:$I97,0,AK$6),(INDEX($E97:$I97,0,AK$8+1)-INDEX($E97:$I97,0,AK$8))/(INDEX($D$5:$H$5,0,AK$8+1)-INDEX($D$5:$H$5,0,AK$8))+AJ97)))</f>
        <v>69.375994613663167</v>
      </c>
      <c r="AL97" s="8" cm="1">
        <f t="array" ref="AL97">IF(AL$8=-1,AM97,IF(AL$8=99,AK97,IF(AL$8=0,INDEX($E97:$I97,0,AL$6),(INDEX($E97:$I97,0,AL$8+1)-INDEX($E97:$I97,0,AL$8))/(INDEX($D$5:$H$5,0,AL$8+1)-INDEX($D$5:$H$5,0,AL$8))+AK97)))</f>
        <v>69.375994613663167</v>
      </c>
      <c r="AM97" s="8" cm="1">
        <f t="array" ref="AM97">IF(AM$8=-1,AN97,IF(AM$8=99,AL97,IF(AM$8=0,INDEX($E97:$I97,0,AM$6),(INDEX($E97:$I97,0,AM$8+1)-INDEX($E97:$I97,0,AM$8))/(INDEX($D$5:$H$5,0,AM$8+1)-INDEX($D$5:$H$5,0,AM$8))+AL97)))</f>
        <v>69.375994613663167</v>
      </c>
      <c r="AN97" s="8" cm="1">
        <f t="array" ref="AN97">IF(AN$8=-1,AO97,IF(AN$8=99,AM97,IF(AN$8=0,INDEX($E97:$I97,0,AN$6),(INDEX($E97:$I97,0,AN$8+1)-INDEX($E97:$I97,0,AN$8))/(INDEX($D$5:$H$5,0,AN$8+1)-INDEX($D$5:$H$5,0,AN$8))+AM97)))</f>
        <v>69.375994613663167</v>
      </c>
      <c r="AO97" s="8" cm="1">
        <f t="array" ref="AO97">IF(AO$8=-1,AP97,IF(AO$8=99,AN97,IF(AO$8=0,INDEX($E97:$I97,0,AO$6),(INDEX($E97:$I97,0,AO$8+1)-INDEX($E97:$I97,0,AO$8))/(INDEX($D$5:$H$5,0,AO$8+1)-INDEX($D$5:$H$5,0,AO$8))+AN97)))</f>
        <v>69.375994613663167</v>
      </c>
      <c r="AP97" s="8" cm="1">
        <f t="array" ref="AP97">IF(AP$8=-1,AQ97,IF(AP$8=99,AO97,IF(AP$8=0,INDEX($E97:$I97,0,AP$6),(INDEX($E97:$I97,0,AP$8+1)-INDEX($E97:$I97,0,AP$8))/(INDEX($D$5:$H$5,0,AP$8+1)-INDEX($D$5:$H$5,0,AP$8))+AO97)))</f>
        <v>69.375994613663167</v>
      </c>
      <c r="AQ97" s="8" cm="1">
        <f t="array" ref="AQ97">IF(AQ$8=-1,AR97,IF(AQ$8=99,AP97,IF(AQ$8=0,INDEX($E97:$I97,0,AQ$6),(INDEX($E97:$I97,0,AQ$8+1)-INDEX($E97:$I97,0,AQ$8))/(INDEX($D$5:$H$5,0,AQ$8+1)-INDEX($D$5:$H$5,0,AQ$8))+AP97)))</f>
        <v>69.375994613663167</v>
      </c>
      <c r="AR97" s="8" cm="1">
        <f t="array" ref="AR97">IF(AR$8=-1,AS97,IF(AR$8=99,AQ97,IF(AR$8=0,INDEX($E97:$I97,0,AR$6),(INDEX($E97:$I97,0,AR$8+1)-INDEX($E97:$I97,0,AR$8))/(INDEX($D$5:$H$5,0,AR$8+1)-INDEX($D$5:$H$5,0,AR$8))+AQ97)))</f>
        <v>69.375994613663167</v>
      </c>
      <c r="AS97" s="8" cm="1">
        <f t="array" ref="AS97">IF(AS$8=-1,AT97,IF(AS$8=99,AR97,IF(AS$8=0,INDEX($E97:$I97,0,AS$6),(INDEX($E97:$I97,0,AS$8+1)-INDEX($E97:$I97,0,AS$8))/(INDEX($D$5:$H$5,0,AS$8+1)-INDEX($D$5:$H$5,0,AS$8))+AR97)))</f>
        <v>69.375994613663167</v>
      </c>
      <c r="AT97" s="8" cm="1">
        <f t="array" ref="AT97">IF(AT$8=-1,AU97,IF(AT$8=99,AS97,IF(AT$8=0,INDEX($E97:$I97,0,AT$6),(INDEX($E97:$I97,0,AT$8+1)-INDEX($E97:$I97,0,AT$8))/(INDEX($D$5:$H$5,0,AT$8+1)-INDEX($D$5:$H$5,0,AT$8))+AS97)))</f>
        <v>69.375994613663167</v>
      </c>
      <c r="AU97" s="8" cm="1">
        <f t="array" ref="AU97">IF(AU$8=-1,AV97,IF(AU$8=99,AT97,IF(AU$8=0,INDEX($E97:$I97,0,AU$6),(INDEX($E97:$I97,0,AU$8+1)-INDEX($E97:$I97,0,AU$8))/(INDEX($D$5:$H$5,0,AU$8+1)-INDEX($D$5:$H$5,0,AU$8))+AT97)))</f>
        <v>69.375994613663167</v>
      </c>
      <c r="AV97" s="8" cm="1">
        <f t="array" ref="AV97">IF(AV$8=-1,AW97,IF(AV$8=99,AU97,IF(AV$8=0,INDEX($E97:$I97,0,AV$6),(INDEX($E97:$I97,0,AV$8+1)-INDEX($E97:$I97,0,AV$8))/(INDEX($D$5:$H$5,0,AV$8+1)-INDEX($D$5:$H$5,0,AV$8))+AU97)))</f>
        <v>69.375994613663167</v>
      </c>
    </row>
    <row r="98" spans="1:50">
      <c r="A98" s="185" t="s">
        <v>16</v>
      </c>
      <c r="B98" s="264" t="str">
        <f t="shared" si="35"/>
        <v>CEG</v>
      </c>
      <c r="C98" s="107" t="str">
        <f t="shared" si="33"/>
        <v>Commercial - Public lights</v>
      </c>
      <c r="D98" s="107" t="s">
        <v>75</v>
      </c>
      <c r="E98" s="173">
        <f>D62/$J$34</f>
        <v>387.77678995775307</v>
      </c>
      <c r="F98" s="173">
        <f>E62/$O$34</f>
        <v>318.89687890197069</v>
      </c>
      <c r="G98" s="168">
        <f t="shared" si="34"/>
        <v>318.89687890197069</v>
      </c>
      <c r="H98" s="104">
        <f>IF($L$57=-1,G98,((F98-E98)*2/5+E98)*(1+$I$91))</f>
        <v>318.89687890197069</v>
      </c>
      <c r="I98" s="169">
        <f t="shared" si="38"/>
        <v>318.89687890197069</v>
      </c>
      <c r="J98" s="8" cm="1">
        <f t="array" ref="J98">IF(J$8=-1,K98,IF(J$8=99,I98,IF(J$8=0,INDEX($E98:$I98,0,J$6),(INDEX($E98:$I98,0,J$8+1)-INDEX($E98:$I98,0,J$8))/(INDEX($D$5:$H$5,0,J$8+1)-INDEX($D$5:$H$5,0,J$8))+I98)))</f>
        <v>387.77678995775307</v>
      </c>
      <c r="K98" s="8" cm="1">
        <f t="array" ref="K98">IF(K$8=-1,L98,IF(K$8=99,J98,IF(K$8=0,INDEX($E98:$I98,0,K$6),(INDEX($E98:$I98,0,K$8+1)-INDEX($E98:$I98,0,K$8))/(INDEX($D$5:$H$5,0,K$8+1)-INDEX($D$5:$H$5,0,K$8))+J98)))</f>
        <v>374.00080774659659</v>
      </c>
      <c r="L98" s="8" cm="1">
        <f t="array" ref="L98">IF(L$8=-1,M98,IF(L$8=99,K98,IF(L$8=0,INDEX($E98:$I98,0,L$6),(INDEX($E98:$I98,0,L$8+1)-INDEX($E98:$I98,0,L$8))/(INDEX($D$5:$H$5,0,L$8+1)-INDEX($D$5:$H$5,0,L$8))+K98)))</f>
        <v>360.22482553544012</v>
      </c>
      <c r="M98" s="8" cm="1">
        <f t="array" ref="M98">IF(M$8=-1,N98,IF(M$8=99,L98,IF(M$8=0,INDEX($E98:$I98,0,M$6),(INDEX($E98:$I98,0,M$8+1)-INDEX($E98:$I98,0,M$8))/(INDEX($D$5:$H$5,0,M$8+1)-INDEX($D$5:$H$5,0,M$8))+L98)))</f>
        <v>346.44884332428364</v>
      </c>
      <c r="N98" s="8" cm="1">
        <f t="array" ref="N98">IF(N$8=-1,O98,IF(N$8=99,M98,IF(N$8=0,INDEX($E98:$I98,0,N$6),(INDEX($E98:$I98,0,N$8+1)-INDEX($E98:$I98,0,N$8))/(INDEX($D$5:$H$5,0,N$8+1)-INDEX($D$5:$H$5,0,N$8))+M98)))</f>
        <v>332.67286111312717</v>
      </c>
      <c r="O98" s="8" cm="1">
        <f t="array" ref="O98">IF(O$8=-1,P98,IF(O$8=99,N98,IF(O$8=0,INDEX($E98:$I98,0,O$6),(INDEX($E98:$I98,0,O$8+1)-INDEX($E98:$I98,0,O$8))/(INDEX($D$5:$H$5,0,O$8+1)-INDEX($D$5:$H$5,0,O$8))+N98)))</f>
        <v>318.89687890197069</v>
      </c>
      <c r="P98" s="8" cm="1">
        <f t="array" ref="P98">IF(P$8=-1,Q98,IF(P$8=99,O98,IF(P$8=0,INDEX($E98:$I98,0,P$6),(INDEX($E98:$I98,0,P$8+1)-INDEX($E98:$I98,0,P$8))/(INDEX($D$5:$H$5,0,P$8+1)-INDEX($D$5:$H$5,0,P$8))+O98)))</f>
        <v>318.89687890197069</v>
      </c>
      <c r="Q98" s="8" cm="1">
        <f t="array" ref="Q98">IF(Q$8=-1,R98,IF(Q$8=99,P98,IF(Q$8=0,INDEX($E98:$I98,0,Q$6),(INDEX($E98:$I98,0,Q$8+1)-INDEX($E98:$I98,0,Q$8))/(INDEX($D$5:$H$5,0,Q$8+1)-INDEX($D$5:$H$5,0,Q$8))+P98)))</f>
        <v>318.89687890197069</v>
      </c>
      <c r="R98" s="8" cm="1">
        <f t="array" ref="R98">IF(R$8=-1,S98,IF(R$8=99,Q98,IF(R$8=0,INDEX($E98:$I98,0,R$6),(INDEX($E98:$I98,0,R$8+1)-INDEX($E98:$I98,0,R$8))/(INDEX($D$5:$H$5,0,R$8+1)-INDEX($D$5:$H$5,0,R$8))+Q98)))</f>
        <v>318.89687890197069</v>
      </c>
      <c r="S98" s="8" cm="1">
        <f t="array" ref="S98">IF(S$8=-1,T98,IF(S$8=99,R98,IF(S$8=0,INDEX($E98:$I98,0,S$6),(INDEX($E98:$I98,0,S$8+1)-INDEX($E98:$I98,0,S$8))/(INDEX($D$5:$H$5,0,S$8+1)-INDEX($D$5:$H$5,0,S$8))+R98)))</f>
        <v>318.89687890197069</v>
      </c>
      <c r="T98" s="8" cm="1">
        <f t="array" ref="T98">IF(T$8=-1,U98,IF(T$8=99,S98,IF(T$8=0,INDEX($E98:$I98,0,T$6),(INDEX($E98:$I98,0,T$8+1)-INDEX($E98:$I98,0,T$8))/(INDEX($D$5:$H$5,0,T$8+1)-INDEX($D$5:$H$5,0,T$8))+S98)))</f>
        <v>318.89687890197069</v>
      </c>
      <c r="U98" s="8" cm="1">
        <f t="array" ref="U98">IF(U$8=-1,V98,IF(U$8=99,T98,IF(U$8=0,INDEX($E98:$I98,0,U$6),(INDEX($E98:$I98,0,U$8+1)-INDEX($E98:$I98,0,U$8))/(INDEX($D$5:$H$5,0,U$8+1)-INDEX($D$5:$H$5,0,U$8))+T98)))</f>
        <v>318.89687890197069</v>
      </c>
      <c r="V98" s="8" cm="1">
        <f t="array" ref="V98">IF(V$8=-1,W98,IF(V$8=99,U98,IF(V$8=0,INDEX($E98:$I98,0,V$6),(INDEX($E98:$I98,0,V$8+1)-INDEX($E98:$I98,0,V$8))/(INDEX($D$5:$H$5,0,V$8+1)-INDEX($D$5:$H$5,0,V$8))+U98)))</f>
        <v>318.89687890197069</v>
      </c>
      <c r="W98" s="8" cm="1">
        <f t="array" ref="W98">IF(W$8=-1,X98,IF(W$8=99,V98,IF(W$8=0,INDEX($E98:$I98,0,W$6),(INDEX($E98:$I98,0,W$8+1)-INDEX($E98:$I98,0,W$8))/(INDEX($D$5:$H$5,0,W$8+1)-INDEX($D$5:$H$5,0,W$8))+V98)))</f>
        <v>318.89687890197069</v>
      </c>
      <c r="X98" s="8" cm="1">
        <f t="array" ref="X98">IF(X$8=-1,Y98,IF(X$8=99,W98,IF(X$8=0,INDEX($E98:$I98,0,X$6),(INDEX($E98:$I98,0,X$8+1)-INDEX($E98:$I98,0,X$8))/(INDEX($D$5:$H$5,0,X$8+1)-INDEX($D$5:$H$5,0,X$8))+W98)))</f>
        <v>318.89687890197069</v>
      </c>
      <c r="Y98" s="8" cm="1">
        <f t="array" ref="Y98">IF(Y$8=-1,Z98,IF(Y$8=99,X98,IF(Y$8=0,INDEX($E98:$I98,0,Y$6),(INDEX($E98:$I98,0,Y$8+1)-INDEX($E98:$I98,0,Y$8))/(INDEX($D$5:$H$5,0,Y$8+1)-INDEX($D$5:$H$5,0,Y$8))+X98)))</f>
        <v>318.89687890197069</v>
      </c>
      <c r="Z98" s="8" cm="1">
        <f t="array" ref="Z98">IF(Z$8=-1,AA98,IF(Z$8=99,Y98,IF(Z$8=0,INDEX($E98:$I98,0,Z$6),(INDEX($E98:$I98,0,Z$8+1)-INDEX($E98:$I98,0,Z$8))/(INDEX($D$5:$H$5,0,Z$8+1)-INDEX($D$5:$H$5,0,Z$8))+Y98)))</f>
        <v>318.89687890197069</v>
      </c>
      <c r="AA98" s="8" cm="1">
        <f t="array" ref="AA98">IF(AA$8=-1,AB98,IF(AA$8=99,Z98,IF(AA$8=0,INDEX($E98:$I98,0,AA$6),(INDEX($E98:$I98,0,AA$8+1)-INDEX($E98:$I98,0,AA$8))/(INDEX($D$5:$H$5,0,AA$8+1)-INDEX($D$5:$H$5,0,AA$8))+Z98)))</f>
        <v>318.89687890197069</v>
      </c>
      <c r="AB98" s="8" cm="1">
        <f t="array" ref="AB98">IF(AB$8=-1,AC98,IF(AB$8=99,AA98,IF(AB$8=0,INDEX($E98:$I98,0,AB$6),(INDEX($E98:$I98,0,AB$8+1)-INDEX($E98:$I98,0,AB$8))/(INDEX($D$5:$H$5,0,AB$8+1)-INDEX($D$5:$H$5,0,AB$8))+AA98)))</f>
        <v>318.89687890197069</v>
      </c>
      <c r="AC98" s="8" cm="1">
        <f t="array" ref="AC98">IF(AC$8=-1,AD98,IF(AC$8=99,AB98,IF(AC$8=0,INDEX($E98:$I98,0,AC$6),(INDEX($E98:$I98,0,AC$8+1)-INDEX($E98:$I98,0,AC$8))/(INDEX($D$5:$H$5,0,AC$8+1)-INDEX($D$5:$H$5,0,AC$8))+AB98)))</f>
        <v>318.89687890197069</v>
      </c>
      <c r="AD98" s="8" cm="1">
        <f t="array" ref="AD98">IF(AD$8=-1,AE98,IF(AD$8=99,AC98,IF(AD$8=0,INDEX($E98:$I98,0,AD$6),(INDEX($E98:$I98,0,AD$8+1)-INDEX($E98:$I98,0,AD$8))/(INDEX($D$5:$H$5,0,AD$8+1)-INDEX($D$5:$H$5,0,AD$8))+AC98)))</f>
        <v>318.89687890197069</v>
      </c>
      <c r="AE98" s="8" cm="1">
        <f t="array" ref="AE98">IF(AE$8=-1,AF98,IF(AE$8=99,AD98,IF(AE$8=0,INDEX($E98:$I98,0,AE$6),(INDEX($E98:$I98,0,AE$8+1)-INDEX($E98:$I98,0,AE$8))/(INDEX($D$5:$H$5,0,AE$8+1)-INDEX($D$5:$H$5,0,AE$8))+AD98)))</f>
        <v>318.89687890197069</v>
      </c>
      <c r="AF98" s="8" cm="1">
        <f t="array" ref="AF98">IF(AF$8=-1,AG98,IF(AF$8=99,AE98,IF(AF$8=0,INDEX($E98:$I98,0,AF$6),(INDEX($E98:$I98,0,AF$8+1)-INDEX($E98:$I98,0,AF$8))/(INDEX($D$5:$H$5,0,AF$8+1)-INDEX($D$5:$H$5,0,AF$8))+AE98)))</f>
        <v>318.89687890197069</v>
      </c>
      <c r="AG98" s="8" cm="1">
        <f t="array" ref="AG98">IF(AG$8=-1,AH98,IF(AG$8=99,AF98,IF(AG$8=0,INDEX($E98:$I98,0,AG$6),(INDEX($E98:$I98,0,AG$8+1)-INDEX($E98:$I98,0,AG$8))/(INDEX($D$5:$H$5,0,AG$8+1)-INDEX($D$5:$H$5,0,AG$8))+AF98)))</f>
        <v>318.89687890197069</v>
      </c>
      <c r="AH98" s="8" cm="1">
        <f t="array" ref="AH98">IF(AH$8=-1,AI98,IF(AH$8=99,AG98,IF(AH$8=0,INDEX($E98:$I98,0,AH$6),(INDEX($E98:$I98,0,AH$8+1)-INDEX($E98:$I98,0,AH$8))/(INDEX($D$5:$H$5,0,AH$8+1)-INDEX($D$5:$H$5,0,AH$8))+AG98)))</f>
        <v>318.89687890197069</v>
      </c>
      <c r="AI98" s="8" cm="1">
        <f t="array" ref="AI98">IF(AI$8=-1,AJ98,IF(AI$8=99,AH98,IF(AI$8=0,INDEX($E98:$I98,0,AI$6),(INDEX($E98:$I98,0,AI$8+1)-INDEX($E98:$I98,0,AI$8))/(INDEX($D$5:$H$5,0,AI$8+1)-INDEX($D$5:$H$5,0,AI$8))+AH98)))</f>
        <v>318.89687890197069</v>
      </c>
      <c r="AJ98" s="8" cm="1">
        <f t="array" ref="AJ98">IF(AJ$8=-1,AK98,IF(AJ$8=99,AI98,IF(AJ$8=0,INDEX($E98:$I98,0,AJ$6),(INDEX($E98:$I98,0,AJ$8+1)-INDEX($E98:$I98,0,AJ$8))/(INDEX($D$5:$H$5,0,AJ$8+1)-INDEX($D$5:$H$5,0,AJ$8))+AI98)))</f>
        <v>318.89687890197069</v>
      </c>
      <c r="AK98" s="8" cm="1">
        <f t="array" ref="AK98">IF(AK$8=-1,AL98,IF(AK$8=99,AJ98,IF(AK$8=0,INDEX($E98:$I98,0,AK$6),(INDEX($E98:$I98,0,AK$8+1)-INDEX($E98:$I98,0,AK$8))/(INDEX($D$5:$H$5,0,AK$8+1)-INDEX($D$5:$H$5,0,AK$8))+AJ98)))</f>
        <v>318.89687890197069</v>
      </c>
      <c r="AL98" s="8" cm="1">
        <f t="array" ref="AL98">IF(AL$8=-1,AM98,IF(AL$8=99,AK98,IF(AL$8=0,INDEX($E98:$I98,0,AL$6),(INDEX($E98:$I98,0,AL$8+1)-INDEX($E98:$I98,0,AL$8))/(INDEX($D$5:$H$5,0,AL$8+1)-INDEX($D$5:$H$5,0,AL$8))+AK98)))</f>
        <v>318.89687890197069</v>
      </c>
      <c r="AM98" s="8" cm="1">
        <f t="array" ref="AM98">IF(AM$8=-1,AN98,IF(AM$8=99,AL98,IF(AM$8=0,INDEX($E98:$I98,0,AM$6),(INDEX($E98:$I98,0,AM$8+1)-INDEX($E98:$I98,0,AM$8))/(INDEX($D$5:$H$5,0,AM$8+1)-INDEX($D$5:$H$5,0,AM$8))+AL98)))</f>
        <v>318.89687890197069</v>
      </c>
      <c r="AN98" s="8" cm="1">
        <f t="array" ref="AN98">IF(AN$8=-1,AO98,IF(AN$8=99,AM98,IF(AN$8=0,INDEX($E98:$I98,0,AN$6),(INDEX($E98:$I98,0,AN$8+1)-INDEX($E98:$I98,0,AN$8))/(INDEX($D$5:$H$5,0,AN$8+1)-INDEX($D$5:$H$5,0,AN$8))+AM98)))</f>
        <v>318.89687890197069</v>
      </c>
      <c r="AO98" s="8" cm="1">
        <f t="array" ref="AO98">IF(AO$8=-1,AP98,IF(AO$8=99,AN98,IF(AO$8=0,INDEX($E98:$I98,0,AO$6),(INDEX($E98:$I98,0,AO$8+1)-INDEX($E98:$I98,0,AO$8))/(INDEX($D$5:$H$5,0,AO$8+1)-INDEX($D$5:$H$5,0,AO$8))+AN98)))</f>
        <v>318.89687890197069</v>
      </c>
      <c r="AP98" s="8" cm="1">
        <f t="array" ref="AP98">IF(AP$8=-1,AQ98,IF(AP$8=99,AO98,IF(AP$8=0,INDEX($E98:$I98,0,AP$6),(INDEX($E98:$I98,0,AP$8+1)-INDEX($E98:$I98,0,AP$8))/(INDEX($D$5:$H$5,0,AP$8+1)-INDEX($D$5:$H$5,0,AP$8))+AO98)))</f>
        <v>318.89687890197069</v>
      </c>
      <c r="AQ98" s="8" cm="1">
        <f t="array" ref="AQ98">IF(AQ$8=-1,AR98,IF(AQ$8=99,AP98,IF(AQ$8=0,INDEX($E98:$I98,0,AQ$6),(INDEX($E98:$I98,0,AQ$8+1)-INDEX($E98:$I98,0,AQ$8))/(INDEX($D$5:$H$5,0,AQ$8+1)-INDEX($D$5:$H$5,0,AQ$8))+AP98)))</f>
        <v>318.89687890197069</v>
      </c>
      <c r="AR98" s="8" cm="1">
        <f t="array" ref="AR98">IF(AR$8=-1,AS98,IF(AR$8=99,AQ98,IF(AR$8=0,INDEX($E98:$I98,0,AR$6),(INDEX($E98:$I98,0,AR$8+1)-INDEX($E98:$I98,0,AR$8))/(INDEX($D$5:$H$5,0,AR$8+1)-INDEX($D$5:$H$5,0,AR$8))+AQ98)))</f>
        <v>318.89687890197069</v>
      </c>
      <c r="AS98" s="8" cm="1">
        <f t="array" ref="AS98">IF(AS$8=-1,AT98,IF(AS$8=99,AR98,IF(AS$8=0,INDEX($E98:$I98,0,AS$6),(INDEX($E98:$I98,0,AS$8+1)-INDEX($E98:$I98,0,AS$8))/(INDEX($D$5:$H$5,0,AS$8+1)-INDEX($D$5:$H$5,0,AS$8))+AR98)))</f>
        <v>318.89687890197069</v>
      </c>
      <c r="AT98" s="8" cm="1">
        <f t="array" ref="AT98">IF(AT$8=-1,AU98,IF(AT$8=99,AS98,IF(AT$8=0,INDEX($E98:$I98,0,AT$6),(INDEX($E98:$I98,0,AT$8+1)-INDEX($E98:$I98,0,AT$8))/(INDEX($D$5:$H$5,0,AT$8+1)-INDEX($D$5:$H$5,0,AT$8))+AS98)))</f>
        <v>318.89687890197069</v>
      </c>
      <c r="AU98" s="8" cm="1">
        <f t="array" ref="AU98">IF(AU$8=-1,AV98,IF(AU$8=99,AT98,IF(AU$8=0,INDEX($E98:$I98,0,AU$6),(INDEX($E98:$I98,0,AU$8+1)-INDEX($E98:$I98,0,AU$8))/(INDEX($D$5:$H$5,0,AU$8+1)-INDEX($D$5:$H$5,0,AU$8))+AT98)))</f>
        <v>318.89687890197069</v>
      </c>
      <c r="AV98" s="8" cm="1">
        <f t="array" ref="AV98">IF(AV$8=-1,AW98,IF(AV$8=99,AU98,IF(AV$8=0,INDEX($E98:$I98,0,AV$6),(INDEX($E98:$I98,0,AV$8+1)-INDEX($E98:$I98,0,AV$8))/(INDEX($D$5:$H$5,0,AV$8+1)-INDEX($D$5:$H$5,0,AV$8))+AU98)))</f>
        <v>318.89687890197069</v>
      </c>
    </row>
    <row r="99" spans="1:50">
      <c r="A99" s="185" t="s">
        <v>16</v>
      </c>
      <c r="B99" s="264" t="str">
        <f t="shared" si="35"/>
        <v>CET</v>
      </c>
      <c r="C99" s="107" t="str">
        <f t="shared" si="33"/>
        <v>Commercial - Public Water</v>
      </c>
      <c r="D99" s="107" t="s">
        <v>75</v>
      </c>
      <c r="E99" s="173">
        <f>D63/$J$34</f>
        <v>133.99608918927126</v>
      </c>
      <c r="F99" s="173">
        <f>E63/$O$34</f>
        <v>110.19466800007318</v>
      </c>
      <c r="G99" s="168">
        <f t="shared" si="34"/>
        <v>110.19466800007318</v>
      </c>
      <c r="H99" s="104">
        <f>IF($L$57=-1,G99,((F99-E99)*2/5+E99)*(1+$I$91))</f>
        <v>110.19466800007318</v>
      </c>
      <c r="I99" s="169">
        <f t="shared" si="38"/>
        <v>110.19466800007318</v>
      </c>
      <c r="J99" s="8" cm="1">
        <f t="array" ref="J99">IF(J$8=-1,K99,IF(J$8=99,I99,IF(J$8=0,INDEX($E99:$I99,0,J$6),(INDEX($E99:$I99,0,J$8+1)-INDEX($E99:$I99,0,J$8))/(INDEX($D$5:$H$5,0,J$8+1)-INDEX($D$5:$H$5,0,J$8))+I99)))</f>
        <v>133.99608918927126</v>
      </c>
      <c r="K99" s="8" cm="1">
        <f t="array" ref="K99">IF(K$8=-1,L99,IF(K$8=99,J99,IF(K$8=0,INDEX($E99:$I99,0,K$6),(INDEX($E99:$I99,0,K$8+1)-INDEX($E99:$I99,0,K$8))/(INDEX($D$5:$H$5,0,K$8+1)-INDEX($D$5:$H$5,0,K$8))+J99)))</f>
        <v>129.23580495143165</v>
      </c>
      <c r="L99" s="8" cm="1">
        <f t="array" ref="L99">IF(L$8=-1,M99,IF(L$8=99,K99,IF(L$8=0,INDEX($E99:$I99,0,L$6),(INDEX($E99:$I99,0,L$8+1)-INDEX($E99:$I99,0,L$8))/(INDEX($D$5:$H$5,0,L$8+1)-INDEX($D$5:$H$5,0,L$8))+K99)))</f>
        <v>124.47552071359203</v>
      </c>
      <c r="M99" s="8" cm="1">
        <f t="array" ref="M99">IF(M$8=-1,N99,IF(M$8=99,L99,IF(M$8=0,INDEX($E99:$I99,0,M$6),(INDEX($E99:$I99,0,M$8+1)-INDEX($E99:$I99,0,M$8))/(INDEX($D$5:$H$5,0,M$8+1)-INDEX($D$5:$H$5,0,M$8))+L99)))</f>
        <v>119.71523647575242</v>
      </c>
      <c r="N99" s="8" cm="1">
        <f t="array" ref="N99">IF(N$8=-1,O99,IF(N$8=99,M99,IF(N$8=0,INDEX($E99:$I99,0,N$6),(INDEX($E99:$I99,0,N$8+1)-INDEX($E99:$I99,0,N$8))/(INDEX($D$5:$H$5,0,N$8+1)-INDEX($D$5:$H$5,0,N$8))+M99)))</f>
        <v>114.95495223791281</v>
      </c>
      <c r="O99" s="8" cm="1">
        <f t="array" ref="O99">IF(O$8=-1,P99,IF(O$8=99,N99,IF(O$8=0,INDEX($E99:$I99,0,O$6),(INDEX($E99:$I99,0,O$8+1)-INDEX($E99:$I99,0,O$8))/(INDEX($D$5:$H$5,0,O$8+1)-INDEX($D$5:$H$5,0,O$8))+N99)))</f>
        <v>110.19466800007318</v>
      </c>
      <c r="P99" s="8" cm="1">
        <f t="array" ref="P99">IF(P$8=-1,Q99,IF(P$8=99,O99,IF(P$8=0,INDEX($E99:$I99,0,P$6),(INDEX($E99:$I99,0,P$8+1)-INDEX($E99:$I99,0,P$8))/(INDEX($D$5:$H$5,0,P$8+1)-INDEX($D$5:$H$5,0,P$8))+O99)))</f>
        <v>110.19466800007318</v>
      </c>
      <c r="Q99" s="8" cm="1">
        <f t="array" ref="Q99">IF(Q$8=-1,R99,IF(Q$8=99,P99,IF(Q$8=0,INDEX($E99:$I99,0,Q$6),(INDEX($E99:$I99,0,Q$8+1)-INDEX($E99:$I99,0,Q$8))/(INDEX($D$5:$H$5,0,Q$8+1)-INDEX($D$5:$H$5,0,Q$8))+P99)))</f>
        <v>110.19466800007318</v>
      </c>
      <c r="R99" s="8" cm="1">
        <f t="array" ref="R99">IF(R$8=-1,S99,IF(R$8=99,Q99,IF(R$8=0,INDEX($E99:$I99,0,R$6),(INDEX($E99:$I99,0,R$8+1)-INDEX($E99:$I99,0,R$8))/(INDEX($D$5:$H$5,0,R$8+1)-INDEX($D$5:$H$5,0,R$8))+Q99)))</f>
        <v>110.19466800007318</v>
      </c>
      <c r="S99" s="8" cm="1">
        <f t="array" ref="S99">IF(S$8=-1,T99,IF(S$8=99,R99,IF(S$8=0,INDEX($E99:$I99,0,S$6),(INDEX($E99:$I99,0,S$8+1)-INDEX($E99:$I99,0,S$8))/(INDEX($D$5:$H$5,0,S$8+1)-INDEX($D$5:$H$5,0,S$8))+R99)))</f>
        <v>110.19466800007318</v>
      </c>
      <c r="T99" s="8" cm="1">
        <f t="array" ref="T99">IF(T$8=-1,U99,IF(T$8=99,S99,IF(T$8=0,INDEX($E99:$I99,0,T$6),(INDEX($E99:$I99,0,T$8+1)-INDEX($E99:$I99,0,T$8))/(INDEX($D$5:$H$5,0,T$8+1)-INDEX($D$5:$H$5,0,T$8))+S99)))</f>
        <v>110.19466800007318</v>
      </c>
      <c r="U99" s="8" cm="1">
        <f t="array" ref="U99">IF(U$8=-1,V99,IF(U$8=99,T99,IF(U$8=0,INDEX($E99:$I99,0,U$6),(INDEX($E99:$I99,0,U$8+1)-INDEX($E99:$I99,0,U$8))/(INDEX($D$5:$H$5,0,U$8+1)-INDEX($D$5:$H$5,0,U$8))+T99)))</f>
        <v>110.19466800007318</v>
      </c>
      <c r="V99" s="8" cm="1">
        <f t="array" ref="V99">IF(V$8=-1,W99,IF(V$8=99,U99,IF(V$8=0,INDEX($E99:$I99,0,V$6),(INDEX($E99:$I99,0,V$8+1)-INDEX($E99:$I99,0,V$8))/(INDEX($D$5:$H$5,0,V$8+1)-INDEX($D$5:$H$5,0,V$8))+U99)))</f>
        <v>110.19466800007318</v>
      </c>
      <c r="W99" s="8" cm="1">
        <f t="array" ref="W99">IF(W$8=-1,X99,IF(W$8=99,V99,IF(W$8=0,INDEX($E99:$I99,0,W$6),(INDEX($E99:$I99,0,W$8+1)-INDEX($E99:$I99,0,W$8))/(INDEX($D$5:$H$5,0,W$8+1)-INDEX($D$5:$H$5,0,W$8))+V99)))</f>
        <v>110.19466800007318</v>
      </c>
      <c r="X99" s="8" cm="1">
        <f t="array" ref="X99">IF(X$8=-1,Y99,IF(X$8=99,W99,IF(X$8=0,INDEX($E99:$I99,0,X$6),(INDEX($E99:$I99,0,X$8+1)-INDEX($E99:$I99,0,X$8))/(INDEX($D$5:$H$5,0,X$8+1)-INDEX($D$5:$H$5,0,X$8))+W99)))</f>
        <v>110.19466800007318</v>
      </c>
      <c r="Y99" s="8" cm="1">
        <f t="array" ref="Y99">IF(Y$8=-1,Z99,IF(Y$8=99,X99,IF(Y$8=0,INDEX($E99:$I99,0,Y$6),(INDEX($E99:$I99,0,Y$8+1)-INDEX($E99:$I99,0,Y$8))/(INDEX($D$5:$H$5,0,Y$8+1)-INDEX($D$5:$H$5,0,Y$8))+X99)))</f>
        <v>110.19466800007318</v>
      </c>
      <c r="Z99" s="8" cm="1">
        <f t="array" ref="Z99">IF(Z$8=-1,AA99,IF(Z$8=99,Y99,IF(Z$8=0,INDEX($E99:$I99,0,Z$6),(INDEX($E99:$I99,0,Z$8+1)-INDEX($E99:$I99,0,Z$8))/(INDEX($D$5:$H$5,0,Z$8+1)-INDEX($D$5:$H$5,0,Z$8))+Y99)))</f>
        <v>110.19466800007318</v>
      </c>
      <c r="AA99" s="8" cm="1">
        <f t="array" ref="AA99">IF(AA$8=-1,AB99,IF(AA$8=99,Z99,IF(AA$8=0,INDEX($E99:$I99,0,AA$6),(INDEX($E99:$I99,0,AA$8+1)-INDEX($E99:$I99,0,AA$8))/(INDEX($D$5:$H$5,0,AA$8+1)-INDEX($D$5:$H$5,0,AA$8))+Z99)))</f>
        <v>110.19466800007318</v>
      </c>
      <c r="AB99" s="8" cm="1">
        <f t="array" ref="AB99">IF(AB$8=-1,AC99,IF(AB$8=99,AA99,IF(AB$8=0,INDEX($E99:$I99,0,AB$6),(INDEX($E99:$I99,0,AB$8+1)-INDEX($E99:$I99,0,AB$8))/(INDEX($D$5:$H$5,0,AB$8+1)-INDEX($D$5:$H$5,0,AB$8))+AA99)))</f>
        <v>110.19466800007318</v>
      </c>
      <c r="AC99" s="8" cm="1">
        <f t="array" ref="AC99">IF(AC$8=-1,AD99,IF(AC$8=99,AB99,IF(AC$8=0,INDEX($E99:$I99,0,AC$6),(INDEX($E99:$I99,0,AC$8+1)-INDEX($E99:$I99,0,AC$8))/(INDEX($D$5:$H$5,0,AC$8+1)-INDEX($D$5:$H$5,0,AC$8))+AB99)))</f>
        <v>110.19466800007318</v>
      </c>
      <c r="AD99" s="8" cm="1">
        <f t="array" ref="AD99">IF(AD$8=-1,AE99,IF(AD$8=99,AC99,IF(AD$8=0,INDEX($E99:$I99,0,AD$6),(INDEX($E99:$I99,0,AD$8+1)-INDEX($E99:$I99,0,AD$8))/(INDEX($D$5:$H$5,0,AD$8+1)-INDEX($D$5:$H$5,0,AD$8))+AC99)))</f>
        <v>110.19466800007318</v>
      </c>
      <c r="AE99" s="8" cm="1">
        <f t="array" ref="AE99">IF(AE$8=-1,AF99,IF(AE$8=99,AD99,IF(AE$8=0,INDEX($E99:$I99,0,AE$6),(INDEX($E99:$I99,0,AE$8+1)-INDEX($E99:$I99,0,AE$8))/(INDEX($D$5:$H$5,0,AE$8+1)-INDEX($D$5:$H$5,0,AE$8))+AD99)))</f>
        <v>110.19466800007318</v>
      </c>
      <c r="AF99" s="8" cm="1">
        <f t="array" ref="AF99">IF(AF$8=-1,AG99,IF(AF$8=99,AE99,IF(AF$8=0,INDEX($E99:$I99,0,AF$6),(INDEX($E99:$I99,0,AF$8+1)-INDEX($E99:$I99,0,AF$8))/(INDEX($D$5:$H$5,0,AF$8+1)-INDEX($D$5:$H$5,0,AF$8))+AE99)))</f>
        <v>110.19466800007318</v>
      </c>
      <c r="AG99" s="8" cm="1">
        <f t="array" ref="AG99">IF(AG$8=-1,AH99,IF(AG$8=99,AF99,IF(AG$8=0,INDEX($E99:$I99,0,AG$6),(INDEX($E99:$I99,0,AG$8+1)-INDEX($E99:$I99,0,AG$8))/(INDEX($D$5:$H$5,0,AG$8+1)-INDEX($D$5:$H$5,0,AG$8))+AF99)))</f>
        <v>110.19466800007318</v>
      </c>
      <c r="AH99" s="8" cm="1">
        <f t="array" ref="AH99">IF(AH$8=-1,AI99,IF(AH$8=99,AG99,IF(AH$8=0,INDEX($E99:$I99,0,AH$6),(INDEX($E99:$I99,0,AH$8+1)-INDEX($E99:$I99,0,AH$8))/(INDEX($D$5:$H$5,0,AH$8+1)-INDEX($D$5:$H$5,0,AH$8))+AG99)))</f>
        <v>110.19466800007318</v>
      </c>
      <c r="AI99" s="8" cm="1">
        <f t="array" ref="AI99">IF(AI$8=-1,AJ99,IF(AI$8=99,AH99,IF(AI$8=0,INDEX($E99:$I99,0,AI$6),(INDEX($E99:$I99,0,AI$8+1)-INDEX($E99:$I99,0,AI$8))/(INDEX($D$5:$H$5,0,AI$8+1)-INDEX($D$5:$H$5,0,AI$8))+AH99)))</f>
        <v>110.19466800007318</v>
      </c>
      <c r="AJ99" s="8" cm="1">
        <f t="array" ref="AJ99">IF(AJ$8=-1,AK99,IF(AJ$8=99,AI99,IF(AJ$8=0,INDEX($E99:$I99,0,AJ$6),(INDEX($E99:$I99,0,AJ$8+1)-INDEX($E99:$I99,0,AJ$8))/(INDEX($D$5:$H$5,0,AJ$8+1)-INDEX($D$5:$H$5,0,AJ$8))+AI99)))</f>
        <v>110.19466800007318</v>
      </c>
      <c r="AK99" s="8" cm="1">
        <f t="array" ref="AK99">IF(AK$8=-1,AL99,IF(AK$8=99,AJ99,IF(AK$8=0,INDEX($E99:$I99,0,AK$6),(INDEX($E99:$I99,0,AK$8+1)-INDEX($E99:$I99,0,AK$8))/(INDEX($D$5:$H$5,0,AK$8+1)-INDEX($D$5:$H$5,0,AK$8))+AJ99)))</f>
        <v>110.19466800007318</v>
      </c>
      <c r="AL99" s="8" cm="1">
        <f t="array" ref="AL99">IF(AL$8=-1,AM99,IF(AL$8=99,AK99,IF(AL$8=0,INDEX($E99:$I99,0,AL$6),(INDEX($E99:$I99,0,AL$8+1)-INDEX($E99:$I99,0,AL$8))/(INDEX($D$5:$H$5,0,AL$8+1)-INDEX($D$5:$H$5,0,AL$8))+AK99)))</f>
        <v>110.19466800007318</v>
      </c>
      <c r="AM99" s="8" cm="1">
        <f t="array" ref="AM99">IF(AM$8=-1,AN99,IF(AM$8=99,AL99,IF(AM$8=0,INDEX($E99:$I99,0,AM$6),(INDEX($E99:$I99,0,AM$8+1)-INDEX($E99:$I99,0,AM$8))/(INDEX($D$5:$H$5,0,AM$8+1)-INDEX($D$5:$H$5,0,AM$8))+AL99)))</f>
        <v>110.19466800007318</v>
      </c>
      <c r="AN99" s="8" cm="1">
        <f t="array" ref="AN99">IF(AN$8=-1,AO99,IF(AN$8=99,AM99,IF(AN$8=0,INDEX($E99:$I99,0,AN$6),(INDEX($E99:$I99,0,AN$8+1)-INDEX($E99:$I99,0,AN$8))/(INDEX($D$5:$H$5,0,AN$8+1)-INDEX($D$5:$H$5,0,AN$8))+AM99)))</f>
        <v>110.19466800007318</v>
      </c>
      <c r="AO99" s="8" cm="1">
        <f t="array" ref="AO99">IF(AO$8=-1,AP99,IF(AO$8=99,AN99,IF(AO$8=0,INDEX($E99:$I99,0,AO$6),(INDEX($E99:$I99,0,AO$8+1)-INDEX($E99:$I99,0,AO$8))/(INDEX($D$5:$H$5,0,AO$8+1)-INDEX($D$5:$H$5,0,AO$8))+AN99)))</f>
        <v>110.19466800007318</v>
      </c>
      <c r="AP99" s="8" cm="1">
        <f t="array" ref="AP99">IF(AP$8=-1,AQ99,IF(AP$8=99,AO99,IF(AP$8=0,INDEX($E99:$I99,0,AP$6),(INDEX($E99:$I99,0,AP$8+1)-INDEX($E99:$I99,0,AP$8))/(INDEX($D$5:$H$5,0,AP$8+1)-INDEX($D$5:$H$5,0,AP$8))+AO99)))</f>
        <v>110.19466800007318</v>
      </c>
      <c r="AQ99" s="8" cm="1">
        <f t="array" ref="AQ99">IF(AQ$8=-1,AR99,IF(AQ$8=99,AP99,IF(AQ$8=0,INDEX($E99:$I99,0,AQ$6),(INDEX($E99:$I99,0,AQ$8+1)-INDEX($E99:$I99,0,AQ$8))/(INDEX($D$5:$H$5,0,AQ$8+1)-INDEX($D$5:$H$5,0,AQ$8))+AP99)))</f>
        <v>110.19466800007318</v>
      </c>
      <c r="AR99" s="8" cm="1">
        <f t="array" ref="AR99">IF(AR$8=-1,AS99,IF(AR$8=99,AQ99,IF(AR$8=0,INDEX($E99:$I99,0,AR$6),(INDEX($E99:$I99,0,AR$8+1)-INDEX($E99:$I99,0,AR$8))/(INDEX($D$5:$H$5,0,AR$8+1)-INDEX($D$5:$H$5,0,AR$8))+AQ99)))</f>
        <v>110.19466800007318</v>
      </c>
      <c r="AS99" s="8" cm="1">
        <f t="array" ref="AS99">IF(AS$8=-1,AT99,IF(AS$8=99,AR99,IF(AS$8=0,INDEX($E99:$I99,0,AS$6),(INDEX($E99:$I99,0,AS$8+1)-INDEX($E99:$I99,0,AS$8))/(INDEX($D$5:$H$5,0,AS$8+1)-INDEX($D$5:$H$5,0,AS$8))+AR99)))</f>
        <v>110.19466800007318</v>
      </c>
      <c r="AT99" s="8" cm="1">
        <f t="array" ref="AT99">IF(AT$8=-1,AU99,IF(AT$8=99,AS99,IF(AT$8=0,INDEX($E99:$I99,0,AT$6),(INDEX($E99:$I99,0,AT$8+1)-INDEX($E99:$I99,0,AT$8))/(INDEX($D$5:$H$5,0,AT$8+1)-INDEX($D$5:$H$5,0,AT$8))+AS99)))</f>
        <v>110.19466800007318</v>
      </c>
      <c r="AU99" s="8" cm="1">
        <f t="array" ref="AU99">IF(AU$8=-1,AV99,IF(AU$8=99,AT99,IF(AU$8=0,INDEX($E99:$I99,0,AU$6),(INDEX($E99:$I99,0,AU$8+1)-INDEX($E99:$I99,0,AU$8))/(INDEX($D$5:$H$5,0,AU$8+1)-INDEX($D$5:$H$5,0,AU$8))+AT99)))</f>
        <v>110.19466800007318</v>
      </c>
      <c r="AV99" s="8" cm="1">
        <f t="array" ref="AV99">IF(AV$8=-1,AW99,IF(AV$8=99,AU99,IF(AV$8=0,INDEX($E99:$I99,0,AV$6),(INDEX($E99:$I99,0,AV$8+1)-INDEX($E99:$I99,0,AV$8))/(INDEX($D$5:$H$5,0,AV$8+1)-INDEX($D$5:$H$5,0,AV$8))+AU99)))</f>
        <v>110.19466800007318</v>
      </c>
    </row>
    <row r="100" spans="1:50">
      <c r="A100" s="185" t="s">
        <v>16</v>
      </c>
      <c r="B100" s="264" t="str">
        <f t="shared" si="35"/>
        <v>CEO</v>
      </c>
      <c r="C100" s="87" t="str">
        <f t="shared" si="33"/>
        <v>Commercial - Other</v>
      </c>
      <c r="D100" s="87" t="s">
        <v>75</v>
      </c>
      <c r="E100" s="96">
        <f t="shared" si="36"/>
        <v>141.24997285391134</v>
      </c>
      <c r="F100" s="104">
        <f t="shared" si="36"/>
        <v>122.21640392690337</v>
      </c>
      <c r="G100" s="104">
        <f t="shared" si="34"/>
        <v>122.21640392690337</v>
      </c>
      <c r="H100" s="104">
        <f t="shared" ref="H100" si="39">IF($L$57=-1,G100,((F100-E100)*2/5+E100)*(1+$H$91))</f>
        <v>122.21640392690337</v>
      </c>
      <c r="I100" s="150">
        <f t="shared" si="38"/>
        <v>122.21640392690337</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137.44325906850975</v>
      </c>
      <c r="L100" s="8" cm="1">
        <f t="array" ref="L100">IF(L$8=-1,M100,IF(L$8=99,K100,IF(L$8=0,INDEX($E100:$I100,0,L$6),(INDEX($E100:$I100,0,L$8+1)-INDEX($E100:$I100,0,L$8))/(INDEX($D$5:$H$5,0,L$8+1)-INDEX($D$5:$H$5,0,L$8))+K100)))</f>
        <v>133.63654528310815</v>
      </c>
      <c r="M100" s="8" cm="1">
        <f t="array" ref="M100">IF(M$8=-1,N100,IF(M$8=99,L100,IF(M$8=0,INDEX($E100:$I100,0,M$6),(INDEX($E100:$I100,0,M$8+1)-INDEX($E100:$I100,0,M$8))/(INDEX($D$5:$H$5,0,M$8+1)-INDEX($D$5:$H$5,0,M$8))+L100)))</f>
        <v>129.82983149770655</v>
      </c>
      <c r="N100" s="8" cm="1">
        <f t="array" ref="N100">IF(N$8=-1,O100,IF(N$8=99,M100,IF(N$8=0,INDEX($E100:$I100,0,N$6),(INDEX($E100:$I100,0,N$8+1)-INDEX($E100:$I100,0,N$8))/(INDEX($D$5:$H$5,0,N$8+1)-INDEX($D$5:$H$5,0,N$8))+M100)))</f>
        <v>126.02311771230495</v>
      </c>
      <c r="O100" s="8" cm="1">
        <f t="array" ref="O100">IF(O$8=-1,P100,IF(O$8=99,N100,IF(O$8=0,INDEX($E100:$I100,0,O$6),(INDEX($E100:$I100,0,O$8+1)-INDEX($E100:$I100,0,O$8))/(INDEX($D$5:$H$5,0,O$8+1)-INDEX($D$5:$H$5,0,O$8))+N100)))</f>
        <v>122.21640392690337</v>
      </c>
      <c r="P100" s="8" cm="1">
        <f t="array" ref="P100">IF(P$8=-1,Q100,IF(P$8=99,O100,IF(P$8=0,INDEX($E100:$I100,0,P$6),(INDEX($E100:$I100,0,P$8+1)-INDEX($E100:$I100,0,P$8))/(INDEX($D$5:$H$5,0,P$8+1)-INDEX($D$5:$H$5,0,P$8))+O100)))</f>
        <v>122.21640392690337</v>
      </c>
      <c r="Q100" s="8" cm="1">
        <f t="array" ref="Q100">IF(Q$8=-1,R100,IF(Q$8=99,P100,IF(Q$8=0,INDEX($E100:$I100,0,Q$6),(INDEX($E100:$I100,0,Q$8+1)-INDEX($E100:$I100,0,Q$8))/(INDEX($D$5:$H$5,0,Q$8+1)-INDEX($D$5:$H$5,0,Q$8))+P100)))</f>
        <v>122.21640392690337</v>
      </c>
      <c r="R100" s="8" cm="1">
        <f t="array" ref="R100">IF(R$8=-1,S100,IF(R$8=99,Q100,IF(R$8=0,INDEX($E100:$I100,0,R$6),(INDEX($E100:$I100,0,R$8+1)-INDEX($E100:$I100,0,R$8))/(INDEX($D$5:$H$5,0,R$8+1)-INDEX($D$5:$H$5,0,R$8))+Q100)))</f>
        <v>122.21640392690337</v>
      </c>
      <c r="S100" s="8" cm="1">
        <f t="array" ref="S100">IF(S$8=-1,T100,IF(S$8=99,R100,IF(S$8=0,INDEX($E100:$I100,0,S$6),(INDEX($E100:$I100,0,S$8+1)-INDEX($E100:$I100,0,S$8))/(INDEX($D$5:$H$5,0,S$8+1)-INDEX($D$5:$H$5,0,S$8))+R100)))</f>
        <v>122.21640392690337</v>
      </c>
      <c r="T100" s="8" cm="1">
        <f t="array" ref="T100">IF(T$8=-1,U100,IF(T$8=99,S100,IF(T$8=0,INDEX($E100:$I100,0,T$6),(INDEX($E100:$I100,0,T$8+1)-INDEX($E100:$I100,0,T$8))/(INDEX($D$5:$H$5,0,T$8+1)-INDEX($D$5:$H$5,0,T$8))+S100)))</f>
        <v>122.21640392690337</v>
      </c>
      <c r="U100" s="8" cm="1">
        <f t="array" ref="U100">IF(U$8=-1,V100,IF(U$8=99,T100,IF(U$8=0,INDEX($E100:$I100,0,U$6),(INDEX($E100:$I100,0,U$8+1)-INDEX($E100:$I100,0,U$8))/(INDEX($D$5:$H$5,0,U$8+1)-INDEX($D$5:$H$5,0,U$8))+T100)))</f>
        <v>122.21640392690337</v>
      </c>
      <c r="V100" s="8" cm="1">
        <f t="array" ref="V100">IF(V$8=-1,W100,IF(V$8=99,U100,IF(V$8=0,INDEX($E100:$I100,0,V$6),(INDEX($E100:$I100,0,V$8+1)-INDEX($E100:$I100,0,V$8))/(INDEX($D$5:$H$5,0,V$8+1)-INDEX($D$5:$H$5,0,V$8))+U100)))</f>
        <v>122.21640392690337</v>
      </c>
      <c r="W100" s="8" cm="1">
        <f t="array" ref="W100">IF(W$8=-1,X100,IF(W$8=99,V100,IF(W$8=0,INDEX($E100:$I100,0,W$6),(INDEX($E100:$I100,0,W$8+1)-INDEX($E100:$I100,0,W$8))/(INDEX($D$5:$H$5,0,W$8+1)-INDEX($D$5:$H$5,0,W$8))+V100)))</f>
        <v>122.21640392690337</v>
      </c>
      <c r="X100" s="8" cm="1">
        <f t="array" ref="X100">IF(X$8=-1,Y100,IF(X$8=99,W100,IF(X$8=0,INDEX($E100:$I100,0,X$6),(INDEX($E100:$I100,0,X$8+1)-INDEX($E100:$I100,0,X$8))/(INDEX($D$5:$H$5,0,X$8+1)-INDEX($D$5:$H$5,0,X$8))+W100)))</f>
        <v>122.21640392690337</v>
      </c>
      <c r="Y100" s="8" cm="1">
        <f t="array" ref="Y100">IF(Y$8=-1,Z100,IF(Y$8=99,X100,IF(Y$8=0,INDEX($E100:$I100,0,Y$6),(INDEX($E100:$I100,0,Y$8+1)-INDEX($E100:$I100,0,Y$8))/(INDEX($D$5:$H$5,0,Y$8+1)-INDEX($D$5:$H$5,0,Y$8))+X100)))</f>
        <v>122.21640392690337</v>
      </c>
      <c r="Z100" s="8" cm="1">
        <f t="array" ref="Z100">IF(Z$8=-1,AA100,IF(Z$8=99,Y100,IF(Z$8=0,INDEX($E100:$I100,0,Z$6),(INDEX($E100:$I100,0,Z$8+1)-INDEX($E100:$I100,0,Z$8))/(INDEX($D$5:$H$5,0,Z$8+1)-INDEX($D$5:$H$5,0,Z$8))+Y100)))</f>
        <v>122.21640392690337</v>
      </c>
      <c r="AA100" s="8" cm="1">
        <f t="array" ref="AA100">IF(AA$8=-1,AB100,IF(AA$8=99,Z100,IF(AA$8=0,INDEX($E100:$I100,0,AA$6),(INDEX($E100:$I100,0,AA$8+1)-INDEX($E100:$I100,0,AA$8))/(INDEX($D$5:$H$5,0,AA$8+1)-INDEX($D$5:$H$5,0,AA$8))+Z100)))</f>
        <v>122.21640392690337</v>
      </c>
      <c r="AB100" s="8" cm="1">
        <f t="array" ref="AB100">IF(AB$8=-1,AC100,IF(AB$8=99,AA100,IF(AB$8=0,INDEX($E100:$I100,0,AB$6),(INDEX($E100:$I100,0,AB$8+1)-INDEX($E100:$I100,0,AB$8))/(INDEX($D$5:$H$5,0,AB$8+1)-INDEX($D$5:$H$5,0,AB$8))+AA100)))</f>
        <v>122.21640392690337</v>
      </c>
      <c r="AC100" s="8" cm="1">
        <f t="array" ref="AC100">IF(AC$8=-1,AD100,IF(AC$8=99,AB100,IF(AC$8=0,INDEX($E100:$I100,0,AC$6),(INDEX($E100:$I100,0,AC$8+1)-INDEX($E100:$I100,0,AC$8))/(INDEX($D$5:$H$5,0,AC$8+1)-INDEX($D$5:$H$5,0,AC$8))+AB100)))</f>
        <v>122.21640392690337</v>
      </c>
      <c r="AD100" s="8" cm="1">
        <f t="array" ref="AD100">IF(AD$8=-1,AE100,IF(AD$8=99,AC100,IF(AD$8=0,INDEX($E100:$I100,0,AD$6),(INDEX($E100:$I100,0,AD$8+1)-INDEX($E100:$I100,0,AD$8))/(INDEX($D$5:$H$5,0,AD$8+1)-INDEX($D$5:$H$5,0,AD$8))+AC100)))</f>
        <v>122.21640392690337</v>
      </c>
      <c r="AE100" s="8" cm="1">
        <f t="array" ref="AE100">IF(AE$8=-1,AF100,IF(AE$8=99,AD100,IF(AE$8=0,INDEX($E100:$I100,0,AE$6),(INDEX($E100:$I100,0,AE$8+1)-INDEX($E100:$I100,0,AE$8))/(INDEX($D$5:$H$5,0,AE$8+1)-INDEX($D$5:$H$5,0,AE$8))+AD100)))</f>
        <v>122.21640392690337</v>
      </c>
      <c r="AF100" s="8" cm="1">
        <f t="array" ref="AF100">IF(AF$8=-1,AG100,IF(AF$8=99,AE100,IF(AF$8=0,INDEX($E100:$I100,0,AF$6),(INDEX($E100:$I100,0,AF$8+1)-INDEX($E100:$I100,0,AF$8))/(INDEX($D$5:$H$5,0,AF$8+1)-INDEX($D$5:$H$5,0,AF$8))+AE100)))</f>
        <v>122.21640392690337</v>
      </c>
      <c r="AG100" s="8" cm="1">
        <f t="array" ref="AG100">IF(AG$8=-1,AH100,IF(AG$8=99,AF100,IF(AG$8=0,INDEX($E100:$I100,0,AG$6),(INDEX($E100:$I100,0,AG$8+1)-INDEX($E100:$I100,0,AG$8))/(INDEX($D$5:$H$5,0,AG$8+1)-INDEX($D$5:$H$5,0,AG$8))+AF100)))</f>
        <v>122.21640392690337</v>
      </c>
      <c r="AH100" s="8" cm="1">
        <f t="array" ref="AH100">IF(AH$8=-1,AI100,IF(AH$8=99,AG100,IF(AH$8=0,INDEX($E100:$I100,0,AH$6),(INDEX($E100:$I100,0,AH$8+1)-INDEX($E100:$I100,0,AH$8))/(INDEX($D$5:$H$5,0,AH$8+1)-INDEX($D$5:$H$5,0,AH$8))+AG100)))</f>
        <v>122.21640392690337</v>
      </c>
      <c r="AI100" s="8" cm="1">
        <f t="array" ref="AI100">IF(AI$8=-1,AJ100,IF(AI$8=99,AH100,IF(AI$8=0,INDEX($E100:$I100,0,AI$6),(INDEX($E100:$I100,0,AI$8+1)-INDEX($E100:$I100,0,AI$8))/(INDEX($D$5:$H$5,0,AI$8+1)-INDEX($D$5:$H$5,0,AI$8))+AH100)))</f>
        <v>122.21640392690337</v>
      </c>
      <c r="AJ100" s="8" cm="1">
        <f t="array" ref="AJ100">IF(AJ$8=-1,AK100,IF(AJ$8=99,AI100,IF(AJ$8=0,INDEX($E100:$I100,0,AJ$6),(INDEX($E100:$I100,0,AJ$8+1)-INDEX($E100:$I100,0,AJ$8))/(INDEX($D$5:$H$5,0,AJ$8+1)-INDEX($D$5:$H$5,0,AJ$8))+AI100)))</f>
        <v>122.21640392690337</v>
      </c>
      <c r="AK100" s="8" cm="1">
        <f t="array" ref="AK100">IF(AK$8=-1,AL100,IF(AK$8=99,AJ100,IF(AK$8=0,INDEX($E100:$I100,0,AK$6),(INDEX($E100:$I100,0,AK$8+1)-INDEX($E100:$I100,0,AK$8))/(INDEX($D$5:$H$5,0,AK$8+1)-INDEX($D$5:$H$5,0,AK$8))+AJ100)))</f>
        <v>122.21640392690337</v>
      </c>
      <c r="AL100" s="8" cm="1">
        <f t="array" ref="AL100">IF(AL$8=-1,AM100,IF(AL$8=99,AK100,IF(AL$8=0,INDEX($E100:$I100,0,AL$6),(INDEX($E100:$I100,0,AL$8+1)-INDEX($E100:$I100,0,AL$8))/(INDEX($D$5:$H$5,0,AL$8+1)-INDEX($D$5:$H$5,0,AL$8))+AK100)))</f>
        <v>122.21640392690337</v>
      </c>
      <c r="AM100" s="8" cm="1">
        <f t="array" ref="AM100">IF(AM$8=-1,AN100,IF(AM$8=99,AL100,IF(AM$8=0,INDEX($E100:$I100,0,AM$6),(INDEX($E100:$I100,0,AM$8+1)-INDEX($E100:$I100,0,AM$8))/(INDEX($D$5:$H$5,0,AM$8+1)-INDEX($D$5:$H$5,0,AM$8))+AL100)))</f>
        <v>122.21640392690337</v>
      </c>
      <c r="AN100" s="8" cm="1">
        <f t="array" ref="AN100">IF(AN$8=-1,AO100,IF(AN$8=99,AM100,IF(AN$8=0,INDEX($E100:$I100,0,AN$6),(INDEX($E100:$I100,0,AN$8+1)-INDEX($E100:$I100,0,AN$8))/(INDEX($D$5:$H$5,0,AN$8+1)-INDEX($D$5:$H$5,0,AN$8))+AM100)))</f>
        <v>122.21640392690337</v>
      </c>
      <c r="AO100" s="8" cm="1">
        <f t="array" ref="AO100">IF(AO$8=-1,AP100,IF(AO$8=99,AN100,IF(AO$8=0,INDEX($E100:$I100,0,AO$6),(INDEX($E100:$I100,0,AO$8+1)-INDEX($E100:$I100,0,AO$8))/(INDEX($D$5:$H$5,0,AO$8+1)-INDEX($D$5:$H$5,0,AO$8))+AN100)))</f>
        <v>122.21640392690337</v>
      </c>
      <c r="AP100" s="8" cm="1">
        <f t="array" ref="AP100">IF(AP$8=-1,AQ100,IF(AP$8=99,AO100,IF(AP$8=0,INDEX($E100:$I100,0,AP$6),(INDEX($E100:$I100,0,AP$8+1)-INDEX($E100:$I100,0,AP$8))/(INDEX($D$5:$H$5,0,AP$8+1)-INDEX($D$5:$H$5,0,AP$8))+AO100)))</f>
        <v>122.21640392690337</v>
      </c>
      <c r="AQ100" s="8" cm="1">
        <f t="array" ref="AQ100">IF(AQ$8=-1,AR100,IF(AQ$8=99,AP100,IF(AQ$8=0,INDEX($E100:$I100,0,AQ$6),(INDEX($E100:$I100,0,AQ$8+1)-INDEX($E100:$I100,0,AQ$8))/(INDEX($D$5:$H$5,0,AQ$8+1)-INDEX($D$5:$H$5,0,AQ$8))+AP100)))</f>
        <v>122.21640392690337</v>
      </c>
      <c r="AR100" s="8" cm="1">
        <f t="array" ref="AR100">IF(AR$8=-1,AS100,IF(AR$8=99,AQ100,IF(AR$8=0,INDEX($E100:$I100,0,AR$6),(INDEX($E100:$I100,0,AR$8+1)-INDEX($E100:$I100,0,AR$8))/(INDEX($D$5:$H$5,0,AR$8+1)-INDEX($D$5:$H$5,0,AR$8))+AQ100)))</f>
        <v>122.21640392690337</v>
      </c>
      <c r="AS100" s="8" cm="1">
        <f t="array" ref="AS100">IF(AS$8=-1,AT100,IF(AS$8=99,AR100,IF(AS$8=0,INDEX($E100:$I100,0,AS$6),(INDEX($E100:$I100,0,AS$8+1)-INDEX($E100:$I100,0,AS$8))/(INDEX($D$5:$H$5,0,AS$8+1)-INDEX($D$5:$H$5,0,AS$8))+AR100)))</f>
        <v>122.21640392690337</v>
      </c>
      <c r="AT100" s="8" cm="1">
        <f t="array" ref="AT100">IF(AT$8=-1,AU100,IF(AT$8=99,AS100,IF(AT$8=0,INDEX($E100:$I100,0,AT$6),(INDEX($E100:$I100,0,AT$8+1)-INDEX($E100:$I100,0,AT$8))/(INDEX($D$5:$H$5,0,AT$8+1)-INDEX($D$5:$H$5,0,AT$8))+AS100)))</f>
        <v>122.21640392690337</v>
      </c>
      <c r="AU100" s="8" cm="1">
        <f t="array" ref="AU100">IF(AU$8=-1,AV100,IF(AU$8=99,AT100,IF(AU$8=0,INDEX($E100:$I100,0,AU$6),(INDEX($E100:$I100,0,AU$8+1)-INDEX($E100:$I100,0,AU$8))/(INDEX($D$5:$H$5,0,AU$8+1)-INDEX($D$5:$H$5,0,AU$8))+AT100)))</f>
        <v>122.21640392690337</v>
      </c>
      <c r="AV100" s="8" cm="1">
        <f t="array" ref="AV100">IF(AV$8=-1,AW100,IF(AV$8=99,AU100,IF(AV$8=0,INDEX($E100:$I100,0,AV$6),(INDEX($E100:$I100,0,AV$8+1)-INDEX($E100:$I100,0,AV$8))/(INDEX($D$5:$H$5,0,AV$8+1)-INDEX($D$5:$H$5,0,AV$8))+AU100)))</f>
        <v>122.21640392690337</v>
      </c>
    </row>
    <row r="101" spans="1:50">
      <c r="A101" s="185" t="s">
        <v>16</v>
      </c>
      <c r="B101" s="264"/>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4"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4"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4"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4"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4"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4"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4"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4"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4"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4"/>
      <c r="I114" s="151"/>
      <c r="K114" s="87"/>
    </row>
    <row r="115" spans="1:48" ht="15.75" thickBot="1">
      <c r="A115" s="185" t="s">
        <v>16</v>
      </c>
      <c r="B115" s="264"/>
      <c r="C115" s="84" t="s">
        <v>258</v>
      </c>
      <c r="I115" s="151"/>
      <c r="K115" s="87"/>
    </row>
    <row r="116" spans="1:48">
      <c r="A116" s="185" t="s">
        <v>16</v>
      </c>
      <c r="B116" s="264" t="str">
        <f>B105</f>
        <v>CNC</v>
      </c>
      <c r="C116" s="264"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4" t="str">
        <f t="shared" ref="B117:C124" si="44">B106</f>
        <v>CNH</v>
      </c>
      <c r="C117" s="264"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4" t="str">
        <f t="shared" si="44"/>
        <v>CNK</v>
      </c>
      <c r="C118" s="264"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4" t="str">
        <f t="shared" si="44"/>
        <v>CNL</v>
      </c>
      <c r="C119" s="264"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4" t="str">
        <f t="shared" si="44"/>
        <v>CNR</v>
      </c>
      <c r="C120" s="264"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4" t="str">
        <f t="shared" si="44"/>
        <v>CNW</v>
      </c>
      <c r="C121" s="264"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4" t="str">
        <f t="shared" si="44"/>
        <v>CNG</v>
      </c>
      <c r="C122" s="264"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4" t="str">
        <f t="shared" si="44"/>
        <v>CNT</v>
      </c>
      <c r="C123" s="264"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4" t="str">
        <f t="shared" si="44"/>
        <v>CNO</v>
      </c>
      <c r="C124" s="264"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4"/>
      <c r="C125" s="264"/>
      <c r="I125" s="151"/>
      <c r="K125" s="87"/>
    </row>
    <row r="126" spans="1:48" ht="15.75" thickBot="1">
      <c r="A126" s="185" t="s">
        <v>16</v>
      </c>
      <c r="B126" s="264"/>
      <c r="C126" s="84" t="s">
        <v>259</v>
      </c>
      <c r="I126" s="151"/>
      <c r="K126" s="87"/>
    </row>
    <row r="127" spans="1:48">
      <c r="A127" s="185" t="s">
        <v>16</v>
      </c>
      <c r="B127" s="264" t="str">
        <f t="shared" ref="B127:C135" si="45">B116</f>
        <v>CNC</v>
      </c>
      <c r="C127" s="264"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4" t="str">
        <f t="shared" si="45"/>
        <v>CNH</v>
      </c>
      <c r="C128" s="264"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4" t="str">
        <f t="shared" si="45"/>
        <v>CNK</v>
      </c>
      <c r="C129" s="264"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4" t="str">
        <f t="shared" si="45"/>
        <v>CNL</v>
      </c>
      <c r="C130" s="264"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4" t="str">
        <f t="shared" si="45"/>
        <v>CNR</v>
      </c>
      <c r="C131" s="264" t="str">
        <f t="shared" si="45"/>
        <v>Commercial - Refrigeration</v>
      </c>
      <c r="E131" s="144">
        <f t="shared" si="46"/>
        <v>0.01</v>
      </c>
      <c r="H131" s="264"/>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4" t="str">
        <f t="shared" si="45"/>
        <v>CNW</v>
      </c>
      <c r="C132" s="264"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4" t="str">
        <f t="shared" si="45"/>
        <v>CNG</v>
      </c>
      <c r="C133" s="264"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4" t="str">
        <f t="shared" si="45"/>
        <v>CNT</v>
      </c>
      <c r="C134" s="264"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4" t="str">
        <f t="shared" si="45"/>
        <v>CNO</v>
      </c>
      <c r="C135" s="264"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4"/>
      <c r="C136" s="264"/>
      <c r="I136" s="151"/>
      <c r="K136" s="87"/>
    </row>
    <row r="137" spans="1:48" ht="15.75" thickBot="1">
      <c r="A137" s="185" t="s">
        <v>16</v>
      </c>
      <c r="B137" s="264"/>
      <c r="C137" s="84" t="s">
        <v>260</v>
      </c>
      <c r="I137" s="151"/>
      <c r="K137" s="87"/>
    </row>
    <row r="138" spans="1:48">
      <c r="A138" s="185" t="s">
        <v>16</v>
      </c>
      <c r="B138" s="264" t="str">
        <f t="shared" ref="B138:C146" si="50">B127</f>
        <v>CNC</v>
      </c>
      <c r="C138" s="264"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4" t="str">
        <f t="shared" si="50"/>
        <v>CNH</v>
      </c>
      <c r="C139" s="264"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4" t="str">
        <f t="shared" si="50"/>
        <v>CNK</v>
      </c>
      <c r="C140" s="264"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4" t="str">
        <f t="shared" si="50"/>
        <v>CNL</v>
      </c>
      <c r="C141" s="264"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4" t="str">
        <f t="shared" si="50"/>
        <v>CNR</v>
      </c>
      <c r="C142" s="264"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4" t="str">
        <f t="shared" si="50"/>
        <v>CNW</v>
      </c>
      <c r="C143" s="264"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4" t="str">
        <f t="shared" si="50"/>
        <v>CNG</v>
      </c>
      <c r="C144" s="264"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4" t="str">
        <f t="shared" si="50"/>
        <v>CNT</v>
      </c>
      <c r="C145" s="264"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4" t="str">
        <f t="shared" si="50"/>
        <v>CNO</v>
      </c>
      <c r="C146" s="264"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27.182413750658707</v>
      </c>
      <c r="L151" s="157">
        <f t="shared" si="55"/>
        <v>26.492003713185113</v>
      </c>
      <c r="M151" s="157">
        <f t="shared" si="55"/>
        <v>25.741064630366179</v>
      </c>
      <c r="N151" s="157">
        <f t="shared" si="55"/>
        <v>24.958206291803975</v>
      </c>
      <c r="O151" s="157">
        <f t="shared" si="55"/>
        <v>24.056668064799556</v>
      </c>
      <c r="P151" s="157">
        <f>P92*P$34/1000</f>
        <v>24.211751661334905</v>
      </c>
      <c r="Q151" s="157">
        <f>Q92*Q$34/1000</f>
        <v>24.393731912972637</v>
      </c>
      <c r="R151" s="157">
        <f t="shared" si="55"/>
        <v>24.393731912972637</v>
      </c>
      <c r="S151" s="157">
        <f t="shared" si="55"/>
        <v>24.645379254813385</v>
      </c>
      <c r="T151" s="157">
        <f t="shared" si="55"/>
        <v>24.890774477318448</v>
      </c>
      <c r="U151" s="157">
        <f t="shared" si="55"/>
        <v>25.132286595542755</v>
      </c>
      <c r="V151" s="157">
        <f t="shared" si="55"/>
        <v>25.366403804491135</v>
      </c>
      <c r="W151" s="157">
        <f t="shared" si="55"/>
        <v>25.606976389562348</v>
      </c>
      <c r="X151" s="157">
        <f t="shared" si="55"/>
        <v>25.886291728213781</v>
      </c>
      <c r="Y151" s="157">
        <f t="shared" si="55"/>
        <v>26.159407285428316</v>
      </c>
      <c r="Z151" s="157">
        <f t="shared" si="55"/>
        <v>26.441767078572298</v>
      </c>
      <c r="AA151" s="157">
        <f t="shared" si="55"/>
        <v>26.729936478963491</v>
      </c>
      <c r="AB151" s="157">
        <f t="shared" si="55"/>
        <v>27.023120814870442</v>
      </c>
      <c r="AC151" s="157">
        <f t="shared" si="55"/>
        <v>27.359923269024069</v>
      </c>
      <c r="AD151" s="157">
        <f t="shared" si="55"/>
        <v>27.686603926553946</v>
      </c>
      <c r="AE151" s="157">
        <f t="shared" si="55"/>
        <v>28.038798305568452</v>
      </c>
      <c r="AF151" s="157">
        <f t="shared" si="55"/>
        <v>28.410730932991513</v>
      </c>
      <c r="AG151" s="157">
        <f t="shared" si="55"/>
        <v>28.800279470274706</v>
      </c>
      <c r="AH151" s="157">
        <f t="shared" si="55"/>
        <v>29.201414230758864</v>
      </c>
      <c r="AI151" s="157">
        <f t="shared" si="55"/>
        <v>29.612087057844569</v>
      </c>
      <c r="AJ151" s="157">
        <f t="shared" si="55"/>
        <v>30.023137393082798</v>
      </c>
      <c r="AK151" s="157">
        <f t="shared" si="55"/>
        <v>30.444206695057506</v>
      </c>
      <c r="AL151" s="157">
        <f t="shared" si="55"/>
        <v>30.883769033617707</v>
      </c>
      <c r="AM151" s="157">
        <f t="shared" si="55"/>
        <v>31.374443142282082</v>
      </c>
      <c r="AN151" s="157">
        <f t="shared" si="55"/>
        <v>31.8556615937527</v>
      </c>
      <c r="AO151" s="157">
        <f t="shared" si="55"/>
        <v>32.327916811141947</v>
      </c>
      <c r="AP151" s="157">
        <f t="shared" si="55"/>
        <v>32.791660464789629</v>
      </c>
      <c r="AQ151" s="157">
        <f t="shared" si="55"/>
        <v>33.247308016940494</v>
      </c>
      <c r="AR151" s="157">
        <f t="shared" si="55"/>
        <v>33.807722390308861</v>
      </c>
      <c r="AS151" s="157">
        <f t="shared" si="55"/>
        <v>34.356703168221074</v>
      </c>
      <c r="AT151" s="157">
        <f t="shared" si="55"/>
        <v>34.894879498222302</v>
      </c>
      <c r="AU151" s="157">
        <f t="shared" si="55"/>
        <v>35.422825611860688</v>
      </c>
      <c r="AV151" s="157">
        <f t="shared" si="55"/>
        <v>35.977702085098613</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1.7096291700728525</v>
      </c>
      <c r="L152" s="157">
        <f t="shared" si="55"/>
        <v>1.8565924579200153</v>
      </c>
      <c r="M152" s="157">
        <f t="shared" si="55"/>
        <v>2.0036670914771593</v>
      </c>
      <c r="N152" s="157">
        <f t="shared" si="55"/>
        <v>2.1523940814942852</v>
      </c>
      <c r="O152" s="157">
        <f t="shared" si="55"/>
        <v>2.2941963422736769</v>
      </c>
      <c r="P152" s="157">
        <f t="shared" si="55"/>
        <v>2.3089860969878235</v>
      </c>
      <c r="Q152" s="157">
        <f t="shared" si="55"/>
        <v>2.3263408872085125</v>
      </c>
      <c r="R152" s="157">
        <f t="shared" si="55"/>
        <v>2.3263408872085125</v>
      </c>
      <c r="S152" s="157">
        <f t="shared" si="55"/>
        <v>2.350339572713871</v>
      </c>
      <c r="T152" s="157">
        <f t="shared" si="55"/>
        <v>2.3737420164922898</v>
      </c>
      <c r="U152" s="157">
        <f t="shared" si="55"/>
        <v>2.3967741428346621</v>
      </c>
      <c r="V152" s="157">
        <f t="shared" si="55"/>
        <v>2.4191010437581779</v>
      </c>
      <c r="W152" s="157">
        <f t="shared" si="55"/>
        <v>2.4420435702641359</v>
      </c>
      <c r="X152" s="157">
        <f t="shared" si="55"/>
        <v>2.4686808513102463</v>
      </c>
      <c r="Y152" s="157">
        <f t="shared" si="55"/>
        <v>2.4947268819031714</v>
      </c>
      <c r="Z152" s="157">
        <f t="shared" si="55"/>
        <v>2.5216545014260077</v>
      </c>
      <c r="AA152" s="157">
        <f t="shared" si="55"/>
        <v>2.5491361619183035</v>
      </c>
      <c r="AB152" s="157">
        <f t="shared" si="55"/>
        <v>2.5770960784469712</v>
      </c>
      <c r="AC152" s="157">
        <f t="shared" si="55"/>
        <v>2.6092156951913479</v>
      </c>
      <c r="AD152" s="157">
        <f t="shared" si="55"/>
        <v>2.6403700332558633</v>
      </c>
      <c r="AE152" s="157">
        <f t="shared" si="55"/>
        <v>2.6739575215118419</v>
      </c>
      <c r="AF152" s="157">
        <f t="shared" si="55"/>
        <v>2.7094273742407315</v>
      </c>
      <c r="AG152" s="157">
        <f t="shared" si="55"/>
        <v>2.7465771917867805</v>
      </c>
      <c r="AH152" s="157">
        <f t="shared" si="55"/>
        <v>2.7848319450129</v>
      </c>
      <c r="AI152" s="157">
        <f t="shared" si="55"/>
        <v>2.8239963087241748</v>
      </c>
      <c r="AJ152" s="157">
        <f t="shared" si="55"/>
        <v>2.8631966740055907</v>
      </c>
      <c r="AK152" s="157">
        <f t="shared" si="55"/>
        <v>2.9033525114570624</v>
      </c>
      <c r="AL152" s="157">
        <f t="shared" si="55"/>
        <v>2.9452719620896155</v>
      </c>
      <c r="AM152" s="157">
        <f t="shared" si="55"/>
        <v>2.9920657550751608</v>
      </c>
      <c r="AN152" s="157">
        <f t="shared" si="55"/>
        <v>3.0379577966590037</v>
      </c>
      <c r="AO152" s="157">
        <f t="shared" si="55"/>
        <v>3.0829950474302108</v>
      </c>
      <c r="AP152" s="157">
        <f t="shared" si="55"/>
        <v>3.1272205815351573</v>
      </c>
      <c r="AQ152" s="157">
        <f t="shared" si="55"/>
        <v>3.1706740200867758</v>
      </c>
      <c r="AR152" s="157">
        <f t="shared" si="55"/>
        <v>3.2241186867411979</v>
      </c>
      <c r="AS152" s="157">
        <f t="shared" si="55"/>
        <v>3.2764729732646773</v>
      </c>
      <c r="AT152" s="157">
        <f t="shared" si="55"/>
        <v>3.3277968791547754</v>
      </c>
      <c r="AU152" s="157">
        <f t="shared" si="55"/>
        <v>3.3781451667715077</v>
      </c>
      <c r="AV152" s="157">
        <f t="shared" si="55"/>
        <v>3.4310617041692555</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1.9153808286273903</v>
      </c>
      <c r="L153" s="157">
        <f t="shared" si="55"/>
        <v>1.8558704815293359</v>
      </c>
      <c r="M153" s="157">
        <f t="shared" si="55"/>
        <v>1.7918714832016818</v>
      </c>
      <c r="N153" s="157">
        <f t="shared" si="55"/>
        <v>1.7254145340387772</v>
      </c>
      <c r="O153" s="157">
        <f t="shared" si="55"/>
        <v>1.6505641448308161</v>
      </c>
      <c r="P153" s="157">
        <f t="shared" si="55"/>
        <v>1.6612046634264566</v>
      </c>
      <c r="Q153" s="157">
        <f t="shared" si="55"/>
        <v>1.6736906019451017</v>
      </c>
      <c r="R153" s="157">
        <f t="shared" si="55"/>
        <v>1.6736906019451017</v>
      </c>
      <c r="S153" s="157">
        <f t="shared" si="55"/>
        <v>1.6909565042082702</v>
      </c>
      <c r="T153" s="157">
        <f t="shared" si="55"/>
        <v>1.707793439169031</v>
      </c>
      <c r="U153" s="157">
        <f t="shared" si="55"/>
        <v>1.7243639485101179</v>
      </c>
      <c r="V153" s="157">
        <f t="shared" si="55"/>
        <v>1.7404270820137755</v>
      </c>
      <c r="W153" s="157">
        <f t="shared" si="55"/>
        <v>1.7569331285734329</v>
      </c>
      <c r="X153" s="157">
        <f t="shared" si="55"/>
        <v>1.7760973736732737</v>
      </c>
      <c r="Y153" s="157">
        <f t="shared" si="55"/>
        <v>1.7948362424525881</v>
      </c>
      <c r="Z153" s="157">
        <f t="shared" si="55"/>
        <v>1.8142093721499315</v>
      </c>
      <c r="AA153" s="157">
        <f t="shared" si="55"/>
        <v>1.8339811077303496</v>
      </c>
      <c r="AB153" s="157">
        <f t="shared" si="55"/>
        <v>1.8540969255722282</v>
      </c>
      <c r="AC153" s="157">
        <f t="shared" si="55"/>
        <v>1.8772054480500533</v>
      </c>
      <c r="AD153" s="157">
        <f t="shared" si="55"/>
        <v>1.8996194988519413</v>
      </c>
      <c r="AE153" s="157">
        <f t="shared" si="55"/>
        <v>1.9237840844232448</v>
      </c>
      <c r="AF153" s="157">
        <f t="shared" si="55"/>
        <v>1.9493029408776639</v>
      </c>
      <c r="AG153" s="157">
        <f t="shared" si="55"/>
        <v>1.976030451378245</v>
      </c>
      <c r="AH153" s="157">
        <f t="shared" si="55"/>
        <v>2.0035529100627563</v>
      </c>
      <c r="AI153" s="157">
        <f t="shared" si="55"/>
        <v>2.0317297898292361</v>
      </c>
      <c r="AJ153" s="157">
        <f t="shared" si="55"/>
        <v>2.0599325709973257</v>
      </c>
      <c r="AK153" s="157">
        <f t="shared" si="55"/>
        <v>2.088822768528269</v>
      </c>
      <c r="AL153" s="157">
        <f t="shared" si="55"/>
        <v>2.1189818010880215</v>
      </c>
      <c r="AM153" s="157">
        <f t="shared" si="55"/>
        <v>2.152647688998047</v>
      </c>
      <c r="AN153" s="157">
        <f t="shared" si="55"/>
        <v>2.1856648100594063</v>
      </c>
      <c r="AO153" s="157">
        <f t="shared" si="55"/>
        <v>2.2180669501617811</v>
      </c>
      <c r="AP153" s="157">
        <f t="shared" si="55"/>
        <v>2.2498850990858927</v>
      </c>
      <c r="AQ153" s="157">
        <f t="shared" si="55"/>
        <v>2.2811477623206491</v>
      </c>
      <c r="AR153" s="157">
        <f t="shared" si="55"/>
        <v>2.3195986345876669</v>
      </c>
      <c r="AS153" s="157">
        <f t="shared" si="55"/>
        <v>2.357265030689673</v>
      </c>
      <c r="AT153" s="157">
        <f t="shared" si="55"/>
        <v>2.3941901173851345</v>
      </c>
      <c r="AU153" s="157">
        <f t="shared" si="55"/>
        <v>2.4304132935634422</v>
      </c>
      <c r="AV153" s="157">
        <f t="shared" si="55"/>
        <v>2.4684842021809499</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23.654976442577553</v>
      </c>
      <c r="L154" s="157">
        <f t="shared" si="55"/>
        <v>23.054160292769623</v>
      </c>
      <c r="M154" s="157">
        <f t="shared" si="55"/>
        <v>22.400669897220691</v>
      </c>
      <c r="N154" s="157">
        <f t="shared" si="55"/>
        <v>21.71940237894831</v>
      </c>
      <c r="O154" s="157">
        <f t="shared" si="55"/>
        <v>20.934855954282256</v>
      </c>
      <c r="P154" s="157">
        <f t="shared" si="55"/>
        <v>21.06981449241373</v>
      </c>
      <c r="Q154" s="157">
        <f t="shared" si="55"/>
        <v>21.228179330981487</v>
      </c>
      <c r="R154" s="157">
        <f t="shared" si="55"/>
        <v>21.228179330981487</v>
      </c>
      <c r="S154" s="157">
        <f t="shared" si="55"/>
        <v>21.447170624311198</v>
      </c>
      <c r="T154" s="157">
        <f t="shared" si="55"/>
        <v>21.660721130190677</v>
      </c>
      <c r="U154" s="157">
        <f t="shared" si="55"/>
        <v>21.870892438728518</v>
      </c>
      <c r="V154" s="157">
        <f t="shared" si="55"/>
        <v>22.074628468695384</v>
      </c>
      <c r="W154" s="157">
        <f t="shared" si="55"/>
        <v>22.283982166449746</v>
      </c>
      <c r="X154" s="157">
        <f t="shared" si="55"/>
        <v>22.527051005606467</v>
      </c>
      <c r="Y154" s="157">
        <f t="shared" si="55"/>
        <v>22.764724603369825</v>
      </c>
      <c r="Z154" s="157">
        <f t="shared" si="55"/>
        <v>23.010442820906345</v>
      </c>
      <c r="AA154" s="157">
        <f t="shared" si="55"/>
        <v>23.261216738199106</v>
      </c>
      <c r="AB154" s="157">
        <f t="shared" si="55"/>
        <v>23.516354807350293</v>
      </c>
      <c r="AC154" s="157">
        <f t="shared" si="55"/>
        <v>23.809450710896137</v>
      </c>
      <c r="AD154" s="157">
        <f t="shared" si="55"/>
        <v>24.093738314234077</v>
      </c>
      <c r="AE154" s="157">
        <f t="shared" si="55"/>
        <v>24.400228746438405</v>
      </c>
      <c r="AF154" s="157">
        <f t="shared" si="55"/>
        <v>24.723896012363433</v>
      </c>
      <c r="AG154" s="157">
        <f t="shared" si="55"/>
        <v>25.062893187419352</v>
      </c>
      <c r="AH154" s="157">
        <f t="shared" si="55"/>
        <v>25.411973051944692</v>
      </c>
      <c r="AI154" s="157">
        <f t="shared" si="55"/>
        <v>25.769353236774073</v>
      </c>
      <c r="AJ154" s="157">
        <f t="shared" si="55"/>
        <v>26.127061940863619</v>
      </c>
      <c r="AK154" s="157">
        <f t="shared" si="55"/>
        <v>26.493489459415493</v>
      </c>
      <c r="AL154" s="157">
        <f t="shared" si="55"/>
        <v>26.876010189879832</v>
      </c>
      <c r="AM154" s="157">
        <f t="shared" si="55"/>
        <v>27.303009962155659</v>
      </c>
      <c r="AN154" s="157">
        <f t="shared" si="55"/>
        <v>27.721781129340737</v>
      </c>
      <c r="AO154" s="157">
        <f t="shared" si="55"/>
        <v>28.132752213244437</v>
      </c>
      <c r="AP154" s="157">
        <f t="shared" si="55"/>
        <v>28.536316271354067</v>
      </c>
      <c r="AQ154" s="157">
        <f t="shared" si="55"/>
        <v>28.932834851753704</v>
      </c>
      <c r="AR154" s="157">
        <f t="shared" si="55"/>
        <v>29.420524757503493</v>
      </c>
      <c r="AS154" s="157">
        <f t="shared" si="55"/>
        <v>29.898264795163929</v>
      </c>
      <c r="AT154" s="157">
        <f t="shared" si="55"/>
        <v>30.366602468370875</v>
      </c>
      <c r="AU154" s="157">
        <f t="shared" si="55"/>
        <v>30.826037491162541</v>
      </c>
      <c r="AV154" s="157">
        <f t="shared" si="55"/>
        <v>31.308908145085454</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5.7544076281624807</v>
      </c>
      <c r="L155" s="157">
        <f t="shared" si="55"/>
        <v>5.6082506009521316</v>
      </c>
      <c r="M155" s="157">
        <f t="shared" si="55"/>
        <v>5.4492798183683409</v>
      </c>
      <c r="N155" s="157">
        <f t="shared" si="55"/>
        <v>5.2835518577642615</v>
      </c>
      <c r="O155" s="157">
        <f t="shared" si="55"/>
        <v>5.0926998422610916</v>
      </c>
      <c r="P155" s="157">
        <f t="shared" si="55"/>
        <v>5.1255304157006645</v>
      </c>
      <c r="Q155" s="157">
        <f t="shared" si="55"/>
        <v>5.1640549028122535</v>
      </c>
      <c r="R155" s="157">
        <f t="shared" si="55"/>
        <v>5.1640549028122535</v>
      </c>
      <c r="S155" s="157">
        <f t="shared" si="55"/>
        <v>5.2173276326286073</v>
      </c>
      <c r="T155" s="157">
        <f t="shared" si="55"/>
        <v>5.2692768139357149</v>
      </c>
      <c r="U155" s="157">
        <f t="shared" si="55"/>
        <v>5.3204039576894573</v>
      </c>
      <c r="V155" s="157">
        <f t="shared" si="55"/>
        <v>5.3699656289013831</v>
      </c>
      <c r="W155" s="157">
        <f t="shared" si="55"/>
        <v>5.4208938772666331</v>
      </c>
      <c r="X155" s="157">
        <f t="shared" si="55"/>
        <v>5.4800238106913151</v>
      </c>
      <c r="Y155" s="157">
        <f t="shared" si="55"/>
        <v>5.5378412753293507</v>
      </c>
      <c r="Z155" s="157">
        <f t="shared" si="55"/>
        <v>5.5976157075213688</v>
      </c>
      <c r="AA155" s="157">
        <f t="shared" si="55"/>
        <v>5.65862001019386</v>
      </c>
      <c r="AB155" s="157">
        <f t="shared" si="55"/>
        <v>5.7206859545384763</v>
      </c>
      <c r="AC155" s="157">
        <f t="shared" si="55"/>
        <v>5.791985679027384</v>
      </c>
      <c r="AD155" s="157">
        <f t="shared" si="55"/>
        <v>5.8611426598940115</v>
      </c>
      <c r="AE155" s="157">
        <f t="shared" si="55"/>
        <v>5.9357007929497243</v>
      </c>
      <c r="AF155" s="157">
        <f t="shared" si="55"/>
        <v>6.0144374337807429</v>
      </c>
      <c r="AG155" s="157">
        <f t="shared" si="55"/>
        <v>6.0969032918551616</v>
      </c>
      <c r="AH155" s="157">
        <f t="shared" si="55"/>
        <v>6.1818219067664373</v>
      </c>
      <c r="AI155" s="157">
        <f t="shared" si="55"/>
        <v>6.2687596920028117</v>
      </c>
      <c r="AJ155" s="157">
        <f t="shared" si="55"/>
        <v>6.3557773941962497</v>
      </c>
      <c r="AK155" s="157">
        <f t="shared" si="55"/>
        <v>6.4449160713385467</v>
      </c>
      <c r="AL155" s="157">
        <f t="shared" si="55"/>
        <v>6.5379696499230633</v>
      </c>
      <c r="AM155" s="157">
        <f t="shared" si="55"/>
        <v>6.6418433846009366</v>
      </c>
      <c r="AN155" s="157">
        <f t="shared" si="55"/>
        <v>6.7437153946937842</v>
      </c>
      <c r="AO155" s="157">
        <f t="shared" si="55"/>
        <v>6.8436899241933347</v>
      </c>
      <c r="AP155" s="157">
        <f t="shared" si="55"/>
        <v>6.9418625898933231</v>
      </c>
      <c r="AQ155" s="157">
        <f t="shared" si="55"/>
        <v>7.0383213434794332</v>
      </c>
      <c r="AR155" s="157">
        <f t="shared" si="55"/>
        <v>7.1569588116095275</v>
      </c>
      <c r="AS155" s="157">
        <f t="shared" si="55"/>
        <v>7.2731758335822745</v>
      </c>
      <c r="AT155" s="157">
        <f t="shared" si="55"/>
        <v>7.3871055974017414</v>
      </c>
      <c r="AU155" s="157">
        <f t="shared" si="55"/>
        <v>7.4988696655763656</v>
      </c>
      <c r="AV155" s="157">
        <f t="shared" si="55"/>
        <v>7.6163347825294485</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1.9350838419543968</v>
      </c>
      <c r="L156" s="157">
        <f t="shared" si="55"/>
        <v>1.9389084995479011</v>
      </c>
      <c r="M156" s="157">
        <f t="shared" si="55"/>
        <v>1.9395144149677632</v>
      </c>
      <c r="N156" s="157">
        <f t="shared" si="55"/>
        <v>1.9388663886688817</v>
      </c>
      <c r="O156" s="157">
        <f t="shared" si="55"/>
        <v>1.9299198240162898</v>
      </c>
      <c r="P156" s="157">
        <f t="shared" si="55"/>
        <v>1.9423612355420716</v>
      </c>
      <c r="Q156" s="157">
        <f t="shared" si="55"/>
        <v>1.9569604017387006</v>
      </c>
      <c r="R156" s="157">
        <f t="shared" si="55"/>
        <v>1.9569604017387006</v>
      </c>
      <c r="S156" s="157">
        <f t="shared" si="55"/>
        <v>1.9771485338761718</v>
      </c>
      <c r="T156" s="157">
        <f t="shared" si="55"/>
        <v>1.9968350965936577</v>
      </c>
      <c r="U156" s="157">
        <f t="shared" si="55"/>
        <v>2.0162101415269693</v>
      </c>
      <c r="V156" s="157">
        <f t="shared" si="55"/>
        <v>2.0349919379700925</v>
      </c>
      <c r="W156" s="157">
        <f t="shared" si="55"/>
        <v>2.054291609886135</v>
      </c>
      <c r="X156" s="157">
        <f t="shared" si="55"/>
        <v>2.0766993767374382</v>
      </c>
      <c r="Y156" s="157">
        <f t="shared" si="55"/>
        <v>2.0986097729193118</v>
      </c>
      <c r="Z156" s="157">
        <f t="shared" si="55"/>
        <v>2.1212617777948779</v>
      </c>
      <c r="AA156" s="157">
        <f t="shared" si="55"/>
        <v>2.1443798520432242</v>
      </c>
      <c r="AB156" s="157">
        <f t="shared" si="55"/>
        <v>2.1679002439958324</v>
      </c>
      <c r="AC156" s="157">
        <f t="shared" si="55"/>
        <v>2.1949198516695785</v>
      </c>
      <c r="AD156" s="157">
        <f t="shared" si="55"/>
        <v>2.2211274493049342</v>
      </c>
      <c r="AE156" s="157">
        <f t="shared" si="55"/>
        <v>2.2493818572776565</v>
      </c>
      <c r="AF156" s="157">
        <f t="shared" si="55"/>
        <v>2.2792197445914253</v>
      </c>
      <c r="AG156" s="157">
        <f t="shared" si="55"/>
        <v>2.3104708489627503</v>
      </c>
      <c r="AH156" s="157">
        <f t="shared" si="55"/>
        <v>2.3426514453892846</v>
      </c>
      <c r="AI156" s="157">
        <f t="shared" si="55"/>
        <v>2.3755972227530759</v>
      </c>
      <c r="AJ156" s="157">
        <f t="shared" si="55"/>
        <v>2.4085732852945703</v>
      </c>
      <c r="AK156" s="157">
        <f t="shared" si="55"/>
        <v>2.4423531084594732</v>
      </c>
      <c r="AL156" s="157">
        <f t="shared" si="55"/>
        <v>2.4776165152119476</v>
      </c>
      <c r="AM156" s="157">
        <f t="shared" si="55"/>
        <v>2.5169803076911115</v>
      </c>
      <c r="AN156" s="157">
        <f t="shared" si="55"/>
        <v>2.5555855304374191</v>
      </c>
      <c r="AO156" s="157">
        <f t="shared" si="55"/>
        <v>2.593471687555255</v>
      </c>
      <c r="AP156" s="157">
        <f t="shared" si="55"/>
        <v>2.6306750138025001</v>
      </c>
      <c r="AQ156" s="157">
        <f t="shared" si="55"/>
        <v>2.667228839182298</v>
      </c>
      <c r="AR156" s="157">
        <f t="shared" si="55"/>
        <v>2.7121874679464297</v>
      </c>
      <c r="AS156" s="157">
        <f t="shared" si="55"/>
        <v>2.7562288490488673</v>
      </c>
      <c r="AT156" s="157">
        <f t="shared" si="55"/>
        <v>2.7994034551617344</v>
      </c>
      <c r="AU156" s="157">
        <f t="shared" si="55"/>
        <v>2.8417573533814942</v>
      </c>
      <c r="AV156" s="157">
        <f t="shared" si="55"/>
        <v>2.8862717101784376</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10.023810698880988</v>
      </c>
      <c r="L157" s="157">
        <f t="shared" si="55"/>
        <v>9.7692144888562282</v>
      </c>
      <c r="M157" s="157">
        <f t="shared" si="55"/>
        <v>9.4922975350634147</v>
      </c>
      <c r="N157" s="157">
        <f t="shared" si="55"/>
        <v>9.2036100085703758</v>
      </c>
      <c r="O157" s="157">
        <f t="shared" si="55"/>
        <v>8.8711579824850144</v>
      </c>
      <c r="P157" s="157">
        <f t="shared" si="55"/>
        <v>8.9283467453532221</v>
      </c>
      <c r="Q157" s="157">
        <f t="shared" si="55"/>
        <v>8.995453942310931</v>
      </c>
      <c r="R157" s="157">
        <f t="shared" si="55"/>
        <v>8.995453942310931</v>
      </c>
      <c r="S157" s="157">
        <f t="shared" si="55"/>
        <v>9.0882516364607788</v>
      </c>
      <c r="T157" s="157">
        <f t="shared" si="55"/>
        <v>9.1787437936092946</v>
      </c>
      <c r="U157" s="157">
        <f t="shared" si="55"/>
        <v>9.2678040138227225</v>
      </c>
      <c r="V157" s="157">
        <f t="shared" si="55"/>
        <v>9.3541372808156904</v>
      </c>
      <c r="W157" s="157">
        <f t="shared" si="55"/>
        <v>9.4428510379608159</v>
      </c>
      <c r="X157" s="157">
        <f t="shared" si="55"/>
        <v>9.5458516068439963</v>
      </c>
      <c r="Y157" s="157">
        <f t="shared" si="55"/>
        <v>9.6465659388952307</v>
      </c>
      <c r="Z157" s="157">
        <f t="shared" si="55"/>
        <v>9.750689183483173</v>
      </c>
      <c r="AA157" s="157">
        <f t="shared" si="55"/>
        <v>9.8569547839271863</v>
      </c>
      <c r="AB157" s="157">
        <f t="shared" si="55"/>
        <v>9.9650696963836705</v>
      </c>
      <c r="AC157" s="157">
        <f t="shared" si="55"/>
        <v>10.089269264322065</v>
      </c>
      <c r="AD157" s="157">
        <f t="shared" si="55"/>
        <v>10.209736309673625</v>
      </c>
      <c r="AE157" s="157">
        <f t="shared" si="55"/>
        <v>10.339611817302737</v>
      </c>
      <c r="AF157" s="157">
        <f t="shared" si="55"/>
        <v>10.47676601870017</v>
      </c>
      <c r="AG157" s="157">
        <f t="shared" ref="K157:AV159" si="57">AG98*AG$34/1000</f>
        <v>10.620416278444232</v>
      </c>
      <c r="AH157" s="157">
        <f t="shared" si="57"/>
        <v>10.768339084002173</v>
      </c>
      <c r="AI157" s="157">
        <f t="shared" si="57"/>
        <v>10.919779155352776</v>
      </c>
      <c r="AJ157" s="157">
        <f t="shared" si="57"/>
        <v>11.071358436940297</v>
      </c>
      <c r="AK157" s="157">
        <f t="shared" si="57"/>
        <v>11.226632321475375</v>
      </c>
      <c r="AL157" s="157">
        <f t="shared" si="57"/>
        <v>11.38872571437644</v>
      </c>
      <c r="AM157" s="157">
        <f t="shared" si="57"/>
        <v>11.569667128380731</v>
      </c>
      <c r="AN157" s="157">
        <f t="shared" si="57"/>
        <v>11.74712166595774</v>
      </c>
      <c r="AO157" s="157">
        <f t="shared" si="57"/>
        <v>11.921270913485619</v>
      </c>
      <c r="AP157" s="157">
        <f t="shared" si="57"/>
        <v>12.092281429314415</v>
      </c>
      <c r="AQ157" s="157">
        <f t="shared" si="57"/>
        <v>12.260306419665319</v>
      </c>
      <c r="AR157" s="157">
        <f t="shared" si="57"/>
        <v>12.466965314754809</v>
      </c>
      <c r="AS157" s="157">
        <f t="shared" si="57"/>
        <v>12.66940794717126</v>
      </c>
      <c r="AT157" s="157">
        <f t="shared" si="57"/>
        <v>12.867866321914383</v>
      </c>
      <c r="AU157" s="157">
        <f t="shared" si="57"/>
        <v>13.062552193112735</v>
      </c>
      <c r="AV157" s="157">
        <f t="shared" si="57"/>
        <v>13.267168927300476</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3.4637231190911666</v>
      </c>
      <c r="L158" s="157">
        <f t="shared" si="57"/>
        <v>3.3757475172779561</v>
      </c>
      <c r="M158" s="157">
        <f t="shared" si="57"/>
        <v>3.2800589928500612</v>
      </c>
      <c r="N158" s="157">
        <f t="shared" si="57"/>
        <v>3.1803031525069465</v>
      </c>
      <c r="O158" s="157">
        <f t="shared" si="57"/>
        <v>3.0654245097100388</v>
      </c>
      <c r="P158" s="157">
        <f t="shared" si="57"/>
        <v>3.0851860600873766</v>
      </c>
      <c r="Q158" s="157">
        <f t="shared" si="57"/>
        <v>3.1083749207455065</v>
      </c>
      <c r="R158" s="157">
        <f t="shared" si="57"/>
        <v>3.1083749207455065</v>
      </c>
      <c r="S158" s="157">
        <f t="shared" si="57"/>
        <v>3.14044112074478</v>
      </c>
      <c r="T158" s="157">
        <f t="shared" si="57"/>
        <v>3.1717106435068905</v>
      </c>
      <c r="U158" s="157">
        <f t="shared" si="57"/>
        <v>3.2024853611279087</v>
      </c>
      <c r="V158" s="157">
        <f t="shared" si="57"/>
        <v>3.2323177813334891</v>
      </c>
      <c r="W158" s="157">
        <f t="shared" si="57"/>
        <v>3.2629727788025966</v>
      </c>
      <c r="X158" s="157">
        <f t="shared" si="57"/>
        <v>3.2985645774146795</v>
      </c>
      <c r="Y158" s="157">
        <f t="shared" si="57"/>
        <v>3.3333663679541425</v>
      </c>
      <c r="Z158" s="157">
        <f t="shared" si="57"/>
        <v>3.3693461066331967</v>
      </c>
      <c r="AA158" s="157">
        <f t="shared" si="57"/>
        <v>3.4060661353806592</v>
      </c>
      <c r="AB158" s="157">
        <f t="shared" si="57"/>
        <v>3.4434251930328399</v>
      </c>
      <c r="AC158" s="157">
        <f t="shared" si="57"/>
        <v>3.4863422958964625</v>
      </c>
      <c r="AD158" s="157">
        <f t="shared" si="57"/>
        <v>3.5279696273183716</v>
      </c>
      <c r="AE158" s="157">
        <f t="shared" si="57"/>
        <v>3.5728480484989391</v>
      </c>
      <c r="AF158" s="157">
        <f t="shared" si="57"/>
        <v>3.6202416189215931</v>
      </c>
      <c r="AG158" s="157">
        <f t="shared" si="57"/>
        <v>3.6698798992808292</v>
      </c>
      <c r="AH158" s="157">
        <f t="shared" si="57"/>
        <v>3.7209945558564028</v>
      </c>
      <c r="AI158" s="157">
        <f t="shared" si="57"/>
        <v>3.7733246019887052</v>
      </c>
      <c r="AJ158" s="157">
        <f t="shared" si="57"/>
        <v>3.8257027521535454</v>
      </c>
      <c r="AK158" s="157">
        <f t="shared" si="57"/>
        <v>3.8793575706464041</v>
      </c>
      <c r="AL158" s="157">
        <f t="shared" si="57"/>
        <v>3.9353688670794096</v>
      </c>
      <c r="AM158" s="157">
        <f t="shared" si="57"/>
        <v>3.9978930884274515</v>
      </c>
      <c r="AN158" s="157">
        <f t="shared" si="57"/>
        <v>4.0592124212498222</v>
      </c>
      <c r="AO158" s="157">
        <f t="shared" si="57"/>
        <v>4.1193896126349294</v>
      </c>
      <c r="AP158" s="157">
        <f t="shared" si="57"/>
        <v>4.1784822167430686</v>
      </c>
      <c r="AQ158" s="157">
        <f t="shared" si="57"/>
        <v>4.2365431739126276</v>
      </c>
      <c r="AR158" s="157">
        <f t="shared" si="57"/>
        <v>4.3079540588734941</v>
      </c>
      <c r="AS158" s="157">
        <f t="shared" si="57"/>
        <v>4.3779080162311299</v>
      </c>
      <c r="AT158" s="157">
        <f t="shared" si="57"/>
        <v>4.4464852152051444</v>
      </c>
      <c r="AU158" s="157">
        <f t="shared" si="57"/>
        <v>4.5137588273360496</v>
      </c>
      <c r="AV158" s="157">
        <f t="shared" si="57"/>
        <v>4.5844640445483158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3.6836958161690943</v>
      </c>
      <c r="L159" s="157">
        <f t="shared" si="57"/>
        <v>3.6241923983997872</v>
      </c>
      <c r="M159" s="157">
        <f t="shared" si="57"/>
        <v>3.5571871958880834</v>
      </c>
      <c r="N159" s="157">
        <f t="shared" si="57"/>
        <v>3.4865111136726998</v>
      </c>
      <c r="O159" s="157">
        <f t="shared" si="57"/>
        <v>3.3998483491588085</v>
      </c>
      <c r="P159" s="157">
        <f t="shared" si="57"/>
        <v>3.4217657945939819</v>
      </c>
      <c r="Q159" s="157">
        <f t="shared" si="57"/>
        <v>3.4474844542372667</v>
      </c>
      <c r="R159" s="157">
        <f t="shared" si="57"/>
        <v>3.4474844542372667</v>
      </c>
      <c r="S159" s="157">
        <f t="shared" si="57"/>
        <v>3.4830489304740797</v>
      </c>
      <c r="T159" s="157">
        <f t="shared" si="57"/>
        <v>3.5177298156190213</v>
      </c>
      <c r="U159" s="157">
        <f t="shared" si="57"/>
        <v>3.5518619146376809</v>
      </c>
      <c r="V159" s="157">
        <f t="shared" si="57"/>
        <v>3.5849489158885937</v>
      </c>
      <c r="W159" s="157">
        <f t="shared" si="57"/>
        <v>3.6189482338325445</v>
      </c>
      <c r="X159" s="157">
        <f t="shared" si="57"/>
        <v>3.6584229354184368</v>
      </c>
      <c r="Y159" s="157">
        <f t="shared" si="57"/>
        <v>3.6970214426524497</v>
      </c>
      <c r="Z159" s="157">
        <f t="shared" si="57"/>
        <v>3.7369264067980903</v>
      </c>
      <c r="AA159" s="157">
        <f t="shared" si="57"/>
        <v>3.7776524232837918</v>
      </c>
      <c r="AB159" s="157">
        <f t="shared" si="57"/>
        <v>3.8190871838145317</v>
      </c>
      <c r="AC159" s="157">
        <f t="shared" si="57"/>
        <v>3.8666863469514401</v>
      </c>
      <c r="AD159" s="157">
        <f t="shared" si="57"/>
        <v>3.9128550304621141</v>
      </c>
      <c r="AE159" s="157">
        <f t="shared" si="57"/>
        <v>3.9626294828031496</v>
      </c>
      <c r="AF159" s="157">
        <f t="shared" si="57"/>
        <v>4.0151934757026009</v>
      </c>
      <c r="AG159" s="157">
        <f t="shared" si="57"/>
        <v>4.0702470661596024</v>
      </c>
      <c r="AH159" s="157">
        <f t="shared" si="57"/>
        <v>4.1269380987476865</v>
      </c>
      <c r="AI159" s="157">
        <f t="shared" si="57"/>
        <v>4.1849771143524581</v>
      </c>
      <c r="AJ159" s="157">
        <f t="shared" si="57"/>
        <v>4.2430694819204238</v>
      </c>
      <c r="AK159" s="157">
        <f t="shared" si="57"/>
        <v>4.302577796510958</v>
      </c>
      <c r="AL159" s="157">
        <f t="shared" si="57"/>
        <v>4.3646996700422722</v>
      </c>
      <c r="AM159" s="157">
        <f t="shared" si="57"/>
        <v>4.4340449989059367</v>
      </c>
      <c r="AN159" s="157">
        <f t="shared" si="57"/>
        <v>4.5020539913985873</v>
      </c>
      <c r="AO159" s="157">
        <f t="shared" si="57"/>
        <v>4.5687962400299273</v>
      </c>
      <c r="AP159" s="157">
        <f t="shared" si="57"/>
        <v>4.6343355778567634</v>
      </c>
      <c r="AQ159" s="157">
        <f t="shared" si="57"/>
        <v>4.6987307207670623</v>
      </c>
      <c r="AR159" s="157">
        <f t="shared" si="57"/>
        <v>4.7779322077314692</v>
      </c>
      <c r="AS159" s="157">
        <f t="shared" si="57"/>
        <v>4.8555178229329279</v>
      </c>
      <c r="AT159" s="157">
        <f t="shared" si="57"/>
        <v>4.9315764816874346</v>
      </c>
      <c r="AU159" s="157">
        <f t="shared" si="57"/>
        <v>5.0061893382170002</v>
      </c>
      <c r="AV159" s="157">
        <f t="shared" si="57"/>
        <v>5.0846081722984087</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108.72965500263481</v>
      </c>
      <c r="L162" s="157">
        <f t="shared" si="61"/>
        <v>105.96801485274044</v>
      </c>
      <c r="M162" s="157">
        <f t="shared" si="61"/>
        <v>102.9642585214647</v>
      </c>
      <c r="N162" s="157">
        <f t="shared" si="61"/>
        <v>99.832825167215901</v>
      </c>
      <c r="O162" s="157">
        <f t="shared" si="61"/>
        <v>96.226672259198224</v>
      </c>
      <c r="P162" s="157">
        <f t="shared" si="61"/>
        <v>95.264405536606233</v>
      </c>
      <c r="Q162" s="157">
        <f>Q$35*Q70/1000</f>
        <v>94.302138814014256</v>
      </c>
      <c r="R162" s="157">
        <f t="shared" si="61"/>
        <v>93.339872091422265</v>
      </c>
      <c r="S162" s="157">
        <f t="shared" si="61"/>
        <v>92.377605368830288</v>
      </c>
      <c r="T162" s="157">
        <f t="shared" si="61"/>
        <v>91.415338646238311</v>
      </c>
      <c r="U162" s="157">
        <f t="shared" si="61"/>
        <v>90.45307192364632</v>
      </c>
      <c r="V162" s="157">
        <f t="shared" si="61"/>
        <v>89.490805201054329</v>
      </c>
      <c r="W162" s="157">
        <f t="shared" si="61"/>
        <v>88.528538478462352</v>
      </c>
      <c r="X162" s="157">
        <f t="shared" si="61"/>
        <v>87.566271755870375</v>
      </c>
      <c r="Y162" s="157">
        <f t="shared" si="61"/>
        <v>86.604005033278398</v>
      </c>
      <c r="Z162" s="157">
        <f t="shared" si="61"/>
        <v>85.641738310686407</v>
      </c>
      <c r="AA162" s="157">
        <f t="shared" si="61"/>
        <v>84.67947158809443</v>
      </c>
      <c r="AB162" s="157">
        <f t="shared" si="61"/>
        <v>83.717204865502438</v>
      </c>
      <c r="AC162" s="157">
        <f t="shared" si="61"/>
        <v>82.754938142910476</v>
      </c>
      <c r="AD162" s="157">
        <f t="shared" si="61"/>
        <v>81.792671420318484</v>
      </c>
      <c r="AE162" s="157">
        <f t="shared" si="61"/>
        <v>80.830404697726493</v>
      </c>
      <c r="AF162" s="157">
        <f t="shared" si="61"/>
        <v>79.868137975134502</v>
      </c>
      <c r="AG162" s="157">
        <f t="shared" si="61"/>
        <v>78.905871252542525</v>
      </c>
      <c r="AH162" s="157">
        <f t="shared" si="61"/>
        <v>77.943604529950548</v>
      </c>
      <c r="AI162" s="157">
        <f t="shared" si="61"/>
        <v>76.981337807358557</v>
      </c>
      <c r="AJ162" s="157">
        <f t="shared" si="61"/>
        <v>76.01907108476658</v>
      </c>
      <c r="AK162" s="157">
        <f t="shared" si="61"/>
        <v>75.056804362174589</v>
      </c>
      <c r="AL162" s="157">
        <f t="shared" si="61"/>
        <v>74.094537639582597</v>
      </c>
      <c r="AM162" s="157">
        <f t="shared" si="61"/>
        <v>73.132270916990635</v>
      </c>
      <c r="AN162" s="157">
        <f t="shared" si="61"/>
        <v>72.170004194398643</v>
      </c>
      <c r="AO162" s="157">
        <f t="shared" si="61"/>
        <v>71.207737471806652</v>
      </c>
      <c r="AP162" s="157">
        <f t="shared" si="61"/>
        <v>70.245470749214675</v>
      </c>
      <c r="AQ162" s="157">
        <f t="shared" si="61"/>
        <v>69.283204026622684</v>
      </c>
      <c r="AR162" s="157">
        <f t="shared" si="61"/>
        <v>68.320937304030721</v>
      </c>
      <c r="AS162" s="157">
        <f t="shared" si="61"/>
        <v>67.35867058143873</v>
      </c>
      <c r="AT162" s="157">
        <f t="shared" si="61"/>
        <v>66.396403858846753</v>
      </c>
      <c r="AU162" s="157">
        <f t="shared" si="61"/>
        <v>65.434137136254762</v>
      </c>
      <c r="AV162" s="157">
        <f t="shared" si="61"/>
        <v>64.471870413662771</v>
      </c>
    </row>
    <row r="163" spans="1:48">
      <c r="A163" s="185" t="s">
        <v>16</v>
      </c>
      <c r="B163" s="87" t="str">
        <f t="shared" si="59"/>
        <v>CEH</v>
      </c>
      <c r="C163" s="87" t="str">
        <f t="shared" si="60"/>
        <v>Commercial - Space Heating</v>
      </c>
      <c r="E163" s="106"/>
      <c r="F163" s="106"/>
      <c r="I163" s="151"/>
      <c r="J163" s="157">
        <f t="shared" si="61"/>
        <v>6.2814039260015191</v>
      </c>
      <c r="K163" s="157">
        <f t="shared" si="61"/>
        <v>6.8385166802914092</v>
      </c>
      <c r="L163" s="157">
        <f t="shared" si="61"/>
        <v>7.4263698316800602</v>
      </c>
      <c r="M163" s="157">
        <f t="shared" si="61"/>
        <v>8.0146683659086371</v>
      </c>
      <c r="N163" s="157">
        <f t="shared" si="61"/>
        <v>8.609576325977141</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8.6261782469490225</v>
      </c>
      <c r="V163" s="157">
        <f t="shared" si="61"/>
        <v>8.5344103932580744</v>
      </c>
      <c r="W163" s="157">
        <f t="shared" si="61"/>
        <v>8.4426425395671281</v>
      </c>
      <c r="X163" s="157">
        <f t="shared" si="61"/>
        <v>8.35087468587618</v>
      </c>
      <c r="Y163" s="157">
        <f t="shared" si="61"/>
        <v>8.2591068321852337</v>
      </c>
      <c r="Z163" s="157">
        <f t="shared" si="61"/>
        <v>8.1673389784942874</v>
      </c>
      <c r="AA163" s="157">
        <f t="shared" si="61"/>
        <v>8.075571124803341</v>
      </c>
      <c r="AB163" s="157">
        <f t="shared" si="61"/>
        <v>7.983803271112393</v>
      </c>
      <c r="AC163" s="157">
        <f t="shared" si="61"/>
        <v>7.8920354174214467</v>
      </c>
      <c r="AD163" s="157">
        <f t="shared" si="61"/>
        <v>7.8002675637304995</v>
      </c>
      <c r="AE163" s="157">
        <f t="shared" si="61"/>
        <v>7.7084997100395514</v>
      </c>
      <c r="AF163" s="157">
        <f t="shared" si="61"/>
        <v>7.6167318563486042</v>
      </c>
      <c r="AG163" s="157">
        <f t="shared" si="61"/>
        <v>7.524964002657657</v>
      </c>
      <c r="AH163" s="157">
        <f t="shared" si="61"/>
        <v>7.4331961489667098</v>
      </c>
      <c r="AI163" s="157">
        <f t="shared" si="61"/>
        <v>7.3414282952757635</v>
      </c>
      <c r="AJ163" s="157">
        <f t="shared" si="61"/>
        <v>7.2496604415848154</v>
      </c>
      <c r="AK163" s="157">
        <f t="shared" si="61"/>
        <v>7.1578925878938682</v>
      </c>
      <c r="AL163" s="157">
        <f t="shared" si="61"/>
        <v>7.066124734202921</v>
      </c>
      <c r="AM163" s="157">
        <f t="shared" si="61"/>
        <v>6.9743568805119747</v>
      </c>
      <c r="AN163" s="157">
        <f t="shared" si="61"/>
        <v>6.8825890268210275</v>
      </c>
      <c r="AO163" s="157">
        <f t="shared" si="61"/>
        <v>6.7908211731300785</v>
      </c>
      <c r="AP163" s="157">
        <f t="shared" si="61"/>
        <v>6.6990533194391331</v>
      </c>
      <c r="AQ163" s="157">
        <f t="shared" si="61"/>
        <v>6.6072854657481859</v>
      </c>
      <c r="AR163" s="157">
        <f t="shared" si="61"/>
        <v>6.5155176120572396</v>
      </c>
      <c r="AS163" s="157">
        <f t="shared" si="61"/>
        <v>6.4237497583662915</v>
      </c>
      <c r="AT163" s="157">
        <f t="shared" si="61"/>
        <v>6.3319819046753443</v>
      </c>
      <c r="AU163" s="157">
        <f t="shared" si="61"/>
        <v>6.240214050984398</v>
      </c>
      <c r="AV163" s="157">
        <f t="shared" si="61"/>
        <v>6.1484461972934499</v>
      </c>
    </row>
    <row r="164" spans="1:48">
      <c r="A164" s="185" t="s">
        <v>16</v>
      </c>
      <c r="B164" s="87" t="str">
        <f t="shared" si="59"/>
        <v>CEK</v>
      </c>
      <c r="C164" s="87" t="str">
        <f t="shared" si="60"/>
        <v>Commercial - Cooking</v>
      </c>
      <c r="E164" s="106"/>
      <c r="F164" s="106"/>
      <c r="I164" s="151"/>
      <c r="J164" s="157">
        <f t="shared" si="61"/>
        <v>7.9155998052238097</v>
      </c>
      <c r="K164" s="157">
        <f t="shared" si="61"/>
        <v>7.6615233145095605</v>
      </c>
      <c r="L164" s="157">
        <f t="shared" si="61"/>
        <v>7.4234819261173426</v>
      </c>
      <c r="M164" s="157">
        <f t="shared" si="61"/>
        <v>7.1674859328067262</v>
      </c>
      <c r="N164" s="157">
        <f t="shared" si="61"/>
        <v>6.9016581361551088</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6.2061211845638677</v>
      </c>
      <c r="V164" s="157">
        <f t="shared" si="61"/>
        <v>6.1400986187706348</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5.2157826976653769</v>
      </c>
      <c r="AK164" s="157">
        <f t="shared" si="61"/>
        <v>5.1497601318721449</v>
      </c>
      <c r="AL164" s="157">
        <f t="shared" si="61"/>
        <v>5.0837375660789119</v>
      </c>
      <c r="AM164" s="157">
        <f t="shared" si="61"/>
        <v>5.0177150002856798</v>
      </c>
      <c r="AN164" s="157">
        <f t="shared" si="61"/>
        <v>4.9516924344924469</v>
      </c>
      <c r="AO164" s="157">
        <f t="shared" si="61"/>
        <v>4.885669868699213</v>
      </c>
      <c r="AP164" s="157">
        <f t="shared" si="61"/>
        <v>4.819647302905981</v>
      </c>
      <c r="AQ164" s="157">
        <f t="shared" si="61"/>
        <v>4.753624737112748</v>
      </c>
      <c r="AR164" s="157">
        <f t="shared" si="61"/>
        <v>4.6876021713195168</v>
      </c>
      <c r="AS164" s="157">
        <f t="shared" si="61"/>
        <v>4.6215796055262839</v>
      </c>
      <c r="AT164" s="157">
        <f t="shared" si="61"/>
        <v>4.55555703973305</v>
      </c>
      <c r="AU164" s="157">
        <f t="shared" si="61"/>
        <v>4.489534473939818</v>
      </c>
      <c r="AV164" s="157">
        <f t="shared" si="61"/>
        <v>4.423511908146585</v>
      </c>
    </row>
    <row r="165" spans="1:48">
      <c r="A165" s="185" t="s">
        <v>16</v>
      </c>
      <c r="B165" s="87" t="str">
        <f t="shared" si="59"/>
        <v>CEL</v>
      </c>
      <c r="C165" s="87" t="str">
        <f t="shared" si="60"/>
        <v>Commercial - Lighting</v>
      </c>
      <c r="E165" s="106"/>
      <c r="F165" s="106"/>
      <c r="I165" s="151"/>
      <c r="J165" s="157">
        <f t="shared" si="61"/>
        <v>97.232217524551132</v>
      </c>
      <c r="K165" s="157">
        <f t="shared" si="61"/>
        <v>94.619905770310211</v>
      </c>
      <c r="L165" s="157">
        <f t="shared" si="61"/>
        <v>92.216641171078479</v>
      </c>
      <c r="M165" s="157">
        <f t="shared" si="61"/>
        <v>89.602679588882765</v>
      </c>
      <c r="N165" s="157">
        <f t="shared" si="61"/>
        <v>86.877609515793239</v>
      </c>
      <c r="O165" s="157">
        <f t="shared" si="61"/>
        <v>83.739423817129023</v>
      </c>
      <c r="P165" s="157">
        <f t="shared" si="61"/>
        <v>82.902029578957737</v>
      </c>
      <c r="Q165" s="157">
        <f t="shared" si="61"/>
        <v>82.064635340786438</v>
      </c>
      <c r="R165" s="157">
        <f t="shared" si="61"/>
        <v>81.227241102615139</v>
      </c>
      <c r="S165" s="157">
        <f t="shared" si="61"/>
        <v>80.389846864443854</v>
      </c>
      <c r="T165" s="157">
        <f t="shared" si="61"/>
        <v>79.552452626272569</v>
      </c>
      <c r="U165" s="157">
        <f t="shared" si="61"/>
        <v>78.715058388101269</v>
      </c>
      <c r="V165" s="157">
        <f t="shared" si="61"/>
        <v>77.87766414992997</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70.341116006388361</v>
      </c>
      <c r="AF165" s="157">
        <f t="shared" si="61"/>
        <v>69.503721768217076</v>
      </c>
      <c r="AG165" s="157">
        <f t="shared" si="61"/>
        <v>68.666327530045791</v>
      </c>
      <c r="AH165" s="157">
        <f t="shared" si="61"/>
        <v>67.828933291874492</v>
      </c>
      <c r="AI165" s="157">
        <f t="shared" si="61"/>
        <v>66.991539053703207</v>
      </c>
      <c r="AJ165" s="157">
        <f t="shared" si="61"/>
        <v>66.154144815531907</v>
      </c>
      <c r="AK165" s="157">
        <f t="shared" si="61"/>
        <v>65.316750577360622</v>
      </c>
      <c r="AL165" s="157">
        <f t="shared" si="61"/>
        <v>64.479356339189323</v>
      </c>
      <c r="AM165" s="157">
        <f t="shared" si="61"/>
        <v>63.641962101018045</v>
      </c>
      <c r="AN165" s="157">
        <f t="shared" si="61"/>
        <v>62.804567862846753</v>
      </c>
      <c r="AO165" s="157">
        <f t="shared" si="61"/>
        <v>61.967173624675453</v>
      </c>
      <c r="AP165" s="157">
        <f t="shared" si="61"/>
        <v>61.129779386504161</v>
      </c>
      <c r="AQ165" s="157">
        <f t="shared" si="61"/>
        <v>60.292385148332869</v>
      </c>
      <c r="AR165" s="157">
        <f t="shared" si="61"/>
        <v>59.454990910161591</v>
      </c>
      <c r="AS165" s="157">
        <f t="shared" si="61"/>
        <v>58.617596671990292</v>
      </c>
      <c r="AT165" s="157">
        <f t="shared" si="61"/>
        <v>57.780202433818999</v>
      </c>
      <c r="AU165" s="157">
        <f t="shared" si="61"/>
        <v>56.942808195647714</v>
      </c>
      <c r="AV165" s="157">
        <f t="shared" si="61"/>
        <v>56.105413957476415</v>
      </c>
    </row>
    <row r="166" spans="1:48">
      <c r="A166" s="185" t="s">
        <v>16</v>
      </c>
      <c r="B166" s="87" t="str">
        <f t="shared" si="59"/>
        <v>CER</v>
      </c>
      <c r="C166" s="87" t="str">
        <f t="shared" si="60"/>
        <v>Commercial - Refrigeration</v>
      </c>
      <c r="E166" s="106"/>
      <c r="F166" s="106"/>
      <c r="I166" s="151"/>
      <c r="J166" s="157">
        <f t="shared" si="61"/>
        <v>23.653112298997645</v>
      </c>
      <c r="K166" s="157">
        <f t="shared" si="61"/>
        <v>23.017630512649919</v>
      </c>
      <c r="L166" s="157">
        <f t="shared" si="61"/>
        <v>22.433002403808526</v>
      </c>
      <c r="M166" s="157">
        <f t="shared" si="61"/>
        <v>21.797119273473363</v>
      </c>
      <c r="N166" s="157">
        <f t="shared" si="61"/>
        <v>21.134207431057046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18.944843413211256</v>
      </c>
      <c r="W166" s="157">
        <f t="shared" si="61"/>
        <v>18.741135419520813</v>
      </c>
      <c r="X166" s="157">
        <f t="shared" si="61"/>
        <v>18.537427425830369</v>
      </c>
      <c r="Y166" s="157">
        <f t="shared" si="61"/>
        <v>18.333719432139929</v>
      </c>
      <c r="Z166" s="157">
        <f t="shared" si="61"/>
        <v>18.130011438449486</v>
      </c>
      <c r="AA166" s="157">
        <f t="shared" si="61"/>
        <v>17.926303444759039</v>
      </c>
      <c r="AB166" s="157">
        <f t="shared" si="61"/>
        <v>17.722595451068596</v>
      </c>
      <c r="AC166" s="157">
        <f t="shared" si="61"/>
        <v>17.518887457378153</v>
      </c>
      <c r="AD166" s="157">
        <f t="shared" si="61"/>
        <v>17.315179463687709</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16.092931501545042</v>
      </c>
      <c r="AK166" s="157">
        <f t="shared" si="61"/>
        <v>15.8892235078546</v>
      </c>
      <c r="AL166" s="157">
        <f t="shared" si="61"/>
        <v>15.685515514164157</v>
      </c>
      <c r="AM166" s="157">
        <f t="shared" si="61"/>
        <v>15.481807520473712</v>
      </c>
      <c r="AN166" s="157">
        <f t="shared" si="61"/>
        <v>15.278099526783269</v>
      </c>
      <c r="AO166" s="157">
        <f t="shared" si="61"/>
        <v>15.074391533092824</v>
      </c>
      <c r="AP166" s="157">
        <f t="shared" si="61"/>
        <v>14.87068353940238</v>
      </c>
      <c r="AQ166" s="157">
        <f t="shared" si="61"/>
        <v>14.666975545711937</v>
      </c>
      <c r="AR166" s="157">
        <f t="shared" si="61"/>
        <v>14.463267552021495</v>
      </c>
      <c r="AS166" s="157">
        <f t="shared" si="61"/>
        <v>14.25955955833105</v>
      </c>
      <c r="AT166" s="157">
        <f t="shared" si="61"/>
        <v>14.055851564640607</v>
      </c>
      <c r="AU166" s="157">
        <f t="shared" si="61"/>
        <v>13.852143570950163</v>
      </c>
      <c r="AV166" s="157">
        <f t="shared" si="61"/>
        <v>13.648435577259717</v>
      </c>
    </row>
    <row r="167" spans="1:48">
      <c r="A167" s="185" t="s">
        <v>16</v>
      </c>
      <c r="B167" s="87" t="str">
        <f t="shared" si="59"/>
        <v>CEW</v>
      </c>
      <c r="C167" s="87" t="str">
        <f t="shared" si="60"/>
        <v>Commercial - Water Heating</v>
      </c>
      <c r="E167" s="106"/>
      <c r="F167" s="106"/>
      <c r="I167" s="151"/>
      <c r="J167" s="157">
        <f t="shared" si="61"/>
        <v>7.7464872184600253</v>
      </c>
      <c r="K167" s="157">
        <f t="shared" si="61"/>
        <v>7.7403353678175861</v>
      </c>
      <c r="L167" s="157">
        <f t="shared" si="61"/>
        <v>7.7556339981916036</v>
      </c>
      <c r="M167" s="157">
        <f t="shared" si="61"/>
        <v>7.758057659871052</v>
      </c>
      <c r="N167" s="157">
        <f t="shared" si="61"/>
        <v>7.7554655546755269</v>
      </c>
      <c r="O167" s="157">
        <f t="shared" si="61"/>
        <v>7.7196792960651592</v>
      </c>
      <c r="P167" s="157">
        <f t="shared" si="61"/>
        <v>7.6424825031045076</v>
      </c>
      <c r="Q167" s="157">
        <f t="shared" si="61"/>
        <v>7.5652857101438551</v>
      </c>
      <c r="R167" s="157">
        <f t="shared" si="61"/>
        <v>7.4880889171832035</v>
      </c>
      <c r="S167" s="157">
        <f t="shared" si="61"/>
        <v>7.4108921242225518</v>
      </c>
      <c r="T167" s="157">
        <f t="shared" si="61"/>
        <v>7.3336953312619011</v>
      </c>
      <c r="U167" s="157">
        <f t="shared" si="61"/>
        <v>7.2564985383012495</v>
      </c>
      <c r="V167" s="157">
        <f t="shared" si="61"/>
        <v>7.1793017453405961</v>
      </c>
      <c r="W167" s="157">
        <f t="shared" si="61"/>
        <v>7.1021049523799444</v>
      </c>
      <c r="X167" s="157">
        <f t="shared" si="61"/>
        <v>7.0249081594192928</v>
      </c>
      <c r="Y167" s="157">
        <f t="shared" si="61"/>
        <v>6.947711366458643</v>
      </c>
      <c r="Z167" s="157">
        <f t="shared" si="61"/>
        <v>6.8705145734979904</v>
      </c>
      <c r="AA167" s="157">
        <f t="shared" si="61"/>
        <v>6.7933177805373388</v>
      </c>
      <c r="AB167" s="157">
        <f t="shared" si="61"/>
        <v>6.7161209875766872</v>
      </c>
      <c r="AC167" s="157">
        <f t="shared" si="61"/>
        <v>6.6389241946160356</v>
      </c>
      <c r="AD167" s="157">
        <f t="shared" si="61"/>
        <v>6.5617274016553848</v>
      </c>
      <c r="AE167" s="157">
        <f t="shared" si="61"/>
        <v>6.4845306086947323</v>
      </c>
      <c r="AF167" s="157">
        <f t="shared" si="61"/>
        <v>6.4073338157340807</v>
      </c>
      <c r="AG167" s="157">
        <f t="shared" si="61"/>
        <v>6.330137022773429</v>
      </c>
      <c r="AH167" s="157">
        <f t="shared" si="61"/>
        <v>6.2529402298127774</v>
      </c>
      <c r="AI167" s="157">
        <f t="shared" si="61"/>
        <v>6.1757434368521267</v>
      </c>
      <c r="AJ167" s="157">
        <f t="shared" si="61"/>
        <v>6.0985466438914733</v>
      </c>
      <c r="AK167" s="157">
        <f t="shared" si="61"/>
        <v>6.0213498509308216</v>
      </c>
      <c r="AL167" s="157">
        <f t="shared" si="61"/>
        <v>5.94415305797017</v>
      </c>
      <c r="AM167" s="157">
        <f t="shared" si="61"/>
        <v>5.8669562650095184</v>
      </c>
      <c r="AN167" s="157">
        <f t="shared" si="61"/>
        <v>5.7897594720488677</v>
      </c>
      <c r="AO167" s="157">
        <f t="shared" si="61"/>
        <v>5.7125626790882151</v>
      </c>
      <c r="AP167" s="157">
        <f t="shared" si="61"/>
        <v>5.6353658861275635</v>
      </c>
      <c r="AQ167" s="157">
        <f t="shared" si="61"/>
        <v>5.5581690931669119</v>
      </c>
      <c r="AR167" s="157">
        <f t="shared" si="61"/>
        <v>5.4809723002062611</v>
      </c>
      <c r="AS167" s="157">
        <f t="shared" si="61"/>
        <v>5.4037755072456095</v>
      </c>
      <c r="AT167" s="157">
        <f t="shared" si="61"/>
        <v>5.3265787142849579</v>
      </c>
      <c r="AU167" s="157">
        <f t="shared" si="61"/>
        <v>5.2493819213243063</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14.734783264676375</v>
      </c>
      <c r="L170" s="157">
        <f t="shared" si="63"/>
        <v>14.496769593599147</v>
      </c>
      <c r="M170" s="157">
        <f t="shared" si="63"/>
        <v>14.228748783552332</v>
      </c>
      <c r="N170" s="157">
        <f t="shared" si="63"/>
        <v>13.946044454690799</v>
      </c>
      <c r="O170" s="157">
        <f t="shared" si="63"/>
        <v>13.599393396635234</v>
      </c>
      <c r="P170" s="157">
        <f t="shared" si="63"/>
        <v>13.463399462668884</v>
      </c>
      <c r="Q170" s="157">
        <f t="shared" si="63"/>
        <v>13.327405528702529</v>
      </c>
      <c r="R170" s="157">
        <f t="shared" si="63"/>
        <v>13.191411594736177</v>
      </c>
      <c r="S170" s="157">
        <f t="shared" si="63"/>
        <v>13.055417660769825</v>
      </c>
      <c r="T170" s="157">
        <f t="shared" si="63"/>
        <v>12.919423726803473</v>
      </c>
      <c r="U170" s="157">
        <f t="shared" si="63"/>
        <v>12.78342979283712</v>
      </c>
      <c r="V170" s="157">
        <f t="shared" si="63"/>
        <v>12.647435858870766</v>
      </c>
      <c r="W170" s="157">
        <f t="shared" si="63"/>
        <v>12.511441924904416</v>
      </c>
      <c r="X170" s="157">
        <f t="shared" si="63"/>
        <v>12.375447990938062</v>
      </c>
      <c r="Y170" s="157">
        <f t="shared" si="63"/>
        <v>12.239454056971711</v>
      </c>
      <c r="Z170" s="157">
        <f t="shared" si="63"/>
        <v>12.103460123005357</v>
      </c>
      <c r="AA170" s="157">
        <f t="shared" si="63"/>
        <v>11.967466189039005</v>
      </c>
      <c r="AB170" s="157">
        <f t="shared" si="63"/>
        <v>11.831472255072653</v>
      </c>
      <c r="AC170" s="157">
        <f t="shared" si="63"/>
        <v>11.6954783211063</v>
      </c>
      <c r="AD170" s="157">
        <f t="shared" si="63"/>
        <v>11.559484387139948</v>
      </c>
      <c r="AE170" s="157">
        <f t="shared" si="63"/>
        <v>11.423490453173596</v>
      </c>
      <c r="AF170" s="157">
        <f t="shared" si="63"/>
        <v>11.287496519207243</v>
      </c>
      <c r="AG170" s="157">
        <f t="shared" si="63"/>
        <v>11.151502585240891</v>
      </c>
      <c r="AH170" s="157">
        <f t="shared" si="63"/>
        <v>11.015508651274539</v>
      </c>
      <c r="AI170" s="157">
        <f t="shared" si="63"/>
        <v>10.879514717308187</v>
      </c>
      <c r="AJ170" s="157">
        <f t="shared" si="63"/>
        <v>10.743520783341832</v>
      </c>
      <c r="AK170" s="157">
        <f t="shared" si="63"/>
        <v>10.607526849375478</v>
      </c>
      <c r="AL170" s="157">
        <f t="shared" si="63"/>
        <v>10.471532915409126</v>
      </c>
      <c r="AM170" s="157">
        <f t="shared" si="63"/>
        <v>10.335538981442776</v>
      </c>
      <c r="AN170" s="157">
        <f t="shared" si="63"/>
        <v>10.199545047476423</v>
      </c>
      <c r="AO170" s="157">
        <f t="shared" si="63"/>
        <v>10.063551113510069</v>
      </c>
      <c r="AP170" s="157">
        <f t="shared" si="63"/>
        <v>9.927557179543717</v>
      </c>
      <c r="AQ170" s="157">
        <f t="shared" si="63"/>
        <v>9.7915632455773647</v>
      </c>
      <c r="AR170" s="157">
        <f t="shared" si="63"/>
        <v>9.6555693116110142</v>
      </c>
      <c r="AS170" s="157">
        <f t="shared" si="63"/>
        <v>9.5195753776446601</v>
      </c>
      <c r="AT170" s="157">
        <f t="shared" si="63"/>
        <v>9.3835814436783078</v>
      </c>
      <c r="AU170" s="157">
        <f t="shared" si="63"/>
        <v>9.2475875097119573</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1.5826011087333609</v>
      </c>
      <c r="Q186" s="157">
        <f t="shared" si="70"/>
        <v>3.2727888378763019</v>
      </c>
      <c r="R186" s="157">
        <f t="shared" si="70"/>
        <v>4.2350555604682834</v>
      </c>
      <c r="S186" s="157">
        <f t="shared" si="70"/>
        <v>6.2039116504232403</v>
      </c>
      <c r="T186" s="157">
        <f t="shared" si="70"/>
        <v>8.1477592630354909</v>
      </c>
      <c r="U186" s="157">
        <f t="shared" si="70"/>
        <v>10.076074458524694</v>
      </c>
      <c r="V186" s="157">
        <f>INDEX(V$49:V$52,MATCH($I$185,$B$49:$B$52,0),1)*INDEX(V$81:V$89,MATCH($B186,$B$81:$B$89,0))*INDEX(V$116:V$124,MATCH($B186,$B$116:$B$124,0))/1000</f>
        <v>11.974810016910205</v>
      </c>
      <c r="W186" s="157">
        <f t="shared" si="70"/>
        <v>13.899367079787028</v>
      </c>
      <c r="X186" s="157">
        <f t="shared" si="70"/>
        <v>15.97889515698475</v>
      </c>
      <c r="Y186" s="157">
        <f t="shared" si="70"/>
        <v>18.03362410843485</v>
      </c>
      <c r="Z186" s="157">
        <f t="shared" ref="Z186:AO194" si="71">INDEX(Z$49:Z$52,MATCH($I$185,$B$49:$B$52,0),1)*INDEX(Z$81:Z$89,MATCH($B186,$B$81:$B$89,0))*INDEX(Z$116:Z$124,MATCH($B186,$B$116:$B$124,0))/1000</f>
        <v>20.125330003602787</v>
      </c>
      <c r="AA186" s="157">
        <f t="shared" si="71"/>
        <v>22.240274327759533</v>
      </c>
      <c r="AB186" s="157">
        <f t="shared" si="71"/>
        <v>24.375278393979318</v>
      </c>
      <c r="AC186" s="157">
        <f t="shared" si="71"/>
        <v>24.375278393979318</v>
      </c>
      <c r="AD186" s="157">
        <f t="shared" si="71"/>
        <v>24.375278393979318</v>
      </c>
      <c r="AE186" s="157">
        <f t="shared" si="71"/>
        <v>24.375278393979318</v>
      </c>
      <c r="AF186" s="157">
        <f t="shared" si="71"/>
        <v>24.375278393979318</v>
      </c>
      <c r="AG186" s="157">
        <f t="shared" si="71"/>
        <v>24.375278393979318</v>
      </c>
      <c r="AH186" s="157">
        <f t="shared" si="71"/>
        <v>24.375278393979318</v>
      </c>
      <c r="AI186" s="157">
        <f t="shared" si="71"/>
        <v>24.375278393979318</v>
      </c>
      <c r="AJ186" s="157">
        <f t="shared" si="71"/>
        <v>24.375278393979318</v>
      </c>
      <c r="AK186" s="157">
        <f t="shared" si="71"/>
        <v>24.375278393979318</v>
      </c>
      <c r="AL186" s="157">
        <f t="shared" si="71"/>
        <v>24.375278393979318</v>
      </c>
      <c r="AM186" s="157">
        <f t="shared" si="71"/>
        <v>24.375278393979318</v>
      </c>
      <c r="AN186" s="157">
        <f t="shared" si="71"/>
        <v>24.375278393979318</v>
      </c>
      <c r="AO186" s="157">
        <f t="shared" si="71"/>
        <v>24.375278393979318</v>
      </c>
      <c r="AP186" s="157">
        <f t="shared" ref="AN186:AV194" si="72">INDEX(AP$49:AP$52,MATCH($I$185,$B$49:$B$52,0),1)*INDEX(AP$81:AP$89,MATCH($B186,$B$81:$B$89,0))*INDEX(AP$116:AP$124,MATCH($B186,$B$116:$B$124,0))/1000</f>
        <v>24.375278393979318</v>
      </c>
      <c r="AQ186" s="157">
        <f t="shared" si="72"/>
        <v>24.375278393979318</v>
      </c>
      <c r="AR186" s="157">
        <f t="shared" si="72"/>
        <v>24.375278393979318</v>
      </c>
      <c r="AS186" s="157">
        <f t="shared" si="72"/>
        <v>24.375278393979318</v>
      </c>
      <c r="AT186" s="157">
        <f t="shared" si="72"/>
        <v>24.375278393979318</v>
      </c>
      <c r="AU186" s="157">
        <f t="shared" si="72"/>
        <v>24.375278393979318</v>
      </c>
      <c r="AV186" s="157">
        <f t="shared" si="72"/>
        <v>24.375278393979318</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0.15092687254753431</v>
      </c>
      <c r="Q187" s="157">
        <f t="shared" si="70"/>
        <v>0.31211388712123755</v>
      </c>
      <c r="R187" s="157">
        <f t="shared" si="70"/>
        <v>0.40388174081218448</v>
      </c>
      <c r="S187" s="157">
        <f t="shared" si="70"/>
        <v>0.59164433652456594</v>
      </c>
      <c r="T187" s="157">
        <f t="shared" si="70"/>
        <v>0.77702196532918899</v>
      </c>
      <c r="U187" s="157">
        <f t="shared" si="70"/>
        <v>0.96091832438962399</v>
      </c>
      <c r="V187" s="157">
        <f t="shared" si="70"/>
        <v>1.1419937817746368</v>
      </c>
      <c r="W187" s="157">
        <f t="shared" si="70"/>
        <v>1.3255317414894152</v>
      </c>
      <c r="X187" s="157">
        <f t="shared" si="70"/>
        <v>1.5238487193648038</v>
      </c>
      <c r="Y187" s="157">
        <f t="shared" si="70"/>
        <v>1.719800695427451</v>
      </c>
      <c r="Z187" s="157">
        <f t="shared" si="71"/>
        <v>1.9192790272097433</v>
      </c>
      <c r="AA187" s="157">
        <f t="shared" si="71"/>
        <v>2.1209735228698725</v>
      </c>
      <c r="AB187" s="157">
        <f t="shared" si="71"/>
        <v>2.3245810426754905</v>
      </c>
      <c r="AC187" s="157">
        <f t="shared" si="71"/>
        <v>2.3245810426754905</v>
      </c>
      <c r="AD187" s="157">
        <f t="shared" si="71"/>
        <v>2.3245810426754905</v>
      </c>
      <c r="AE187" s="157">
        <f t="shared" si="71"/>
        <v>2.3245810426754905</v>
      </c>
      <c r="AF187" s="157">
        <f t="shared" si="71"/>
        <v>2.3245810426754905</v>
      </c>
      <c r="AG187" s="157">
        <f t="shared" si="71"/>
        <v>2.3245810426754905</v>
      </c>
      <c r="AH187" s="157">
        <f t="shared" si="71"/>
        <v>2.3245810426754905</v>
      </c>
      <c r="AI187" s="157">
        <f t="shared" si="71"/>
        <v>2.3245810426754905</v>
      </c>
      <c r="AJ187" s="157">
        <f t="shared" si="71"/>
        <v>2.3245810426754905</v>
      </c>
      <c r="AK187" s="157">
        <f t="shared" si="71"/>
        <v>2.3245810426754905</v>
      </c>
      <c r="AL187" s="157">
        <f t="shared" si="71"/>
        <v>2.3245810426754905</v>
      </c>
      <c r="AM187" s="157">
        <f t="shared" si="71"/>
        <v>2.3245810426754905</v>
      </c>
      <c r="AN187" s="157">
        <f t="shared" si="72"/>
        <v>2.3245810426754905</v>
      </c>
      <c r="AO187" s="157">
        <f t="shared" si="72"/>
        <v>2.3245810426754905</v>
      </c>
      <c r="AP187" s="157">
        <f t="shared" si="72"/>
        <v>2.3245810426754905</v>
      </c>
      <c r="AQ187" s="157">
        <f t="shared" si="72"/>
        <v>2.3245810426754905</v>
      </c>
      <c r="AR187" s="157">
        <f t="shared" si="72"/>
        <v>2.3245810426754905</v>
      </c>
      <c r="AS187" s="157">
        <f t="shared" si="72"/>
        <v>2.3245810426754905</v>
      </c>
      <c r="AT187" s="157">
        <f t="shared" si="72"/>
        <v>2.3245810426754905</v>
      </c>
      <c r="AU187" s="157">
        <f t="shared" si="72"/>
        <v>2.3245810426754905</v>
      </c>
      <c r="AV187" s="157">
        <f t="shared" si="72"/>
        <v>2.3245810426754905</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0.10858464017579429</v>
      </c>
      <c r="Q188" s="157">
        <f t="shared" si="70"/>
        <v>0.22455096004360772</v>
      </c>
      <c r="R188" s="157">
        <f t="shared" si="70"/>
        <v>0.29057352583684032</v>
      </c>
      <c r="S188" s="157">
        <f t="shared" si="70"/>
        <v>0.42565970068274678</v>
      </c>
      <c r="T188" s="157">
        <f t="shared" si="70"/>
        <v>0.55903000631902311</v>
      </c>
      <c r="U188" s="157">
        <f t="shared" si="70"/>
        <v>0.69133460947660186</v>
      </c>
      <c r="V188" s="157">
        <f t="shared" si="70"/>
        <v>0.82160970928446708</v>
      </c>
      <c r="W188" s="157">
        <f t="shared" si="70"/>
        <v>0.95365646131632853</v>
      </c>
      <c r="X188" s="157">
        <f t="shared" si="70"/>
        <v>1.0963360075089252</v>
      </c>
      <c r="Y188" s="157">
        <f t="shared" si="70"/>
        <v>1.2373140484194136</v>
      </c>
      <c r="Z188" s="157">
        <f t="shared" si="71"/>
        <v>1.3808291330020219</v>
      </c>
      <c r="AA188" s="157">
        <f t="shared" si="71"/>
        <v>1.5259386411169253</v>
      </c>
      <c r="AB188" s="157">
        <f t="shared" si="71"/>
        <v>1.6724244782776727</v>
      </c>
      <c r="AC188" s="157">
        <f t="shared" si="71"/>
        <v>1.6724244782776727</v>
      </c>
      <c r="AD188" s="157">
        <f t="shared" si="71"/>
        <v>1.6724244782776727</v>
      </c>
      <c r="AE188" s="157">
        <f t="shared" si="71"/>
        <v>1.6724244782776727</v>
      </c>
      <c r="AF188" s="157">
        <f t="shared" si="71"/>
        <v>1.6724244782776727</v>
      </c>
      <c r="AG188" s="157">
        <f t="shared" si="71"/>
        <v>1.6724244782776727</v>
      </c>
      <c r="AH188" s="157">
        <f t="shared" si="71"/>
        <v>1.6724244782776727</v>
      </c>
      <c r="AI188" s="157">
        <f t="shared" si="71"/>
        <v>1.6724244782776727</v>
      </c>
      <c r="AJ188" s="157">
        <f t="shared" si="71"/>
        <v>1.6724244782776727</v>
      </c>
      <c r="AK188" s="157">
        <f t="shared" si="71"/>
        <v>1.6724244782776727</v>
      </c>
      <c r="AL188" s="157">
        <f t="shared" si="71"/>
        <v>1.6724244782776727</v>
      </c>
      <c r="AM188" s="157">
        <f t="shared" si="71"/>
        <v>1.6724244782776727</v>
      </c>
      <c r="AN188" s="157">
        <f t="shared" si="72"/>
        <v>1.6724244782776727</v>
      </c>
      <c r="AO188" s="157">
        <f t="shared" si="72"/>
        <v>1.6724244782776727</v>
      </c>
      <c r="AP188" s="157">
        <f t="shared" si="72"/>
        <v>1.6724244782776727</v>
      </c>
      <c r="AQ188" s="157">
        <f t="shared" si="72"/>
        <v>1.6724244782776727</v>
      </c>
      <c r="AR188" s="157">
        <f t="shared" si="72"/>
        <v>1.6724244782776727</v>
      </c>
      <c r="AS188" s="157">
        <f t="shared" si="72"/>
        <v>1.6724244782776727</v>
      </c>
      <c r="AT188" s="157">
        <f t="shared" si="72"/>
        <v>1.6724244782776727</v>
      </c>
      <c r="AU188" s="157">
        <f t="shared" si="72"/>
        <v>1.6724244782776727</v>
      </c>
      <c r="AV188" s="157">
        <f t="shared" si="72"/>
        <v>1.6724244782776727</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1.3772283906971867</v>
      </c>
      <c r="Q189" s="157">
        <f t="shared" si="70"/>
        <v>2.848081983139509</v>
      </c>
      <c r="R189" s="157">
        <f t="shared" si="70"/>
        <v>3.6854762213107977</v>
      </c>
      <c r="S189" s="157">
        <f t="shared" si="70"/>
        <v>5.3988356328009299</v>
      </c>
      <c r="T189" s="157">
        <f t="shared" si="70"/>
        <v>7.0904318944901314</v>
      </c>
      <c r="U189" s="157">
        <f t="shared" si="70"/>
        <v>8.7685113668127848</v>
      </c>
      <c r="V189" s="157">
        <f t="shared" si="70"/>
        <v>10.420849724851546</v>
      </c>
      <c r="W189" s="157">
        <f t="shared" si="70"/>
        <v>12.09565875404029</v>
      </c>
      <c r="X189" s="157">
        <f t="shared" si="70"/>
        <v>13.905328348838461</v>
      </c>
      <c r="Y189" s="157">
        <f t="shared" si="70"/>
        <v>15.693416978063171</v>
      </c>
      <c r="Z189" s="157">
        <f t="shared" si="71"/>
        <v>17.51368408638055</v>
      </c>
      <c r="AA189" s="157">
        <f t="shared" si="71"/>
        <v>19.354173993722885</v>
      </c>
      <c r="AB189" s="157">
        <f t="shared" si="71"/>
        <v>21.212120508498916</v>
      </c>
      <c r="AC189" s="157">
        <f t="shared" si="71"/>
        <v>21.212120508498916</v>
      </c>
      <c r="AD189" s="157">
        <f t="shared" si="71"/>
        <v>21.212120508498916</v>
      </c>
      <c r="AE189" s="157">
        <f t="shared" si="71"/>
        <v>21.212120508498916</v>
      </c>
      <c r="AF189" s="157">
        <f t="shared" si="71"/>
        <v>21.212120508498916</v>
      </c>
      <c r="AG189" s="157">
        <f t="shared" si="71"/>
        <v>21.212120508498916</v>
      </c>
      <c r="AH189" s="157">
        <f t="shared" si="71"/>
        <v>21.212120508498916</v>
      </c>
      <c r="AI189" s="157">
        <f t="shared" si="71"/>
        <v>21.212120508498916</v>
      </c>
      <c r="AJ189" s="157">
        <f t="shared" si="71"/>
        <v>21.212120508498916</v>
      </c>
      <c r="AK189" s="157">
        <f t="shared" si="71"/>
        <v>21.212120508498916</v>
      </c>
      <c r="AL189" s="157">
        <f t="shared" si="71"/>
        <v>21.212120508498916</v>
      </c>
      <c r="AM189" s="157">
        <f t="shared" si="71"/>
        <v>21.212120508498916</v>
      </c>
      <c r="AN189" s="157">
        <f t="shared" si="72"/>
        <v>21.212120508498916</v>
      </c>
      <c r="AO189" s="157">
        <f t="shared" si="72"/>
        <v>21.212120508498916</v>
      </c>
      <c r="AP189" s="157">
        <f t="shared" si="72"/>
        <v>21.212120508498916</v>
      </c>
      <c r="AQ189" s="157">
        <f t="shared" si="72"/>
        <v>21.212120508498916</v>
      </c>
      <c r="AR189" s="157">
        <f t="shared" si="72"/>
        <v>21.212120508498916</v>
      </c>
      <c r="AS189" s="157">
        <f t="shared" si="72"/>
        <v>21.212120508498916</v>
      </c>
      <c r="AT189" s="157">
        <f t="shared" si="72"/>
        <v>21.212120508498916</v>
      </c>
      <c r="AU189" s="157">
        <f t="shared" si="72"/>
        <v>21.212120508498916</v>
      </c>
      <c r="AV189" s="157">
        <f t="shared" si="72"/>
        <v>21.212120508498916</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0.3350302874487357</v>
      </c>
      <c r="Q190" s="157">
        <f t="shared" si="70"/>
        <v>0.69283622958553637</v>
      </c>
      <c r="R190" s="157">
        <f t="shared" si="70"/>
        <v>0.89654422327597971</v>
      </c>
      <c r="S190" s="157">
        <f t="shared" si="70"/>
        <v>1.3133431362318395</v>
      </c>
      <c r="T190" s="157">
        <f t="shared" si="70"/>
        <v>1.724847855150714</v>
      </c>
      <c r="U190" s="157">
        <f t="shared" si="70"/>
        <v>2.1330644238561254</v>
      </c>
      <c r="V190" s="157">
        <f t="shared" si="70"/>
        <v>2.5350191023942732</v>
      </c>
      <c r="W190" s="157">
        <f t="shared" si="70"/>
        <v>2.9424400895457175</v>
      </c>
      <c r="X190" s="157">
        <f t="shared" si="70"/>
        <v>3.3826678169348883</v>
      </c>
      <c r="Y190" s="157">
        <f t="shared" si="70"/>
        <v>3.8176456691774705</v>
      </c>
      <c r="Z190" s="157">
        <f t="shared" si="71"/>
        <v>4.2604513916359892</v>
      </c>
      <c r="AA190" s="157">
        <f t="shared" si="71"/>
        <v>4.7081765960163988</v>
      </c>
      <c r="AB190" s="157">
        <f t="shared" si="71"/>
        <v>5.1601483670853066</v>
      </c>
      <c r="AC190" s="157">
        <f t="shared" si="71"/>
        <v>5.1601483670853066</v>
      </c>
      <c r="AD190" s="157">
        <f t="shared" si="71"/>
        <v>5.1601483670853066</v>
      </c>
      <c r="AE190" s="157">
        <f t="shared" si="71"/>
        <v>5.1601483670853066</v>
      </c>
      <c r="AF190" s="157">
        <f t="shared" si="71"/>
        <v>5.1601483670853066</v>
      </c>
      <c r="AG190" s="157">
        <f t="shared" si="71"/>
        <v>5.1601483670853066</v>
      </c>
      <c r="AH190" s="157">
        <f t="shared" si="71"/>
        <v>5.1601483670853066</v>
      </c>
      <c r="AI190" s="157">
        <f t="shared" si="71"/>
        <v>5.1601483670853066</v>
      </c>
      <c r="AJ190" s="157">
        <f t="shared" si="71"/>
        <v>5.1601483670853066</v>
      </c>
      <c r="AK190" s="157">
        <f t="shared" si="71"/>
        <v>5.1601483670853066</v>
      </c>
      <c r="AL190" s="157">
        <f t="shared" si="71"/>
        <v>5.1601483670853066</v>
      </c>
      <c r="AM190" s="157">
        <f t="shared" si="71"/>
        <v>5.1601483670853066</v>
      </c>
      <c r="AN190" s="157">
        <f t="shared" si="72"/>
        <v>5.1601483670853066</v>
      </c>
      <c r="AO190" s="157">
        <f t="shared" si="72"/>
        <v>5.1601483670853066</v>
      </c>
      <c r="AP190" s="157">
        <f t="shared" si="72"/>
        <v>5.1601483670853066</v>
      </c>
      <c r="AQ190" s="157">
        <f t="shared" si="72"/>
        <v>5.1601483670853066</v>
      </c>
      <c r="AR190" s="157">
        <f t="shared" si="72"/>
        <v>5.1601483670853066</v>
      </c>
      <c r="AS190" s="157">
        <f t="shared" si="72"/>
        <v>5.1601483670853066</v>
      </c>
      <c r="AT190" s="157">
        <f t="shared" si="72"/>
        <v>5.1601483670853066</v>
      </c>
      <c r="AU190" s="157">
        <f t="shared" si="72"/>
        <v>5.1601483670853066</v>
      </c>
      <c r="AV190" s="157">
        <f t="shared" si="72"/>
        <v>5.1601483670853066</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0.12696243906377905</v>
      </c>
      <c r="Q191" s="157">
        <f t="shared" si="70"/>
        <v>0.26255589681094677</v>
      </c>
      <c r="R191" s="157">
        <f t="shared" si="70"/>
        <v>0.33975268977159823</v>
      </c>
      <c r="S191" s="157">
        <f t="shared" si="70"/>
        <v>0.49770201128213432</v>
      </c>
      <c r="T191" s="157">
        <f t="shared" si="70"/>
        <v>0.65364505511272963</v>
      </c>
      <c r="U191" s="157">
        <f t="shared" si="70"/>
        <v>0.80834202780662745</v>
      </c>
      <c r="V191" s="157">
        <f t="shared" si="70"/>
        <v>0.96066600653977174</v>
      </c>
      <c r="W191" s="157">
        <f t="shared" si="70"/>
        <v>1.1150614871645941</v>
      </c>
      <c r="X191" s="157">
        <f t="shared" si="70"/>
        <v>1.2818893475304598</v>
      </c>
      <c r="Y191" s="157">
        <f t="shared" si="70"/>
        <v>1.4467277252186046</v>
      </c>
      <c r="Z191" s="157">
        <f t="shared" si="71"/>
        <v>1.6145325376815216</v>
      </c>
      <c r="AA191" s="157">
        <f t="shared" si="71"/>
        <v>1.7842016276355563</v>
      </c>
      <c r="AB191" s="157">
        <f t="shared" si="71"/>
        <v>1.9554799884066407</v>
      </c>
      <c r="AC191" s="157">
        <f t="shared" si="71"/>
        <v>1.9554799884066407</v>
      </c>
      <c r="AD191" s="157">
        <f t="shared" si="71"/>
        <v>1.9554799884066407</v>
      </c>
      <c r="AE191" s="157">
        <f t="shared" si="71"/>
        <v>1.9554799884066407</v>
      </c>
      <c r="AF191" s="157">
        <f t="shared" si="71"/>
        <v>1.9554799884066407</v>
      </c>
      <c r="AG191" s="157">
        <f t="shared" si="71"/>
        <v>1.9554799884066407</v>
      </c>
      <c r="AH191" s="157">
        <f t="shared" si="71"/>
        <v>1.9554799884066407</v>
      </c>
      <c r="AI191" s="157">
        <f t="shared" si="71"/>
        <v>1.9554799884066407</v>
      </c>
      <c r="AJ191" s="157">
        <f t="shared" si="71"/>
        <v>1.9554799884066407</v>
      </c>
      <c r="AK191" s="157">
        <f t="shared" si="71"/>
        <v>1.9554799884066407</v>
      </c>
      <c r="AL191" s="157">
        <f t="shared" si="71"/>
        <v>1.9554799884066407</v>
      </c>
      <c r="AM191" s="157">
        <f t="shared" si="71"/>
        <v>1.9554799884066407</v>
      </c>
      <c r="AN191" s="157">
        <f t="shared" si="72"/>
        <v>1.9554799884066407</v>
      </c>
      <c r="AO191" s="157">
        <f t="shared" si="72"/>
        <v>1.9554799884066407</v>
      </c>
      <c r="AP191" s="157">
        <f t="shared" si="72"/>
        <v>1.9554799884066407</v>
      </c>
      <c r="AQ191" s="157">
        <f t="shared" si="72"/>
        <v>1.9554799884066407</v>
      </c>
      <c r="AR191" s="157">
        <f t="shared" si="72"/>
        <v>1.9554799884066407</v>
      </c>
      <c r="AS191" s="157">
        <f t="shared" si="72"/>
        <v>1.9554799884066407</v>
      </c>
      <c r="AT191" s="157">
        <f t="shared" si="72"/>
        <v>1.9554799884066407</v>
      </c>
      <c r="AU191" s="157">
        <f t="shared" si="72"/>
        <v>1.9554799884066407</v>
      </c>
      <c r="AV191" s="157">
        <f t="shared" si="72"/>
        <v>1.9554799884066407</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0.22366371570704255</v>
      </c>
      <c r="Q194" s="157">
        <f t="shared" si="70"/>
        <v>0.46253228824653669</v>
      </c>
      <c r="R194" s="157">
        <f t="shared" si="70"/>
        <v>0.59852622221288887</v>
      </c>
      <c r="S194" s="157">
        <f t="shared" si="70"/>
        <v>0.87677806112649204</v>
      </c>
      <c r="T194" s="157">
        <f t="shared" si="70"/>
        <v>1.1514955356726129</v>
      </c>
      <c r="U194" s="157">
        <f t="shared" si="70"/>
        <v>1.4240178657136013</v>
      </c>
      <c r="V194" s="157">
        <f t="shared" si="70"/>
        <v>1.6923598046836066</v>
      </c>
      <c r="W194" s="157">
        <f t="shared" si="70"/>
        <v>1.9643510104257644</v>
      </c>
      <c r="X194" s="157">
        <f t="shared" si="70"/>
        <v>2.2582437507356836</v>
      </c>
      <c r="Y194" s="157">
        <f t="shared" si="70"/>
        <v>2.5486317136380867</v>
      </c>
      <c r="Z194" s="157">
        <f t="shared" si="71"/>
        <v>2.8442455041870032</v>
      </c>
      <c r="AA194" s="157">
        <f t="shared" si="71"/>
        <v>3.1431435040961606</v>
      </c>
      <c r="AB194" s="157">
        <f t="shared" si="71"/>
        <v>3.444876480185473</v>
      </c>
      <c r="AC194" s="157">
        <f t="shared" si="71"/>
        <v>3.444876480185473</v>
      </c>
      <c r="AD194" s="157">
        <f t="shared" si="71"/>
        <v>3.444876480185473</v>
      </c>
      <c r="AE194" s="157">
        <f t="shared" si="71"/>
        <v>3.444876480185473</v>
      </c>
      <c r="AF194" s="157">
        <f t="shared" si="71"/>
        <v>3.444876480185473</v>
      </c>
      <c r="AG194" s="157">
        <f t="shared" si="71"/>
        <v>3.444876480185473</v>
      </c>
      <c r="AH194" s="157">
        <f t="shared" si="71"/>
        <v>3.444876480185473</v>
      </c>
      <c r="AI194" s="157">
        <f t="shared" si="71"/>
        <v>3.444876480185473</v>
      </c>
      <c r="AJ194" s="157">
        <f t="shared" si="71"/>
        <v>3.444876480185473</v>
      </c>
      <c r="AK194" s="157">
        <f t="shared" si="71"/>
        <v>3.444876480185473</v>
      </c>
      <c r="AL194" s="157">
        <f t="shared" si="71"/>
        <v>3.444876480185473</v>
      </c>
      <c r="AM194" s="157">
        <f t="shared" si="71"/>
        <v>3.444876480185473</v>
      </c>
      <c r="AN194" s="157">
        <f t="shared" si="72"/>
        <v>3.444876480185473</v>
      </c>
      <c r="AO194" s="157">
        <f t="shared" si="72"/>
        <v>3.444876480185473</v>
      </c>
      <c r="AP194" s="157">
        <f t="shared" si="72"/>
        <v>3.444876480185473</v>
      </c>
      <c r="AQ194" s="157">
        <f t="shared" si="72"/>
        <v>3.444876480185473</v>
      </c>
      <c r="AR194" s="157">
        <f t="shared" si="72"/>
        <v>3.444876480185473</v>
      </c>
      <c r="AS194" s="157">
        <f t="shared" si="72"/>
        <v>3.444876480185473</v>
      </c>
      <c r="AT194" s="157">
        <f t="shared" si="72"/>
        <v>3.444876480185473</v>
      </c>
      <c r="AU194" s="157">
        <f t="shared" si="72"/>
        <v>3.444876480185473</v>
      </c>
      <c r="AV194" s="157">
        <f t="shared" si="72"/>
        <v>3.444876480185473</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2.2863817738144188</v>
      </c>
      <c r="AD197" s="157">
        <f t="shared" si="75"/>
        <v>4.532681232998784</v>
      </c>
      <c r="AE197" s="157">
        <f t="shared" si="75"/>
        <v>6.8800150292623083</v>
      </c>
      <c r="AF197" s="157">
        <f t="shared" si="75"/>
        <v>9.3055122892236817</v>
      </c>
      <c r="AG197" s="157">
        <f t="shared" si="75"/>
        <v>11.800768552231213</v>
      </c>
      <c r="AH197" s="157">
        <f t="shared" si="75"/>
        <v>14.341906259114523</v>
      </c>
      <c r="AI197" s="157">
        <f t="shared" si="75"/>
        <v>16.920814709739982</v>
      </c>
      <c r="AJ197" s="157">
        <f t="shared" si="75"/>
        <v>19.501218092649449</v>
      </c>
      <c r="AK197" s="157">
        <f t="shared" si="75"/>
        <v>22.121296583835356</v>
      </c>
      <c r="AL197" s="157">
        <f t="shared" si="75"/>
        <v>24.814607499899793</v>
      </c>
      <c r="AM197" s="157">
        <f t="shared" si="75"/>
        <v>24.814607499899793</v>
      </c>
      <c r="AN197" s="157">
        <f t="shared" si="75"/>
        <v>24.814607499899793</v>
      </c>
      <c r="AO197" s="157">
        <f t="shared" si="75"/>
        <v>24.814607499899793</v>
      </c>
      <c r="AP197" s="157">
        <f t="shared" ref="AN197:AV205" si="76">INDEX(AP$49:AP$52,MATCH($I$196,$B$49:$B$52,0),1)*INDEX(AP$81:AP$89,MATCH($B197,$B$81:$B$89,0))*INDEX(AP$127:AP$135,MATCH($B197,$B$127:$B$135,0))/1000</f>
        <v>24.814607499899793</v>
      </c>
      <c r="AQ197" s="157">
        <f t="shared" si="76"/>
        <v>24.814607499899793</v>
      </c>
      <c r="AR197" s="157">
        <f t="shared" si="76"/>
        <v>24.814607499899793</v>
      </c>
      <c r="AS197" s="157">
        <f t="shared" si="76"/>
        <v>24.814607499899793</v>
      </c>
      <c r="AT197" s="157">
        <f t="shared" si="76"/>
        <v>24.814607499899793</v>
      </c>
      <c r="AU197" s="157">
        <f t="shared" si="76"/>
        <v>24.814607499899793</v>
      </c>
      <c r="AV197" s="157">
        <f t="shared" si="76"/>
        <v>24.814607499899793</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0.2180438574617688</v>
      </c>
      <c r="AD198" s="157">
        <f t="shared" si="75"/>
        <v>0.43226521135128748</v>
      </c>
      <c r="AE198" s="157">
        <f t="shared" si="75"/>
        <v>0.65612183999900175</v>
      </c>
      <c r="AF198" s="157">
        <f t="shared" si="75"/>
        <v>0.88743263195944166</v>
      </c>
      <c r="AG198" s="157">
        <f t="shared" si="75"/>
        <v>1.1253960845958348</v>
      </c>
      <c r="AH198" s="157">
        <f t="shared" si="75"/>
        <v>1.367735082525305</v>
      </c>
      <c r="AI198" s="157">
        <f t="shared" si="75"/>
        <v>1.6136761379759903</v>
      </c>
      <c r="AJ198" s="157">
        <f t="shared" si="75"/>
        <v>1.8597597596444362</v>
      </c>
      <c r="AK198" s="157">
        <f t="shared" si="75"/>
        <v>2.1096270511063024</v>
      </c>
      <c r="AL198" s="157">
        <f t="shared" si="75"/>
        <v>2.3664782507652475</v>
      </c>
      <c r="AM198" s="157">
        <f t="shared" si="75"/>
        <v>2.3664782507652475</v>
      </c>
      <c r="AN198" s="157">
        <f t="shared" si="76"/>
        <v>2.3664782507652475</v>
      </c>
      <c r="AO198" s="157">
        <f t="shared" si="76"/>
        <v>2.3664782507652475</v>
      </c>
      <c r="AP198" s="157">
        <f t="shared" si="76"/>
        <v>2.3664782507652475</v>
      </c>
      <c r="AQ198" s="157">
        <f t="shared" si="76"/>
        <v>2.3664782507652475</v>
      </c>
      <c r="AR198" s="157">
        <f t="shared" si="76"/>
        <v>2.3664782507652475</v>
      </c>
      <c r="AS198" s="157">
        <f t="shared" si="76"/>
        <v>2.3664782507652475</v>
      </c>
      <c r="AT198" s="157">
        <f t="shared" si="76"/>
        <v>2.3664782507652475</v>
      </c>
      <c r="AU198" s="157">
        <f t="shared" si="76"/>
        <v>2.3664782507652475</v>
      </c>
      <c r="AV198" s="157">
        <f t="shared" si="76"/>
        <v>2.3664782507652475</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0.15687208914748788</v>
      </c>
      <c r="AD199" s="157">
        <f t="shared" si="75"/>
        <v>0.31099407045826333</v>
      </c>
      <c r="AE199" s="157">
        <f t="shared" si="75"/>
        <v>0.4720481694559277</v>
      </c>
      <c r="AF199" s="157">
        <f t="shared" si="75"/>
        <v>0.63846518115072604</v>
      </c>
      <c r="AG199" s="157">
        <f t="shared" si="75"/>
        <v>0.80966846286833005</v>
      </c>
      <c r="AH199" s="157">
        <f t="shared" si="75"/>
        <v>0.98401973939429388</v>
      </c>
      <c r="AI199" s="157">
        <f t="shared" si="75"/>
        <v>1.1609625234048544</v>
      </c>
      <c r="AJ199" s="157">
        <f t="shared" si="75"/>
        <v>1.3380078769657897</v>
      </c>
      <c r="AK199" s="157">
        <f t="shared" si="75"/>
        <v>1.5177753993236256</v>
      </c>
      <c r="AL199" s="157">
        <f t="shared" si="75"/>
        <v>1.7025675083955452</v>
      </c>
      <c r="AM199" s="157">
        <f t="shared" si="75"/>
        <v>1.7025675083955452</v>
      </c>
      <c r="AN199" s="157">
        <f t="shared" si="76"/>
        <v>1.7025675083955452</v>
      </c>
      <c r="AO199" s="157">
        <f t="shared" si="76"/>
        <v>1.7025675083955452</v>
      </c>
      <c r="AP199" s="157">
        <f t="shared" si="76"/>
        <v>1.7025675083955452</v>
      </c>
      <c r="AQ199" s="157">
        <f t="shared" si="76"/>
        <v>1.7025675083955452</v>
      </c>
      <c r="AR199" s="157">
        <f t="shared" si="76"/>
        <v>1.7025675083955452</v>
      </c>
      <c r="AS199" s="157">
        <f t="shared" si="76"/>
        <v>1.7025675083955452</v>
      </c>
      <c r="AT199" s="157">
        <f t="shared" si="76"/>
        <v>1.7025675083955452</v>
      </c>
      <c r="AU199" s="157">
        <f t="shared" si="76"/>
        <v>1.7025675083955452</v>
      </c>
      <c r="AV199" s="157">
        <f t="shared" si="76"/>
        <v>1.7025675083955452</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1.9896800738311233</v>
      </c>
      <c r="AD200" s="157">
        <f t="shared" si="75"/>
        <v>3.9444792788389282</v>
      </c>
      <c r="AE200" s="157">
        <f t="shared" si="75"/>
        <v>5.987201686157678</v>
      </c>
      <c r="AF200" s="157">
        <f t="shared" si="75"/>
        <v>8.0979443550103412</v>
      </c>
      <c r="AG200" s="157">
        <f t="shared" si="75"/>
        <v>10.269393464021379</v>
      </c>
      <c r="AH200" s="157">
        <f t="shared" si="75"/>
        <v>12.480770023331299</v>
      </c>
      <c r="AI200" s="157">
        <f t="shared" si="75"/>
        <v>14.725015851045223</v>
      </c>
      <c r="AJ200" s="157">
        <f t="shared" si="75"/>
        <v>16.970562615029404</v>
      </c>
      <c r="AK200" s="157">
        <f t="shared" si="75"/>
        <v>19.250635884284417</v>
      </c>
      <c r="AL200" s="157">
        <f t="shared" si="75"/>
        <v>21.594438272712761</v>
      </c>
      <c r="AM200" s="157">
        <f t="shared" si="75"/>
        <v>21.594438272712761</v>
      </c>
      <c r="AN200" s="157">
        <f t="shared" si="76"/>
        <v>21.594438272712761</v>
      </c>
      <c r="AO200" s="157">
        <f t="shared" si="76"/>
        <v>21.594438272712761</v>
      </c>
      <c r="AP200" s="157">
        <f t="shared" si="76"/>
        <v>21.594438272712761</v>
      </c>
      <c r="AQ200" s="157">
        <f t="shared" si="76"/>
        <v>21.594438272712761</v>
      </c>
      <c r="AR200" s="157">
        <f t="shared" si="76"/>
        <v>21.594438272712761</v>
      </c>
      <c r="AS200" s="157">
        <f t="shared" si="76"/>
        <v>21.594438272712761</v>
      </c>
      <c r="AT200" s="157">
        <f t="shared" si="76"/>
        <v>21.594438272712761</v>
      </c>
      <c r="AU200" s="157">
        <f t="shared" si="76"/>
        <v>21.594438272712761</v>
      </c>
      <c r="AV200" s="157">
        <f t="shared" si="76"/>
        <v>21.594438272712761</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0.4840178227296143</v>
      </c>
      <c r="AD201" s="157">
        <f t="shared" si="75"/>
        <v>0.95955038071499665</v>
      </c>
      <c r="AE201" s="157">
        <f t="shared" si="75"/>
        <v>1.4564715013691585</v>
      </c>
      <c r="AF201" s="157">
        <f t="shared" si="75"/>
        <v>1.969939512813532</v>
      </c>
      <c r="AG201" s="157">
        <f t="shared" si="75"/>
        <v>2.4981752245417739</v>
      </c>
      <c r="AH201" s="157">
        <f t="shared" si="75"/>
        <v>3.0361238533439634</v>
      </c>
      <c r="AI201" s="157">
        <f t="shared" si="75"/>
        <v>3.5820683966335456</v>
      </c>
      <c r="AJ201" s="157">
        <f t="shared" si="75"/>
        <v>4.128329411073099</v>
      </c>
      <c r="AK201" s="157">
        <f t="shared" si="75"/>
        <v>4.6829894863101362</v>
      </c>
      <c r="AL201" s="157">
        <f t="shared" si="75"/>
        <v>5.2531525712583571</v>
      </c>
      <c r="AM201" s="157">
        <f t="shared" si="75"/>
        <v>5.2531525712583571</v>
      </c>
      <c r="AN201" s="157">
        <f t="shared" si="76"/>
        <v>5.2531525712583571</v>
      </c>
      <c r="AO201" s="157">
        <f t="shared" si="76"/>
        <v>5.2531525712583571</v>
      </c>
      <c r="AP201" s="157">
        <f t="shared" si="76"/>
        <v>5.2531525712583571</v>
      </c>
      <c r="AQ201" s="157">
        <f t="shared" si="76"/>
        <v>5.2531525712583571</v>
      </c>
      <c r="AR201" s="157">
        <f t="shared" si="76"/>
        <v>5.2531525712583571</v>
      </c>
      <c r="AS201" s="157">
        <f t="shared" si="76"/>
        <v>5.2531525712583571</v>
      </c>
      <c r="AT201" s="157">
        <f t="shared" si="76"/>
        <v>5.2531525712583571</v>
      </c>
      <c r="AU201" s="157">
        <f t="shared" si="76"/>
        <v>5.2531525712583571</v>
      </c>
      <c r="AV201" s="157">
        <f t="shared" si="76"/>
        <v>5.2531525712583571</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0.18342247141907933</v>
      </c>
      <c r="AD202" s="157">
        <f t="shared" si="75"/>
        <v>0.36362938308613352</v>
      </c>
      <c r="AE202" s="157">
        <f t="shared" si="75"/>
        <v>0.55194166368915953</v>
      </c>
      <c r="AF202" s="157">
        <f t="shared" si="75"/>
        <v>0.74652452248272838</v>
      </c>
      <c r="AG202" s="157">
        <f t="shared" si="75"/>
        <v>0.94670372082422416</v>
      </c>
      <c r="AH202" s="157">
        <f t="shared" si="75"/>
        <v>1.1505637077043425</v>
      </c>
      <c r="AI202" s="157">
        <f t="shared" si="75"/>
        <v>1.3574538110960017</v>
      </c>
      <c r="AJ202" s="157">
        <f t="shared" si="75"/>
        <v>1.5644638437913656</v>
      </c>
      <c r="AK202" s="157">
        <f t="shared" si="75"/>
        <v>1.7746567685554255</v>
      </c>
      <c r="AL202" s="157">
        <f t="shared" si="75"/>
        <v>1.9907246843262685</v>
      </c>
      <c r="AM202" s="157">
        <f t="shared" si="75"/>
        <v>1.9907246843262685</v>
      </c>
      <c r="AN202" s="157">
        <f t="shared" si="76"/>
        <v>1.9907246843262685</v>
      </c>
      <c r="AO202" s="157">
        <f t="shared" si="76"/>
        <v>1.9907246843262685</v>
      </c>
      <c r="AP202" s="157">
        <f t="shared" si="76"/>
        <v>1.9907246843262685</v>
      </c>
      <c r="AQ202" s="157">
        <f t="shared" si="76"/>
        <v>1.9907246843262685</v>
      </c>
      <c r="AR202" s="157">
        <f t="shared" si="76"/>
        <v>1.9907246843262685</v>
      </c>
      <c r="AS202" s="157">
        <f t="shared" si="76"/>
        <v>1.9907246843262685</v>
      </c>
      <c r="AT202" s="157">
        <f t="shared" si="76"/>
        <v>1.9907246843262685</v>
      </c>
      <c r="AU202" s="157">
        <f t="shared" si="76"/>
        <v>1.9907246843262685</v>
      </c>
      <c r="AV202" s="157">
        <f t="shared" si="76"/>
        <v>1.9907246843262685</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0.32312668064884442</v>
      </c>
      <c r="AD205" s="157">
        <f t="shared" si="75"/>
        <v>0.64058866197780051</v>
      </c>
      <c r="AE205" s="157">
        <f t="shared" si="75"/>
        <v>0.97232948787499296</v>
      </c>
      <c r="AF205" s="157">
        <f t="shared" si="75"/>
        <v>1.3151168943835094</v>
      </c>
      <c r="AG205" s="157">
        <f t="shared" si="75"/>
        <v>1.6677631072199259</v>
      </c>
      <c r="AH205" s="157">
        <f t="shared" si="75"/>
        <v>2.0268935908954262</v>
      </c>
      <c r="AI205" s="157">
        <f t="shared" si="75"/>
        <v>2.3913620873170123</v>
      </c>
      <c r="AJ205" s="157">
        <f t="shared" si="75"/>
        <v>2.7560418575128449</v>
      </c>
      <c r="AK205" s="157">
        <f t="shared" si="75"/>
        <v>3.1263287779180522</v>
      </c>
      <c r="AL205" s="157">
        <f t="shared" si="75"/>
        <v>3.5069653917287433</v>
      </c>
      <c r="AM205" s="157">
        <f t="shared" si="75"/>
        <v>3.5069653917287433</v>
      </c>
      <c r="AN205" s="157">
        <f t="shared" si="76"/>
        <v>3.5069653917287433</v>
      </c>
      <c r="AO205" s="157">
        <f t="shared" si="76"/>
        <v>3.5069653917287433</v>
      </c>
      <c r="AP205" s="157">
        <f t="shared" si="76"/>
        <v>3.5069653917287433</v>
      </c>
      <c r="AQ205" s="157">
        <f t="shared" si="76"/>
        <v>3.5069653917287433</v>
      </c>
      <c r="AR205" s="157">
        <f t="shared" si="76"/>
        <v>3.5069653917287433</v>
      </c>
      <c r="AS205" s="157">
        <f t="shared" si="76"/>
        <v>3.5069653917287433</v>
      </c>
      <c r="AT205" s="157">
        <f t="shared" si="76"/>
        <v>3.5069653917287433</v>
      </c>
      <c r="AU205" s="157">
        <f t="shared" si="76"/>
        <v>3.5069653917287433</v>
      </c>
      <c r="AV205" s="157">
        <f t="shared" si="76"/>
        <v>3.5069653917287433</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2.8377992551634539</v>
      </c>
      <c r="AN208" s="157">
        <f t="shared" si="79"/>
        <v>5.6389029958893779</v>
      </c>
      <c r="AO208" s="157">
        <f t="shared" si="79"/>
        <v>8.4052222177922875</v>
      </c>
      <c r="AP208" s="157">
        <f t="shared" ref="AN208:AV216" si="80">INDEX(AP$49:AP$52,MATCH($I$207,$B$49:$B$52,0),1)*INDEX(AP$81:AP$89,MATCH($B208,$B$81:$B$89,0))*INDEX(AP$138:AP$146,MATCH($B208,$B$138:$B$146,0))/1000</f>
        <v>11.138509763127002</v>
      </c>
      <c r="AQ208" s="157">
        <f t="shared" si="80"/>
        <v>13.840377957772807</v>
      </c>
      <c r="AR208" s="157">
        <f t="shared" si="80"/>
        <v>16.948825232199447</v>
      </c>
      <c r="AS208" s="157">
        <f t="shared" si="80"/>
        <v>20.012901009379924</v>
      </c>
      <c r="AT208" s="157">
        <f t="shared" si="80"/>
        <v>23.035046885107452</v>
      </c>
      <c r="AU208" s="157">
        <f t="shared" si="80"/>
        <v>26.017491337174022</v>
      </c>
      <c r="AV208" s="157">
        <f t="shared" si="80"/>
        <v>29.104447128774524</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0.27063052346926103</v>
      </c>
      <c r="AN209" s="157">
        <f t="shared" si="80"/>
        <v>0.53776153009879746</v>
      </c>
      <c r="AO209" s="157">
        <f t="shared" si="80"/>
        <v>0.80157526454265327</v>
      </c>
      <c r="AP209" s="157">
        <f t="shared" si="80"/>
        <v>1.0622388889480869</v>
      </c>
      <c r="AQ209" s="157">
        <f t="shared" si="80"/>
        <v>1.3199061649301667</v>
      </c>
      <c r="AR209" s="157">
        <f t="shared" si="80"/>
        <v>1.6163473989336001</v>
      </c>
      <c r="AS209" s="157">
        <f t="shared" si="80"/>
        <v>1.9085570857248784</v>
      </c>
      <c r="AT209" s="157">
        <f t="shared" si="80"/>
        <v>2.196768071354128</v>
      </c>
      <c r="AU209" s="157">
        <f t="shared" si="80"/>
        <v>2.4811928775880974</v>
      </c>
      <c r="AV209" s="157">
        <f t="shared" si="80"/>
        <v>2.7755845475722358</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0.19470567113382251</v>
      </c>
      <c r="AN210" s="157">
        <f t="shared" si="80"/>
        <v>0.38689360788133853</v>
      </c>
      <c r="AO210" s="157">
        <f t="shared" si="80"/>
        <v>0.5766949265232294</v>
      </c>
      <c r="AP210" s="157">
        <f t="shared" si="80"/>
        <v>0.7642298922005184</v>
      </c>
      <c r="AQ210" s="157">
        <f t="shared" si="80"/>
        <v>0.94960912901455441</v>
      </c>
      <c r="AR210" s="157">
        <f t="shared" si="80"/>
        <v>1.1628843674409874</v>
      </c>
      <c r="AS210" s="157">
        <f t="shared" si="80"/>
        <v>1.3731152107662494</v>
      </c>
      <c r="AT210" s="157">
        <f t="shared" si="80"/>
        <v>1.5804691805465925</v>
      </c>
      <c r="AU210" s="157">
        <f t="shared" si="80"/>
        <v>1.7850991759919608</v>
      </c>
      <c r="AV210" s="157">
        <f t="shared" si="80"/>
        <v>1.9968998514873801</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2.4695406061218139</v>
      </c>
      <c r="AN211" s="157">
        <f t="shared" si="80"/>
        <v>4.9071476416074677</v>
      </c>
      <c r="AO211" s="157">
        <f t="shared" si="80"/>
        <v>7.3144841138947019</v>
      </c>
      <c r="AP211" s="157">
        <f t="shared" si="80"/>
        <v>9.6930754004803727</v>
      </c>
      <c r="AQ211" s="157">
        <f t="shared" si="80"/>
        <v>12.044324597169071</v>
      </c>
      <c r="AR211" s="157">
        <f t="shared" si="80"/>
        <v>14.749391473276596</v>
      </c>
      <c r="AS211" s="157">
        <f t="shared" si="80"/>
        <v>17.415844901303025</v>
      </c>
      <c r="AT211" s="157">
        <f t="shared" si="80"/>
        <v>20.045809633358331</v>
      </c>
      <c r="AU211" s="157">
        <f t="shared" si="80"/>
        <v>22.641224959681995</v>
      </c>
      <c r="AV211" s="157">
        <f t="shared" si="80"/>
        <v>25.327589283299833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0.60075068501636153</v>
      </c>
      <c r="AN212" s="157">
        <f t="shared" si="80"/>
        <v>1.1937330772631547</v>
      </c>
      <c r="AO212" s="157">
        <f t="shared" si="80"/>
        <v>1.7793517268234735</v>
      </c>
      <c r="AP212" s="157">
        <f t="shared" si="80"/>
        <v>2.3579777033504641</v>
      </c>
      <c r="AQ212" s="157">
        <f t="shared" si="80"/>
        <v>2.9299523297459089</v>
      </c>
      <c r="AR212" s="157">
        <f t="shared" si="80"/>
        <v>3.5879981115436372</v>
      </c>
      <c r="AS212" s="157">
        <f t="shared" si="80"/>
        <v>4.2366506258939474</v>
      </c>
      <c r="AT212" s="157">
        <f t="shared" si="80"/>
        <v>4.8764267488030049</v>
      </c>
      <c r="AU212" s="157">
        <f t="shared" si="80"/>
        <v>5.5077982400535506</v>
      </c>
      <c r="AV212" s="157">
        <f t="shared" si="80"/>
        <v>6.1612943614035478</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0.22765933438356412</v>
      </c>
      <c r="AN213" s="157">
        <f t="shared" si="80"/>
        <v>0.45237481134785879</v>
      </c>
      <c r="AO213" s="157">
        <f t="shared" si="80"/>
        <v>0.67429973842117996</v>
      </c>
      <c r="AP213" s="157">
        <f t="shared" si="80"/>
        <v>0.89357473545191468</v>
      </c>
      <c r="AQ213" s="157">
        <f t="shared" si="80"/>
        <v>1.1103291495162586</v>
      </c>
      <c r="AR213" s="157">
        <f t="shared" si="80"/>
        <v>1.3597009245545224</v>
      </c>
      <c r="AS213" s="157">
        <f t="shared" si="80"/>
        <v>1.6055130448672856</v>
      </c>
      <c r="AT213" s="157">
        <f t="shared" si="80"/>
        <v>1.847961384800525</v>
      </c>
      <c r="AU213" s="157">
        <f t="shared" si="80"/>
        <v>2.0872247215421935</v>
      </c>
      <c r="AV213" s="157">
        <f t="shared" si="80"/>
        <v>2.3348723659301966</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0.40105666698826586</v>
      </c>
      <c r="AN216" s="157">
        <f t="shared" si="80"/>
        <v>0.79692727978790046</v>
      </c>
      <c r="AO216" s="157">
        <f t="shared" si="80"/>
        <v>1.187881913010556</v>
      </c>
      <c r="AP216" s="157">
        <f t="shared" si="80"/>
        <v>1.5741682899831018</v>
      </c>
      <c r="AQ216" s="157">
        <f t="shared" si="80"/>
        <v>1.9560142753235399</v>
      </c>
      <c r="AR216" s="157">
        <f t="shared" si="80"/>
        <v>2.3953207206691602</v>
      </c>
      <c r="AS216" s="157">
        <f t="shared" si="80"/>
        <v>2.8283562908771387</v>
      </c>
      <c r="AT216" s="157">
        <f t="shared" si="80"/>
        <v>3.2554660485057854</v>
      </c>
      <c r="AU216" s="157">
        <f t="shared" si="80"/>
        <v>3.6769649368598762</v>
      </c>
      <c r="AV216" s="157">
        <f t="shared" si="80"/>
        <v>4.1132340628971633</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1.5826011087333609</v>
      </c>
      <c r="Q220" s="157">
        <f t="shared" si="82"/>
        <v>3.2727888378763019</v>
      </c>
      <c r="R220" s="157">
        <f t="shared" si="82"/>
        <v>4.2350555604682834</v>
      </c>
      <c r="S220" s="157">
        <f t="shared" si="82"/>
        <v>6.2039116504232403</v>
      </c>
      <c r="T220" s="157">
        <f t="shared" si="82"/>
        <v>8.1477592630354909</v>
      </c>
      <c r="U220" s="157">
        <f t="shared" si="82"/>
        <v>10.076074458524694</v>
      </c>
      <c r="V220" s="157">
        <f t="shared" si="82"/>
        <v>11.974810016910205</v>
      </c>
      <c r="W220" s="157">
        <f t="shared" si="82"/>
        <v>13.899367079787028</v>
      </c>
      <c r="X220" s="157">
        <f t="shared" si="82"/>
        <v>15.97889515698475</v>
      </c>
      <c r="Y220" s="157">
        <f t="shared" si="82"/>
        <v>18.03362410843485</v>
      </c>
      <c r="Z220" s="157">
        <f t="shared" si="82"/>
        <v>20.125330003602787</v>
      </c>
      <c r="AA220" s="157">
        <f t="shared" si="82"/>
        <v>22.240274327759533</v>
      </c>
      <c r="AB220" s="157">
        <f t="shared" si="82"/>
        <v>24.375278393979318</v>
      </c>
      <c r="AC220" s="157">
        <f t="shared" si="82"/>
        <v>26.661660167793737</v>
      </c>
      <c r="AD220" s="157">
        <f t="shared" si="82"/>
        <v>28.907959626978101</v>
      </c>
      <c r="AE220" s="157">
        <f t="shared" si="82"/>
        <v>31.255293423241625</v>
      </c>
      <c r="AF220" s="157">
        <f t="shared" si="82"/>
        <v>33.680790683203</v>
      </c>
      <c r="AG220" s="157">
        <f t="shared" si="82"/>
        <v>36.176046946210533</v>
      </c>
      <c r="AH220" s="157">
        <f t="shared" si="82"/>
        <v>38.717184653093838</v>
      </c>
      <c r="AI220" s="157">
        <f t="shared" si="82"/>
        <v>41.296093103719301</v>
      </c>
      <c r="AJ220" s="157">
        <f t="shared" si="82"/>
        <v>43.876496486628767</v>
      </c>
      <c r="AK220" s="157">
        <f t="shared" si="82"/>
        <v>46.496574977814674</v>
      </c>
      <c r="AL220" s="157">
        <f t="shared" si="82"/>
        <v>49.189885893879108</v>
      </c>
      <c r="AM220" s="157">
        <f t="shared" si="82"/>
        <v>52.027685149042561</v>
      </c>
      <c r="AN220" s="157">
        <f t="shared" si="82"/>
        <v>54.828788889768489</v>
      </c>
      <c r="AO220" s="157">
        <f t="shared" si="82"/>
        <v>57.595108111671394</v>
      </c>
      <c r="AP220" s="157">
        <f t="shared" si="82"/>
        <v>60.328395657006112</v>
      </c>
      <c r="AQ220" s="157">
        <f t="shared" si="82"/>
        <v>63.030263851651917</v>
      </c>
      <c r="AR220" s="157">
        <f t="shared" si="82"/>
        <v>66.138711126078562</v>
      </c>
      <c r="AS220" s="157">
        <f t="shared" si="82"/>
        <v>69.202786903259039</v>
      </c>
      <c r="AT220" s="157">
        <f t="shared" si="82"/>
        <v>72.224932778986556</v>
      </c>
      <c r="AU220" s="157">
        <f t="shared" si="82"/>
        <v>75.20737723105313</v>
      </c>
      <c r="AV220" s="157">
        <f t="shared" si="82"/>
        <v>78.294333022653632</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0.15092687254753431</v>
      </c>
      <c r="Q221" s="157">
        <f t="shared" si="82"/>
        <v>0.31211388712123755</v>
      </c>
      <c r="R221" s="157">
        <f t="shared" si="82"/>
        <v>0.40388174081218448</v>
      </c>
      <c r="S221" s="157">
        <f t="shared" si="82"/>
        <v>0.59164433652456594</v>
      </c>
      <c r="T221" s="157">
        <f t="shared" si="82"/>
        <v>0.77702196532918899</v>
      </c>
      <c r="U221" s="157">
        <f t="shared" si="82"/>
        <v>0.96091832438962399</v>
      </c>
      <c r="V221" s="157">
        <f t="shared" si="82"/>
        <v>1.1419937817746368</v>
      </c>
      <c r="W221" s="157">
        <f t="shared" si="82"/>
        <v>1.3255317414894152</v>
      </c>
      <c r="X221" s="157">
        <f t="shared" si="82"/>
        <v>1.5238487193648038</v>
      </c>
      <c r="Y221" s="157">
        <f t="shared" si="82"/>
        <v>1.719800695427451</v>
      </c>
      <c r="Z221" s="157">
        <f t="shared" si="82"/>
        <v>1.9192790272097433</v>
      </c>
      <c r="AA221" s="157">
        <f t="shared" si="82"/>
        <v>2.1209735228698725</v>
      </c>
      <c r="AB221" s="157">
        <f t="shared" si="82"/>
        <v>2.3245810426754905</v>
      </c>
      <c r="AC221" s="157">
        <f t="shared" si="82"/>
        <v>2.5426249001372594</v>
      </c>
      <c r="AD221" s="157">
        <f t="shared" si="82"/>
        <v>2.7568462540267777</v>
      </c>
      <c r="AE221" s="157">
        <f t="shared" si="82"/>
        <v>2.9807028826744921</v>
      </c>
      <c r="AF221" s="157">
        <f t="shared" si="82"/>
        <v>3.2120136746349321</v>
      </c>
      <c r="AG221" s="157">
        <f t="shared" si="82"/>
        <v>3.4499771272713255</v>
      </c>
      <c r="AH221" s="157">
        <f t="shared" si="82"/>
        <v>3.6923161252007954</v>
      </c>
      <c r="AI221" s="157">
        <f t="shared" si="82"/>
        <v>3.9382571806514806</v>
      </c>
      <c r="AJ221" s="157">
        <f t="shared" si="82"/>
        <v>4.1843408023199267</v>
      </c>
      <c r="AK221" s="157">
        <f t="shared" si="82"/>
        <v>4.4342080937817929</v>
      </c>
      <c r="AL221" s="157">
        <f t="shared" si="82"/>
        <v>4.6910592934407376</v>
      </c>
      <c r="AM221" s="157">
        <f t="shared" si="82"/>
        <v>4.961689816909999</v>
      </c>
      <c r="AN221" s="157">
        <f t="shared" si="82"/>
        <v>5.228820823539535</v>
      </c>
      <c r="AO221" s="157">
        <f t="shared" si="82"/>
        <v>5.4926345579833908</v>
      </c>
      <c r="AP221" s="157">
        <f t="shared" si="82"/>
        <v>5.753298182388825</v>
      </c>
      <c r="AQ221" s="157">
        <f t="shared" si="82"/>
        <v>6.0109654583709045</v>
      </c>
      <c r="AR221" s="157">
        <f t="shared" si="82"/>
        <v>6.3074066923743377</v>
      </c>
      <c r="AS221" s="157">
        <f t="shared" si="82"/>
        <v>6.5996163791656155</v>
      </c>
      <c r="AT221" s="157">
        <f t="shared" si="82"/>
        <v>6.887827364794866</v>
      </c>
      <c r="AU221" s="157">
        <f t="shared" si="82"/>
        <v>7.1722521710288349</v>
      </c>
      <c r="AV221" s="157">
        <f t="shared" si="82"/>
        <v>7.4666438410129734</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0.10858464017579429</v>
      </c>
      <c r="Q222" s="157">
        <f t="shared" si="82"/>
        <v>0.22455096004360772</v>
      </c>
      <c r="R222" s="157">
        <f t="shared" si="82"/>
        <v>0.29057352583684032</v>
      </c>
      <c r="S222" s="157">
        <f t="shared" si="82"/>
        <v>0.42565970068274678</v>
      </c>
      <c r="T222" s="157">
        <f t="shared" si="82"/>
        <v>0.55903000631902311</v>
      </c>
      <c r="U222" s="157">
        <f t="shared" si="82"/>
        <v>0.69133460947660186</v>
      </c>
      <c r="V222" s="157">
        <f t="shared" si="82"/>
        <v>0.82160970928446708</v>
      </c>
      <c r="W222" s="157">
        <f t="shared" si="82"/>
        <v>0.95365646131632853</v>
      </c>
      <c r="X222" s="157">
        <f t="shared" si="82"/>
        <v>1.0963360075089252</v>
      </c>
      <c r="Y222" s="157">
        <f t="shared" si="82"/>
        <v>1.2373140484194136</v>
      </c>
      <c r="Z222" s="157">
        <f t="shared" si="82"/>
        <v>1.3808291330020219</v>
      </c>
      <c r="AA222" s="157">
        <f t="shared" si="82"/>
        <v>1.5259386411169253</v>
      </c>
      <c r="AB222" s="157">
        <f t="shared" si="82"/>
        <v>1.6724244782776727</v>
      </c>
      <c r="AC222" s="157">
        <f t="shared" si="82"/>
        <v>1.8292965674251607</v>
      </c>
      <c r="AD222" s="157">
        <f t="shared" si="82"/>
        <v>1.9834185487359361</v>
      </c>
      <c r="AE222" s="157">
        <f t="shared" si="82"/>
        <v>2.1444726477336005</v>
      </c>
      <c r="AF222" s="157">
        <f t="shared" si="82"/>
        <v>2.3108896594283985</v>
      </c>
      <c r="AG222" s="157">
        <f t="shared" si="82"/>
        <v>2.4820929411460027</v>
      </c>
      <c r="AH222" s="157">
        <f t="shared" si="82"/>
        <v>2.6564442176719667</v>
      </c>
      <c r="AI222" s="157">
        <f t="shared" si="82"/>
        <v>2.8333870016825271</v>
      </c>
      <c r="AJ222" s="157">
        <f t="shared" si="82"/>
        <v>3.0104323552434624</v>
      </c>
      <c r="AK222" s="157">
        <f t="shared" si="82"/>
        <v>3.1901998776012981</v>
      </c>
      <c r="AL222" s="157">
        <f t="shared" si="82"/>
        <v>3.3749919866732179</v>
      </c>
      <c r="AM222" s="157">
        <f t="shared" si="82"/>
        <v>3.5696976578070405</v>
      </c>
      <c r="AN222" s="157">
        <f t="shared" si="82"/>
        <v>3.7618855945545562</v>
      </c>
      <c r="AO222" s="157">
        <f t="shared" si="82"/>
        <v>3.9516869131964474</v>
      </c>
      <c r="AP222" s="157">
        <f t="shared" si="82"/>
        <v>4.1392218788737365</v>
      </c>
      <c r="AQ222" s="157">
        <f t="shared" si="82"/>
        <v>4.3246011156877726</v>
      </c>
      <c r="AR222" s="157">
        <f t="shared" si="82"/>
        <v>4.5378763541142053</v>
      </c>
      <c r="AS222" s="157">
        <f t="shared" si="82"/>
        <v>4.7481071974394675</v>
      </c>
      <c r="AT222" s="157">
        <f t="shared" si="82"/>
        <v>4.9554611672198101</v>
      </c>
      <c r="AU222" s="157">
        <f t="shared" si="82"/>
        <v>5.1600911626651786</v>
      </c>
      <c r="AV222" s="157">
        <f t="shared" si="82"/>
        <v>5.3718918381605985</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1.3772283906971867</v>
      </c>
      <c r="Q223" s="157">
        <f t="shared" si="82"/>
        <v>2.848081983139509</v>
      </c>
      <c r="R223" s="157">
        <f t="shared" si="82"/>
        <v>3.6854762213107977</v>
      </c>
      <c r="S223" s="157">
        <f t="shared" si="82"/>
        <v>5.3988356328009299</v>
      </c>
      <c r="T223" s="157">
        <f t="shared" si="82"/>
        <v>7.0904318944901314</v>
      </c>
      <c r="U223" s="157">
        <f t="shared" si="82"/>
        <v>8.7685113668127848</v>
      </c>
      <c r="V223" s="157">
        <f t="shared" si="82"/>
        <v>10.420849724851546</v>
      </c>
      <c r="W223" s="157">
        <f t="shared" si="82"/>
        <v>12.09565875404029</v>
      </c>
      <c r="X223" s="157">
        <f t="shared" si="82"/>
        <v>13.905328348838461</v>
      </c>
      <c r="Y223" s="157">
        <f t="shared" si="82"/>
        <v>15.693416978063171</v>
      </c>
      <c r="Z223" s="157">
        <f t="shared" si="82"/>
        <v>17.51368408638055</v>
      </c>
      <c r="AA223" s="157">
        <f t="shared" si="82"/>
        <v>19.354173993722885</v>
      </c>
      <c r="AB223" s="157">
        <f t="shared" si="82"/>
        <v>21.212120508498916</v>
      </c>
      <c r="AC223" s="157">
        <f t="shared" si="82"/>
        <v>23.201800582330041</v>
      </c>
      <c r="AD223" s="157">
        <f t="shared" si="82"/>
        <v>25.156599787337846</v>
      </c>
      <c r="AE223" s="157">
        <f t="shared" si="82"/>
        <v>27.199322194656595</v>
      </c>
      <c r="AF223" s="157">
        <f t="shared" si="82"/>
        <v>29.310064863509258</v>
      </c>
      <c r="AG223" s="157">
        <f t="shared" si="82"/>
        <v>31.481513972520297</v>
      </c>
      <c r="AH223" s="157">
        <f t="shared" si="82"/>
        <v>33.692890531830216</v>
      </c>
      <c r="AI223" s="157">
        <f t="shared" si="82"/>
        <v>35.937136359544141</v>
      </c>
      <c r="AJ223" s="157">
        <f t="shared" si="82"/>
        <v>38.182683123528321</v>
      </c>
      <c r="AK223" s="157">
        <f t="shared" si="82"/>
        <v>40.462756392783334</v>
      </c>
      <c r="AL223" s="157">
        <f t="shared" si="82"/>
        <v>42.806558781211677</v>
      </c>
      <c r="AM223" s="157">
        <f t="shared" si="82"/>
        <v>45.276099387333488</v>
      </c>
      <c r="AN223" s="157">
        <f t="shared" si="82"/>
        <v>47.713706422819143</v>
      </c>
      <c r="AO223" s="157">
        <f t="shared" si="82"/>
        <v>50.121042895106378</v>
      </c>
      <c r="AP223" s="157">
        <f t="shared" si="82"/>
        <v>52.499634181692052</v>
      </c>
      <c r="AQ223" s="157">
        <f t="shared" si="82"/>
        <v>54.85088337838075</v>
      </c>
      <c r="AR223" s="157">
        <f t="shared" si="82"/>
        <v>57.555950254488273</v>
      </c>
      <c r="AS223" s="157">
        <f t="shared" si="82"/>
        <v>60.222403682514702</v>
      </c>
      <c r="AT223" s="157">
        <f t="shared" si="82"/>
        <v>62.852368414570009</v>
      </c>
      <c r="AU223" s="157">
        <f t="shared" si="82"/>
        <v>65.447783740893669</v>
      </c>
      <c r="AV223" s="157">
        <f t="shared" si="82"/>
        <v>68.134148064511507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0.3350302874487357</v>
      </c>
      <c r="Q224" s="157">
        <f t="shared" si="82"/>
        <v>0.69283622958553637</v>
      </c>
      <c r="R224" s="157">
        <f t="shared" si="82"/>
        <v>0.89654422327597971</v>
      </c>
      <c r="S224" s="157">
        <f t="shared" si="82"/>
        <v>1.3133431362318395</v>
      </c>
      <c r="T224" s="157">
        <f t="shared" si="82"/>
        <v>1.724847855150714</v>
      </c>
      <c r="U224" s="157">
        <f t="shared" si="82"/>
        <v>2.1330644238561254</v>
      </c>
      <c r="V224" s="157">
        <f t="shared" si="82"/>
        <v>2.5350191023942732</v>
      </c>
      <c r="W224" s="157">
        <f t="shared" si="82"/>
        <v>2.9424400895457175</v>
      </c>
      <c r="X224" s="157">
        <f t="shared" si="82"/>
        <v>3.3826678169348883</v>
      </c>
      <c r="Y224" s="157">
        <f t="shared" si="82"/>
        <v>3.8176456691774705</v>
      </c>
      <c r="Z224" s="157">
        <f t="shared" si="82"/>
        <v>4.2604513916359892</v>
      </c>
      <c r="AA224" s="157">
        <f t="shared" si="82"/>
        <v>4.7081765960163988</v>
      </c>
      <c r="AB224" s="157">
        <f t="shared" si="82"/>
        <v>5.1601483670853066</v>
      </c>
      <c r="AC224" s="157">
        <f t="shared" si="82"/>
        <v>5.6441661898149205</v>
      </c>
      <c r="AD224" s="157">
        <f t="shared" si="82"/>
        <v>6.1196987478003031</v>
      </c>
      <c r="AE224" s="157">
        <f t="shared" si="82"/>
        <v>6.6166198684544648</v>
      </c>
      <c r="AF224" s="157">
        <f t="shared" si="82"/>
        <v>7.1300878798988387</v>
      </c>
      <c r="AG224" s="157">
        <f t="shared" si="82"/>
        <v>7.6583235916270809</v>
      </c>
      <c r="AH224" s="157">
        <f t="shared" si="82"/>
        <v>8.19627222042927</v>
      </c>
      <c r="AI224" s="157">
        <f t="shared" si="82"/>
        <v>8.7422167637188526</v>
      </c>
      <c r="AJ224" s="157">
        <f t="shared" si="82"/>
        <v>9.2884777781584056</v>
      </c>
      <c r="AK224" s="157">
        <f t="shared" si="82"/>
        <v>9.8431378533954437</v>
      </c>
      <c r="AL224" s="157">
        <f t="shared" si="82"/>
        <v>10.413300938343664</v>
      </c>
      <c r="AM224" s="157">
        <f t="shared" si="82"/>
        <v>11.014051623360025</v>
      </c>
      <c r="AN224" s="157">
        <f t="shared" si="82"/>
        <v>11.607034015606818</v>
      </c>
      <c r="AO224" s="157">
        <f t="shared" si="82"/>
        <v>12.192652665167138</v>
      </c>
      <c r="AP224" s="157">
        <f t="shared" si="82"/>
        <v>12.771278641694128</v>
      </c>
      <c r="AQ224" s="157">
        <f t="shared" si="82"/>
        <v>13.343253268089573</v>
      </c>
      <c r="AR224" s="157">
        <f t="shared" si="82"/>
        <v>14.001299049887301</v>
      </c>
      <c r="AS224" s="157">
        <f t="shared" si="82"/>
        <v>14.649951564237611</v>
      </c>
      <c r="AT224" s="157">
        <f t="shared" si="82"/>
        <v>15.289727687146669</v>
      </c>
      <c r="AU224" s="157">
        <f t="shared" si="82"/>
        <v>15.921099178397213</v>
      </c>
      <c r="AV224" s="157">
        <f t="shared" si="82"/>
        <v>16.574595299747212</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0.12696243906377905</v>
      </c>
      <c r="Q225" s="157">
        <f t="shared" si="82"/>
        <v>0.26255589681094677</v>
      </c>
      <c r="R225" s="157">
        <f t="shared" si="82"/>
        <v>0.33975268977159823</v>
      </c>
      <c r="S225" s="157">
        <f t="shared" si="82"/>
        <v>0.49770201128213432</v>
      </c>
      <c r="T225" s="157">
        <f t="shared" si="82"/>
        <v>0.65364505511272963</v>
      </c>
      <c r="U225" s="157">
        <f t="shared" si="82"/>
        <v>0.80834202780662745</v>
      </c>
      <c r="V225" s="157">
        <f t="shared" si="82"/>
        <v>0.96066600653977174</v>
      </c>
      <c r="W225" s="157">
        <f t="shared" si="82"/>
        <v>1.1150614871645941</v>
      </c>
      <c r="X225" s="157">
        <f t="shared" si="82"/>
        <v>1.2818893475304598</v>
      </c>
      <c r="Y225" s="157">
        <f t="shared" si="82"/>
        <v>1.4467277252186046</v>
      </c>
      <c r="Z225" s="157">
        <f t="shared" si="82"/>
        <v>1.6145325376815216</v>
      </c>
      <c r="AA225" s="157">
        <f t="shared" si="82"/>
        <v>1.7842016276355563</v>
      </c>
      <c r="AB225" s="157">
        <f t="shared" si="82"/>
        <v>1.9554799884066407</v>
      </c>
      <c r="AC225" s="157">
        <f t="shared" si="82"/>
        <v>2.13890245982572</v>
      </c>
      <c r="AD225" s="157">
        <f t="shared" si="82"/>
        <v>2.3191093714927744</v>
      </c>
      <c r="AE225" s="157">
        <f t="shared" si="82"/>
        <v>2.5074216520958004</v>
      </c>
      <c r="AF225" s="157">
        <f t="shared" si="82"/>
        <v>2.7020045108893691</v>
      </c>
      <c r="AG225" s="157">
        <f t="shared" si="82"/>
        <v>2.9021837092308651</v>
      </c>
      <c r="AH225" s="157">
        <f t="shared" si="82"/>
        <v>3.1060436961109832</v>
      </c>
      <c r="AI225" s="157">
        <f t="shared" si="82"/>
        <v>3.3129337995026424</v>
      </c>
      <c r="AJ225" s="157">
        <f t="shared" si="82"/>
        <v>3.5199438321980061</v>
      </c>
      <c r="AK225" s="157">
        <f t="shared" si="82"/>
        <v>3.7301367569620663</v>
      </c>
      <c r="AL225" s="157">
        <f t="shared" si="82"/>
        <v>3.9462046727329092</v>
      </c>
      <c r="AM225" s="157">
        <f t="shared" si="82"/>
        <v>4.1738640071164737</v>
      </c>
      <c r="AN225" s="157">
        <f t="shared" si="82"/>
        <v>4.3985794840807682</v>
      </c>
      <c r="AO225" s="157">
        <f t="shared" si="82"/>
        <v>4.6205044111540889</v>
      </c>
      <c r="AP225" s="157">
        <f t="shared" si="82"/>
        <v>4.8397794081848238</v>
      </c>
      <c r="AQ225" s="157">
        <f t="shared" si="82"/>
        <v>5.0565338222491683</v>
      </c>
      <c r="AR225" s="157">
        <f t="shared" si="82"/>
        <v>5.3059055972874312</v>
      </c>
      <c r="AS225" s="157">
        <f t="shared" si="82"/>
        <v>5.5517177176001944</v>
      </c>
      <c r="AT225" s="157">
        <f t="shared" si="82"/>
        <v>5.7941660575334346</v>
      </c>
      <c r="AU225" s="157">
        <f t="shared" si="82"/>
        <v>6.0334293942751032</v>
      </c>
      <c r="AV225" s="157">
        <f t="shared" si="82"/>
        <v>6.2810770386631063</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0.22366371570704255</v>
      </c>
      <c r="Q228" s="157">
        <f t="shared" si="84"/>
        <v>0.46253228824653669</v>
      </c>
      <c r="R228" s="157">
        <f t="shared" si="84"/>
        <v>0.59852622221288887</v>
      </c>
      <c r="S228" s="157">
        <f t="shared" si="84"/>
        <v>0.87677806112649204</v>
      </c>
      <c r="T228" s="157">
        <f t="shared" si="84"/>
        <v>1.1514955356726129</v>
      </c>
      <c r="U228" s="157">
        <f t="shared" si="84"/>
        <v>1.4240178657136013</v>
      </c>
      <c r="V228" s="157">
        <f t="shared" si="84"/>
        <v>1.6923598046836066</v>
      </c>
      <c r="W228" s="157">
        <f t="shared" si="84"/>
        <v>1.9643510104257644</v>
      </c>
      <c r="X228" s="157">
        <f t="shared" si="84"/>
        <v>2.2582437507356836</v>
      </c>
      <c r="Y228" s="157">
        <f t="shared" si="84"/>
        <v>2.5486317136380867</v>
      </c>
      <c r="Z228" s="157">
        <f t="shared" si="84"/>
        <v>2.8442455041870032</v>
      </c>
      <c r="AA228" s="157">
        <f t="shared" si="84"/>
        <v>3.1431435040961606</v>
      </c>
      <c r="AB228" s="157">
        <f t="shared" si="84"/>
        <v>3.444876480185473</v>
      </c>
      <c r="AC228" s="157">
        <f t="shared" si="84"/>
        <v>3.7680031608343176</v>
      </c>
      <c r="AD228" s="157">
        <f t="shared" si="84"/>
        <v>4.0854651421632733</v>
      </c>
      <c r="AE228" s="157">
        <f t="shared" si="84"/>
        <v>4.4172059680604656</v>
      </c>
      <c r="AF228" s="157">
        <f t="shared" si="84"/>
        <v>4.7599933745689826</v>
      </c>
      <c r="AG228" s="157">
        <f t="shared" si="84"/>
        <v>5.1126395874053987</v>
      </c>
      <c r="AH228" s="157">
        <f t="shared" si="84"/>
        <v>5.4717700710808987</v>
      </c>
      <c r="AI228" s="157">
        <f t="shared" si="83"/>
        <v>5.8362385675024857</v>
      </c>
      <c r="AJ228" s="157">
        <f t="shared" si="83"/>
        <v>6.2009183376983179</v>
      </c>
      <c r="AK228" s="157">
        <f t="shared" si="83"/>
        <v>6.5712052581035252</v>
      </c>
      <c r="AL228" s="157">
        <f t="shared" si="83"/>
        <v>6.9518418719142163</v>
      </c>
      <c r="AM228" s="157">
        <f t="shared" si="83"/>
        <v>7.3528985389024824</v>
      </c>
      <c r="AN228" s="157">
        <f t="shared" si="83"/>
        <v>7.7487691517021169</v>
      </c>
      <c r="AO228" s="157">
        <f t="shared" si="83"/>
        <v>8.1397237849247723</v>
      </c>
      <c r="AP228" s="157">
        <f t="shared" si="83"/>
        <v>8.5260101618973181</v>
      </c>
      <c r="AQ228" s="157">
        <f t="shared" si="83"/>
        <v>8.9078561472377569</v>
      </c>
      <c r="AR228" s="157">
        <f t="shared" si="83"/>
        <v>9.347162592583377</v>
      </c>
      <c r="AS228" s="157">
        <f t="shared" si="84"/>
        <v>9.7801981627913541</v>
      </c>
      <c r="AT228" s="157">
        <f t="shared" si="84"/>
        <v>10.207307920420002</v>
      </c>
      <c r="AU228" s="157">
        <f t="shared" si="84"/>
        <v>10.628806808774092</v>
      </c>
      <c r="AV228" s="157">
        <f t="shared" si="84"/>
        <v>11.065075934811379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135.91206875329351</v>
      </c>
      <c r="L233" s="94">
        <f t="shared" si="86"/>
        <v>132.46001856592557</v>
      </c>
      <c r="M233" s="94">
        <f t="shared" si="86"/>
        <v>128.70532315183087</v>
      </c>
      <c r="N233" s="94">
        <f t="shared" si="86"/>
        <v>124.79103145901988</v>
      </c>
      <c r="O233" s="94">
        <f t="shared" si="86"/>
        <v>120.28334032399778</v>
      </c>
      <c r="P233" s="94">
        <f t="shared" si="86"/>
        <v>119.47615719794113</v>
      </c>
      <c r="Q233" s="94">
        <f t="shared" si="86"/>
        <v>118.6958707269869</v>
      </c>
      <c r="R233" s="94">
        <f t="shared" si="86"/>
        <v>117.73360400439491</v>
      </c>
      <c r="S233" s="94">
        <f t="shared" si="86"/>
        <v>117.02298462364368</v>
      </c>
      <c r="T233" s="94">
        <f t="shared" si="86"/>
        <v>116.30611312355676</v>
      </c>
      <c r="U233" s="94">
        <f t="shared" si="86"/>
        <v>115.58535851918907</v>
      </c>
      <c r="V233" s="94">
        <f t="shared" si="86"/>
        <v>114.85720900554546</v>
      </c>
      <c r="W233" s="94">
        <f t="shared" si="86"/>
        <v>114.1355148680247</v>
      </c>
      <c r="X233" s="94">
        <f t="shared" si="86"/>
        <v>113.45256348408415</v>
      </c>
      <c r="Y233" s="94">
        <f t="shared" si="86"/>
        <v>112.76341231870671</v>
      </c>
      <c r="Z233" s="94">
        <f t="shared" si="86"/>
        <v>112.0835053892587</v>
      </c>
      <c r="AA233" s="94">
        <f t="shared" si="86"/>
        <v>111.40940806705792</v>
      </c>
      <c r="AB233" s="94">
        <f t="shared" si="86"/>
        <v>110.74032568037288</v>
      </c>
      <c r="AC233" s="94">
        <f t="shared" si="86"/>
        <v>110.11486141193454</v>
      </c>
      <c r="AD233" s="94">
        <f t="shared" si="86"/>
        <v>109.47927534687243</v>
      </c>
      <c r="AE233" s="94">
        <f t="shared" si="86"/>
        <v>108.86920300329494</v>
      </c>
      <c r="AF233" s="94">
        <f t="shared" si="86"/>
        <v>108.27886890812601</v>
      </c>
      <c r="AG233" s="94">
        <f t="shared" si="86"/>
        <v>107.70615072281723</v>
      </c>
      <c r="AH233" s="94">
        <f t="shared" si="86"/>
        <v>107.14501876070941</v>
      </c>
      <c r="AI233" s="94">
        <f t="shared" si="86"/>
        <v>106.59342486520313</v>
      </c>
      <c r="AJ233" s="94">
        <f t="shared" si="86"/>
        <v>106.04220847784939</v>
      </c>
      <c r="AK233" s="94">
        <f t="shared" si="86"/>
        <v>105.50101105723209</v>
      </c>
      <c r="AL233" s="94">
        <f t="shared" si="86"/>
        <v>104.97830667320031</v>
      </c>
      <c r="AM233" s="94">
        <f t="shared" si="86"/>
        <v>104.50671405927272</v>
      </c>
      <c r="AN233" s="94">
        <f t="shared" si="86"/>
        <v>104.02566578815134</v>
      </c>
      <c r="AO233" s="94">
        <f t="shared" si="86"/>
        <v>103.5356542829486</v>
      </c>
      <c r="AP233" s="94">
        <f t="shared" si="86"/>
        <v>103.0371312140043</v>
      </c>
      <c r="AQ233" s="94">
        <f t="shared" si="86"/>
        <v>102.53051204356318</v>
      </c>
      <c r="AR233" s="94">
        <f t="shared" si="86"/>
        <v>102.12865969433958</v>
      </c>
      <c r="AS233" s="94">
        <f t="shared" si="86"/>
        <v>101.7153737496598</v>
      </c>
      <c r="AT233" s="94">
        <f t="shared" si="86"/>
        <v>101.29128335706906</v>
      </c>
      <c r="AU233" s="94">
        <f t="shared" si="86"/>
        <v>100.85696274811545</v>
      </c>
      <c r="AV233" s="94">
        <f t="shared" si="86"/>
        <v>100.44957249876138</v>
      </c>
    </row>
    <row r="234" spans="1:48">
      <c r="A234" s="185" t="s">
        <v>16</v>
      </c>
      <c r="B234" s="87" t="str">
        <f t="shared" si="85"/>
        <v>CEH</v>
      </c>
      <c r="C234" s="87" t="str">
        <f t="shared" si="85"/>
        <v>Commercial - Space Heating</v>
      </c>
      <c r="E234" s="106"/>
      <c r="F234" s="106"/>
      <c r="I234" s="151"/>
      <c r="J234" s="94">
        <f t="shared" si="86"/>
        <v>7.8517549075018991</v>
      </c>
      <c r="K234" s="94">
        <f t="shared" si="86"/>
        <v>8.5481458503642624</v>
      </c>
      <c r="L234" s="94">
        <f t="shared" si="86"/>
        <v>9.282962289600075</v>
      </c>
      <c r="M234" s="94">
        <f t="shared" si="86"/>
        <v>10.018335457385795</v>
      </c>
      <c r="N234" s="94">
        <f t="shared" si="86"/>
        <v>10.761970407471427</v>
      </c>
      <c r="O234" s="94">
        <f t="shared" si="86"/>
        <v>11.470981711368385</v>
      </c>
      <c r="P234" s="94">
        <f t="shared" si="86"/>
        <v>11.394003612391582</v>
      </c>
      <c r="Q234" s="94">
        <f t="shared" si="86"/>
        <v>11.319590548921324</v>
      </c>
      <c r="R234" s="94">
        <f t="shared" si="86"/>
        <v>11.227822695230378</v>
      </c>
      <c r="S234" s="94">
        <f t="shared" si="86"/>
        <v>11.160053527044788</v>
      </c>
      <c r="T234" s="94">
        <f t="shared" si="86"/>
        <v>11.091688117132261</v>
      </c>
      <c r="U234" s="94">
        <f t="shared" si="86"/>
        <v>11.022952389783685</v>
      </c>
      <c r="V234" s="94">
        <f t="shared" si="86"/>
        <v>10.953511437016253</v>
      </c>
      <c r="W234" s="94">
        <f t="shared" si="86"/>
        <v>10.884686109831264</v>
      </c>
      <c r="X234" s="94">
        <f t="shared" si="86"/>
        <v>10.819555537186426</v>
      </c>
      <c r="Y234" s="94">
        <f t="shared" si="86"/>
        <v>10.753833714088405</v>
      </c>
      <c r="Z234" s="94">
        <f t="shared" si="86"/>
        <v>10.688993479920295</v>
      </c>
      <c r="AA234" s="94">
        <f t="shared" si="86"/>
        <v>10.624707286721645</v>
      </c>
      <c r="AB234" s="94">
        <f t="shared" si="86"/>
        <v>10.560899349559364</v>
      </c>
      <c r="AC234" s="94">
        <f t="shared" si="86"/>
        <v>10.501251112612795</v>
      </c>
      <c r="AD234" s="94">
        <f t="shared" si="86"/>
        <v>10.440637596986363</v>
      </c>
      <c r="AE234" s="94">
        <f t="shared" si="86"/>
        <v>10.382457231551394</v>
      </c>
      <c r="AF234" s="94">
        <f t="shared" si="86"/>
        <v>10.326159230589337</v>
      </c>
      <c r="AG234" s="94">
        <f t="shared" si="86"/>
        <v>10.271541194444438</v>
      </c>
      <c r="AH234" s="94">
        <f t="shared" si="86"/>
        <v>10.21802809397961</v>
      </c>
      <c r="AI234" s="94">
        <f t="shared" si="86"/>
        <v>10.165424603999938</v>
      </c>
      <c r="AJ234" s="94">
        <f t="shared" si="86"/>
        <v>10.112857115590407</v>
      </c>
      <c r="AK234" s="94">
        <f t="shared" si="86"/>
        <v>10.061245099350931</v>
      </c>
      <c r="AL234" s="94">
        <f t="shared" si="86"/>
        <v>10.011396696292536</v>
      </c>
      <c r="AM234" s="94">
        <f t="shared" si="86"/>
        <v>9.9664226355871364</v>
      </c>
      <c r="AN234" s="94">
        <f t="shared" si="86"/>
        <v>9.9205468234800307</v>
      </c>
      <c r="AO234" s="94">
        <f t="shared" si="86"/>
        <v>9.8738162205602897</v>
      </c>
      <c r="AP234" s="94">
        <f t="shared" si="86"/>
        <v>9.8262739009742894</v>
      </c>
      <c r="AQ234" s="94">
        <f t="shared" si="86"/>
        <v>9.7779594858349625</v>
      </c>
      <c r="AR234" s="94">
        <f t="shared" si="86"/>
        <v>9.7396362987984375</v>
      </c>
      <c r="AS234" s="94">
        <f t="shared" si="86"/>
        <v>9.7002227316309693</v>
      </c>
      <c r="AT234" s="94">
        <f t="shared" si="86"/>
        <v>9.6597787838301201</v>
      </c>
      <c r="AU234" s="94">
        <f t="shared" si="86"/>
        <v>9.6183592177559056</v>
      </c>
      <c r="AV234" s="94">
        <f t="shared" si="86"/>
        <v>9.5795079014627049</v>
      </c>
    </row>
    <row r="235" spans="1:48">
      <c r="A235" s="185" t="s">
        <v>16</v>
      </c>
      <c r="B235" s="87" t="str">
        <f t="shared" si="85"/>
        <v>CEK</v>
      </c>
      <c r="C235" s="87" t="str">
        <f t="shared" si="85"/>
        <v>Commercial - Cooking</v>
      </c>
      <c r="E235" s="106"/>
      <c r="F235" s="106"/>
      <c r="I235" s="151"/>
      <c r="J235" s="94">
        <f t="shared" si="86"/>
        <v>9.8944997565297612</v>
      </c>
      <c r="K235" s="94">
        <f t="shared" si="86"/>
        <v>9.5769041431369502</v>
      </c>
      <c r="L235" s="94">
        <f t="shared" si="86"/>
        <v>9.2793524076466785</v>
      </c>
      <c r="M235" s="94">
        <f t="shared" si="86"/>
        <v>8.9593574160084088</v>
      </c>
      <c r="N235" s="94">
        <f t="shared" si="86"/>
        <v>8.6270726701938862</v>
      </c>
      <c r="O235" s="94">
        <f t="shared" si="86"/>
        <v>8.2528207241540805</v>
      </c>
      <c r="P235" s="94">
        <f t="shared" si="86"/>
        <v>8.1974386769564873</v>
      </c>
      <c r="Q235" s="94">
        <f t="shared" si="86"/>
        <v>8.1439020496819001</v>
      </c>
      <c r="R235" s="94">
        <f t="shared" si="86"/>
        <v>8.0778794838886689</v>
      </c>
      <c r="S235" s="94">
        <f t="shared" si="86"/>
        <v>8.0291228203586034</v>
      </c>
      <c r="T235" s="94">
        <f t="shared" si="86"/>
        <v>7.9799371895261313</v>
      </c>
      <c r="U235" s="94">
        <f t="shared" si="86"/>
        <v>7.9304851330739856</v>
      </c>
      <c r="V235" s="94">
        <f t="shared" si="86"/>
        <v>7.8805257007844105</v>
      </c>
      <c r="W235" s="94">
        <f t="shared" si="86"/>
        <v>7.8310091815508356</v>
      </c>
      <c r="X235" s="94">
        <f t="shared" si="86"/>
        <v>7.7841508608574435</v>
      </c>
      <c r="Y235" s="94">
        <f t="shared" si="86"/>
        <v>7.7368671638435256</v>
      </c>
      <c r="Z235" s="94">
        <f t="shared" si="86"/>
        <v>7.690217727747636</v>
      </c>
      <c r="AA235" s="94">
        <f t="shared" si="86"/>
        <v>7.6439668975348214</v>
      </c>
      <c r="AB235" s="94">
        <f t="shared" si="86"/>
        <v>7.5980601495834676</v>
      </c>
      <c r="AC235" s="94">
        <f t="shared" si="86"/>
        <v>7.5551461062680607</v>
      </c>
      <c r="AD235" s="94">
        <f t="shared" si="86"/>
        <v>7.5115375912767153</v>
      </c>
      <c r="AE235" s="94">
        <f t="shared" si="86"/>
        <v>7.4696796110547856</v>
      </c>
      <c r="AF235" s="94">
        <f t="shared" si="86"/>
        <v>7.429175901715972</v>
      </c>
      <c r="AG235" s="94">
        <f t="shared" si="86"/>
        <v>7.3898808464233205</v>
      </c>
      <c r="AH235" s="94">
        <f t="shared" si="86"/>
        <v>7.3513807393145996</v>
      </c>
      <c r="AI235" s="94">
        <f t="shared" si="86"/>
        <v>7.313535053287846</v>
      </c>
      <c r="AJ235" s="94">
        <f t="shared" si="86"/>
        <v>7.2757152686627027</v>
      </c>
      <c r="AK235" s="94">
        <f t="shared" si="86"/>
        <v>7.2385829004004139</v>
      </c>
      <c r="AL235" s="94">
        <f t="shared" si="86"/>
        <v>7.2027193671669334</v>
      </c>
      <c r="AM235" s="94">
        <f t="shared" si="86"/>
        <v>7.1703626892837269</v>
      </c>
      <c r="AN235" s="94">
        <f t="shared" si="86"/>
        <v>7.1373572445518532</v>
      </c>
      <c r="AO235" s="94">
        <f t="shared" si="86"/>
        <v>7.1037368188609946</v>
      </c>
      <c r="AP235" s="94">
        <f t="shared" si="86"/>
        <v>7.0695324019918733</v>
      </c>
      <c r="AQ235" s="94">
        <f t="shared" si="86"/>
        <v>7.0347724994333971</v>
      </c>
      <c r="AR235" s="94">
        <f t="shared" si="86"/>
        <v>7.0072008059071837</v>
      </c>
      <c r="AS235" s="94">
        <f t="shared" si="86"/>
        <v>6.9788446362159569</v>
      </c>
      <c r="AT235" s="94">
        <f t="shared" si="86"/>
        <v>6.9497471571181846</v>
      </c>
      <c r="AU235" s="94">
        <f t="shared" si="86"/>
        <v>6.9199477675032597</v>
      </c>
      <c r="AV235" s="94">
        <f t="shared" si="86"/>
        <v>6.8919961103275345</v>
      </c>
    </row>
    <row r="236" spans="1:48">
      <c r="A236" s="185" t="s">
        <v>16</v>
      </c>
      <c r="B236" s="87" t="str">
        <f t="shared" si="85"/>
        <v>CEL</v>
      </c>
      <c r="C236" s="87" t="str">
        <f t="shared" si="85"/>
        <v>Commercial - Lighting</v>
      </c>
      <c r="E236" s="106"/>
      <c r="F236" s="106"/>
      <c r="I236" s="151"/>
      <c r="J236" s="94">
        <f t="shared" si="86"/>
        <v>121.54027190568891</v>
      </c>
      <c r="K236" s="94">
        <f t="shared" si="86"/>
        <v>118.27488221288776</v>
      </c>
      <c r="L236" s="94">
        <f t="shared" si="86"/>
        <v>115.2708014638481</v>
      </c>
      <c r="M236" s="94">
        <f t="shared" si="86"/>
        <v>112.00334948610346</v>
      </c>
      <c r="N236" s="94">
        <f t="shared" si="86"/>
        <v>108.59701189474154</v>
      </c>
      <c r="O236" s="94">
        <f t="shared" si="86"/>
        <v>104.67427977141128</v>
      </c>
      <c r="P236" s="94">
        <f t="shared" si="86"/>
        <v>103.97184407137146</v>
      </c>
      <c r="Q236" s="94">
        <f t="shared" si="86"/>
        <v>103.29281467176793</v>
      </c>
      <c r="R236" s="94">
        <f t="shared" si="86"/>
        <v>102.45542043359663</v>
      </c>
      <c r="S236" s="94">
        <f t="shared" si="86"/>
        <v>101.83701748875505</v>
      </c>
      <c r="T236" s="94">
        <f t="shared" si="86"/>
        <v>101.21317375646325</v>
      </c>
      <c r="U236" s="94">
        <f t="shared" si="86"/>
        <v>100.58595082682979</v>
      </c>
      <c r="V236" s="94">
        <f t="shared" si="86"/>
        <v>99.95229261862535</v>
      </c>
      <c r="W236" s="94">
        <f t="shared" si="86"/>
        <v>99.324252078208431</v>
      </c>
      <c r="X236" s="94">
        <f t="shared" si="86"/>
        <v>98.729926679193866</v>
      </c>
      <c r="Y236" s="94">
        <f t="shared" si="86"/>
        <v>98.130206038785943</v>
      </c>
      <c r="Z236" s="94">
        <f t="shared" si="86"/>
        <v>97.538530018151164</v>
      </c>
      <c r="AA236" s="94">
        <f t="shared" si="86"/>
        <v>96.951909697272654</v>
      </c>
      <c r="AB236" s="94">
        <f t="shared" si="86"/>
        <v>96.369653528252542</v>
      </c>
      <c r="AC236" s="94">
        <f t="shared" si="86"/>
        <v>95.825355193627104</v>
      </c>
      <c r="AD236" s="94">
        <f t="shared" si="86"/>
        <v>95.272248558793734</v>
      </c>
      <c r="AE236" s="94">
        <f t="shared" si="86"/>
        <v>94.741344752826762</v>
      </c>
      <c r="AF236" s="94">
        <f t="shared" si="86"/>
        <v>94.227617780580516</v>
      </c>
      <c r="AG236" s="94">
        <f t="shared" si="86"/>
        <v>93.72922071746514</v>
      </c>
      <c r="AH236" s="94">
        <f t="shared" si="86"/>
        <v>93.240906343819177</v>
      </c>
      <c r="AI236" s="94">
        <f t="shared" si="86"/>
        <v>92.760892290477273</v>
      </c>
      <c r="AJ236" s="94">
        <f t="shared" si="86"/>
        <v>92.281206756395534</v>
      </c>
      <c r="AK236" s="94">
        <f t="shared" si="86"/>
        <v>91.810240036776122</v>
      </c>
      <c r="AL236" s="94">
        <f t="shared" si="86"/>
        <v>91.355366529069158</v>
      </c>
      <c r="AM236" s="94">
        <f t="shared" si="86"/>
        <v>90.944972063173708</v>
      </c>
      <c r="AN236" s="94">
        <f t="shared" si="86"/>
        <v>90.526348992187494</v>
      </c>
      <c r="AO236" s="94">
        <f t="shared" si="86"/>
        <v>90.099925837919898</v>
      </c>
      <c r="AP236" s="94">
        <f t="shared" si="86"/>
        <v>89.666095657858222</v>
      </c>
      <c r="AQ236" s="94">
        <f t="shared" si="86"/>
        <v>89.22522000008658</v>
      </c>
      <c r="AR236" s="94">
        <f t="shared" si="86"/>
        <v>88.875515667665084</v>
      </c>
      <c r="AS236" s="94">
        <f t="shared" si="86"/>
        <v>88.515861467154224</v>
      </c>
      <c r="AT236" s="94">
        <f t="shared" si="86"/>
        <v>88.146804902189871</v>
      </c>
      <c r="AU236" s="94">
        <f t="shared" si="86"/>
        <v>87.768845686810252</v>
      </c>
      <c r="AV236" s="94">
        <f t="shared" si="86"/>
        <v>87.414322102561869</v>
      </c>
    </row>
    <row r="237" spans="1:48">
      <c r="A237" s="185" t="s">
        <v>16</v>
      </c>
      <c r="B237" s="87" t="str">
        <f t="shared" si="85"/>
        <v>CER</v>
      </c>
      <c r="C237" s="87" t="str">
        <f t="shared" si="85"/>
        <v>Commercial - Refrigeration</v>
      </c>
      <c r="E237" s="106"/>
      <c r="F237" s="106"/>
      <c r="I237" s="151"/>
      <c r="J237" s="94">
        <f t="shared" si="86"/>
        <v>29.566390373747055</v>
      </c>
      <c r="K237" s="94">
        <f t="shared" si="86"/>
        <v>28.772038140812398</v>
      </c>
      <c r="L237" s="94">
        <f t="shared" si="86"/>
        <v>28.041253004760659</v>
      </c>
      <c r="M237" s="94">
        <f t="shared" si="86"/>
        <v>27.246399091841703</v>
      </c>
      <c r="N237" s="94">
        <f t="shared" si="86"/>
        <v>26.417759288821308</v>
      </c>
      <c r="O237" s="94">
        <f t="shared" si="86"/>
        <v>25.463499211305457</v>
      </c>
      <c r="P237" s="94">
        <f t="shared" si="86"/>
        <v>25.292621791054586</v>
      </c>
      <c r="Q237" s="94">
        <f t="shared" si="86"/>
        <v>25.12743828447573</v>
      </c>
      <c r="R237" s="94">
        <f t="shared" si="86"/>
        <v>24.923730290785286</v>
      </c>
      <c r="S237" s="94">
        <f t="shared" si="86"/>
        <v>24.773295026911196</v>
      </c>
      <c r="T237" s="94">
        <f t="shared" si="86"/>
        <v>24.621536214527861</v>
      </c>
      <c r="U237" s="94">
        <f t="shared" si="86"/>
        <v>24.46895536459116</v>
      </c>
      <c r="V237" s="94">
        <f t="shared" si="86"/>
        <v>24.314809042112639</v>
      </c>
      <c r="W237" s="94">
        <f t="shared" si="86"/>
        <v>24.162029296787445</v>
      </c>
      <c r="X237" s="94">
        <f t="shared" si="86"/>
        <v>24.017451236521683</v>
      </c>
      <c r="Y237" s="94">
        <f t="shared" si="86"/>
        <v>23.871560707469278</v>
      </c>
      <c r="Z237" s="94">
        <f t="shared" si="86"/>
        <v>23.727627145970857</v>
      </c>
      <c r="AA237" s="94">
        <f t="shared" si="86"/>
        <v>23.5849234549529</v>
      </c>
      <c r="AB237" s="94">
        <f t="shared" si="86"/>
        <v>23.443281405607074</v>
      </c>
      <c r="AC237" s="94">
        <f t="shared" si="86"/>
        <v>23.310873136405537</v>
      </c>
      <c r="AD237" s="94">
        <f t="shared" si="86"/>
        <v>23.17632212358172</v>
      </c>
      <c r="AE237" s="94">
        <f t="shared" si="86"/>
        <v>23.04717226294699</v>
      </c>
      <c r="AF237" s="94">
        <f t="shared" si="86"/>
        <v>22.922200910087561</v>
      </c>
      <c r="AG237" s="94">
        <f t="shared" si="86"/>
        <v>22.800958774471539</v>
      </c>
      <c r="AH237" s="94">
        <f t="shared" si="86"/>
        <v>22.682169395692373</v>
      </c>
      <c r="AI237" s="94">
        <f t="shared" si="86"/>
        <v>22.565399187238299</v>
      </c>
      <c r="AJ237" s="94">
        <f t="shared" si="86"/>
        <v>22.448708895741291</v>
      </c>
      <c r="AK237" s="94">
        <f t="shared" si="86"/>
        <v>22.334139579193149</v>
      </c>
      <c r="AL237" s="94">
        <f t="shared" si="86"/>
        <v>22.223485164087222</v>
      </c>
      <c r="AM237" s="94">
        <f t="shared" si="86"/>
        <v>22.123650905074648</v>
      </c>
      <c r="AN237" s="94">
        <f t="shared" si="86"/>
        <v>22.021814921477052</v>
      </c>
      <c r="AO237" s="94">
        <f t="shared" si="86"/>
        <v>21.918081457286156</v>
      </c>
      <c r="AP237" s="94">
        <f t="shared" si="86"/>
        <v>21.812546129295704</v>
      </c>
      <c r="AQ237" s="94">
        <f t="shared" si="86"/>
        <v>21.70529688919137</v>
      </c>
      <c r="AR237" s="94">
        <f t="shared" si="86"/>
        <v>21.620226363631023</v>
      </c>
      <c r="AS237" s="94">
        <f t="shared" si="86"/>
        <v>21.532735391913324</v>
      </c>
      <c r="AT237" s="94">
        <f t="shared" si="86"/>
        <v>21.442957162042347</v>
      </c>
      <c r="AU237" s="94">
        <f t="shared" si="86"/>
        <v>21.35101323652653</v>
      </c>
      <c r="AV237" s="94">
        <f t="shared" si="86"/>
        <v>21.264770359789164</v>
      </c>
    </row>
    <row r="238" spans="1:48">
      <c r="A238" s="185" t="s">
        <v>16</v>
      </c>
      <c r="B238" s="87" t="str">
        <f t="shared" si="85"/>
        <v>CEW</v>
      </c>
      <c r="C238" s="87" t="str">
        <f t="shared" si="85"/>
        <v>Commercial - Water Heating</v>
      </c>
      <c r="E238" s="106"/>
      <c r="F238" s="106"/>
      <c r="I238" s="151"/>
      <c r="J238" s="94">
        <f t="shared" si="86"/>
        <v>9.6831090230750316</v>
      </c>
      <c r="K238" s="94">
        <f t="shared" si="86"/>
        <v>9.6754192097719827</v>
      </c>
      <c r="L238" s="94">
        <f t="shared" si="86"/>
        <v>9.6945424977395049</v>
      </c>
      <c r="M238" s="94">
        <f t="shared" si="86"/>
        <v>9.6975720748388152</v>
      </c>
      <c r="N238" s="94">
        <f t="shared" si="86"/>
        <v>9.6943319433444088</v>
      </c>
      <c r="O238" s="94">
        <f t="shared" si="86"/>
        <v>9.649599120081449</v>
      </c>
      <c r="P238" s="94">
        <f t="shared" si="86"/>
        <v>9.5848437386465797</v>
      </c>
      <c r="Q238" s="94">
        <f t="shared" si="86"/>
        <v>9.5222461118825557</v>
      </c>
      <c r="R238" s="94">
        <f t="shared" si="86"/>
        <v>9.4450493189219031</v>
      </c>
      <c r="S238" s="94">
        <f t="shared" si="86"/>
        <v>9.3880406580987241</v>
      </c>
      <c r="T238" s="94">
        <f t="shared" si="86"/>
        <v>9.3305304278555585</v>
      </c>
      <c r="U238" s="94">
        <f t="shared" si="86"/>
        <v>9.2727086798282183</v>
      </c>
      <c r="V238" s="94">
        <f t="shared" si="86"/>
        <v>9.2142936833106894</v>
      </c>
      <c r="W238" s="94">
        <f t="shared" si="86"/>
        <v>9.1563965622660799</v>
      </c>
      <c r="X238" s="94">
        <f t="shared" si="86"/>
        <v>9.101607536156731</v>
      </c>
      <c r="Y238" s="94">
        <f t="shared" si="86"/>
        <v>9.0463211393779552</v>
      </c>
      <c r="Z238" s="94">
        <f t="shared" si="86"/>
        <v>8.9917763512928683</v>
      </c>
      <c r="AA238" s="94">
        <f t="shared" si="86"/>
        <v>8.9376976325805622</v>
      </c>
      <c r="AB238" s="94">
        <f t="shared" si="86"/>
        <v>8.88402123157252</v>
      </c>
      <c r="AC238" s="94">
        <f t="shared" si="86"/>
        <v>8.8338440462856145</v>
      </c>
      <c r="AD238" s="94">
        <f t="shared" si="86"/>
        <v>8.7828548509603195</v>
      </c>
      <c r="AE238" s="94">
        <f t="shared" si="86"/>
        <v>8.7339124659723879</v>
      </c>
      <c r="AF238" s="94">
        <f t="shared" si="86"/>
        <v>8.6865535603255069</v>
      </c>
      <c r="AG238" s="94">
        <f t="shared" si="86"/>
        <v>8.6406078717361794</v>
      </c>
      <c r="AH238" s="94">
        <f t="shared" si="86"/>
        <v>8.595591675202062</v>
      </c>
      <c r="AI238" s="94">
        <f t="shared" si="86"/>
        <v>8.5513406596052022</v>
      </c>
      <c r="AJ238" s="94">
        <f t="shared" si="86"/>
        <v>8.5071199291860431</v>
      </c>
      <c r="AK238" s="94">
        <f t="shared" si="86"/>
        <v>8.4637029593902948</v>
      </c>
      <c r="AL238" s="94">
        <f t="shared" si="86"/>
        <v>8.4217695731821181</v>
      </c>
      <c r="AM238" s="94">
        <f t="shared" si="86"/>
        <v>8.3839365727006303</v>
      </c>
      <c r="AN238" s="94">
        <f t="shared" si="86"/>
        <v>8.3453450024862867</v>
      </c>
      <c r="AO238" s="94">
        <f t="shared" si="86"/>
        <v>8.3060343666434697</v>
      </c>
      <c r="AP238" s="94">
        <f t="shared" si="86"/>
        <v>8.2660408999300632</v>
      </c>
      <c r="AQ238" s="94">
        <f t="shared" si="86"/>
        <v>8.2253979323492104</v>
      </c>
      <c r="AR238" s="94">
        <f t="shared" si="86"/>
        <v>8.1931597681526913</v>
      </c>
      <c r="AS238" s="94">
        <f t="shared" si="86"/>
        <v>8.1600043562944773</v>
      </c>
      <c r="AT238" s="94">
        <f t="shared" si="86"/>
        <v>8.1259821694466918</v>
      </c>
      <c r="AU238" s="94">
        <f t="shared" si="86"/>
        <v>8.0911392747057995</v>
      </c>
      <c r="AV238" s="94">
        <f t="shared" si="86"/>
        <v>8.0584568385420923</v>
      </c>
    </row>
    <row r="239" spans="1:48">
      <c r="A239" s="185" t="s">
        <v>16</v>
      </c>
      <c r="B239" s="87" t="str">
        <f t="shared" si="85"/>
        <v>CEG</v>
      </c>
      <c r="C239" s="87" t="str">
        <f t="shared" si="85"/>
        <v>Commercial - Public lights</v>
      </c>
      <c r="E239" s="106"/>
      <c r="F239" s="106"/>
      <c r="I239" s="151"/>
      <c r="J239" s="94">
        <f t="shared" si="86"/>
        <v>10.30055287377321</v>
      </c>
      <c r="K239" s="94">
        <f t="shared" si="86"/>
        <v>10.023810698880988</v>
      </c>
      <c r="L239" s="94">
        <f t="shared" si="86"/>
        <v>9.7692144888562282</v>
      </c>
      <c r="M239" s="94">
        <f t="shared" si="86"/>
        <v>9.4922975350634147</v>
      </c>
      <c r="N239" s="94">
        <f t="shared" si="86"/>
        <v>9.2036100085703758</v>
      </c>
      <c r="O239" s="94">
        <f t="shared" si="86"/>
        <v>8.8711579824850144</v>
      </c>
      <c r="P239" s="94">
        <f t="shared" si="86"/>
        <v>8.9283467453532221</v>
      </c>
      <c r="Q239" s="94">
        <f t="shared" si="86"/>
        <v>8.995453942310931</v>
      </c>
      <c r="R239" s="94">
        <f t="shared" si="86"/>
        <v>8.995453942310931</v>
      </c>
      <c r="S239" s="94">
        <f t="shared" si="86"/>
        <v>9.0882516364607788</v>
      </c>
      <c r="T239" s="94">
        <f t="shared" si="86"/>
        <v>9.1787437936092946</v>
      </c>
      <c r="U239" s="94">
        <f t="shared" si="86"/>
        <v>9.2678040138227225</v>
      </c>
      <c r="V239" s="94">
        <f t="shared" si="86"/>
        <v>9.3541372808156904</v>
      </c>
      <c r="W239" s="94">
        <f t="shared" si="86"/>
        <v>9.4428510379608159</v>
      </c>
      <c r="X239" s="94">
        <f t="shared" si="86"/>
        <v>9.5458516068439963</v>
      </c>
      <c r="Y239" s="94">
        <f t="shared" si="86"/>
        <v>9.6465659388952307</v>
      </c>
      <c r="Z239" s="94">
        <f t="shared" si="86"/>
        <v>9.750689183483173</v>
      </c>
      <c r="AA239" s="94">
        <f t="shared" si="86"/>
        <v>9.8569547839271863</v>
      </c>
      <c r="AB239" s="94">
        <f t="shared" si="86"/>
        <v>9.9650696963836705</v>
      </c>
      <c r="AC239" s="94">
        <f t="shared" si="86"/>
        <v>10.089269264322065</v>
      </c>
      <c r="AD239" s="94">
        <f t="shared" si="86"/>
        <v>10.209736309673625</v>
      </c>
      <c r="AE239" s="94">
        <f t="shared" ref="K239:AV241" si="87">AE168+AE180+AE157</f>
        <v>10.339611817302737</v>
      </c>
      <c r="AF239" s="94">
        <f t="shared" si="87"/>
        <v>10.47676601870017</v>
      </c>
      <c r="AG239" s="94">
        <f t="shared" si="87"/>
        <v>10.620416278444232</v>
      </c>
      <c r="AH239" s="94">
        <f t="shared" si="87"/>
        <v>10.768339084002173</v>
      </c>
      <c r="AI239" s="94">
        <f t="shared" si="87"/>
        <v>10.919779155352776</v>
      </c>
      <c r="AJ239" s="94">
        <f t="shared" si="87"/>
        <v>11.071358436940297</v>
      </c>
      <c r="AK239" s="94">
        <f t="shared" si="87"/>
        <v>11.226632321475375</v>
      </c>
      <c r="AL239" s="94">
        <f t="shared" si="87"/>
        <v>11.38872571437644</v>
      </c>
      <c r="AM239" s="94">
        <f t="shared" si="87"/>
        <v>11.569667128380731</v>
      </c>
      <c r="AN239" s="94">
        <f t="shared" si="87"/>
        <v>11.74712166595774</v>
      </c>
      <c r="AO239" s="94">
        <f t="shared" si="87"/>
        <v>11.921270913485619</v>
      </c>
      <c r="AP239" s="94">
        <f t="shared" si="87"/>
        <v>12.092281429314415</v>
      </c>
      <c r="AQ239" s="94">
        <f t="shared" si="87"/>
        <v>12.260306419665319</v>
      </c>
      <c r="AR239" s="94">
        <f t="shared" si="87"/>
        <v>12.466965314754809</v>
      </c>
      <c r="AS239" s="94">
        <f t="shared" si="87"/>
        <v>12.66940794717126</v>
      </c>
      <c r="AT239" s="94">
        <f t="shared" si="87"/>
        <v>12.867866321914383</v>
      </c>
      <c r="AU239" s="94">
        <f t="shared" si="87"/>
        <v>13.062552193112735</v>
      </c>
      <c r="AV239" s="94">
        <f t="shared" si="87"/>
        <v>13.267168927300476</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3.4637231190911666</v>
      </c>
      <c r="L240" s="94">
        <f t="shared" si="87"/>
        <v>3.3757475172779561</v>
      </c>
      <c r="M240" s="94">
        <f t="shared" si="87"/>
        <v>3.2800589928500612</v>
      </c>
      <c r="N240" s="94">
        <f t="shared" si="87"/>
        <v>3.1803031525069465</v>
      </c>
      <c r="O240" s="94">
        <f t="shared" si="87"/>
        <v>3.0654245097100388</v>
      </c>
      <c r="P240" s="94">
        <f t="shared" si="87"/>
        <v>3.0851860600873766</v>
      </c>
      <c r="Q240" s="94">
        <f t="shared" si="87"/>
        <v>3.1083749207455065</v>
      </c>
      <c r="R240" s="94">
        <f t="shared" si="87"/>
        <v>3.1083749207455065</v>
      </c>
      <c r="S240" s="94">
        <f t="shared" si="87"/>
        <v>3.14044112074478</v>
      </c>
      <c r="T240" s="94">
        <f t="shared" si="87"/>
        <v>3.1717106435068905</v>
      </c>
      <c r="U240" s="94">
        <f t="shared" si="87"/>
        <v>3.2024853611279087</v>
      </c>
      <c r="V240" s="94">
        <f t="shared" si="87"/>
        <v>3.2323177813334891</v>
      </c>
      <c r="W240" s="94">
        <f t="shared" si="87"/>
        <v>3.2629727788025966</v>
      </c>
      <c r="X240" s="94">
        <f t="shared" si="87"/>
        <v>3.2985645774146795</v>
      </c>
      <c r="Y240" s="94">
        <f t="shared" si="87"/>
        <v>3.3333663679541425</v>
      </c>
      <c r="Z240" s="94">
        <f t="shared" si="87"/>
        <v>3.3693461066331967</v>
      </c>
      <c r="AA240" s="94">
        <f t="shared" si="87"/>
        <v>3.4060661353806592</v>
      </c>
      <c r="AB240" s="94">
        <f t="shared" si="87"/>
        <v>3.4434251930328399</v>
      </c>
      <c r="AC240" s="94">
        <f t="shared" si="87"/>
        <v>3.4863422958964625</v>
      </c>
      <c r="AD240" s="94">
        <f t="shared" si="87"/>
        <v>3.5279696273183716</v>
      </c>
      <c r="AE240" s="94">
        <f t="shared" si="87"/>
        <v>3.5728480484989391</v>
      </c>
      <c r="AF240" s="94">
        <f t="shared" si="87"/>
        <v>3.6202416189215931</v>
      </c>
      <c r="AG240" s="94">
        <f t="shared" si="87"/>
        <v>3.6698798992808292</v>
      </c>
      <c r="AH240" s="94">
        <f t="shared" si="87"/>
        <v>3.7209945558564028</v>
      </c>
      <c r="AI240" s="94">
        <f t="shared" si="87"/>
        <v>3.7733246019887052</v>
      </c>
      <c r="AJ240" s="94">
        <f t="shared" si="87"/>
        <v>3.8257027521535454</v>
      </c>
      <c r="AK240" s="94">
        <f t="shared" si="87"/>
        <v>3.8793575706464041</v>
      </c>
      <c r="AL240" s="94">
        <f t="shared" si="87"/>
        <v>3.9353688670794096</v>
      </c>
      <c r="AM240" s="94">
        <f t="shared" si="87"/>
        <v>3.9978930884274515</v>
      </c>
      <c r="AN240" s="94">
        <f t="shared" si="87"/>
        <v>4.0592124212498222</v>
      </c>
      <c r="AO240" s="94">
        <f t="shared" si="87"/>
        <v>4.1193896126349294</v>
      </c>
      <c r="AP240" s="94">
        <f t="shared" si="87"/>
        <v>4.1784822167430686</v>
      </c>
      <c r="AQ240" s="94">
        <f t="shared" si="87"/>
        <v>4.2365431739126276</v>
      </c>
      <c r="AR240" s="94">
        <f t="shared" si="87"/>
        <v>4.3079540588734941</v>
      </c>
      <c r="AS240" s="94">
        <f t="shared" si="87"/>
        <v>4.3779080162311299</v>
      </c>
      <c r="AT240" s="94">
        <f t="shared" si="87"/>
        <v>4.4464852152051444</v>
      </c>
      <c r="AU240" s="94">
        <f t="shared" si="87"/>
        <v>4.5137588273360496</v>
      </c>
      <c r="AV240" s="94">
        <f t="shared" si="87"/>
        <v>4.5844640445483158</v>
      </c>
    </row>
    <row r="241" spans="1:48">
      <c r="A241" s="185" t="s">
        <v>16</v>
      </c>
      <c r="B241" s="87" t="str">
        <f t="shared" si="85"/>
        <v>CEO</v>
      </c>
      <c r="C241" s="87" t="str">
        <f t="shared" si="85"/>
        <v>Commercial - Other</v>
      </c>
      <c r="E241" s="106"/>
      <c r="F241" s="106"/>
      <c r="I241" s="151"/>
      <c r="J241" s="94">
        <f t="shared" si="88"/>
        <v>18.760184357078931</v>
      </c>
      <c r="K241" s="94">
        <f t="shared" si="87"/>
        <v>18.418479080845469</v>
      </c>
      <c r="L241" s="94">
        <f t="shared" si="87"/>
        <v>18.120961991998936</v>
      </c>
      <c r="M241" s="94">
        <f t="shared" si="87"/>
        <v>17.785935979440417</v>
      </c>
      <c r="N241" s="94">
        <f t="shared" si="87"/>
        <v>17.432555568363497</v>
      </c>
      <c r="O241" s="94">
        <f t="shared" si="87"/>
        <v>16.999241745794041</v>
      </c>
      <c r="P241" s="94">
        <f t="shared" si="87"/>
        <v>16.885165257262866</v>
      </c>
      <c r="Q241" s="94">
        <f t="shared" si="87"/>
        <v>16.774889982939797</v>
      </c>
      <c r="R241" s="94">
        <f t="shared" si="87"/>
        <v>16.638896048973443</v>
      </c>
      <c r="S241" s="94">
        <f t="shared" si="87"/>
        <v>16.538466591243903</v>
      </c>
      <c r="T241" s="94">
        <f t="shared" si="87"/>
        <v>16.437153542422493</v>
      </c>
      <c r="U241" s="94">
        <f t="shared" si="87"/>
        <v>16.335291707474802</v>
      </c>
      <c r="V241" s="94">
        <f t="shared" si="87"/>
        <v>16.23238477475936</v>
      </c>
      <c r="W241" s="94">
        <f t="shared" si="87"/>
        <v>16.130390158736962</v>
      </c>
      <c r="X241" s="94">
        <f t="shared" si="87"/>
        <v>16.033870926356499</v>
      </c>
      <c r="Y241" s="94">
        <f t="shared" si="87"/>
        <v>15.93647549962416</v>
      </c>
      <c r="Z241" s="94">
        <f t="shared" si="87"/>
        <v>15.840386529803448</v>
      </c>
      <c r="AA241" s="94">
        <f t="shared" si="87"/>
        <v>15.745118612322797</v>
      </c>
      <c r="AB241" s="94">
        <f t="shared" si="87"/>
        <v>15.650559438887184</v>
      </c>
      <c r="AC241" s="94">
        <f t="shared" si="87"/>
        <v>15.56216466805774</v>
      </c>
      <c r="AD241" s="94">
        <f t="shared" si="87"/>
        <v>15.472339417602061</v>
      </c>
      <c r="AE241" s="94">
        <f t="shared" si="87"/>
        <v>15.386119935976746</v>
      </c>
      <c r="AF241" s="94">
        <f t="shared" si="87"/>
        <v>15.302689994909844</v>
      </c>
      <c r="AG241" s="94">
        <f t="shared" si="87"/>
        <v>15.221749651400494</v>
      </c>
      <c r="AH241" s="94">
        <f t="shared" si="87"/>
        <v>15.142446750022225</v>
      </c>
      <c r="AI241" s="94">
        <f t="shared" si="87"/>
        <v>15.064491831660645</v>
      </c>
      <c r="AJ241" s="94">
        <f t="shared" si="87"/>
        <v>14.986590265262256</v>
      </c>
      <c r="AK241" s="94">
        <f t="shared" si="87"/>
        <v>14.910104645886436</v>
      </c>
      <c r="AL241" s="94">
        <f t="shared" si="87"/>
        <v>14.836232585451398</v>
      </c>
      <c r="AM241" s="94">
        <f t="shared" si="87"/>
        <v>14.769583980348713</v>
      </c>
      <c r="AN241" s="94">
        <f t="shared" si="87"/>
        <v>14.70159903887501</v>
      </c>
      <c r="AO241" s="94">
        <f t="shared" si="87"/>
        <v>14.632347353539997</v>
      </c>
      <c r="AP241" s="94">
        <f t="shared" si="87"/>
        <v>14.56189275740048</v>
      </c>
      <c r="AQ241" s="94">
        <f t="shared" si="87"/>
        <v>14.490293966344428</v>
      </c>
      <c r="AR241" s="94">
        <f t="shared" si="87"/>
        <v>14.433501519342483</v>
      </c>
      <c r="AS241" s="94">
        <f t="shared" si="87"/>
        <v>14.375093200577588</v>
      </c>
      <c r="AT241" s="94">
        <f t="shared" si="87"/>
        <v>14.315157925365742</v>
      </c>
      <c r="AU241" s="94">
        <f t="shared" si="87"/>
        <v>14.253776847928957</v>
      </c>
      <c r="AV241" s="94">
        <f t="shared" si="87"/>
        <v>14.196201748044011</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70" t="s">
        <v>481</v>
      </c>
      <c r="C245" s="271"/>
      <c r="D245" s="271"/>
      <c r="E245" s="272"/>
      <c r="F245" s="272"/>
      <c r="G245" s="271"/>
      <c r="H245" s="271"/>
      <c r="I245" s="271"/>
      <c r="J245" s="162">
        <f t="shared" ref="J245:AV245" si="89">SUM(J220:J241)</f>
        <v>350.82050880003044</v>
      </c>
      <c r="K245" s="162">
        <f t="shared" si="89"/>
        <v>342.6654712090845</v>
      </c>
      <c r="L245" s="162">
        <f t="shared" si="89"/>
        <v>335.29485422765367</v>
      </c>
      <c r="M245" s="162">
        <f t="shared" si="89"/>
        <v>327.18862918536291</v>
      </c>
      <c r="N245" s="162">
        <f t="shared" si="89"/>
        <v>318.70564639303331</v>
      </c>
      <c r="O245" s="162">
        <f t="shared" si="89"/>
        <v>308.73034510030755</v>
      </c>
      <c r="P245" s="162">
        <f t="shared" si="89"/>
        <v>310.72060460543872</v>
      </c>
      <c r="Q245" s="162">
        <f t="shared" si="89"/>
        <v>313.05604132253626</v>
      </c>
      <c r="R245" s="162">
        <f t="shared" si="89"/>
        <v>313.0560413225362</v>
      </c>
      <c r="S245" s="162">
        <f t="shared" si="89"/>
        <v>316.28554802233333</v>
      </c>
      <c r="T245" s="162">
        <f t="shared" si="89"/>
        <v>319.43481838371036</v>
      </c>
      <c r="U245" s="162">
        <f t="shared" si="89"/>
        <v>322.53425507230145</v>
      </c>
      <c r="V245" s="162">
        <f t="shared" si="89"/>
        <v>325.53878947074185</v>
      </c>
      <c r="W245" s="162">
        <f t="shared" si="89"/>
        <v>328.62616869593825</v>
      </c>
      <c r="X245" s="162">
        <f t="shared" si="89"/>
        <v>332.21075159251342</v>
      </c>
      <c r="Y245" s="162">
        <f t="shared" si="89"/>
        <v>335.7157698271244</v>
      </c>
      <c r="Z245" s="162">
        <f t="shared" si="89"/>
        <v>339.33942361596092</v>
      </c>
      <c r="AA245" s="162">
        <f t="shared" si="89"/>
        <v>343.03763478096852</v>
      </c>
      <c r="AB245" s="162">
        <f t="shared" si="89"/>
        <v>346.80020493236037</v>
      </c>
      <c r="AC245" s="162">
        <f t="shared" si="89"/>
        <v>351.06556126357106</v>
      </c>
      <c r="AD245" s="162">
        <f t="shared" si="89"/>
        <v>355.20201890160041</v>
      </c>
      <c r="AE245" s="162">
        <f t="shared" si="89"/>
        <v>359.66338776634274</v>
      </c>
      <c r="AF245" s="162">
        <f t="shared" si="89"/>
        <v>364.37611857008926</v>
      </c>
      <c r="AG245" s="162">
        <f t="shared" si="89"/>
        <v>369.31318383189489</v>
      </c>
      <c r="AH245" s="162">
        <f t="shared" si="89"/>
        <v>374.39779691401594</v>
      </c>
      <c r="AI245" s="162">
        <f t="shared" ref="AI245:AR245" si="90">SUM(AI220:AI241)</f>
        <v>379.60387502513527</v>
      </c>
      <c r="AJ245" s="162">
        <f t="shared" si="90"/>
        <v>384.81476061355659</v>
      </c>
      <c r="AK245" s="162">
        <f t="shared" si="90"/>
        <v>390.15323538079343</v>
      </c>
      <c r="AL245" s="162">
        <f t="shared" si="90"/>
        <v>395.72721460810106</v>
      </c>
      <c r="AM245" s="162">
        <f t="shared" si="90"/>
        <v>401.80918930272162</v>
      </c>
      <c r="AN245" s="162">
        <f t="shared" si="90"/>
        <v>407.77259628048813</v>
      </c>
      <c r="AO245" s="162">
        <f t="shared" si="90"/>
        <v>413.62361020308362</v>
      </c>
      <c r="AP245" s="162">
        <f t="shared" si="90"/>
        <v>419.36789471924948</v>
      </c>
      <c r="AQ245" s="162">
        <f t="shared" si="90"/>
        <v>425.01065945204891</v>
      </c>
      <c r="AR245" s="162">
        <f t="shared" si="90"/>
        <v>431.96713115827828</v>
      </c>
      <c r="AS245" s="162">
        <f t="shared" si="89"/>
        <v>438.78023310385663</v>
      </c>
      <c r="AT245" s="162">
        <f t="shared" si="89"/>
        <v>445.45785438485279</v>
      </c>
      <c r="AU245" s="162">
        <f t="shared" si="89"/>
        <v>452.00719548688221</v>
      </c>
      <c r="AV245" s="162">
        <f t="shared" si="89"/>
        <v>458.89422557089796</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135.91206875329351</v>
      </c>
      <c r="L248" s="10">
        <f t="shared" si="95"/>
        <v>132.46001856592557</v>
      </c>
      <c r="M248" s="10">
        <f t="shared" si="95"/>
        <v>128.70532315183087</v>
      </c>
      <c r="N248" s="10">
        <f t="shared" si="95"/>
        <v>124.79103145901988</v>
      </c>
      <c r="O248" s="10">
        <f t="shared" si="95"/>
        <v>120.28334032399778</v>
      </c>
      <c r="P248" s="10">
        <f t="shared" si="95"/>
        <v>119.47615719794113</v>
      </c>
      <c r="Q248" s="10">
        <f t="shared" si="95"/>
        <v>118.6958707269869</v>
      </c>
      <c r="R248" s="10">
        <f t="shared" si="95"/>
        <v>117.73360400439491</v>
      </c>
      <c r="S248" s="10">
        <f t="shared" si="95"/>
        <v>117.02298462364368</v>
      </c>
      <c r="T248" s="10">
        <f t="shared" si="95"/>
        <v>116.30611312355676</v>
      </c>
      <c r="U248" s="10">
        <f t="shared" si="95"/>
        <v>115.58535851918907</v>
      </c>
      <c r="V248" s="10">
        <f t="shared" si="95"/>
        <v>114.85720900554546</v>
      </c>
      <c r="W248" s="10">
        <f t="shared" si="95"/>
        <v>114.1355148680247</v>
      </c>
      <c r="X248" s="10">
        <f t="shared" si="95"/>
        <v>113.45256348408415</v>
      </c>
      <c r="Y248" s="10">
        <f t="shared" si="95"/>
        <v>112.76341231870671</v>
      </c>
      <c r="Z248" s="10">
        <f t="shared" ref="Z248:AN256" si="96">INDEX($J$233:$AV$241,MATCH($D248,$B$233:$B$241,0),MATCH(Z$247,$J$104:$AV$104,0))</f>
        <v>112.0835053892587</v>
      </c>
      <c r="AA248" s="10">
        <f t="shared" si="96"/>
        <v>111.40940806705792</v>
      </c>
      <c r="AB248" s="10">
        <f t="shared" si="96"/>
        <v>110.74032568037288</v>
      </c>
      <c r="AC248" s="10">
        <f t="shared" si="96"/>
        <v>110.11486141193454</v>
      </c>
      <c r="AD248" s="10">
        <f t="shared" si="96"/>
        <v>109.47927534687243</v>
      </c>
      <c r="AE248" s="10">
        <f t="shared" si="96"/>
        <v>108.86920300329494</v>
      </c>
      <c r="AF248" s="10">
        <f t="shared" si="96"/>
        <v>108.27886890812601</v>
      </c>
      <c r="AG248" s="10">
        <f t="shared" si="96"/>
        <v>107.70615072281723</v>
      </c>
      <c r="AH248" s="10">
        <f t="shared" si="96"/>
        <v>107.14501876070941</v>
      </c>
      <c r="AI248" s="10">
        <f t="shared" si="96"/>
        <v>106.59342486520313</v>
      </c>
      <c r="AJ248" s="10">
        <f t="shared" si="96"/>
        <v>106.04220847784939</v>
      </c>
      <c r="AK248" s="10">
        <f t="shared" si="96"/>
        <v>105.50101105723209</v>
      </c>
      <c r="AL248" s="10">
        <f t="shared" si="96"/>
        <v>104.97830667320031</v>
      </c>
      <c r="AM248" s="10">
        <f>INDEX($J$233:$AV$241,MATCH($D248,$B$233:$B$241,0),MATCH(AM$247,$J$104:$AV$104,0))</f>
        <v>102.53051204356318</v>
      </c>
      <c r="AN248" s="10">
        <f>INDEX($J$233:$AV$241,MATCH($D248,$B$233:$B$241,0),MATCH(AN$247,$J$104:$AV$104,0))</f>
        <v>100.44957249876138</v>
      </c>
      <c r="AO248" s="186">
        <f>AN248</f>
        <v>100.44957249876138</v>
      </c>
      <c r="AP248" s="186">
        <f>AO248</f>
        <v>100.44957249876138</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8.5481458503642624</v>
      </c>
      <c r="L249" s="10">
        <f t="shared" si="95"/>
        <v>9.282962289600075</v>
      </c>
      <c r="M249" s="10">
        <f t="shared" si="95"/>
        <v>10.018335457385795</v>
      </c>
      <c r="N249" s="10">
        <f t="shared" si="95"/>
        <v>10.761970407471427</v>
      </c>
      <c r="O249" s="10">
        <f t="shared" si="95"/>
        <v>11.470981711368385</v>
      </c>
      <c r="P249" s="10">
        <f t="shared" si="95"/>
        <v>11.394003612391582</v>
      </c>
      <c r="Q249" s="10">
        <f t="shared" si="95"/>
        <v>11.319590548921324</v>
      </c>
      <c r="R249" s="10">
        <f t="shared" si="95"/>
        <v>11.227822695230378</v>
      </c>
      <c r="S249" s="10">
        <f t="shared" si="95"/>
        <v>11.160053527044788</v>
      </c>
      <c r="T249" s="10">
        <f t="shared" si="95"/>
        <v>11.091688117132261</v>
      </c>
      <c r="U249" s="10">
        <f t="shared" si="95"/>
        <v>11.022952389783685</v>
      </c>
      <c r="V249" s="10">
        <f t="shared" si="95"/>
        <v>10.953511437016253</v>
      </c>
      <c r="W249" s="10">
        <f t="shared" si="95"/>
        <v>10.884686109831264</v>
      </c>
      <c r="X249" s="10">
        <f t="shared" si="95"/>
        <v>10.819555537186426</v>
      </c>
      <c r="Y249" s="10">
        <f t="shared" si="95"/>
        <v>10.753833714088405</v>
      </c>
      <c r="Z249" s="10">
        <f t="shared" si="96"/>
        <v>10.688993479920295</v>
      </c>
      <c r="AA249" s="10">
        <f t="shared" si="96"/>
        <v>10.624707286721645</v>
      </c>
      <c r="AB249" s="10">
        <f t="shared" si="96"/>
        <v>10.560899349559364</v>
      </c>
      <c r="AC249" s="10">
        <f t="shared" si="96"/>
        <v>10.501251112612795</v>
      </c>
      <c r="AD249" s="10">
        <f t="shared" si="96"/>
        <v>10.440637596986363</v>
      </c>
      <c r="AE249" s="10">
        <f t="shared" si="96"/>
        <v>10.382457231551394</v>
      </c>
      <c r="AF249" s="10">
        <f t="shared" si="96"/>
        <v>10.326159230589337</v>
      </c>
      <c r="AG249" s="10">
        <f t="shared" si="96"/>
        <v>10.271541194444438</v>
      </c>
      <c r="AH249" s="10">
        <f t="shared" si="96"/>
        <v>10.21802809397961</v>
      </c>
      <c r="AI249" s="10">
        <f t="shared" si="96"/>
        <v>10.165424603999938</v>
      </c>
      <c r="AJ249" s="10">
        <f t="shared" si="96"/>
        <v>10.112857115590407</v>
      </c>
      <c r="AK249" s="10">
        <f t="shared" si="96"/>
        <v>10.061245099350931</v>
      </c>
      <c r="AL249" s="10">
        <f t="shared" si="96"/>
        <v>10.011396696292536</v>
      </c>
      <c r="AM249" s="10">
        <f t="shared" si="96"/>
        <v>9.7779594858349625</v>
      </c>
      <c r="AN249" s="10">
        <f t="shared" si="96"/>
        <v>9.5795079014627049</v>
      </c>
      <c r="AO249" s="186">
        <f t="shared" ref="AO249:AP264" si="97">AN249</f>
        <v>9.5795079014627049</v>
      </c>
      <c r="AP249" s="186">
        <f t="shared" si="97"/>
        <v>9.5795079014627049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9.5769041431369502</v>
      </c>
      <c r="L250" s="10">
        <f t="shared" si="95"/>
        <v>9.2793524076466785</v>
      </c>
      <c r="M250" s="10">
        <f t="shared" si="95"/>
        <v>8.9593574160084088</v>
      </c>
      <c r="N250" s="10">
        <f t="shared" si="95"/>
        <v>8.6270726701938862</v>
      </c>
      <c r="O250" s="10">
        <f t="shared" si="95"/>
        <v>8.2528207241540805</v>
      </c>
      <c r="P250" s="10">
        <f t="shared" si="95"/>
        <v>8.1974386769564873</v>
      </c>
      <c r="Q250" s="10">
        <f t="shared" si="95"/>
        <v>8.1439020496819001</v>
      </c>
      <c r="R250" s="10">
        <f t="shared" si="95"/>
        <v>8.0778794838886689</v>
      </c>
      <c r="S250" s="10">
        <f t="shared" si="95"/>
        <v>8.0291228203586034</v>
      </c>
      <c r="T250" s="10">
        <f t="shared" si="95"/>
        <v>7.9799371895261313</v>
      </c>
      <c r="U250" s="10">
        <f t="shared" si="95"/>
        <v>7.9304851330739856</v>
      </c>
      <c r="V250" s="10">
        <f t="shared" si="95"/>
        <v>7.8805257007844105</v>
      </c>
      <c r="W250" s="10">
        <f t="shared" si="95"/>
        <v>7.8310091815508356</v>
      </c>
      <c r="X250" s="10">
        <f t="shared" si="95"/>
        <v>7.7841508608574435</v>
      </c>
      <c r="Y250" s="10">
        <f t="shared" si="95"/>
        <v>7.7368671638435256</v>
      </c>
      <c r="Z250" s="10">
        <f t="shared" si="96"/>
        <v>7.690217727747636</v>
      </c>
      <c r="AA250" s="10">
        <f t="shared" si="96"/>
        <v>7.6439668975348214</v>
      </c>
      <c r="AB250" s="10">
        <f t="shared" si="96"/>
        <v>7.5980601495834676</v>
      </c>
      <c r="AC250" s="10">
        <f t="shared" si="96"/>
        <v>7.5551461062680607</v>
      </c>
      <c r="AD250" s="10">
        <f t="shared" si="96"/>
        <v>7.5115375912767153</v>
      </c>
      <c r="AE250" s="10">
        <f t="shared" si="96"/>
        <v>7.4696796110547856</v>
      </c>
      <c r="AF250" s="10">
        <f t="shared" si="96"/>
        <v>7.429175901715972</v>
      </c>
      <c r="AG250" s="10">
        <f t="shared" si="96"/>
        <v>7.3898808464233205</v>
      </c>
      <c r="AH250" s="10">
        <f t="shared" si="96"/>
        <v>7.3513807393145996</v>
      </c>
      <c r="AI250" s="10">
        <f t="shared" si="96"/>
        <v>7.313535053287846</v>
      </c>
      <c r="AJ250" s="10">
        <f t="shared" si="96"/>
        <v>7.2757152686627027</v>
      </c>
      <c r="AK250" s="10">
        <f t="shared" si="96"/>
        <v>7.2385829004004139</v>
      </c>
      <c r="AL250" s="10">
        <f t="shared" si="96"/>
        <v>7.2027193671669334</v>
      </c>
      <c r="AM250" s="10">
        <f t="shared" si="96"/>
        <v>7.0347724994333971</v>
      </c>
      <c r="AN250" s="10">
        <f t="shared" si="96"/>
        <v>6.8919961103275345</v>
      </c>
      <c r="AO250" s="186">
        <f t="shared" si="97"/>
        <v>6.8919961103275345</v>
      </c>
      <c r="AP250" s="186">
        <f t="shared" si="97"/>
        <v>6.8919961103275345</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118.27488221288776</v>
      </c>
      <c r="L251" s="10">
        <f t="shared" si="95"/>
        <v>115.2708014638481</v>
      </c>
      <c r="M251" s="10">
        <f t="shared" si="95"/>
        <v>112.00334948610346</v>
      </c>
      <c r="N251" s="10">
        <f t="shared" si="95"/>
        <v>108.59701189474154</v>
      </c>
      <c r="O251" s="10">
        <f t="shared" si="95"/>
        <v>104.67427977141128</v>
      </c>
      <c r="P251" s="10">
        <f t="shared" si="95"/>
        <v>103.97184407137146</v>
      </c>
      <c r="Q251" s="10">
        <f t="shared" si="95"/>
        <v>103.29281467176793</v>
      </c>
      <c r="R251" s="10">
        <f t="shared" si="95"/>
        <v>102.45542043359663</v>
      </c>
      <c r="S251" s="10">
        <f t="shared" si="95"/>
        <v>101.83701748875505</v>
      </c>
      <c r="T251" s="10">
        <f t="shared" si="95"/>
        <v>101.21317375646325</v>
      </c>
      <c r="U251" s="10">
        <f t="shared" si="95"/>
        <v>100.58595082682979</v>
      </c>
      <c r="V251" s="10">
        <f t="shared" si="95"/>
        <v>99.95229261862535</v>
      </c>
      <c r="W251" s="10">
        <f t="shared" si="95"/>
        <v>99.324252078208431</v>
      </c>
      <c r="X251" s="10">
        <f t="shared" si="95"/>
        <v>98.729926679193866</v>
      </c>
      <c r="Y251" s="10">
        <f t="shared" si="95"/>
        <v>98.130206038785943</v>
      </c>
      <c r="Z251" s="10">
        <f t="shared" si="96"/>
        <v>97.538530018151164</v>
      </c>
      <c r="AA251" s="10">
        <f t="shared" si="96"/>
        <v>96.951909697272654</v>
      </c>
      <c r="AB251" s="10">
        <f t="shared" si="96"/>
        <v>96.369653528252542</v>
      </c>
      <c r="AC251" s="10">
        <f t="shared" si="96"/>
        <v>95.825355193627104</v>
      </c>
      <c r="AD251" s="10">
        <f t="shared" si="96"/>
        <v>95.272248558793734</v>
      </c>
      <c r="AE251" s="10">
        <f t="shared" si="96"/>
        <v>94.741344752826762</v>
      </c>
      <c r="AF251" s="10">
        <f t="shared" si="96"/>
        <v>94.227617780580516</v>
      </c>
      <c r="AG251" s="10">
        <f t="shared" si="96"/>
        <v>93.72922071746514</v>
      </c>
      <c r="AH251" s="10">
        <f t="shared" si="96"/>
        <v>93.240906343819177</v>
      </c>
      <c r="AI251" s="10">
        <f t="shared" si="96"/>
        <v>92.760892290477273</v>
      </c>
      <c r="AJ251" s="10">
        <f t="shared" si="96"/>
        <v>92.281206756395534</v>
      </c>
      <c r="AK251" s="10">
        <f t="shared" si="96"/>
        <v>91.810240036776122</v>
      </c>
      <c r="AL251" s="10">
        <f t="shared" si="96"/>
        <v>91.355366529069158</v>
      </c>
      <c r="AM251" s="10">
        <f t="shared" si="96"/>
        <v>89.22522000008658</v>
      </c>
      <c r="AN251" s="10">
        <f t="shared" si="96"/>
        <v>87.414322102561869</v>
      </c>
      <c r="AO251" s="186">
        <f t="shared" si="97"/>
        <v>87.414322102561869</v>
      </c>
      <c r="AP251" s="186">
        <f t="shared" si="97"/>
        <v>87.414322102561869</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28.772038140812398</v>
      </c>
      <c r="L252" s="10">
        <f t="shared" si="95"/>
        <v>28.041253004760659</v>
      </c>
      <c r="M252" s="10">
        <f t="shared" si="95"/>
        <v>27.246399091841703</v>
      </c>
      <c r="N252" s="10">
        <f t="shared" si="95"/>
        <v>26.417759288821308</v>
      </c>
      <c r="O252" s="10">
        <f t="shared" si="95"/>
        <v>25.463499211305457</v>
      </c>
      <c r="P252" s="10">
        <f t="shared" si="95"/>
        <v>25.292621791054586</v>
      </c>
      <c r="Q252" s="10">
        <f t="shared" si="95"/>
        <v>25.12743828447573</v>
      </c>
      <c r="R252" s="10">
        <f t="shared" si="95"/>
        <v>24.923730290785286</v>
      </c>
      <c r="S252" s="10">
        <f t="shared" si="95"/>
        <v>24.773295026911196</v>
      </c>
      <c r="T252" s="10">
        <f t="shared" si="95"/>
        <v>24.621536214527861</v>
      </c>
      <c r="U252" s="10">
        <f t="shared" si="95"/>
        <v>24.46895536459116</v>
      </c>
      <c r="V252" s="10">
        <f t="shared" si="95"/>
        <v>24.314809042112639</v>
      </c>
      <c r="W252" s="10">
        <f t="shared" si="95"/>
        <v>24.162029296787445</v>
      </c>
      <c r="X252" s="10">
        <f t="shared" si="95"/>
        <v>24.017451236521683</v>
      </c>
      <c r="Y252" s="10">
        <f t="shared" si="95"/>
        <v>23.871560707469278</v>
      </c>
      <c r="Z252" s="10">
        <f t="shared" si="96"/>
        <v>23.727627145970857</v>
      </c>
      <c r="AA252" s="10">
        <f t="shared" si="96"/>
        <v>23.5849234549529</v>
      </c>
      <c r="AB252" s="10">
        <f t="shared" si="96"/>
        <v>23.443281405607074</v>
      </c>
      <c r="AC252" s="10">
        <f t="shared" si="96"/>
        <v>23.310873136405537</v>
      </c>
      <c r="AD252" s="10">
        <f t="shared" si="96"/>
        <v>23.17632212358172</v>
      </c>
      <c r="AE252" s="10">
        <f t="shared" si="96"/>
        <v>23.04717226294699</v>
      </c>
      <c r="AF252" s="10">
        <f t="shared" si="96"/>
        <v>22.922200910087561</v>
      </c>
      <c r="AG252" s="10">
        <f t="shared" si="96"/>
        <v>22.800958774471539</v>
      </c>
      <c r="AH252" s="10">
        <f t="shared" si="96"/>
        <v>22.682169395692373</v>
      </c>
      <c r="AI252" s="10">
        <f t="shared" si="96"/>
        <v>22.565399187238299</v>
      </c>
      <c r="AJ252" s="10">
        <f t="shared" si="96"/>
        <v>22.448708895741291</v>
      </c>
      <c r="AK252" s="10">
        <f t="shared" si="96"/>
        <v>22.334139579193149</v>
      </c>
      <c r="AL252" s="10">
        <f t="shared" si="96"/>
        <v>22.223485164087222</v>
      </c>
      <c r="AM252" s="10">
        <f t="shared" si="96"/>
        <v>21.70529688919137</v>
      </c>
      <c r="AN252" s="10">
        <f t="shared" si="96"/>
        <v>21.264770359789164</v>
      </c>
      <c r="AO252" s="186">
        <f t="shared" si="97"/>
        <v>21.264770359789164</v>
      </c>
      <c r="AP252" s="186">
        <f t="shared" si="97"/>
        <v>21.264770359789164</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9.6754192097719827</v>
      </c>
      <c r="L253" s="10">
        <f t="shared" si="95"/>
        <v>9.6945424977395049</v>
      </c>
      <c r="M253" s="10">
        <f t="shared" si="95"/>
        <v>9.6975720748388152</v>
      </c>
      <c r="N253" s="10">
        <f t="shared" si="95"/>
        <v>9.6943319433444088</v>
      </c>
      <c r="O253" s="10">
        <f t="shared" si="95"/>
        <v>9.649599120081449</v>
      </c>
      <c r="P253" s="10">
        <f t="shared" si="95"/>
        <v>9.5848437386465797</v>
      </c>
      <c r="Q253" s="10">
        <f t="shared" si="95"/>
        <v>9.5222461118825557</v>
      </c>
      <c r="R253" s="10">
        <f t="shared" si="95"/>
        <v>9.4450493189219031</v>
      </c>
      <c r="S253" s="10">
        <f t="shared" si="95"/>
        <v>9.3880406580987241</v>
      </c>
      <c r="T253" s="10">
        <f t="shared" si="95"/>
        <v>9.3305304278555585</v>
      </c>
      <c r="U253" s="10">
        <f t="shared" si="95"/>
        <v>9.2727086798282183</v>
      </c>
      <c r="V253" s="10">
        <f t="shared" si="95"/>
        <v>9.2142936833106894</v>
      </c>
      <c r="W253" s="10">
        <f t="shared" si="95"/>
        <v>9.1563965622660799</v>
      </c>
      <c r="X253" s="10">
        <f t="shared" si="95"/>
        <v>9.101607536156731</v>
      </c>
      <c r="Y253" s="10">
        <f t="shared" si="95"/>
        <v>9.0463211393779552</v>
      </c>
      <c r="Z253" s="10">
        <f t="shared" si="96"/>
        <v>8.9917763512928683</v>
      </c>
      <c r="AA253" s="10">
        <f t="shared" si="96"/>
        <v>8.9376976325805622</v>
      </c>
      <c r="AB253" s="10">
        <f t="shared" si="96"/>
        <v>8.88402123157252</v>
      </c>
      <c r="AC253" s="10">
        <f t="shared" si="96"/>
        <v>8.8338440462856145</v>
      </c>
      <c r="AD253" s="10">
        <f t="shared" si="96"/>
        <v>8.7828548509603195</v>
      </c>
      <c r="AE253" s="10">
        <f t="shared" si="96"/>
        <v>8.7339124659723879</v>
      </c>
      <c r="AF253" s="10">
        <f t="shared" si="96"/>
        <v>8.6865535603255069</v>
      </c>
      <c r="AG253" s="10">
        <f t="shared" si="96"/>
        <v>8.6406078717361794</v>
      </c>
      <c r="AH253" s="10">
        <f t="shared" si="96"/>
        <v>8.595591675202062</v>
      </c>
      <c r="AI253" s="10">
        <f t="shared" si="96"/>
        <v>8.5513406596052022</v>
      </c>
      <c r="AJ253" s="10">
        <f t="shared" si="96"/>
        <v>8.5071199291860431</v>
      </c>
      <c r="AK253" s="10">
        <f t="shared" si="96"/>
        <v>8.4637029593902948</v>
      </c>
      <c r="AL253" s="10">
        <f t="shared" si="96"/>
        <v>8.4217695731821181</v>
      </c>
      <c r="AM253" s="10">
        <f t="shared" si="96"/>
        <v>8.2253979323492104</v>
      </c>
      <c r="AN253" s="10">
        <f t="shared" si="96"/>
        <v>8.0584568385420923</v>
      </c>
      <c r="AO253" s="186">
        <f t="shared" si="97"/>
        <v>8.0584568385420923</v>
      </c>
      <c r="AP253" s="186">
        <f t="shared" si="97"/>
        <v>8.0584568385420923</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10.023810698880988</v>
      </c>
      <c r="L254" s="10">
        <f t="shared" si="95"/>
        <v>9.7692144888562282</v>
      </c>
      <c r="M254" s="10">
        <f t="shared" si="95"/>
        <v>9.4922975350634147</v>
      </c>
      <c r="N254" s="10">
        <f t="shared" si="95"/>
        <v>9.2036100085703758</v>
      </c>
      <c r="O254" s="10">
        <f t="shared" si="95"/>
        <v>8.8711579824850144</v>
      </c>
      <c r="P254" s="10">
        <f t="shared" si="95"/>
        <v>8.9283467453532221</v>
      </c>
      <c r="Q254" s="10">
        <f t="shared" si="95"/>
        <v>8.995453942310931</v>
      </c>
      <c r="R254" s="10">
        <f t="shared" si="95"/>
        <v>8.995453942310931</v>
      </c>
      <c r="S254" s="10">
        <f t="shared" si="95"/>
        <v>9.0882516364607788</v>
      </c>
      <c r="T254" s="10">
        <f t="shared" si="95"/>
        <v>9.1787437936092946</v>
      </c>
      <c r="U254" s="10">
        <f t="shared" si="95"/>
        <v>9.2678040138227225</v>
      </c>
      <c r="V254" s="10">
        <f t="shared" si="95"/>
        <v>9.3541372808156904</v>
      </c>
      <c r="W254" s="10">
        <f t="shared" si="95"/>
        <v>9.4428510379608159</v>
      </c>
      <c r="X254" s="10">
        <f t="shared" si="95"/>
        <v>9.5458516068439963</v>
      </c>
      <c r="Y254" s="10">
        <f t="shared" si="95"/>
        <v>9.6465659388952307</v>
      </c>
      <c r="Z254" s="10">
        <f t="shared" si="96"/>
        <v>9.750689183483173</v>
      </c>
      <c r="AA254" s="10">
        <f t="shared" si="96"/>
        <v>9.8569547839271863</v>
      </c>
      <c r="AB254" s="10">
        <f t="shared" si="96"/>
        <v>9.9650696963836705</v>
      </c>
      <c r="AC254" s="10">
        <f t="shared" si="96"/>
        <v>10.089269264322065</v>
      </c>
      <c r="AD254" s="10">
        <f t="shared" si="96"/>
        <v>10.209736309673625</v>
      </c>
      <c r="AE254" s="10">
        <f t="shared" si="96"/>
        <v>10.339611817302737</v>
      </c>
      <c r="AF254" s="10">
        <f t="shared" si="96"/>
        <v>10.47676601870017</v>
      </c>
      <c r="AG254" s="10">
        <f t="shared" si="96"/>
        <v>10.620416278444232</v>
      </c>
      <c r="AH254" s="10">
        <f t="shared" si="96"/>
        <v>10.768339084002173</v>
      </c>
      <c r="AI254" s="10">
        <f t="shared" si="96"/>
        <v>10.919779155352776</v>
      </c>
      <c r="AJ254" s="10">
        <f t="shared" si="96"/>
        <v>11.071358436940297</v>
      </c>
      <c r="AK254" s="10">
        <f t="shared" si="96"/>
        <v>11.226632321475375</v>
      </c>
      <c r="AL254" s="10">
        <f t="shared" si="96"/>
        <v>11.38872571437644</v>
      </c>
      <c r="AM254" s="10">
        <f t="shared" si="96"/>
        <v>12.260306419665319</v>
      </c>
      <c r="AN254" s="10">
        <f t="shared" si="96"/>
        <v>13.267168927300476</v>
      </c>
      <c r="AO254" s="186">
        <f t="shared" si="97"/>
        <v>13.267168927300476</v>
      </c>
      <c r="AP254" s="186">
        <f t="shared" si="97"/>
        <v>13.267168927300476</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3.4637231190911666</v>
      </c>
      <c r="L255" s="10">
        <f t="shared" si="95"/>
        <v>3.3757475172779561</v>
      </c>
      <c r="M255" s="10">
        <f t="shared" si="95"/>
        <v>3.2800589928500612</v>
      </c>
      <c r="N255" s="10">
        <f t="shared" si="95"/>
        <v>3.1803031525069465</v>
      </c>
      <c r="O255" s="10">
        <f t="shared" si="95"/>
        <v>3.0654245097100388</v>
      </c>
      <c r="P255" s="10">
        <f t="shared" si="95"/>
        <v>3.0851860600873766</v>
      </c>
      <c r="Q255" s="10">
        <f t="shared" si="95"/>
        <v>3.1083749207455065</v>
      </c>
      <c r="R255" s="10">
        <f t="shared" si="95"/>
        <v>3.1083749207455065</v>
      </c>
      <c r="S255" s="10">
        <f t="shared" si="95"/>
        <v>3.14044112074478</v>
      </c>
      <c r="T255" s="10">
        <f t="shared" si="95"/>
        <v>3.1717106435068905</v>
      </c>
      <c r="U255" s="10">
        <f t="shared" si="95"/>
        <v>3.2024853611279087</v>
      </c>
      <c r="V255" s="10">
        <f t="shared" si="95"/>
        <v>3.2323177813334891</v>
      </c>
      <c r="W255" s="10">
        <f t="shared" si="95"/>
        <v>3.2629727788025966</v>
      </c>
      <c r="X255" s="10">
        <f t="shared" si="95"/>
        <v>3.2985645774146795</v>
      </c>
      <c r="Y255" s="10">
        <f t="shared" si="95"/>
        <v>3.3333663679541425</v>
      </c>
      <c r="Z255" s="10">
        <f t="shared" si="96"/>
        <v>3.3693461066331967</v>
      </c>
      <c r="AA255" s="10">
        <f t="shared" si="96"/>
        <v>3.4060661353806592</v>
      </c>
      <c r="AB255" s="10">
        <f t="shared" si="96"/>
        <v>3.4434251930328399</v>
      </c>
      <c r="AC255" s="10">
        <f t="shared" si="96"/>
        <v>3.4863422958964625</v>
      </c>
      <c r="AD255" s="10">
        <f t="shared" si="96"/>
        <v>3.5279696273183716</v>
      </c>
      <c r="AE255" s="10">
        <f t="shared" si="96"/>
        <v>3.5728480484989391</v>
      </c>
      <c r="AF255" s="10">
        <f t="shared" si="96"/>
        <v>3.6202416189215931</v>
      </c>
      <c r="AG255" s="10">
        <f t="shared" si="96"/>
        <v>3.6698798992808292</v>
      </c>
      <c r="AH255" s="10">
        <f t="shared" si="96"/>
        <v>3.7209945558564028</v>
      </c>
      <c r="AI255" s="10">
        <f t="shared" si="96"/>
        <v>3.7733246019887052</v>
      </c>
      <c r="AJ255" s="10">
        <f t="shared" si="96"/>
        <v>3.8257027521535454</v>
      </c>
      <c r="AK255" s="10">
        <f t="shared" si="96"/>
        <v>3.8793575706464041</v>
      </c>
      <c r="AL255" s="10">
        <f t="shared" si="96"/>
        <v>3.9353688670794096</v>
      </c>
      <c r="AM255" s="10">
        <f t="shared" si="96"/>
        <v>4.2365431739126276</v>
      </c>
      <c r="AN255" s="10">
        <f t="shared" si="96"/>
        <v>4.5844640445483158</v>
      </c>
      <c r="AO255" s="186">
        <f t="shared" si="97"/>
        <v>4.5844640445483158</v>
      </c>
      <c r="AP255" s="186">
        <f t="shared" si="97"/>
        <v>4.5844640445483158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18.418479080845469</v>
      </c>
      <c r="L256" s="10">
        <f t="shared" si="95"/>
        <v>18.120961991998936</v>
      </c>
      <c r="M256" s="10">
        <f t="shared" si="95"/>
        <v>17.785935979440417</v>
      </c>
      <c r="N256" s="10">
        <f t="shared" si="95"/>
        <v>17.432555568363497</v>
      </c>
      <c r="O256" s="10">
        <f t="shared" si="95"/>
        <v>16.999241745794041</v>
      </c>
      <c r="P256" s="10">
        <f t="shared" si="95"/>
        <v>16.885165257262866</v>
      </c>
      <c r="Q256" s="10">
        <f t="shared" si="95"/>
        <v>16.774889982939797</v>
      </c>
      <c r="R256" s="10">
        <f t="shared" si="95"/>
        <v>16.638896048973443</v>
      </c>
      <c r="S256" s="10">
        <f t="shared" si="95"/>
        <v>16.538466591243903</v>
      </c>
      <c r="T256" s="10">
        <f t="shared" si="95"/>
        <v>16.437153542422493</v>
      </c>
      <c r="U256" s="10">
        <f t="shared" si="95"/>
        <v>16.335291707474802</v>
      </c>
      <c r="V256" s="10">
        <f t="shared" si="95"/>
        <v>16.23238477475936</v>
      </c>
      <c r="W256" s="10">
        <f t="shared" si="95"/>
        <v>16.130390158736962</v>
      </c>
      <c r="X256" s="10">
        <f t="shared" si="95"/>
        <v>16.033870926356499</v>
      </c>
      <c r="Y256" s="10">
        <f t="shared" si="95"/>
        <v>15.93647549962416</v>
      </c>
      <c r="Z256" s="10">
        <f t="shared" si="96"/>
        <v>15.840386529803448</v>
      </c>
      <c r="AA256" s="10">
        <f t="shared" si="96"/>
        <v>15.745118612322797</v>
      </c>
      <c r="AB256" s="10">
        <f t="shared" si="96"/>
        <v>15.650559438887184</v>
      </c>
      <c r="AC256" s="10">
        <f t="shared" si="96"/>
        <v>15.56216466805774</v>
      </c>
      <c r="AD256" s="10">
        <f t="shared" si="96"/>
        <v>15.472339417602061</v>
      </c>
      <c r="AE256" s="10">
        <f t="shared" si="96"/>
        <v>15.386119935976746</v>
      </c>
      <c r="AF256" s="10">
        <f t="shared" si="96"/>
        <v>15.302689994909844</v>
      </c>
      <c r="AG256" s="10">
        <f t="shared" si="96"/>
        <v>15.221749651400494</v>
      </c>
      <c r="AH256" s="10">
        <f t="shared" si="96"/>
        <v>15.142446750022225</v>
      </c>
      <c r="AI256" s="10">
        <f t="shared" si="96"/>
        <v>15.064491831660645</v>
      </c>
      <c r="AJ256" s="10">
        <f t="shared" si="96"/>
        <v>14.986590265262256</v>
      </c>
      <c r="AK256" s="10">
        <f t="shared" si="96"/>
        <v>14.910104645886436</v>
      </c>
      <c r="AL256" s="10">
        <f t="shared" si="96"/>
        <v>14.836232585451398</v>
      </c>
      <c r="AM256" s="10">
        <f t="shared" si="96"/>
        <v>14.490293966344428</v>
      </c>
      <c r="AN256" s="10">
        <f t="shared" si="96"/>
        <v>14.196201748044011</v>
      </c>
      <c r="AO256" s="186">
        <f t="shared" si="97"/>
        <v>14.196201748044011</v>
      </c>
      <c r="AP256" s="186">
        <f t="shared" si="97"/>
        <v>14.196201748044011</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1.5826011087333609</v>
      </c>
      <c r="Q258" s="225">
        <f t="shared" si="99"/>
        <v>3.2727888378763019</v>
      </c>
      <c r="R258" s="225">
        <f t="shared" si="99"/>
        <v>4.2350555604682834</v>
      </c>
      <c r="S258" s="225">
        <f t="shared" si="99"/>
        <v>6.2039116504232403</v>
      </c>
      <c r="T258" s="225">
        <f t="shared" si="99"/>
        <v>8.1477592630354909</v>
      </c>
      <c r="U258" s="225">
        <f t="shared" si="99"/>
        <v>10.076074458524694</v>
      </c>
      <c r="V258" s="225">
        <f t="shared" si="99"/>
        <v>11.974810016910205</v>
      </c>
      <c r="W258" s="225">
        <f t="shared" si="99"/>
        <v>13.899367079787028</v>
      </c>
      <c r="X258" s="225">
        <f t="shared" si="99"/>
        <v>15.97889515698475</v>
      </c>
      <c r="Y258" s="225">
        <f t="shared" si="99"/>
        <v>18.03362410843485</v>
      </c>
      <c r="Z258" s="225">
        <f t="shared" ref="Z258:AN266" si="100">INDEX($J$220:$AV$228,MATCH($D258,$B$220:$B$228,0),MATCH(Z$247,$J$104:$AV$104,0))</f>
        <v>20.125330003602787</v>
      </c>
      <c r="AA258" s="225">
        <f t="shared" si="100"/>
        <v>22.240274327759533</v>
      </c>
      <c r="AB258" s="225">
        <f t="shared" si="100"/>
        <v>24.375278393979318</v>
      </c>
      <c r="AC258" s="225">
        <f t="shared" si="100"/>
        <v>26.661660167793737</v>
      </c>
      <c r="AD258" s="225">
        <f t="shared" si="100"/>
        <v>28.907959626978101</v>
      </c>
      <c r="AE258" s="225">
        <f t="shared" si="100"/>
        <v>31.255293423241625</v>
      </c>
      <c r="AF258" s="225">
        <f t="shared" si="100"/>
        <v>33.680790683203</v>
      </c>
      <c r="AG258" s="225">
        <f t="shared" si="100"/>
        <v>36.176046946210533</v>
      </c>
      <c r="AH258" s="225">
        <f t="shared" si="100"/>
        <v>38.717184653093838</v>
      </c>
      <c r="AI258" s="225">
        <f t="shared" si="100"/>
        <v>41.296093103719301</v>
      </c>
      <c r="AJ258" s="225">
        <f t="shared" si="100"/>
        <v>43.876496486628767</v>
      </c>
      <c r="AK258" s="225">
        <f t="shared" si="100"/>
        <v>46.496574977814674</v>
      </c>
      <c r="AL258" s="225">
        <f t="shared" si="100"/>
        <v>49.189885893879108</v>
      </c>
      <c r="AM258" s="225">
        <f>INDEX($J$220:$AV$228,MATCH($D258,$B$220:$B$228,0),MATCH(AM$247,$J$104:$AV$104,0))</f>
        <v>63.030263851651917</v>
      </c>
      <c r="AN258" s="225">
        <f t="shared" si="100"/>
        <v>78.294333022653632</v>
      </c>
      <c r="AO258" s="226">
        <f t="shared" si="97"/>
        <v>78.294333022653632</v>
      </c>
      <c r="AP258" s="226">
        <f t="shared" si="97"/>
        <v>78.294333022653632</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0.15092687254753431</v>
      </c>
      <c r="Q259" s="10">
        <f t="shared" si="99"/>
        <v>0.31211388712123755</v>
      </c>
      <c r="R259" s="10">
        <f t="shared" si="99"/>
        <v>0.40388174081218448</v>
      </c>
      <c r="S259" s="10">
        <f t="shared" si="99"/>
        <v>0.59164433652456594</v>
      </c>
      <c r="T259" s="10">
        <f t="shared" si="99"/>
        <v>0.77702196532918899</v>
      </c>
      <c r="U259" s="10">
        <f t="shared" si="99"/>
        <v>0.96091832438962399</v>
      </c>
      <c r="V259" s="10">
        <f t="shared" si="99"/>
        <v>1.1419937817746368</v>
      </c>
      <c r="W259" s="10">
        <f t="shared" si="99"/>
        <v>1.3255317414894152</v>
      </c>
      <c r="X259" s="10">
        <f t="shared" si="99"/>
        <v>1.5238487193648038</v>
      </c>
      <c r="Y259" s="10">
        <f t="shared" si="99"/>
        <v>1.719800695427451</v>
      </c>
      <c r="Z259" s="10">
        <f t="shared" si="100"/>
        <v>1.9192790272097433</v>
      </c>
      <c r="AA259" s="10">
        <f t="shared" si="100"/>
        <v>2.1209735228698725</v>
      </c>
      <c r="AB259" s="10">
        <f t="shared" si="100"/>
        <v>2.3245810426754905</v>
      </c>
      <c r="AC259" s="10">
        <f t="shared" si="100"/>
        <v>2.5426249001372594</v>
      </c>
      <c r="AD259" s="10">
        <f t="shared" si="100"/>
        <v>2.7568462540267777</v>
      </c>
      <c r="AE259" s="10">
        <f t="shared" si="100"/>
        <v>2.9807028826744921</v>
      </c>
      <c r="AF259" s="10">
        <f t="shared" si="100"/>
        <v>3.2120136746349321</v>
      </c>
      <c r="AG259" s="10">
        <f t="shared" si="100"/>
        <v>3.4499771272713255</v>
      </c>
      <c r="AH259" s="10">
        <f t="shared" si="100"/>
        <v>3.6923161252007954</v>
      </c>
      <c r="AI259" s="10">
        <f t="shared" si="100"/>
        <v>3.9382571806514806</v>
      </c>
      <c r="AJ259" s="10">
        <f t="shared" si="100"/>
        <v>4.1843408023199267</v>
      </c>
      <c r="AK259" s="10">
        <f t="shared" si="100"/>
        <v>4.4342080937817929</v>
      </c>
      <c r="AL259" s="10">
        <f t="shared" si="100"/>
        <v>4.6910592934407376</v>
      </c>
      <c r="AM259" s="10">
        <f t="shared" si="100"/>
        <v>6.0109654583709045</v>
      </c>
      <c r="AN259" s="10">
        <f t="shared" si="100"/>
        <v>7.4666438410129734</v>
      </c>
      <c r="AO259" s="186">
        <f t="shared" si="97"/>
        <v>7.4666438410129734</v>
      </c>
      <c r="AP259" s="186">
        <f t="shared" si="97"/>
        <v>7.4666438410129734</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0.10858464017579429</v>
      </c>
      <c r="Q260" s="10">
        <f t="shared" si="99"/>
        <v>0.22455096004360772</v>
      </c>
      <c r="R260" s="10">
        <f t="shared" si="99"/>
        <v>0.29057352583684032</v>
      </c>
      <c r="S260" s="10">
        <f t="shared" si="99"/>
        <v>0.42565970068274678</v>
      </c>
      <c r="T260" s="10">
        <f t="shared" si="99"/>
        <v>0.55903000631902311</v>
      </c>
      <c r="U260" s="10">
        <f t="shared" si="99"/>
        <v>0.69133460947660186</v>
      </c>
      <c r="V260" s="10">
        <f t="shared" si="99"/>
        <v>0.82160970928446708</v>
      </c>
      <c r="W260" s="10">
        <f t="shared" si="99"/>
        <v>0.95365646131632853</v>
      </c>
      <c r="X260" s="10">
        <f t="shared" si="99"/>
        <v>1.0963360075089252</v>
      </c>
      <c r="Y260" s="10">
        <f t="shared" si="99"/>
        <v>1.2373140484194136</v>
      </c>
      <c r="Z260" s="10">
        <f t="shared" si="100"/>
        <v>1.3808291330020219</v>
      </c>
      <c r="AA260" s="10">
        <f t="shared" si="100"/>
        <v>1.5259386411169253</v>
      </c>
      <c r="AB260" s="10">
        <f t="shared" si="100"/>
        <v>1.6724244782776727</v>
      </c>
      <c r="AC260" s="10">
        <f t="shared" si="100"/>
        <v>1.8292965674251607</v>
      </c>
      <c r="AD260" s="10">
        <f t="shared" si="100"/>
        <v>1.9834185487359361</v>
      </c>
      <c r="AE260" s="10">
        <f t="shared" si="100"/>
        <v>2.1444726477336005</v>
      </c>
      <c r="AF260" s="10">
        <f t="shared" si="100"/>
        <v>2.3108896594283985</v>
      </c>
      <c r="AG260" s="10">
        <f t="shared" si="100"/>
        <v>2.4820929411460027</v>
      </c>
      <c r="AH260" s="10">
        <f t="shared" si="100"/>
        <v>2.6564442176719667</v>
      </c>
      <c r="AI260" s="10">
        <f t="shared" si="100"/>
        <v>2.8333870016825271</v>
      </c>
      <c r="AJ260" s="10">
        <f t="shared" si="100"/>
        <v>3.0104323552434624</v>
      </c>
      <c r="AK260" s="10">
        <f t="shared" si="100"/>
        <v>3.1901998776012981</v>
      </c>
      <c r="AL260" s="10">
        <f t="shared" si="100"/>
        <v>3.3749919866732179</v>
      </c>
      <c r="AM260" s="10">
        <f t="shared" si="100"/>
        <v>4.3246011156877726</v>
      </c>
      <c r="AN260" s="10">
        <f t="shared" si="100"/>
        <v>5.3718918381605985</v>
      </c>
      <c r="AO260" s="186">
        <f t="shared" si="97"/>
        <v>5.3718918381605985</v>
      </c>
      <c r="AP260" s="186">
        <f t="shared" si="97"/>
        <v>5.3718918381605985</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1.3772283906971867</v>
      </c>
      <c r="Q261" s="225">
        <f t="shared" si="99"/>
        <v>2.848081983139509</v>
      </c>
      <c r="R261" s="225">
        <f t="shared" si="99"/>
        <v>3.6854762213107977</v>
      </c>
      <c r="S261" s="225">
        <f t="shared" si="99"/>
        <v>5.3988356328009299</v>
      </c>
      <c r="T261" s="225">
        <f t="shared" si="99"/>
        <v>7.0904318944901314</v>
      </c>
      <c r="U261" s="225">
        <f t="shared" si="99"/>
        <v>8.7685113668127848</v>
      </c>
      <c r="V261" s="225">
        <f t="shared" si="99"/>
        <v>10.420849724851546</v>
      </c>
      <c r="W261" s="225">
        <f t="shared" si="99"/>
        <v>12.09565875404029</v>
      </c>
      <c r="X261" s="225">
        <f t="shared" si="99"/>
        <v>13.905328348838461</v>
      </c>
      <c r="Y261" s="225">
        <f t="shared" si="99"/>
        <v>15.693416978063171</v>
      </c>
      <c r="Z261" s="225">
        <f t="shared" si="100"/>
        <v>17.51368408638055</v>
      </c>
      <c r="AA261" s="225">
        <f t="shared" si="100"/>
        <v>19.354173993722885</v>
      </c>
      <c r="AB261" s="225">
        <f t="shared" si="100"/>
        <v>21.212120508498916</v>
      </c>
      <c r="AC261" s="225">
        <f t="shared" si="100"/>
        <v>23.201800582330041</v>
      </c>
      <c r="AD261" s="225">
        <f t="shared" si="100"/>
        <v>25.156599787337846</v>
      </c>
      <c r="AE261" s="225">
        <f t="shared" si="100"/>
        <v>27.199322194656595</v>
      </c>
      <c r="AF261" s="225">
        <f t="shared" si="100"/>
        <v>29.310064863509258</v>
      </c>
      <c r="AG261" s="225">
        <f t="shared" si="100"/>
        <v>31.481513972520297</v>
      </c>
      <c r="AH261" s="225">
        <f t="shared" si="100"/>
        <v>33.692890531830216</v>
      </c>
      <c r="AI261" s="225">
        <f t="shared" si="100"/>
        <v>35.937136359544141</v>
      </c>
      <c r="AJ261" s="225">
        <f t="shared" si="100"/>
        <v>38.182683123528321</v>
      </c>
      <c r="AK261" s="225">
        <f t="shared" si="100"/>
        <v>40.462756392783334</v>
      </c>
      <c r="AL261" s="225">
        <f t="shared" si="100"/>
        <v>42.806558781211677</v>
      </c>
      <c r="AM261" s="225">
        <f t="shared" si="100"/>
        <v>54.85088337838075</v>
      </c>
      <c r="AN261" s="225">
        <f t="shared" si="100"/>
        <v>68.134148064511507</v>
      </c>
      <c r="AO261" s="226">
        <f t="shared" si="97"/>
        <v>68.134148064511507</v>
      </c>
      <c r="AP261" s="226">
        <f t="shared" si="97"/>
        <v>68.134148064511507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0.3350302874487357</v>
      </c>
      <c r="Q262" s="10">
        <f t="shared" si="99"/>
        <v>0.69283622958553637</v>
      </c>
      <c r="R262" s="10">
        <f t="shared" si="99"/>
        <v>0.89654422327597971</v>
      </c>
      <c r="S262" s="10">
        <f t="shared" si="99"/>
        <v>1.3133431362318395</v>
      </c>
      <c r="T262" s="10">
        <f t="shared" si="99"/>
        <v>1.724847855150714</v>
      </c>
      <c r="U262" s="10">
        <f t="shared" si="99"/>
        <v>2.1330644238561254</v>
      </c>
      <c r="V262" s="10">
        <f t="shared" si="99"/>
        <v>2.5350191023942732</v>
      </c>
      <c r="W262" s="10">
        <f t="shared" si="99"/>
        <v>2.9424400895457175</v>
      </c>
      <c r="X262" s="10">
        <f t="shared" si="99"/>
        <v>3.3826678169348883</v>
      </c>
      <c r="Y262" s="10">
        <f t="shared" si="99"/>
        <v>3.8176456691774705</v>
      </c>
      <c r="Z262" s="10">
        <f t="shared" si="100"/>
        <v>4.2604513916359892</v>
      </c>
      <c r="AA262" s="10">
        <f t="shared" si="100"/>
        <v>4.7081765960163988</v>
      </c>
      <c r="AB262" s="10">
        <f t="shared" si="100"/>
        <v>5.1601483670853066</v>
      </c>
      <c r="AC262" s="10">
        <f t="shared" si="100"/>
        <v>5.6441661898149205</v>
      </c>
      <c r="AD262" s="10">
        <f t="shared" si="100"/>
        <v>6.1196987478003031</v>
      </c>
      <c r="AE262" s="10">
        <f t="shared" si="100"/>
        <v>6.6166198684544648</v>
      </c>
      <c r="AF262" s="10">
        <f t="shared" si="100"/>
        <v>7.1300878798988387</v>
      </c>
      <c r="AG262" s="10">
        <f t="shared" si="100"/>
        <v>7.6583235916270809</v>
      </c>
      <c r="AH262" s="10">
        <f t="shared" si="100"/>
        <v>8.19627222042927</v>
      </c>
      <c r="AI262" s="10">
        <f t="shared" si="100"/>
        <v>8.7422167637188526</v>
      </c>
      <c r="AJ262" s="10">
        <f t="shared" si="100"/>
        <v>9.2884777781584056</v>
      </c>
      <c r="AK262" s="10">
        <f t="shared" si="100"/>
        <v>9.8431378533954437</v>
      </c>
      <c r="AL262" s="10">
        <f t="shared" si="100"/>
        <v>10.413300938343664</v>
      </c>
      <c r="AM262" s="10">
        <f t="shared" si="100"/>
        <v>13.343253268089573</v>
      </c>
      <c r="AN262" s="10">
        <f t="shared" si="100"/>
        <v>16.574595299747212</v>
      </c>
      <c r="AO262" s="186">
        <f t="shared" si="97"/>
        <v>16.574595299747212</v>
      </c>
      <c r="AP262" s="186">
        <f t="shared" si="97"/>
        <v>16.574595299747212</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0.12696243906377905</v>
      </c>
      <c r="Q263" s="10">
        <f t="shared" si="99"/>
        <v>0.26255589681094677</v>
      </c>
      <c r="R263" s="10">
        <f t="shared" si="99"/>
        <v>0.33975268977159823</v>
      </c>
      <c r="S263" s="10">
        <f t="shared" si="99"/>
        <v>0.49770201128213432</v>
      </c>
      <c r="T263" s="10">
        <f t="shared" si="99"/>
        <v>0.65364505511272963</v>
      </c>
      <c r="U263" s="10">
        <f t="shared" si="99"/>
        <v>0.80834202780662745</v>
      </c>
      <c r="V263" s="10">
        <f t="shared" si="99"/>
        <v>0.96066600653977174</v>
      </c>
      <c r="W263" s="10">
        <f t="shared" si="99"/>
        <v>1.1150614871645941</v>
      </c>
      <c r="X263" s="10">
        <f t="shared" si="99"/>
        <v>1.2818893475304598</v>
      </c>
      <c r="Y263" s="10">
        <f t="shared" si="99"/>
        <v>1.4467277252186046</v>
      </c>
      <c r="Z263" s="10">
        <f t="shared" si="100"/>
        <v>1.6145325376815216</v>
      </c>
      <c r="AA263" s="10">
        <f t="shared" si="100"/>
        <v>1.7842016276355563</v>
      </c>
      <c r="AB263" s="10">
        <f t="shared" si="100"/>
        <v>1.9554799884066407</v>
      </c>
      <c r="AC263" s="10">
        <f t="shared" si="100"/>
        <v>2.13890245982572</v>
      </c>
      <c r="AD263" s="10">
        <f t="shared" si="100"/>
        <v>2.3191093714927744</v>
      </c>
      <c r="AE263" s="10">
        <f t="shared" si="100"/>
        <v>2.5074216520958004</v>
      </c>
      <c r="AF263" s="10">
        <f t="shared" si="100"/>
        <v>2.7020045108893691</v>
      </c>
      <c r="AG263" s="10">
        <f t="shared" si="100"/>
        <v>2.9021837092308651</v>
      </c>
      <c r="AH263" s="10">
        <f t="shared" si="100"/>
        <v>3.1060436961109832</v>
      </c>
      <c r="AI263" s="10">
        <f t="shared" si="100"/>
        <v>3.3129337995026424</v>
      </c>
      <c r="AJ263" s="10">
        <f t="shared" si="100"/>
        <v>3.5199438321980061</v>
      </c>
      <c r="AK263" s="10">
        <f t="shared" si="100"/>
        <v>3.7301367569620663</v>
      </c>
      <c r="AL263" s="10">
        <f t="shared" si="100"/>
        <v>3.9462046727329092</v>
      </c>
      <c r="AM263" s="10">
        <f t="shared" si="100"/>
        <v>5.0565338222491683</v>
      </c>
      <c r="AN263" s="10">
        <f t="shared" si="100"/>
        <v>6.2810770386631063</v>
      </c>
      <c r="AO263" s="186">
        <f t="shared" si="97"/>
        <v>6.2810770386631063</v>
      </c>
      <c r="AP263" s="186">
        <f t="shared" si="97"/>
        <v>6.2810770386631063</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0.22366371570704255</v>
      </c>
      <c r="Q266" s="10">
        <f t="shared" si="99"/>
        <v>0.46253228824653669</v>
      </c>
      <c r="R266" s="10">
        <f t="shared" si="99"/>
        <v>0.59852622221288887</v>
      </c>
      <c r="S266" s="10">
        <f t="shared" si="99"/>
        <v>0.87677806112649204</v>
      </c>
      <c r="T266" s="10">
        <f t="shared" si="99"/>
        <v>1.1514955356726129</v>
      </c>
      <c r="U266" s="10">
        <f t="shared" si="99"/>
        <v>1.4240178657136013</v>
      </c>
      <c r="V266" s="10">
        <f t="shared" si="99"/>
        <v>1.6923598046836066</v>
      </c>
      <c r="W266" s="10">
        <f t="shared" si="99"/>
        <v>1.9643510104257644</v>
      </c>
      <c r="X266" s="10">
        <f t="shared" si="99"/>
        <v>2.2582437507356836</v>
      </c>
      <c r="Y266" s="10">
        <f t="shared" si="99"/>
        <v>2.5486317136380867</v>
      </c>
      <c r="Z266" s="10">
        <f t="shared" si="100"/>
        <v>2.8442455041870032</v>
      </c>
      <c r="AA266" s="10">
        <f t="shared" si="100"/>
        <v>3.1431435040961606</v>
      </c>
      <c r="AB266" s="10">
        <f t="shared" si="100"/>
        <v>3.444876480185473</v>
      </c>
      <c r="AC266" s="10">
        <f t="shared" si="100"/>
        <v>3.7680031608343176</v>
      </c>
      <c r="AD266" s="10">
        <f t="shared" si="100"/>
        <v>4.0854651421632733</v>
      </c>
      <c r="AE266" s="10">
        <f t="shared" si="100"/>
        <v>4.4172059680604656</v>
      </c>
      <c r="AF266" s="10">
        <f t="shared" si="100"/>
        <v>4.7599933745689826</v>
      </c>
      <c r="AG266" s="10">
        <f t="shared" si="100"/>
        <v>5.1126395874053987</v>
      </c>
      <c r="AH266" s="10">
        <f t="shared" si="100"/>
        <v>5.4717700710808987</v>
      </c>
      <c r="AI266" s="10">
        <f t="shared" si="100"/>
        <v>5.8362385675024857</v>
      </c>
      <c r="AJ266" s="10">
        <f t="shared" si="100"/>
        <v>6.2009183376983179</v>
      </c>
      <c r="AK266" s="10">
        <f t="shared" si="100"/>
        <v>6.5712052581035252</v>
      </c>
      <c r="AL266" s="10">
        <f t="shared" si="100"/>
        <v>6.9518418719142163</v>
      </c>
      <c r="AM266" s="10">
        <f t="shared" si="100"/>
        <v>8.9078561472377569</v>
      </c>
      <c r="AN266" s="10">
        <f t="shared" si="100"/>
        <v>11.065075934811379</v>
      </c>
      <c r="AO266" s="186">
        <f>AN266</f>
        <v>11.065075934811379</v>
      </c>
      <c r="AP266" s="186">
        <f>AO266</f>
        <v>11.065075934811379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91" zoomScale="70" zoomScaleNormal="70" workbookViewId="0">
      <selection activeCell="V114" sqref="V114"/>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40" t="s">
        <v>296</v>
      </c>
      <c r="C2" s="340"/>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2">
        <f>MATCH(I4,Drivers!$C$5:$AG$5,0)</f>
        <v>8</v>
      </c>
      <c r="J3" s="282">
        <f>MATCH(J4,Drivers!$C$5:$AG$5,0)</f>
        <v>9</v>
      </c>
      <c r="K3" s="282">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8">
        <v>0.95</v>
      </c>
      <c r="BE4" s="258">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8">
        <v>0.8</v>
      </c>
      <c r="BE5" s="258">
        <v>0.85</v>
      </c>
      <c r="BF5" s="201">
        <v>1</v>
      </c>
    </row>
    <row r="6" spans="1:58">
      <c r="A6" s="185" t="s">
        <v>16</v>
      </c>
      <c r="B6" s="185" t="s">
        <v>9</v>
      </c>
      <c r="C6" s="185" t="s">
        <v>10</v>
      </c>
      <c r="D6" s="185" t="s">
        <v>403</v>
      </c>
      <c r="I6" s="282"/>
      <c r="J6" s="282"/>
      <c r="K6" s="282"/>
      <c r="L6" s="282"/>
      <c r="BA6" s="192">
        <v>2</v>
      </c>
      <c r="BB6" s="192" t="s">
        <v>615</v>
      </c>
      <c r="BC6" s="192">
        <v>1</v>
      </c>
      <c r="BD6" s="258">
        <v>0.92</v>
      </c>
      <c r="BE6" s="258">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144.16</v>
      </c>
      <c r="H7" s="24" cm="1">
        <f t="array" ref="H7">INDEX(Drivers!$C$7:$AG$22,$D7,H$3)</f>
        <v>147.16</v>
      </c>
      <c r="I7" s="24" cm="1">
        <f t="array" ref="I7">INDEX(Drivers!$C$7:$AG$22,$D7,I$3)</f>
        <v>149.16999999999999</v>
      </c>
      <c r="J7" s="24" cm="1">
        <f t="array" ref="J7">INDEX(Drivers!$C$7:$AG$22,$D7,J$3)</f>
        <v>138.22</v>
      </c>
      <c r="K7" s="24" cm="1">
        <f t="array" ref="K7">INDEX(Drivers!$C$7:$AG$22,$D7,K$3)</f>
        <v>141.11000000000001</v>
      </c>
      <c r="L7" s="24" cm="1">
        <f t="array" ref="L7">INDEX(Drivers!$C$7:$AG$22,$D7,L$3)</f>
        <v>169.63</v>
      </c>
      <c r="M7" s="24" cm="1">
        <f t="array" ref="M7">INDEX(Drivers!$C$7:$AG$22,$D7,M$3)</f>
        <v>224.36</v>
      </c>
      <c r="N7" s="24" cm="1">
        <f t="array" ref="N7">INDEX(Drivers!$C$7:$AG$22,$D7,N$3)</f>
        <v>309.06</v>
      </c>
      <c r="O7" s="186"/>
      <c r="P7" s="186">
        <f>G7</f>
        <v>144.16</v>
      </c>
      <c r="Q7" s="186">
        <f t="shared" ref="Q7:V7" si="0">I7</f>
        <v>149.16999999999999</v>
      </c>
      <c r="R7" s="186">
        <f t="shared" si="0"/>
        <v>138.22</v>
      </c>
      <c r="S7" s="24">
        <f t="shared" si="0"/>
        <v>141.11000000000001</v>
      </c>
      <c r="T7" s="186">
        <f t="shared" si="0"/>
        <v>169.63</v>
      </c>
      <c r="U7" s="186">
        <f t="shared" si="0"/>
        <v>224.36</v>
      </c>
      <c r="V7" s="186">
        <f t="shared" si="0"/>
        <v>309.06</v>
      </c>
      <c r="X7" s="186">
        <f t="shared" ref="X7:AD7" si="1">P7</f>
        <v>144.16</v>
      </c>
      <c r="Y7" s="186">
        <f t="shared" si="1"/>
        <v>149.16999999999999</v>
      </c>
      <c r="Z7" s="186">
        <f t="shared" si="1"/>
        <v>138.22</v>
      </c>
      <c r="AA7" s="186">
        <f t="shared" si="1"/>
        <v>141.11000000000001</v>
      </c>
      <c r="AB7" s="186">
        <f t="shared" si="1"/>
        <v>169.63</v>
      </c>
      <c r="AC7" s="186">
        <f t="shared" si="1"/>
        <v>224.36</v>
      </c>
      <c r="AD7" s="186">
        <f t="shared" si="1"/>
        <v>309.06</v>
      </c>
      <c r="BA7" s="192">
        <v>3</v>
      </c>
      <c r="BB7" s="192" t="s">
        <v>625</v>
      </c>
      <c r="BC7" s="192">
        <v>1</v>
      </c>
      <c r="BD7" s="258">
        <v>0.8</v>
      </c>
      <c r="BE7" s="258">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214.84</v>
      </c>
      <c r="H8" s="24" cm="1">
        <f t="array" ref="H8">INDEX(Drivers!$C$7:$AG$22,$D8,H$3)</f>
        <v>215.85</v>
      </c>
      <c r="I8" s="24" cm="1">
        <f t="array" ref="I8">INDEX(Drivers!$C$7:$AG$22,$D8,I$3)</f>
        <v>210.07</v>
      </c>
      <c r="J8" s="24" cm="1">
        <f t="array" ref="J8">INDEX(Drivers!$C$7:$AG$22,$D8,J$3)</f>
        <v>193.07</v>
      </c>
      <c r="K8" s="24" cm="1">
        <f t="array" ref="K8">INDEX(Drivers!$C$7:$AG$22,$D8,K$3)</f>
        <v>196.38</v>
      </c>
      <c r="L8" s="24" cm="1">
        <f t="array" ref="L8">INDEX(Drivers!$C$7:$AG$22,$D8,L$3)</f>
        <v>234.66</v>
      </c>
      <c r="M8" s="24" cm="1">
        <f t="array" ref="M8">INDEX(Drivers!$C$7:$AG$22,$D8,M$3)</f>
        <v>297.62</v>
      </c>
      <c r="N8" s="24" cm="1">
        <f t="array" ref="N8">INDEX(Drivers!$C$7:$AG$22,$D8,N$3)</f>
        <v>380</v>
      </c>
      <c r="O8" s="186"/>
      <c r="P8" s="186">
        <f>G8</f>
        <v>214.84</v>
      </c>
      <c r="Q8" s="186">
        <f t="shared" ref="Q8:Q9" si="2">I8</f>
        <v>210.07</v>
      </c>
      <c r="R8" s="186">
        <f>J8</f>
        <v>193.07</v>
      </c>
      <c r="S8" s="24">
        <f t="shared" ref="S8:S9" si="3">K8</f>
        <v>196.38</v>
      </c>
      <c r="T8" s="186">
        <f t="shared" ref="T8:V9" si="4">L8</f>
        <v>234.66</v>
      </c>
      <c r="U8" s="186">
        <f t="shared" si="4"/>
        <v>297.62</v>
      </c>
      <c r="V8" s="186">
        <f t="shared" si="4"/>
        <v>380</v>
      </c>
      <c r="X8" s="186">
        <f>P8</f>
        <v>214.84</v>
      </c>
      <c r="Y8" s="186">
        <f>Q8</f>
        <v>210.07</v>
      </c>
      <c r="Z8" s="186">
        <f t="shared" ref="Z8:Z9" si="5">R8</f>
        <v>193.07</v>
      </c>
      <c r="AA8" s="186">
        <f t="shared" ref="AA8:AA9" si="6">S8</f>
        <v>196.38</v>
      </c>
      <c r="AB8" s="186">
        <f t="shared" ref="AB8:AD9" si="7">T8</f>
        <v>234.66</v>
      </c>
      <c r="AC8" s="186">
        <f t="shared" si="7"/>
        <v>297.62</v>
      </c>
      <c r="AD8" s="186">
        <f t="shared" si="7"/>
        <v>380</v>
      </c>
    </row>
    <row r="9" spans="1:58">
      <c r="A9" s="185" t="s">
        <v>16</v>
      </c>
      <c r="B9" s="186" t="s">
        <v>388</v>
      </c>
      <c r="C9" s="186" t="s">
        <v>69</v>
      </c>
      <c r="D9" s="185">
        <f>MATCH(B9,Drivers!$A$7:$A$22,0)</f>
        <v>6</v>
      </c>
      <c r="E9" s="186"/>
      <c r="F9" s="24" cm="1">
        <f t="array" ref="F9">INDEX(Drivers!$C$7:$AG$22,$D9,F$3)</f>
        <v>13.345629432701433</v>
      </c>
      <c r="G9" s="24" cm="1">
        <f t="array" ref="G9">INDEX(Drivers!$C$7:$AG$22,$D9,G$3)</f>
        <v>14.13</v>
      </c>
      <c r="H9" s="24" cm="1">
        <f t="array" ref="H9">INDEX(Drivers!$C$7:$AG$22,$D9,H$3)</f>
        <v>14.18</v>
      </c>
      <c r="I9" s="24" cm="1">
        <f t="array" ref="I9">INDEX(Drivers!$C$7:$AG$22,$D9,I$3)</f>
        <v>14.08</v>
      </c>
      <c r="J9" s="24" cm="1">
        <f t="array" ref="J9">INDEX(Drivers!$C$7:$AG$22,$D9,J$3)</f>
        <v>12.26</v>
      </c>
      <c r="K9" s="24" cm="1">
        <f t="array" ref="K9">INDEX(Drivers!$C$7:$AG$22,$D9,K$3)</f>
        <v>12.65</v>
      </c>
      <c r="L9" s="24" cm="1">
        <f t="array" ref="L9">INDEX(Drivers!$C$7:$AG$22,$D9,L$3)</f>
        <v>15.88</v>
      </c>
      <c r="M9" s="24" cm="1">
        <f t="array" ref="M9">INDEX(Drivers!$C$7:$AG$22,$D9,M$3)</f>
        <v>20.14</v>
      </c>
      <c r="N9" s="24" cm="1">
        <f t="array" ref="N9">INDEX(Drivers!$C$7:$AG$22,$D9,N$3)</f>
        <v>25.89</v>
      </c>
      <c r="O9" s="186"/>
      <c r="P9" s="186">
        <f>G9</f>
        <v>14.13</v>
      </c>
      <c r="Q9" s="186">
        <f t="shared" si="2"/>
        <v>14.08</v>
      </c>
      <c r="R9" s="186">
        <f>J9</f>
        <v>12.26</v>
      </c>
      <c r="S9" s="24">
        <f t="shared" si="3"/>
        <v>12.65</v>
      </c>
      <c r="T9" s="186">
        <f t="shared" si="4"/>
        <v>15.88</v>
      </c>
      <c r="U9" s="186">
        <f t="shared" si="4"/>
        <v>20.14</v>
      </c>
      <c r="V9" s="186">
        <f t="shared" si="4"/>
        <v>25.89</v>
      </c>
      <c r="X9" s="186">
        <f>P9</f>
        <v>14.13</v>
      </c>
      <c r="Y9" s="186">
        <f>Q9</f>
        <v>14.08</v>
      </c>
      <c r="Z9" s="186">
        <f t="shared" si="5"/>
        <v>12.26</v>
      </c>
      <c r="AA9" s="186">
        <f t="shared" si="6"/>
        <v>12.65</v>
      </c>
      <c r="AB9" s="186">
        <f t="shared" si="7"/>
        <v>15.88</v>
      </c>
      <c r="AC9" s="186">
        <f t="shared" si="7"/>
        <v>20.14</v>
      </c>
      <c r="AD9" s="186">
        <f t="shared" si="7"/>
        <v>25.89</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2">
        <f t="shared" ref="G12:L12" si="8">G$4</f>
        <v>2015</v>
      </c>
      <c r="H12" s="282">
        <f t="shared" si="8"/>
        <v>2017</v>
      </c>
      <c r="I12" s="282">
        <f t="shared" si="8"/>
        <v>2019</v>
      </c>
      <c r="J12" s="282">
        <f t="shared" si="8"/>
        <v>2020</v>
      </c>
      <c r="K12" s="282">
        <f t="shared" si="8"/>
        <v>2021</v>
      </c>
      <c r="L12" s="282">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7">
        <v>2030</v>
      </c>
      <c r="AC26" s="257">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9">
        <f t="shared" ref="AB28:AB35" si="33">IF(INDEX($BF$4:$BF$7,MATCH($D$3,$BA$4:$BA$7,0)),Z28*$AB$27,Z28)</f>
        <v>8.9942781873813011E-3</v>
      </c>
      <c r="AC28" s="259">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9">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9">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9">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9">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9">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9">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9">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6"/>
      <c r="S37" s="286"/>
      <c r="AA37" s="286"/>
    </row>
    <row r="38" spans="1:45" ht="15.75" thickBot="1">
      <c r="A38" s="185" t="s">
        <v>16</v>
      </c>
      <c r="B38" s="14" t="s">
        <v>433</v>
      </c>
      <c r="C38" s="14"/>
      <c r="D38" s="14"/>
      <c r="Q38" s="286"/>
      <c r="S38" s="286"/>
      <c r="AA38" s="286"/>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2"/>
      <c r="K41" s="282"/>
    </row>
    <row r="42" spans="1:45" ht="15.75" thickBot="1">
      <c r="A42" s="185" t="s">
        <v>16</v>
      </c>
      <c r="B42" s="14" t="s">
        <v>207</v>
      </c>
      <c r="C42" s="14"/>
      <c r="D42" s="14"/>
      <c r="G42" s="47"/>
      <c r="H42" s="47"/>
      <c r="I42" s="47"/>
      <c r="K42" s="282"/>
    </row>
    <row r="43" spans="1:45">
      <c r="A43" s="185" t="s">
        <v>16</v>
      </c>
      <c r="B43" s="186"/>
      <c r="C43" s="3" t="s">
        <v>5</v>
      </c>
      <c r="D43" s="5" t="s">
        <v>149</v>
      </c>
      <c r="E43" s="5"/>
      <c r="F43" s="47">
        <f>F63*F92</f>
        <v>17.151878492126293</v>
      </c>
      <c r="G43" s="47">
        <f>F43*(1+(F13+G13)/2*((G7/F7)^(1/(G$4-F$4))-1))^(G$4-F$4)</f>
        <v>17.976703734944376</v>
      </c>
      <c r="H43" s="47">
        <f>G43*(1+(G13+H13)/2*((H7/G7)^(1/(H$4-G$4))-1))^(H$4-G$4)</f>
        <v>18.275674726904235</v>
      </c>
      <c r="I43" s="47">
        <f>H43*(1+(H13+I13)/2*((I7/H7)^(1/(I$4-H$4))-1))^(I$4-H$4)</f>
        <v>18.475235418665314</v>
      </c>
      <c r="J43" s="47">
        <f>G43*(1+(G13+J13)/2*((J7/G7)^(1/(J$4-G$4))-1))^(J$4-G$4)</f>
        <v>17.382141316780881</v>
      </c>
      <c r="K43" s="47">
        <f>H43*(1+(H13+K13)/2*((K7/H7)^(1/(K$4-H$4))-1))^(K$4-H$4)</f>
        <v>17.672710772402414</v>
      </c>
      <c r="L43" s="47">
        <f>J43*(1+(J13+L13)/2*((L7/J7)^(1/(L$4-J$4))-1))^(L$4-J$4)</f>
        <v>20.483010391571373</v>
      </c>
      <c r="M43" s="47">
        <f>L43*(1+(L13+M13)/2*((M7/L7)^(1/(M$4-L$4))-1))^(M$4-L$4)</f>
        <v>25.634104869642908</v>
      </c>
      <c r="N43" s="47">
        <f>M43*(1+(M13+N13)/2*((N7/M7)^(1/(N$4-M$4))-1))^(N$4-M$4)</f>
        <v>33.147453871748745</v>
      </c>
      <c r="O43" s="47"/>
      <c r="P43" s="47">
        <f>$G43</f>
        <v>17.976703734944376</v>
      </c>
      <c r="Q43" s="47">
        <f>I43</f>
        <v>18.475235418665314</v>
      </c>
      <c r="R43" s="47">
        <f t="shared" ref="R43:S43" si="62">J43</f>
        <v>17.382141316780881</v>
      </c>
      <c r="S43" s="47">
        <f t="shared" si="62"/>
        <v>17.672710772402414</v>
      </c>
      <c r="T43" s="312">
        <f>R43*(1+(R13+T13)/2*((T7/R7)^(1/(T$4-R$4))-1))^(T$4-R$4)</f>
        <v>20.483010391571373</v>
      </c>
      <c r="U43" s="312">
        <f>T43*(1+(T13+U13)/2*((U7/T7)^(1/(U$4-T$4))-1))^(U$4-T$4)</f>
        <v>25.634104869642908</v>
      </c>
      <c r="V43" s="312">
        <f>U43*(1+(U13+V13)/2*((V7/U7)^(1/(V$4-U$4))-1))^(V$4-U$4)</f>
        <v>33.147453871748745</v>
      </c>
      <c r="X43" s="47">
        <f>P43</f>
        <v>17.976703734944376</v>
      </c>
      <c r="Y43" s="47">
        <f t="shared" ref="Y43:AA43" si="63">Q43</f>
        <v>18.475235418665314</v>
      </c>
      <c r="Z43" s="47">
        <f t="shared" si="63"/>
        <v>17.382141316780881</v>
      </c>
      <c r="AA43" s="47">
        <f t="shared" si="63"/>
        <v>17.672710772402414</v>
      </c>
      <c r="AB43" s="312">
        <f>Z43*(1+(Z13+AB13)/2*((AB7/Z7)^(1/(AB$4-Z$4))-1))^(AB$4-Z$4)</f>
        <v>20.483010391571373</v>
      </c>
      <c r="AC43" s="312">
        <f>AB43*(1+(AB13+AC13)/2*((AC7/AB7)^(1/(AC$4-AB$4))-1))^(AC$4-AB$4)</f>
        <v>25.634104869642908</v>
      </c>
      <c r="AD43" s="312">
        <f>AC43*(1+(AC13+AD13)/2*((AD7/AC7)^(1/(AD$4-AC$4))-1))^(AD$4-AC$4)</f>
        <v>33.147453871748745</v>
      </c>
    </row>
    <row r="44" spans="1:45">
      <c r="A44" s="185" t="s">
        <v>16</v>
      </c>
      <c r="I44" s="282"/>
      <c r="K44" s="282"/>
      <c r="Q44" s="286"/>
      <c r="R44" s="286"/>
    </row>
    <row r="45" spans="1:45" ht="15.75" thickBot="1">
      <c r="A45" s="185" t="s">
        <v>16</v>
      </c>
      <c r="B45" s="14" t="s">
        <v>411</v>
      </c>
      <c r="C45" s="14"/>
      <c r="D45" s="14"/>
      <c r="I45" s="282"/>
      <c r="K45" s="282"/>
      <c r="Q45" s="286"/>
      <c r="R45" s="286"/>
    </row>
    <row r="46" spans="1:45">
      <c r="A46" s="185" t="s">
        <v>16</v>
      </c>
      <c r="B46" s="186" t="str">
        <f>B39</f>
        <v>TFHCV1</v>
      </c>
      <c r="C46" s="186" t="str">
        <f>C39</f>
        <v>Transport Freight - HCV1</v>
      </c>
      <c r="D46" s="185" t="s">
        <v>149</v>
      </c>
      <c r="F46" s="10">
        <f>F64*F93</f>
        <v>4.9123710000000003</v>
      </c>
      <c r="G46" s="10">
        <f t="shared" ref="G46:N46" si="64">G39*G$48</f>
        <v>5.1486044600695511</v>
      </c>
      <c r="H46" s="10">
        <f t="shared" si="64"/>
        <v>5.2342310246128489</v>
      </c>
      <c r="I46" s="10">
        <f t="shared" si="64"/>
        <v>5.2913860560805155</v>
      </c>
      <c r="J46" s="10">
        <f t="shared" si="64"/>
        <v>4.9783192529992588</v>
      </c>
      <c r="K46" s="10">
        <f t="shared" si="64"/>
        <v>5.0615395817776054</v>
      </c>
      <c r="L46" s="10">
        <f t="shared" si="64"/>
        <v>5.8664213535820195</v>
      </c>
      <c r="M46" s="10">
        <f t="shared" si="64"/>
        <v>7.341716735598327</v>
      </c>
      <c r="N46" s="10">
        <f t="shared" si="64"/>
        <v>9.4935718672544152</v>
      </c>
      <c r="P46" s="10">
        <f t="shared" ref="P46" si="65">P39*P$48</f>
        <v>5.1486044600695511</v>
      </c>
      <c r="Q46" s="10">
        <f t="shared" ref="Q46:Q48" si="66">$I46</f>
        <v>5.2913860560805155</v>
      </c>
      <c r="R46" s="10">
        <f t="shared" ref="R46:V47" si="67">R39*R$48</f>
        <v>4.9783192529992588</v>
      </c>
      <c r="S46" s="10">
        <f t="shared" si="67"/>
        <v>5.0620261916274982</v>
      </c>
      <c r="T46" s="311">
        <f t="shared" si="67"/>
        <v>5.8664213535820195</v>
      </c>
      <c r="U46" s="311">
        <f t="shared" si="67"/>
        <v>7.341716735598327</v>
      </c>
      <c r="V46" s="311">
        <f t="shared" si="67"/>
        <v>9.4935718672544152</v>
      </c>
      <c r="W46" s="10"/>
      <c r="X46" s="10">
        <f t="shared" ref="X46:AD47" si="68">X39*X$48</f>
        <v>5.1486044600695511</v>
      </c>
      <c r="Y46" s="10">
        <f t="shared" si="68"/>
        <v>5.2913860560805155</v>
      </c>
      <c r="Z46" s="10">
        <f t="shared" si="68"/>
        <v>4.9783192529992588</v>
      </c>
      <c r="AA46" s="10">
        <f t="shared" si="68"/>
        <v>5.0620261916274982</v>
      </c>
      <c r="AB46" s="311">
        <f t="shared" si="68"/>
        <v>5.5731002859029184</v>
      </c>
      <c r="AC46" s="311">
        <f t="shared" si="68"/>
        <v>6.6258993538774886</v>
      </c>
      <c r="AD46" s="311">
        <f t="shared" si="68"/>
        <v>8.1395511796872526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26.307046423762724</v>
      </c>
      <c r="H47" s="10">
        <f t="shared" si="69"/>
        <v>26.744559545234367</v>
      </c>
      <c r="I47" s="10">
        <f t="shared" ref="I47" si="70">I40*I$48</f>
        <v>27.036595975267527</v>
      </c>
      <c r="J47" s="10">
        <f>J40*J$48</f>
        <v>25.436965825724762</v>
      </c>
      <c r="K47" s="10">
        <f>K40*K$48</f>
        <v>25.862184167811812</v>
      </c>
      <c r="L47" s="10">
        <f>L40*L$48</f>
        <v>29.974766965872217</v>
      </c>
      <c r="M47" s="10">
        <f>M40*M$48</f>
        <v>37.51286091044792</v>
      </c>
      <c r="N47" s="10">
        <f>N40*N$48</f>
        <v>48.507870001692822</v>
      </c>
      <c r="P47" s="10">
        <f>P40*P$48</f>
        <v>26.307046423762724</v>
      </c>
      <c r="Q47" s="10">
        <f t="shared" si="66"/>
        <v>27.036595975267527</v>
      </c>
      <c r="R47" s="10">
        <f t="shared" si="67"/>
        <v>25.436965825724762</v>
      </c>
      <c r="S47" s="10">
        <f t="shared" si="67"/>
        <v>25.864670524650965</v>
      </c>
      <c r="T47" s="311">
        <f t="shared" si="67"/>
        <v>29.974766965872217</v>
      </c>
      <c r="U47" s="311">
        <f t="shared" si="67"/>
        <v>37.51286091044792</v>
      </c>
      <c r="V47" s="311">
        <f t="shared" si="67"/>
        <v>48.507870001692822</v>
      </c>
      <c r="W47" s="10"/>
      <c r="X47" s="10">
        <f t="shared" si="68"/>
        <v>26.307046423762724</v>
      </c>
      <c r="Y47" s="10">
        <f t="shared" si="68"/>
        <v>27.036595975267527</v>
      </c>
      <c r="Z47" s="10">
        <f t="shared" si="68"/>
        <v>25.436965825724762</v>
      </c>
      <c r="AA47" s="10">
        <f t="shared" si="68"/>
        <v>25.864670524650965</v>
      </c>
      <c r="AB47" s="311">
        <f t="shared" si="68"/>
        <v>30.268088033551322</v>
      </c>
      <c r="AC47" s="311">
        <f t="shared" si="68"/>
        <v>38.228678292168766</v>
      </c>
      <c r="AD47" s="311">
        <f t="shared" si="68"/>
        <v>49.861890689259987</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31.455650883832277</v>
      </c>
      <c r="H48" s="47">
        <f>G48*(1+(G21+H21)/2*((H7/G7)^(1/(H$4-G$4))-1))^(H$4-G$4)</f>
        <v>31.978790569847217</v>
      </c>
      <c r="I48" s="47">
        <f>H48*(1+(H21+I21)/2*((I7/H7)^(1/(I$4-H$4))-1))^(I$4-H$4)</f>
        <v>32.327982031348043</v>
      </c>
      <c r="J48" s="47">
        <f>G48*(1+(G21+J21)/2*((J7/G7)^(1/(J$4-G$4))-1))^(J$4-G$4)</f>
        <v>30.415285078724022</v>
      </c>
      <c r="K48" s="47">
        <f>H48*(1+(H21+K21)/2*((K7/H7)^(1/(K$4-H$4))-1))^(K$4-H$4)</f>
        <v>30.923723749589421</v>
      </c>
      <c r="L48" s="47">
        <f>J48*(1+(J21+L21)/2*((L7/J7)^(1/(L$4-J$4))-1))^(L$4-J$4)</f>
        <v>35.84118831945424</v>
      </c>
      <c r="M48" s="47">
        <f>L48*(1+(L21+M21)/2*((M7/L7)^(1/(M$4-L$4))-1))^(M$4-L$4)</f>
        <v>44.854577646046252</v>
      </c>
      <c r="N48" s="47">
        <f>M48*(1+(M21+N21)/2*((N7/M7)^(1/(N$4-M$4))-1))^(N$4-M$4)</f>
        <v>58.001441868947239</v>
      </c>
      <c r="P48" s="47">
        <f>$G48</f>
        <v>31.455650883832277</v>
      </c>
      <c r="Q48" s="47">
        <f t="shared" si="66"/>
        <v>32.327982031348043</v>
      </c>
      <c r="R48" s="47">
        <f>P48*(1+(P21+R21)/2*((R7/P7)^(1/(R$4-P$4))-1))^(R$4-P$4)</f>
        <v>30.415285078724022</v>
      </c>
      <c r="S48" s="47">
        <f>Q48*(1+(Q21+S21)/2*((S7/Q7)^(1/(S$4-Q$4))-1))^(S$4-Q$4)</f>
        <v>30.926696716278464</v>
      </c>
      <c r="T48" s="312">
        <f>R48*(1+(R21+T21)/2*((T7/R7)^(1/(T$4-R$4))-1))^(T$4-R$4)</f>
        <v>35.84118831945424</v>
      </c>
      <c r="U48" s="312">
        <f>T48*(1+(T21+U21)/2*((U7/T7)^(1/(U$4-T$4))-1))^(U$4-T$4)</f>
        <v>44.854577646046252</v>
      </c>
      <c r="V48" s="312">
        <f>U48*(1+(U21+V21)/2*((V7/U7)^(1/(V$4-U$4))-1))^(V$4-U$4)</f>
        <v>58.001441868947239</v>
      </c>
      <c r="W48" s="186"/>
      <c r="X48" s="47">
        <f>P48</f>
        <v>31.455650883832277</v>
      </c>
      <c r="Y48" s="47">
        <f>Q48</f>
        <v>32.327982031348043</v>
      </c>
      <c r="Z48" s="47">
        <f>R48</f>
        <v>30.415285078724022</v>
      </c>
      <c r="AA48" s="47">
        <f>S48</f>
        <v>30.926696716278464</v>
      </c>
      <c r="AB48" s="312">
        <f>Z48*(1+(Z21+AB21)/2*((AB7/Z7)^(1/(AB$4-Z$4))-1))^(AB$4-Z$4)</f>
        <v>35.84118831945424</v>
      </c>
      <c r="AC48" s="312">
        <f>AB48*(1+(AB21+AC21)/2*((AC7/AB7)^(1/(AC$4-AB$4))-1))^(AC$4-AB$4)</f>
        <v>44.854577646046252</v>
      </c>
      <c r="AD48" s="312">
        <f>AC48*(1+(AC21+AD21)/2*((AD7/AC7)^(1/(AD$4-AC$4))-1))^(AD$4-AC$4)</f>
        <v>58.001441868947239</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2"/>
      <c r="K50" s="282"/>
    </row>
    <row r="51" spans="1:45">
      <c r="A51" s="185" t="s">
        <v>16</v>
      </c>
      <c r="B51" s="186" t="str">
        <f>B15</f>
        <v>TFHCV2</v>
      </c>
      <c r="C51" s="186" t="str">
        <f>C28</f>
        <v>Transport Freight - HCV2</v>
      </c>
      <c r="D51" s="185" t="s">
        <v>149</v>
      </c>
      <c r="F51" s="10">
        <f>F65*F94</f>
        <v>1.637614669131271</v>
      </c>
      <c r="G51" s="10">
        <f t="shared" ref="G51:H59" si="71">G28*G$60</f>
        <v>1.7163667380506447</v>
      </c>
      <c r="H51" s="10">
        <f t="shared" si="71"/>
        <v>1.7449116745310977</v>
      </c>
      <c r="I51" s="10">
        <f t="shared" ref="I51" si="72">I28*I$60</f>
        <v>1.763965186154326</v>
      </c>
      <c r="J51" s="10">
        <f t="shared" ref="J51:N59" si="73">J28*J$60</f>
        <v>1.6595995368285938</v>
      </c>
      <c r="K51" s="10">
        <f t="shared" si="73"/>
        <v>1.6873423174893678</v>
      </c>
      <c r="L51" s="10">
        <f t="shared" si="73"/>
        <v>1.9556620751834175</v>
      </c>
      <c r="M51" s="10">
        <f t="shared" si="73"/>
        <v>2.4474745541048031</v>
      </c>
      <c r="N51" s="10">
        <f t="shared" si="73"/>
        <v>3.1648286646647366</v>
      </c>
      <c r="P51" s="10">
        <f t="shared" ref="P51:V51" si="74">P28*P$60</f>
        <v>1.7163667380506447</v>
      </c>
      <c r="Q51" s="10">
        <f t="shared" si="74"/>
        <v>1.7639634513195184</v>
      </c>
      <c r="R51" s="10">
        <f t="shared" si="74"/>
        <v>1.6595995368285938</v>
      </c>
      <c r="S51" s="10">
        <f t="shared" si="74"/>
        <v>1.6875028767542206</v>
      </c>
      <c r="T51" s="311">
        <f t="shared" si="74"/>
        <v>1.9556620751834175</v>
      </c>
      <c r="U51" s="311">
        <f t="shared" si="74"/>
        <v>2.4474745541048031</v>
      </c>
      <c r="V51" s="311">
        <f t="shared" si="74"/>
        <v>3.1648286646647366</v>
      </c>
      <c r="W51" s="10"/>
      <c r="X51" s="10">
        <f>P51</f>
        <v>1.7163667380506447</v>
      </c>
      <c r="Y51" s="10">
        <f t="shared" ref="Y51:AA51" si="75">Q51</f>
        <v>1.7639634513195184</v>
      </c>
      <c r="Z51" s="10">
        <f t="shared" si="75"/>
        <v>1.6595995368285938</v>
      </c>
      <c r="AA51" s="10">
        <f t="shared" si="75"/>
        <v>1.6875028767542206</v>
      </c>
      <c r="AB51" s="311">
        <f t="shared" ref="AB51:AD59" si="76">AB28*AB$60</f>
        <v>1.8578789714242467</v>
      </c>
      <c r="AC51" s="311">
        <f t="shared" si="76"/>
        <v>2.2088457850795851</v>
      </c>
      <c r="AD51" s="311">
        <f t="shared" si="76"/>
        <v>2.7134449763669282</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14.229146778555762</v>
      </c>
      <c r="H52" s="10">
        <f t="shared" si="71"/>
        <v>14.465792060685981</v>
      </c>
      <c r="I52" s="10">
        <f t="shared" ref="I52" si="80">I29*I$60</f>
        <v>14.623750850916181</v>
      </c>
      <c r="J52" s="10">
        <f t="shared" si="73"/>
        <v>13.758531250714801</v>
      </c>
      <c r="K52" s="10">
        <f t="shared" si="73"/>
        <v>13.988526443068491</v>
      </c>
      <c r="L52" s="10">
        <f t="shared" si="73"/>
        <v>16.21297016548144</v>
      </c>
      <c r="M52" s="10">
        <f t="shared" si="73"/>
        <v>20.29022929370586</v>
      </c>
      <c r="N52" s="10">
        <f t="shared" si="73"/>
        <v>26.23728985195843</v>
      </c>
      <c r="P52" s="10">
        <f t="shared" ref="P52:P59" si="81">P29*P$60</f>
        <v>14.229146778555762</v>
      </c>
      <c r="Q52" s="10">
        <f t="shared" ref="Q52:V59" si="82">Q29*Q$60</f>
        <v>14.623736468664086</v>
      </c>
      <c r="R52" s="10">
        <f t="shared" si="82"/>
        <v>13.758531250714801</v>
      </c>
      <c r="S52" s="10">
        <f t="shared" si="82"/>
        <v>13.989857523015218</v>
      </c>
      <c r="T52" s="311">
        <f t="shared" si="82"/>
        <v>16.21297016548144</v>
      </c>
      <c r="U52" s="311">
        <f t="shared" si="82"/>
        <v>20.29022929370586</v>
      </c>
      <c r="V52" s="311">
        <f t="shared" si="82"/>
        <v>26.23728985195843</v>
      </c>
      <c r="W52" s="10"/>
      <c r="X52" s="10">
        <f t="shared" ref="X52:X59" si="83">P52</f>
        <v>14.229146778555762</v>
      </c>
      <c r="Y52" s="10">
        <f t="shared" ref="Y52:Y60" si="84">Q52</f>
        <v>14.623736468664086</v>
      </c>
      <c r="Z52" s="10">
        <f t="shared" ref="Z52:Z60" si="85">R52</f>
        <v>13.758531250714801</v>
      </c>
      <c r="AA52" s="10">
        <f t="shared" ref="AA52:AA60" si="86">S52</f>
        <v>13.989857523015218</v>
      </c>
      <c r="AB52" s="311">
        <f t="shared" si="76"/>
        <v>15.40232165720737</v>
      </c>
      <c r="AC52" s="311">
        <f t="shared" si="76"/>
        <v>18.31193193756954</v>
      </c>
      <c r="AD52" s="311">
        <f t="shared" si="76"/>
        <v>22.495196386822855</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4.7331017252438805</v>
      </c>
      <c r="H53" s="10">
        <f t="shared" si="71"/>
        <v>4.8118180538159754</v>
      </c>
      <c r="I53" s="10">
        <f t="shared" ref="I53" si="87">I30*I$60</f>
        <v>4.8643605592937273</v>
      </c>
      <c r="J53" s="10">
        <f t="shared" si="73"/>
        <v>4.5765588768625882</v>
      </c>
      <c r="K53" s="10">
        <f t="shared" si="73"/>
        <v>4.6530631577353967</v>
      </c>
      <c r="L53" s="10">
        <f t="shared" si="73"/>
        <v>5.3929893517731031</v>
      </c>
      <c r="M53" s="10">
        <f t="shared" si="73"/>
        <v>6.7492254293395249</v>
      </c>
      <c r="N53" s="10">
        <f t="shared" si="73"/>
        <v>8.7274215240495732</v>
      </c>
      <c r="P53" s="10">
        <f t="shared" si="81"/>
        <v>4.7331017252438805</v>
      </c>
      <c r="Q53" s="10">
        <f t="shared" si="82"/>
        <v>4.8643557752639284</v>
      </c>
      <c r="R53" s="10">
        <f t="shared" si="82"/>
        <v>4.5765588768625882</v>
      </c>
      <c r="S53" s="10">
        <f t="shared" si="82"/>
        <v>4.6535059205299856</v>
      </c>
      <c r="T53" s="311">
        <f t="shared" si="82"/>
        <v>5.3929893517731031</v>
      </c>
      <c r="U53" s="311">
        <f t="shared" si="82"/>
        <v>6.7492254293395249</v>
      </c>
      <c r="V53" s="311">
        <f t="shared" si="82"/>
        <v>8.7274215240495732</v>
      </c>
      <c r="W53" s="10"/>
      <c r="X53" s="10">
        <f t="shared" si="83"/>
        <v>4.7331017252438805</v>
      </c>
      <c r="Y53" s="10">
        <f t="shared" si="84"/>
        <v>4.8643557752639284</v>
      </c>
      <c r="Z53" s="10">
        <f t="shared" si="85"/>
        <v>4.5765588768625882</v>
      </c>
      <c r="AA53" s="10">
        <f t="shared" si="86"/>
        <v>4.6535059205299856</v>
      </c>
      <c r="AB53" s="311">
        <f t="shared" si="76"/>
        <v>5.1233398841844471</v>
      </c>
      <c r="AC53" s="311">
        <f t="shared" si="76"/>
        <v>6.0911759499789202</v>
      </c>
      <c r="AD53" s="311">
        <f t="shared" si="76"/>
        <v>7.4826730291820018</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3.1180856946227418</v>
      </c>
      <c r="H54" s="10">
        <f t="shared" si="71"/>
        <v>3.169942652766025</v>
      </c>
      <c r="I54" s="10">
        <f t="shared" ref="I54" si="88">I31*I$60</f>
        <v>3.2045567481732755</v>
      </c>
      <c r="J54" s="10">
        <f t="shared" si="73"/>
        <v>3.0149579689856907</v>
      </c>
      <c r="K54" s="10">
        <f t="shared" si="73"/>
        <v>3.0653576682980082</v>
      </c>
      <c r="L54" s="10">
        <f t="shared" si="73"/>
        <v>3.552808269327874</v>
      </c>
      <c r="M54" s="10">
        <f t="shared" si="73"/>
        <v>4.446273180389599</v>
      </c>
      <c r="N54" s="10">
        <f t="shared" si="73"/>
        <v>5.7494746119532003</v>
      </c>
      <c r="P54" s="10">
        <f t="shared" si="81"/>
        <v>3.1180856946227418</v>
      </c>
      <c r="Q54" s="10">
        <f t="shared" si="82"/>
        <v>3.2045535965370453</v>
      </c>
      <c r="R54" s="10">
        <f t="shared" si="82"/>
        <v>3.0149579689856907</v>
      </c>
      <c r="S54" s="10">
        <f t="shared" si="82"/>
        <v>3.065649352782319</v>
      </c>
      <c r="T54" s="311">
        <f t="shared" si="82"/>
        <v>3.552808269327874</v>
      </c>
      <c r="U54" s="311">
        <f t="shared" si="82"/>
        <v>4.446273180389599</v>
      </c>
      <c r="V54" s="311">
        <f t="shared" si="82"/>
        <v>5.7494746119532003</v>
      </c>
      <c r="W54" s="10"/>
      <c r="X54" s="10">
        <f t="shared" si="83"/>
        <v>3.1180856946227418</v>
      </c>
      <c r="Y54" s="10">
        <f t="shared" si="84"/>
        <v>3.2045535965370453</v>
      </c>
      <c r="Z54" s="10">
        <f t="shared" si="85"/>
        <v>3.0149579689856907</v>
      </c>
      <c r="AA54" s="10">
        <f t="shared" si="86"/>
        <v>3.065649352782319</v>
      </c>
      <c r="AB54" s="311">
        <f t="shared" si="76"/>
        <v>3.3751678558614802</v>
      </c>
      <c r="AC54" s="311">
        <f t="shared" si="76"/>
        <v>4.012761545301613</v>
      </c>
      <c r="AD54" s="311">
        <f t="shared" si="76"/>
        <v>4.9294557954233742</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103.03696024824553</v>
      </c>
      <c r="H55" s="10">
        <f t="shared" si="71"/>
        <v>104.75057041105117</v>
      </c>
      <c r="I55" s="10">
        <f>I32*I$60</f>
        <v>105.89439117859982</v>
      </c>
      <c r="J55" s="10">
        <f t="shared" si="73"/>
        <v>99.629110558520296</v>
      </c>
      <c r="K55" s="10">
        <f t="shared" si="73"/>
        <v>101.29456568809624</v>
      </c>
      <c r="L55" s="10">
        <f t="shared" si="73"/>
        <v>117.40234242043985</v>
      </c>
      <c r="M55" s="10">
        <f t="shared" si="73"/>
        <v>146.92683839020424</v>
      </c>
      <c r="N55" s="10">
        <f t="shared" si="73"/>
        <v>189.9910538256693</v>
      </c>
      <c r="P55" s="10">
        <f t="shared" si="81"/>
        <v>103.03696024824553</v>
      </c>
      <c r="Q55" s="10">
        <f t="shared" si="82"/>
        <v>105.89428703296407</v>
      </c>
      <c r="R55" s="10">
        <f t="shared" si="82"/>
        <v>99.629110558520296</v>
      </c>
      <c r="S55" s="10">
        <f t="shared" si="82"/>
        <v>101.30420438489882</v>
      </c>
      <c r="T55" s="311">
        <f t="shared" si="82"/>
        <v>117.40234242043985</v>
      </c>
      <c r="U55" s="311">
        <f t="shared" si="82"/>
        <v>146.92683839020424</v>
      </c>
      <c r="V55" s="311">
        <f t="shared" si="82"/>
        <v>189.9910538256693</v>
      </c>
      <c r="W55" s="10"/>
      <c r="X55" s="10">
        <f t="shared" si="83"/>
        <v>103.03696024824553</v>
      </c>
      <c r="Y55" s="10">
        <f t="shared" si="84"/>
        <v>105.89428703296407</v>
      </c>
      <c r="Z55" s="10">
        <f t="shared" si="85"/>
        <v>99.629110558520296</v>
      </c>
      <c r="AA55" s="10">
        <f t="shared" si="86"/>
        <v>101.30420438489882</v>
      </c>
      <c r="AB55" s="311">
        <f t="shared" si="76"/>
        <v>111.53222529941785</v>
      </c>
      <c r="AC55" s="311">
        <f t="shared" si="76"/>
        <v>132.60147164715931</v>
      </c>
      <c r="AD55" s="311">
        <f t="shared" si="76"/>
        <v>162.89357977378319</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29.349872749928689</v>
      </c>
      <c r="H56" s="10">
        <f t="shared" si="71"/>
        <v>29.837991189177643</v>
      </c>
      <c r="I56" s="10">
        <f t="shared" ref="I56" si="89">I33*I$60</f>
        <v>30.163806254911304</v>
      </c>
      <c r="J56" s="10">
        <f t="shared" si="73"/>
        <v>28.37915355845271</v>
      </c>
      <c r="K56" s="10">
        <f t="shared" si="73"/>
        <v>28.85355513247044</v>
      </c>
      <c r="L56" s="10">
        <f t="shared" si="73"/>
        <v>33.441823228108447</v>
      </c>
      <c r="M56" s="10">
        <f t="shared" si="73"/>
        <v>41.851817055863307</v>
      </c>
      <c r="N56" s="10">
        <f t="shared" si="73"/>
        <v>54.11857298559228</v>
      </c>
      <c r="P56" s="10">
        <f t="shared" si="81"/>
        <v>29.349872749928689</v>
      </c>
      <c r="Q56" s="10">
        <f t="shared" si="82"/>
        <v>30.163776589234548</v>
      </c>
      <c r="R56" s="10">
        <f t="shared" si="82"/>
        <v>28.37915355845271</v>
      </c>
      <c r="S56" s="10">
        <f t="shared" si="82"/>
        <v>28.856300696042478</v>
      </c>
      <c r="T56" s="311">
        <f t="shared" si="82"/>
        <v>33.441823228108447</v>
      </c>
      <c r="U56" s="311">
        <f t="shared" si="82"/>
        <v>41.851817055863307</v>
      </c>
      <c r="V56" s="311">
        <f t="shared" si="82"/>
        <v>54.11857298559228</v>
      </c>
      <c r="W56" s="10"/>
      <c r="X56" s="10">
        <f t="shared" si="83"/>
        <v>29.349872749928689</v>
      </c>
      <c r="Y56" s="10">
        <f t="shared" si="84"/>
        <v>30.163776589234548</v>
      </c>
      <c r="Z56" s="10">
        <f t="shared" si="85"/>
        <v>28.37915355845271</v>
      </c>
      <c r="AA56" s="10">
        <f t="shared" si="86"/>
        <v>28.856300696042478</v>
      </c>
      <c r="AB56" s="311">
        <f t="shared" si="76"/>
        <v>31.769732066703028</v>
      </c>
      <c r="AC56" s="311">
        <f t="shared" si="76"/>
        <v>37.771264892916633</v>
      </c>
      <c r="AD56" s="311">
        <f t="shared" si="76"/>
        <v>46.399911513522177</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1.1280789548337362</v>
      </c>
      <c r="H57" s="10">
        <f t="shared" si="71"/>
        <v>1.1468400630495927</v>
      </c>
      <c r="I57" s="10">
        <f t="shared" ref="I57" si="90">I34*I$60</f>
        <v>1.1593629493310267</v>
      </c>
      <c r="J57" s="10">
        <f t="shared" si="73"/>
        <v>1.0907688138226501</v>
      </c>
      <c r="K57" s="10">
        <f t="shared" si="73"/>
        <v>1.1090027065672345</v>
      </c>
      <c r="L57" s="10">
        <f t="shared" si="73"/>
        <v>1.2853553852287418</v>
      </c>
      <c r="M57" s="10">
        <f t="shared" si="73"/>
        <v>1.6085982533735423</v>
      </c>
      <c r="N57" s="10">
        <f t="shared" si="73"/>
        <v>2.0800779536881824</v>
      </c>
      <c r="P57" s="10">
        <f t="shared" si="81"/>
        <v>1.1280789548337362</v>
      </c>
      <c r="Q57" s="10">
        <f t="shared" si="82"/>
        <v>1.1593618091139664</v>
      </c>
      <c r="R57" s="10">
        <f t="shared" si="82"/>
        <v>1.0907688138226501</v>
      </c>
      <c r="S57" s="10">
        <f t="shared" si="82"/>
        <v>1.1091082338555864</v>
      </c>
      <c r="T57" s="311">
        <f t="shared" si="82"/>
        <v>1.2853553852287418</v>
      </c>
      <c r="U57" s="311">
        <f t="shared" si="82"/>
        <v>1.6085982533735423</v>
      </c>
      <c r="V57" s="311">
        <f t="shared" si="82"/>
        <v>2.0800779536881824</v>
      </c>
      <c r="W57" s="10"/>
      <c r="X57" s="10">
        <f t="shared" si="83"/>
        <v>1.1280789548337362</v>
      </c>
      <c r="Y57" s="10">
        <f t="shared" si="84"/>
        <v>1.1593618091139664</v>
      </c>
      <c r="Z57" s="10">
        <f t="shared" si="85"/>
        <v>1.0907688138226501</v>
      </c>
      <c r="AA57" s="10">
        <f t="shared" si="86"/>
        <v>1.1091082338555864</v>
      </c>
      <c r="AB57" s="311">
        <f t="shared" si="76"/>
        <v>1.2210876159673048</v>
      </c>
      <c r="AC57" s="311">
        <f t="shared" si="76"/>
        <v>1.4517599236696219</v>
      </c>
      <c r="AD57" s="311">
        <f t="shared" si="76"/>
        <v>1.7834068355434052</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0.91771736734678033</v>
      </c>
      <c r="H58" s="10">
        <f t="shared" si="71"/>
        <v>0.93297994694423547</v>
      </c>
      <c r="I58" s="10">
        <f t="shared" ref="I58" si="91">I35*I$60</f>
        <v>0.94316759398838623</v>
      </c>
      <c r="J58" s="10">
        <f t="shared" si="73"/>
        <v>0.88736473623234058</v>
      </c>
      <c r="K58" s="10">
        <f t="shared" si="73"/>
        <v>0.90219841429569014</v>
      </c>
      <c r="L58" s="10">
        <f t="shared" si="73"/>
        <v>1.04566524814833</v>
      </c>
      <c r="M58" s="10">
        <f t="shared" si="73"/>
        <v>1.308630524378654</v>
      </c>
      <c r="N58" s="10">
        <f t="shared" si="73"/>
        <v>1.6921897668201304</v>
      </c>
      <c r="P58" s="10">
        <f t="shared" si="81"/>
        <v>0.91771736734678033</v>
      </c>
      <c r="Q58" s="10">
        <f t="shared" si="82"/>
        <v>0.94316666639639957</v>
      </c>
      <c r="R58" s="10">
        <f t="shared" si="82"/>
        <v>0.88736473623234058</v>
      </c>
      <c r="S58" s="10">
        <f t="shared" si="82"/>
        <v>0.90228426309628573</v>
      </c>
      <c r="T58" s="311">
        <f t="shared" si="82"/>
        <v>1.04566524814833</v>
      </c>
      <c r="U58" s="311">
        <f t="shared" si="82"/>
        <v>1.308630524378654</v>
      </c>
      <c r="V58" s="311">
        <f t="shared" si="82"/>
        <v>1.6921897668201304</v>
      </c>
      <c r="W58" s="10"/>
      <c r="X58" s="10">
        <f t="shared" si="83"/>
        <v>0.91771736734678033</v>
      </c>
      <c r="Y58" s="10">
        <f t="shared" si="84"/>
        <v>0.94316666639639957</v>
      </c>
      <c r="Z58" s="10">
        <f t="shared" si="85"/>
        <v>0.88736473623234058</v>
      </c>
      <c r="AA58" s="10">
        <f t="shared" si="86"/>
        <v>0.90228426309628573</v>
      </c>
      <c r="AB58" s="311">
        <f t="shared" si="76"/>
        <v>0.99338198574091352</v>
      </c>
      <c r="AC58" s="311">
        <f t="shared" si="76"/>
        <v>1.1810390482517352</v>
      </c>
      <c r="AD58" s="311">
        <f t="shared" si="76"/>
        <v>1.4508412013274092</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23.057968977003167</v>
      </c>
      <c r="H59" s="10">
        <f t="shared" si="71"/>
        <v>23.441446613352813</v>
      </c>
      <c r="I59" s="10">
        <f t="shared" ref="I59" si="92">I36*I$60</f>
        <v>23.697414799039247</v>
      </c>
      <c r="J59" s="10">
        <f t="shared" si="73"/>
        <v>22.295348532507742</v>
      </c>
      <c r="K59" s="10">
        <f t="shared" si="73"/>
        <v>22.668049868201567</v>
      </c>
      <c r="L59" s="10">
        <f t="shared" si="73"/>
        <v>26.272704113513473</v>
      </c>
      <c r="M59" s="10">
        <f t="shared" si="73"/>
        <v>32.879798407563889</v>
      </c>
      <c r="N59" s="10">
        <f t="shared" si="73"/>
        <v>42.516858168814387</v>
      </c>
      <c r="P59" s="10">
        <f t="shared" si="81"/>
        <v>23.057968977003167</v>
      </c>
      <c r="Q59" s="10">
        <f t="shared" si="82"/>
        <v>23.697391492967014</v>
      </c>
      <c r="R59" s="10">
        <f t="shared" si="82"/>
        <v>22.295348532507742</v>
      </c>
      <c r="S59" s="10">
        <f t="shared" si="82"/>
        <v>22.670206849262708</v>
      </c>
      <c r="T59" s="311">
        <f t="shared" si="82"/>
        <v>26.272704113513473</v>
      </c>
      <c r="U59" s="311">
        <f t="shared" si="82"/>
        <v>32.879798407563889</v>
      </c>
      <c r="V59" s="311">
        <f t="shared" si="82"/>
        <v>42.516858168814387</v>
      </c>
      <c r="W59" s="10"/>
      <c r="X59" s="10">
        <f t="shared" si="83"/>
        <v>23.057968977003167</v>
      </c>
      <c r="Y59" s="10">
        <f t="shared" si="84"/>
        <v>23.697391492967014</v>
      </c>
      <c r="Z59" s="10">
        <f t="shared" si="85"/>
        <v>22.295348532507742</v>
      </c>
      <c r="AA59" s="10">
        <f t="shared" si="86"/>
        <v>22.670206849262708</v>
      </c>
      <c r="AB59" s="311">
        <f t="shared" si="76"/>
        <v>35.287184920698039</v>
      </c>
      <c r="AC59" s="311">
        <f t="shared" si="76"/>
        <v>54.878634358996486</v>
      </c>
      <c r="AD59" s="311">
        <f t="shared" si="76"/>
        <v>84.12925784123891</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181.28729923383094</v>
      </c>
      <c r="H60" s="47">
        <f>G60*(1+(G22+H22)/2*((H7/G7)^(1/(H$4-G$4))-1))^(H$4-G$4)</f>
        <v>184.30229266537452</v>
      </c>
      <c r="I60" s="47">
        <f>H60*(1+(H22+I22)/2*((I7/H7)^(1/(I$4-H$4))-1))^(I$4-H$4)</f>
        <v>186.31477612040729</v>
      </c>
      <c r="J60" s="47">
        <f>G60*(1+(G22+J22)/2*((J7/G7)^(1/(J$4-G$4))-1))^(J$4-G$4)</f>
        <v>175.29139383292741</v>
      </c>
      <c r="K60" s="47">
        <f>H60*(1+(H22+K22)/2*((K7/H7)^(1/(K$4-H$4))-1))^(K$4-H$4)</f>
        <v>178.22166139622243</v>
      </c>
      <c r="L60" s="47">
        <f>J60*(1+(J22+L22)/2*((L7/J7)^(1/(L$4-J$4))-1))^(L$4-J$4)</f>
        <v>206.56232025720468</v>
      </c>
      <c r="M60" s="47">
        <f>L60*(1+(L22+M22)/2*((M7/L7)^(1/(M$4-L$4))-1))^(M$4-L$4)</f>
        <v>258.50888508892342</v>
      </c>
      <c r="N60" s="47">
        <f>M60*(1+(M22+N22)/2*((N7/M7)^(1/(N$4-M$4))-1))^(N$4-M$4)</f>
        <v>334.27776735321021</v>
      </c>
      <c r="P60" s="78">
        <f>$G60</f>
        <v>181.28729923383094</v>
      </c>
      <c r="Q60" s="47">
        <f>P60*(1+(P22+Q22)/2*((Q7/P7)^(1/(Q$4-P$4))-1))^(Q$4-P$4)</f>
        <v>186.31459288246057</v>
      </c>
      <c r="R60" s="47">
        <f>P60*(1+(P22+R22)/2*((R7/P7)^(1/(R$4-P$4))-1))^(R$4-P$4)</f>
        <v>175.29139383292741</v>
      </c>
      <c r="S60" s="47">
        <f>Q60*(1+(Q22+S22)/2*((S7/Q7)^(1/(S$4-Q$4))-1))^(S$4-Q$4)</f>
        <v>178.23862010023763</v>
      </c>
      <c r="T60" s="312">
        <f>R60*(1+(R22+T22)/2*((T7/R7)^(1/(T$4-R$4))-1))^(T$4-R$4)</f>
        <v>206.56232025720468</v>
      </c>
      <c r="U60" s="312">
        <f>T60*(1+(T22+U22)/2*((U7/T7)^(1/(U$4-T$4))-1))^(U$4-T$4)</f>
        <v>258.50888508892342</v>
      </c>
      <c r="V60" s="312">
        <f>U60*(1+(U22+V22)/2*((V7/U7)^(1/(V$4-U$4))-1))^(V$4-U$4)</f>
        <v>334.27776735321021</v>
      </c>
      <c r="X60" s="78">
        <f>P60</f>
        <v>181.28729923383094</v>
      </c>
      <c r="Y60" s="78">
        <f t="shared" si="84"/>
        <v>186.31459288246057</v>
      </c>
      <c r="Z60" s="78">
        <f t="shared" si="85"/>
        <v>175.29139383292741</v>
      </c>
      <c r="AA60" s="78">
        <f t="shared" si="86"/>
        <v>178.23862010023763</v>
      </c>
      <c r="AB60" s="312">
        <f>Z60*(1+(Z22+AB22)/2*((AB7/Z7)^(1/(AB$4-Z$4))-1))^(AB$4-Z$4)</f>
        <v>206.56232025720468</v>
      </c>
      <c r="AC60" s="312">
        <f>AB60*(1+(AB22+AC22)/2*((AC7/AB7)^(1/(AC$4-AB$4))-1))^(AC$4-AB$4)</f>
        <v>258.50888508892342</v>
      </c>
      <c r="AD60" s="312">
        <f>AC60*(1+(AC22+AD22)/2*((AD7/AC7)^(1/(AD$4-AC$4))-1))^(AD$4-AC$4)</f>
        <v>334.27776735321021</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0.42007278334569087</v>
      </c>
      <c r="Q73" s="61"/>
      <c r="R73" s="61"/>
      <c r="S73" s="61"/>
    </row>
    <row r="74" spans="1:46">
      <c r="A74" s="185" t="s">
        <v>16</v>
      </c>
      <c r="P74" s="5" t="s">
        <v>41</v>
      </c>
      <c r="X74" s="5" t="s">
        <v>197</v>
      </c>
      <c r="AI74" s="185" t="s">
        <v>476</v>
      </c>
    </row>
    <row r="75" spans="1:46" ht="15.75" thickBot="1">
      <c r="A75" s="185" t="s">
        <v>16</v>
      </c>
      <c r="B75" s="14" t="s">
        <v>210</v>
      </c>
      <c r="C75" s="14"/>
      <c r="D75" s="14"/>
      <c r="E75" s="260" t="s">
        <v>628</v>
      </c>
      <c r="F75" s="185">
        <f t="shared" ref="F75:K75" si="122">F$4</f>
        <v>2012</v>
      </c>
      <c r="G75" s="185">
        <f t="shared" si="122"/>
        <v>2015</v>
      </c>
      <c r="H75" s="185">
        <f t="shared" si="122"/>
        <v>2017</v>
      </c>
      <c r="I75" s="282">
        <f t="shared" si="122"/>
        <v>2019</v>
      </c>
      <c r="J75" s="282">
        <f t="shared" si="122"/>
        <v>2020</v>
      </c>
      <c r="K75" s="282">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629</v>
      </c>
    </row>
    <row r="76" spans="1:46">
      <c r="A76" s="185" t="s">
        <v>16</v>
      </c>
      <c r="B76" s="186" t="str">
        <f>B92</f>
        <v>TFLCV</v>
      </c>
      <c r="C76" s="186" t="str">
        <f>C92</f>
        <v>Transport Freight - LCV</v>
      </c>
      <c r="D76" s="185" t="s">
        <v>149</v>
      </c>
      <c r="E76" s="261">
        <v>21.7</v>
      </c>
      <c r="F76" s="234">
        <f>F63*F92</f>
        <v>17.151878492126293</v>
      </c>
      <c r="G76" s="234">
        <f t="shared" ref="G76:H76" si="125">G63*G92</f>
        <v>17.664096000000001</v>
      </c>
      <c r="H76" s="234">
        <f t="shared" si="125"/>
        <v>18.039187972530819</v>
      </c>
      <c r="I76" s="234">
        <f t="shared" ref="I76:N85" si="126">I63*I92</f>
        <v>18.475235418665314</v>
      </c>
      <c r="J76" s="234">
        <f t="shared" si="126"/>
        <v>17.382141316780881</v>
      </c>
      <c r="K76" s="234">
        <f>K63*K92</f>
        <v>17.672710772402414</v>
      </c>
      <c r="L76" s="234">
        <f t="shared" si="126"/>
        <v>20.483010391571373</v>
      </c>
      <c r="M76" s="234">
        <f t="shared" si="126"/>
        <v>25.634104869642908</v>
      </c>
      <c r="N76" s="234">
        <f t="shared" si="126"/>
        <v>33.147453871748745</v>
      </c>
      <c r="O76" s="8"/>
      <c r="P76" s="234">
        <f>P43</f>
        <v>17.976703734944376</v>
      </c>
      <c r="Q76" s="234">
        <f t="shared" ref="Q76:V76" si="127">Q43</f>
        <v>18.475235418665314</v>
      </c>
      <c r="R76" s="234">
        <f t="shared" si="127"/>
        <v>17.382141316780881</v>
      </c>
      <c r="S76" s="234">
        <f t="shared" si="127"/>
        <v>17.672710772402414</v>
      </c>
      <c r="T76" s="234">
        <f t="shared" si="127"/>
        <v>20.483010391571373</v>
      </c>
      <c r="U76" s="234">
        <f t="shared" si="127"/>
        <v>25.634104869642908</v>
      </c>
      <c r="V76" s="234">
        <f t="shared" si="127"/>
        <v>33.147453871748745</v>
      </c>
      <c r="W76" s="8"/>
      <c r="X76" s="234">
        <f>X43</f>
        <v>17.976703734944376</v>
      </c>
      <c r="Y76" s="234">
        <f>Y43</f>
        <v>18.475235418665314</v>
      </c>
      <c r="Z76" s="234">
        <f t="shared" ref="Z76:AD76" si="128">Z43</f>
        <v>17.382141316780881</v>
      </c>
      <c r="AA76" s="234">
        <f t="shared" si="128"/>
        <v>17.672710772402414</v>
      </c>
      <c r="AB76" s="234">
        <f t="shared" si="128"/>
        <v>20.483010391571373</v>
      </c>
      <c r="AC76" s="234">
        <f t="shared" si="128"/>
        <v>25.634104869642908</v>
      </c>
      <c r="AD76" s="234">
        <f t="shared" si="128"/>
        <v>33.147453871748745</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1">
        <v>7</v>
      </c>
      <c r="F77" s="234">
        <f t="shared" ref="F77:H77" si="130">F64*F93</f>
        <v>4.9123710000000003</v>
      </c>
      <c r="G77" s="234">
        <f t="shared" si="130"/>
        <v>5.0459399999999999</v>
      </c>
      <c r="H77" s="234">
        <f t="shared" si="130"/>
        <v>5.1201449999999999</v>
      </c>
      <c r="I77" s="234">
        <f t="shared" si="126"/>
        <v>5.2913860560805155</v>
      </c>
      <c r="J77" s="234">
        <f t="shared" si="126"/>
        <v>4.9783192529992588</v>
      </c>
      <c r="K77" s="234">
        <f t="shared" si="126"/>
        <v>5.0615395817776054</v>
      </c>
      <c r="L77" s="234">
        <f t="shared" si="126"/>
        <v>5.8664213535820195</v>
      </c>
      <c r="M77" s="234">
        <f t="shared" si="126"/>
        <v>7.3417167355983262</v>
      </c>
      <c r="N77" s="234">
        <f t="shared" si="126"/>
        <v>9.4935718672544152</v>
      </c>
      <c r="O77" s="8"/>
      <c r="P77" s="234">
        <f>P46</f>
        <v>5.1486044600695511</v>
      </c>
      <c r="Q77" s="234">
        <f t="shared" ref="Q77:V77" si="131">Q46</f>
        <v>5.2913860560805155</v>
      </c>
      <c r="R77" s="234">
        <f t="shared" si="131"/>
        <v>4.9783192529992588</v>
      </c>
      <c r="S77" s="234">
        <f t="shared" si="131"/>
        <v>5.0620261916274982</v>
      </c>
      <c r="T77" s="234">
        <f t="shared" si="131"/>
        <v>5.8664213535820195</v>
      </c>
      <c r="U77" s="234">
        <f t="shared" si="131"/>
        <v>7.341716735598327</v>
      </c>
      <c r="V77" s="234">
        <f t="shared" si="131"/>
        <v>9.4935718672544152</v>
      </c>
      <c r="W77" s="8"/>
      <c r="X77" s="234">
        <f>X46</f>
        <v>5.1486044600695511</v>
      </c>
      <c r="Y77" s="234">
        <f>Y46</f>
        <v>5.2913860560805155</v>
      </c>
      <c r="Z77" s="234">
        <f t="shared" ref="Z77:AD77" si="132">Z46</f>
        <v>4.9783192529992588</v>
      </c>
      <c r="AA77" s="234">
        <f t="shared" si="132"/>
        <v>5.0620261916274982</v>
      </c>
      <c r="AB77" s="234">
        <f t="shared" si="132"/>
        <v>5.5731002859029184</v>
      </c>
      <c r="AC77" s="234">
        <f t="shared" si="132"/>
        <v>6.6258993538774886</v>
      </c>
      <c r="AD77" s="234">
        <f t="shared" si="132"/>
        <v>8.1395511796872526</v>
      </c>
      <c r="AI77" s="185" t="s">
        <v>592</v>
      </c>
      <c r="AJ77" s="186">
        <f>SUM(P78:P85)</f>
        <v>158.22933025682775</v>
      </c>
      <c r="AK77" s="186">
        <f>SUM(R78:R85)</f>
        <v>152.99604530041967</v>
      </c>
      <c r="AL77" s="186">
        <f>SUM(T78:T85)</f>
        <v>180.28961614369121</v>
      </c>
      <c r="AM77" s="186">
        <f>SUM(U78:U85)</f>
        <v>225.62908668135952</v>
      </c>
      <c r="AN77" s="186">
        <f>SUM(V78:V85)</f>
        <v>291.76090918439587</v>
      </c>
      <c r="AO77" s="186"/>
      <c r="AP77" s="186">
        <f>SUM(G78:G85)</f>
        <v>173.33384904646832</v>
      </c>
      <c r="AQ77" s="186">
        <f>SUM(J78:J85)</f>
        <v>152.99604530041967</v>
      </c>
      <c r="AR77" s="186">
        <f>SUM(L78:L85)</f>
        <v>180.28961614369121</v>
      </c>
      <c r="AS77" s="186">
        <f>SUM(M78:M85)</f>
        <v>225.62908668135952</v>
      </c>
      <c r="AT77" s="186">
        <f>SUM(N78:N85)</f>
        <v>291.76090918439587</v>
      </c>
    </row>
    <row r="78" spans="1:46">
      <c r="A78" s="185" t="s">
        <v>16</v>
      </c>
      <c r="B78" s="186" t="str">
        <f t="shared" si="129"/>
        <v>TFHCV2</v>
      </c>
      <c r="C78" s="186" t="str">
        <f t="shared" si="129"/>
        <v>Transport Freight - HCV2</v>
      </c>
      <c r="D78" s="185" t="s">
        <v>149</v>
      </c>
      <c r="E78" s="261">
        <v>2.011130021669262</v>
      </c>
      <c r="F78" s="234">
        <f t="shared" ref="F78:H78" si="133">F65*F94</f>
        <v>1.637614669131271</v>
      </c>
      <c r="G78" s="234">
        <f t="shared" si="133"/>
        <v>1.7610152149444733</v>
      </c>
      <c r="H78" s="234">
        <f t="shared" si="133"/>
        <v>1.8407596050545592</v>
      </c>
      <c r="I78" s="234">
        <f t="shared" si="126"/>
        <v>1.7639651861543262</v>
      </c>
      <c r="J78" s="234">
        <f t="shared" si="126"/>
        <v>1.6595995368285938</v>
      </c>
      <c r="K78" s="234">
        <f t="shared" si="126"/>
        <v>1.6873423174893676</v>
      </c>
      <c r="L78" s="234">
        <f t="shared" si="126"/>
        <v>1.9556620751834175</v>
      </c>
      <c r="M78" s="234">
        <f t="shared" si="126"/>
        <v>2.4474745541048031</v>
      </c>
      <c r="N78" s="234">
        <f t="shared" si="126"/>
        <v>3.1648286646647361</v>
      </c>
      <c r="O78" s="8"/>
      <c r="P78" s="234">
        <f>P51</f>
        <v>1.7163667380506447</v>
      </c>
      <c r="Q78" s="234">
        <f t="shared" ref="Q78:V78" si="134">Q51</f>
        <v>1.7639634513195184</v>
      </c>
      <c r="R78" s="234">
        <f t="shared" si="134"/>
        <v>1.6595995368285938</v>
      </c>
      <c r="S78" s="234">
        <f t="shared" si="134"/>
        <v>1.6875028767542206</v>
      </c>
      <c r="T78" s="234">
        <f t="shared" si="134"/>
        <v>1.9556620751834175</v>
      </c>
      <c r="U78" s="234">
        <f t="shared" si="134"/>
        <v>2.4474745541048031</v>
      </c>
      <c r="V78" s="234">
        <f t="shared" si="134"/>
        <v>3.1648286646647366</v>
      </c>
      <c r="W78" s="8"/>
      <c r="X78" s="234">
        <f>X51</f>
        <v>1.7163667380506447</v>
      </c>
      <c r="Y78" s="234">
        <f>Y51</f>
        <v>1.7639634513195184</v>
      </c>
      <c r="Z78" s="234">
        <f t="shared" ref="Z78:AD78" si="135">Z51</f>
        <v>1.6595995368285938</v>
      </c>
      <c r="AA78" s="234">
        <f t="shared" si="135"/>
        <v>1.6875028767542206</v>
      </c>
      <c r="AB78" s="234">
        <f t="shared" si="135"/>
        <v>1.8578789714242467</v>
      </c>
      <c r="AC78" s="234">
        <f t="shared" si="135"/>
        <v>2.2088457850795851</v>
      </c>
      <c r="AD78" s="234">
        <f t="shared" si="135"/>
        <v>2.7134449763669282</v>
      </c>
      <c r="AI78" s="185" t="s">
        <v>627</v>
      </c>
      <c r="AJ78" s="186">
        <f>P86</f>
        <v>23.057968977003167</v>
      </c>
      <c r="AK78" s="186">
        <f>R86</f>
        <v>22.295348532507742</v>
      </c>
      <c r="AL78" s="186">
        <f>T86</f>
        <v>26.272704113513473</v>
      </c>
      <c r="AM78" s="186">
        <f>U86</f>
        <v>32.879798407563889</v>
      </c>
      <c r="AN78" s="186">
        <f>V86</f>
        <v>42.516858168814387</v>
      </c>
      <c r="AO78" s="186"/>
      <c r="AP78" s="186">
        <f>H86</f>
        <v>23.441446613352813</v>
      </c>
      <c r="AQ78" s="186">
        <f>J86</f>
        <v>22.295348532507742</v>
      </c>
      <c r="AR78" s="186">
        <f>L86</f>
        <v>26.272704113513473</v>
      </c>
      <c r="AS78" s="186">
        <f>M86</f>
        <v>32.879798407563889</v>
      </c>
      <c r="AT78" s="186">
        <f>N86</f>
        <v>42.516858168814387</v>
      </c>
    </row>
    <row r="79" spans="1:46">
      <c r="A79" s="185" t="s">
        <v>16</v>
      </c>
      <c r="B79" s="186" t="str">
        <f t="shared" si="129"/>
        <v>TFHCV3</v>
      </c>
      <c r="C79" s="186" t="str">
        <f t="shared" si="129"/>
        <v>Transport Freight - HCV3</v>
      </c>
      <c r="D79" s="185" t="s">
        <v>149</v>
      </c>
      <c r="E79" s="261">
        <v>16.207267472028231</v>
      </c>
      <c r="F79" s="234">
        <f t="shared" ref="F79:H79" si="136">F66*F95</f>
        <v>13.576270721867905</v>
      </c>
      <c r="G79" s="234">
        <f t="shared" si="136"/>
        <v>14.520577162864347</v>
      </c>
      <c r="H79" s="234">
        <f t="shared" si="136"/>
        <v>15.174488450030418</v>
      </c>
      <c r="I79" s="234">
        <f t="shared" si="126"/>
        <v>14.623750850916181</v>
      </c>
      <c r="J79" s="234">
        <f t="shared" si="126"/>
        <v>13.758531250714801</v>
      </c>
      <c r="K79" s="234">
        <f t="shared" si="126"/>
        <v>13.988526443068491</v>
      </c>
      <c r="L79" s="234">
        <f t="shared" si="126"/>
        <v>16.21297016548144</v>
      </c>
      <c r="M79" s="234">
        <f t="shared" si="126"/>
        <v>20.29022929370586</v>
      </c>
      <c r="N79" s="234">
        <f t="shared" si="126"/>
        <v>26.23728985195843</v>
      </c>
      <c r="O79" s="8"/>
      <c r="P79" s="234">
        <f t="shared" ref="P79:P85" si="137">P52</f>
        <v>14.229146778555762</v>
      </c>
      <c r="Q79" s="234">
        <f t="shared" ref="Q79:V79" si="138">Q52</f>
        <v>14.623736468664086</v>
      </c>
      <c r="R79" s="234">
        <f t="shared" si="138"/>
        <v>13.758531250714801</v>
      </c>
      <c r="S79" s="234">
        <f t="shared" si="138"/>
        <v>13.989857523015218</v>
      </c>
      <c r="T79" s="234">
        <f t="shared" si="138"/>
        <v>16.21297016548144</v>
      </c>
      <c r="U79" s="234">
        <f t="shared" si="138"/>
        <v>20.29022929370586</v>
      </c>
      <c r="V79" s="234">
        <f t="shared" si="138"/>
        <v>26.23728985195843</v>
      </c>
      <c r="W79" s="8"/>
      <c r="X79" s="234">
        <f t="shared" ref="X79:X85" si="139">X52</f>
        <v>14.229146778555762</v>
      </c>
      <c r="Y79" s="234">
        <f t="shared" ref="Y79:AD79" si="140">Y52</f>
        <v>14.623736468664086</v>
      </c>
      <c r="Z79" s="234">
        <f t="shared" si="140"/>
        <v>13.758531250714801</v>
      </c>
      <c r="AA79" s="234">
        <f t="shared" si="140"/>
        <v>13.989857523015218</v>
      </c>
      <c r="AB79" s="234">
        <f t="shared" si="140"/>
        <v>15.40232165720737</v>
      </c>
      <c r="AC79" s="234">
        <f t="shared" si="140"/>
        <v>18.31193193756954</v>
      </c>
      <c r="AD79" s="234">
        <f t="shared" si="140"/>
        <v>22.495196386822855</v>
      </c>
      <c r="AI79" s="186"/>
    </row>
    <row r="80" spans="1:46">
      <c r="A80" s="185" t="s">
        <v>16</v>
      </c>
      <c r="B80" s="186" t="str">
        <f t="shared" si="129"/>
        <v>TFHCV4</v>
      </c>
      <c r="C80" s="186" t="str">
        <f t="shared" si="129"/>
        <v>Transport Freight - HCV4</v>
      </c>
      <c r="D80" s="185" t="s">
        <v>149</v>
      </c>
      <c r="E80" s="261">
        <v>5.3871747310586002</v>
      </c>
      <c r="F80" s="234">
        <f t="shared" ref="F80:H80" si="141">F67*F96</f>
        <v>4.515932780515814</v>
      </c>
      <c r="G80" s="234">
        <f t="shared" si="141"/>
        <v>4.2489873256924318</v>
      </c>
      <c r="H80" s="234">
        <f t="shared" si="141"/>
        <v>4.3066025770402403</v>
      </c>
      <c r="I80" s="234">
        <f t="shared" si="126"/>
        <v>4.8643605592937273</v>
      </c>
      <c r="J80" s="234">
        <f t="shared" si="126"/>
        <v>4.5765588768625882</v>
      </c>
      <c r="K80" s="234">
        <f t="shared" si="126"/>
        <v>4.6530631577353967</v>
      </c>
      <c r="L80" s="234">
        <f t="shared" si="126"/>
        <v>5.3929893517731031</v>
      </c>
      <c r="M80" s="234">
        <f t="shared" si="126"/>
        <v>6.7492254293395249</v>
      </c>
      <c r="N80" s="234">
        <f t="shared" si="126"/>
        <v>8.7274215240495732</v>
      </c>
      <c r="O80" s="8"/>
      <c r="P80" s="234">
        <f t="shared" si="137"/>
        <v>4.7331017252438805</v>
      </c>
      <c r="Q80" s="234">
        <f t="shared" ref="Q80:V80" si="142">Q53</f>
        <v>4.8643557752639284</v>
      </c>
      <c r="R80" s="234">
        <f t="shared" si="142"/>
        <v>4.5765588768625882</v>
      </c>
      <c r="S80" s="234">
        <f t="shared" si="142"/>
        <v>4.6535059205299856</v>
      </c>
      <c r="T80" s="234">
        <f t="shared" si="142"/>
        <v>5.3929893517731031</v>
      </c>
      <c r="U80" s="234">
        <f t="shared" si="142"/>
        <v>6.7492254293395249</v>
      </c>
      <c r="V80" s="234">
        <f t="shared" si="142"/>
        <v>8.7274215240495732</v>
      </c>
      <c r="W80" s="8"/>
      <c r="X80" s="234">
        <f t="shared" si="139"/>
        <v>4.7331017252438805</v>
      </c>
      <c r="Y80" s="234">
        <f t="shared" ref="Y80:AD80" si="143">Y53</f>
        <v>4.8643557752639284</v>
      </c>
      <c r="Z80" s="234">
        <f t="shared" si="143"/>
        <v>4.5765588768625882</v>
      </c>
      <c r="AA80" s="234">
        <f t="shared" si="143"/>
        <v>4.6535059205299856</v>
      </c>
      <c r="AB80" s="234">
        <f t="shared" si="143"/>
        <v>5.1233398841844471</v>
      </c>
      <c r="AC80" s="234">
        <f t="shared" si="143"/>
        <v>6.0911759499789202</v>
      </c>
      <c r="AD80" s="234">
        <f t="shared" si="143"/>
        <v>7.4826730291820018</v>
      </c>
      <c r="AI80" s="186" t="s">
        <v>475</v>
      </c>
      <c r="AJ80" s="186">
        <f>SUM(AJ77:AJ78)</f>
        <v>181.28729923383091</v>
      </c>
      <c r="AK80" s="186">
        <f>SUM(AK77:AK78)</f>
        <v>175.29139383292741</v>
      </c>
      <c r="AL80" s="186">
        <f>SUM(AL77:AL78)</f>
        <v>206.56232025720468</v>
      </c>
      <c r="AM80" s="186">
        <f>SUM(AM77:AM78)</f>
        <v>258.50888508892342</v>
      </c>
      <c r="AN80" s="186">
        <f>SUM(AN77:AN78)</f>
        <v>334.27776735321027</v>
      </c>
      <c r="AO80" s="186"/>
      <c r="AP80" s="186">
        <f>SUM(AP77:AP78)</f>
        <v>196.77529565982113</v>
      </c>
      <c r="AQ80" s="186">
        <f>SUM(AQ77:AQ78)</f>
        <v>175.29139383292741</v>
      </c>
      <c r="AR80" s="186">
        <f>SUM(AR77:AR78)</f>
        <v>206.56232025720468</v>
      </c>
      <c r="AS80" s="186">
        <f>SUM(AS77:AS78)</f>
        <v>258.50888508892342</v>
      </c>
      <c r="AT80" s="186">
        <f>SUM(AT77:AT78)</f>
        <v>334.27776735321027</v>
      </c>
    </row>
    <row r="81" spans="1:46">
      <c r="A81" s="185" t="s">
        <v>16</v>
      </c>
      <c r="B81" s="186" t="str">
        <f t="shared" si="129"/>
        <v>TFHCV5</v>
      </c>
      <c r="C81" s="186" t="str">
        <f t="shared" si="129"/>
        <v>Transport Freight - HCV5</v>
      </c>
      <c r="D81" s="185" t="s">
        <v>149</v>
      </c>
      <c r="E81" s="261">
        <v>3.9725286670479121</v>
      </c>
      <c r="F81" s="234">
        <f t="shared" ref="F81:H81" si="144">F68*F97</f>
        <v>2.9750185434856067</v>
      </c>
      <c r="G81" s="234">
        <f t="shared" si="144"/>
        <v>3.1102185642863693</v>
      </c>
      <c r="H81" s="234">
        <f t="shared" si="144"/>
        <v>3.1523923845431949</v>
      </c>
      <c r="I81" s="234">
        <f t="shared" si="126"/>
        <v>3.2045567481732751</v>
      </c>
      <c r="J81" s="234">
        <f t="shared" si="126"/>
        <v>3.0149579689856907</v>
      </c>
      <c r="K81" s="234">
        <f t="shared" si="126"/>
        <v>3.0653576682980082</v>
      </c>
      <c r="L81" s="234">
        <f t="shared" si="126"/>
        <v>3.552808269327874</v>
      </c>
      <c r="M81" s="234">
        <f t="shared" si="126"/>
        <v>4.446273180389599</v>
      </c>
      <c r="N81" s="234">
        <f t="shared" si="126"/>
        <v>5.7494746119532012</v>
      </c>
      <c r="O81" s="8"/>
      <c r="P81" s="234">
        <f t="shared" si="137"/>
        <v>3.1180856946227418</v>
      </c>
      <c r="Q81" s="234">
        <f t="shared" ref="Q81:V81" si="145">Q54</f>
        <v>3.2045535965370453</v>
      </c>
      <c r="R81" s="234">
        <f t="shared" si="145"/>
        <v>3.0149579689856907</v>
      </c>
      <c r="S81" s="234">
        <f t="shared" si="145"/>
        <v>3.065649352782319</v>
      </c>
      <c r="T81" s="234">
        <f t="shared" si="145"/>
        <v>3.552808269327874</v>
      </c>
      <c r="U81" s="234">
        <f t="shared" si="145"/>
        <v>4.446273180389599</v>
      </c>
      <c r="V81" s="234">
        <f t="shared" si="145"/>
        <v>5.7494746119532003</v>
      </c>
      <c r="W81" s="8"/>
      <c r="X81" s="234">
        <f t="shared" si="139"/>
        <v>3.1180856946227418</v>
      </c>
      <c r="Y81" s="234">
        <f t="shared" ref="Y81:AD81" si="146">Y54</f>
        <v>3.2045535965370453</v>
      </c>
      <c r="Z81" s="234">
        <f t="shared" si="146"/>
        <v>3.0149579689856907</v>
      </c>
      <c r="AA81" s="234">
        <f t="shared" si="146"/>
        <v>3.065649352782319</v>
      </c>
      <c r="AB81" s="234">
        <f t="shared" si="146"/>
        <v>3.3751678558614802</v>
      </c>
      <c r="AC81" s="234">
        <f t="shared" si="146"/>
        <v>4.012761545301613</v>
      </c>
      <c r="AD81" s="234">
        <f t="shared" si="146"/>
        <v>4.9294557954233742</v>
      </c>
      <c r="AE81" s="186"/>
      <c r="AF81" s="186"/>
      <c r="AG81" s="186"/>
      <c r="AH81" s="186"/>
      <c r="AI81" s="185" t="s">
        <v>474</v>
      </c>
      <c r="AJ81" s="190">
        <f>AJ78/AJ80</f>
        <v>0.12719020623315794</v>
      </c>
      <c r="AK81" s="190">
        <f>AK78/AK80</f>
        <v>0.12719020623315791</v>
      </c>
      <c r="AL81" s="190">
        <f>AL78/AL80</f>
        <v>0.12719020623315791</v>
      </c>
      <c r="AM81" s="190">
        <f>AM78/AM80</f>
        <v>0.12719020623315791</v>
      </c>
      <c r="AN81" s="190">
        <f>AN78/AN80</f>
        <v>0.12719020623315788</v>
      </c>
      <c r="AO81" s="190"/>
      <c r="AP81" s="190">
        <f>AP78/AP80</f>
        <v>0.11912799589374085</v>
      </c>
      <c r="AQ81" s="190">
        <f>AQ78/AQ80</f>
        <v>0.12719020623315791</v>
      </c>
      <c r="AR81" s="190">
        <f>AR78/AR80</f>
        <v>0.12719020623315791</v>
      </c>
      <c r="AS81" s="190">
        <f>AS78/AS80</f>
        <v>0.12719020623315791</v>
      </c>
      <c r="AT81" s="190">
        <f>AT78/AT80</f>
        <v>0.12719020623315788</v>
      </c>
    </row>
    <row r="82" spans="1:46">
      <c r="A82" s="185" t="s">
        <v>16</v>
      </c>
      <c r="B82" s="186" t="str">
        <f t="shared" si="129"/>
        <v>TFHCV6</v>
      </c>
      <c r="C82" s="186" t="str">
        <f t="shared" si="129"/>
        <v>Transport Freight - HCV6</v>
      </c>
      <c r="D82" s="185" t="s">
        <v>149</v>
      </c>
      <c r="E82" s="261">
        <v>140.25526500597067</v>
      </c>
      <c r="F82" s="234">
        <f>F69*F98</f>
        <v>98.309314568087203</v>
      </c>
      <c r="G82" s="234">
        <f t="shared" ref="G82" si="147">G69*G98</f>
        <v>117.31986651000506</v>
      </c>
      <c r="H82" s="234">
        <f>H69*H98</f>
        <v>129.63325694576622</v>
      </c>
      <c r="I82" s="234">
        <f>I69*I98</f>
        <v>105.89439117859982</v>
      </c>
      <c r="J82" s="234">
        <f t="shared" si="126"/>
        <v>99.629110558520296</v>
      </c>
      <c r="K82" s="234">
        <f t="shared" si="126"/>
        <v>101.29456568809624</v>
      </c>
      <c r="L82" s="234">
        <f t="shared" si="126"/>
        <v>117.40234242043985</v>
      </c>
      <c r="M82" s="234">
        <f t="shared" si="126"/>
        <v>146.92683839020424</v>
      </c>
      <c r="N82" s="234">
        <f t="shared" si="126"/>
        <v>189.9910538256693</v>
      </c>
      <c r="O82" s="8"/>
      <c r="P82" s="234">
        <f>P55</f>
        <v>103.03696024824553</v>
      </c>
      <c r="Q82" s="234">
        <f t="shared" ref="Q82:V82" si="148">Q55</f>
        <v>105.89428703296407</v>
      </c>
      <c r="R82" s="234">
        <f t="shared" si="148"/>
        <v>99.629110558520296</v>
      </c>
      <c r="S82" s="234">
        <f t="shared" si="148"/>
        <v>101.30420438489882</v>
      </c>
      <c r="T82" s="234">
        <f t="shared" si="148"/>
        <v>117.40234242043985</v>
      </c>
      <c r="U82" s="234">
        <f t="shared" si="148"/>
        <v>146.92683839020424</v>
      </c>
      <c r="V82" s="234">
        <f t="shared" si="148"/>
        <v>189.9910538256693</v>
      </c>
      <c r="W82" s="8"/>
      <c r="X82" s="234">
        <f t="shared" si="139"/>
        <v>103.03696024824553</v>
      </c>
      <c r="Y82" s="234">
        <f t="shared" ref="Y82:AD82" si="149">Y55</f>
        <v>105.89428703296407</v>
      </c>
      <c r="Z82" s="234">
        <f t="shared" si="149"/>
        <v>99.629110558520296</v>
      </c>
      <c r="AA82" s="234">
        <f t="shared" si="149"/>
        <v>101.30420438489882</v>
      </c>
      <c r="AB82" s="234">
        <f t="shared" si="149"/>
        <v>111.53222529941785</v>
      </c>
      <c r="AC82" s="234">
        <f t="shared" si="149"/>
        <v>132.60147164715931</v>
      </c>
      <c r="AD82" s="234">
        <f t="shared" si="149"/>
        <v>162.89357977378319</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1">
        <v>32.638769732712682</v>
      </c>
      <c r="F83" s="234">
        <f t="shared" ref="F83:H83" si="150">F70*F99</f>
        <v>28.003212301240232</v>
      </c>
      <c r="G83" s="234">
        <f t="shared" si="150"/>
        <v>30.412861445475919</v>
      </c>
      <c r="H83" s="234">
        <f t="shared" si="150"/>
        <v>31.844054925263023</v>
      </c>
      <c r="I83" s="234">
        <f t="shared" si="126"/>
        <v>30.163806254911304</v>
      </c>
      <c r="J83" s="234">
        <f t="shared" si="126"/>
        <v>28.37915355845271</v>
      </c>
      <c r="K83" s="234">
        <f t="shared" si="126"/>
        <v>28.85355513247044</v>
      </c>
      <c r="L83" s="234">
        <f t="shared" si="126"/>
        <v>33.441823228108447</v>
      </c>
      <c r="M83" s="234">
        <f t="shared" si="126"/>
        <v>41.851817055863307</v>
      </c>
      <c r="N83" s="234">
        <f t="shared" si="126"/>
        <v>54.11857298559228</v>
      </c>
      <c r="O83" s="8"/>
      <c r="P83" s="234">
        <f t="shared" si="137"/>
        <v>29.349872749928689</v>
      </c>
      <c r="Q83" s="234">
        <f t="shared" ref="Q83:V83" si="151">Q56</f>
        <v>30.163776589234548</v>
      </c>
      <c r="R83" s="234">
        <f t="shared" si="151"/>
        <v>28.37915355845271</v>
      </c>
      <c r="S83" s="234">
        <f t="shared" si="151"/>
        <v>28.856300696042478</v>
      </c>
      <c r="T83" s="234">
        <f t="shared" si="151"/>
        <v>33.441823228108447</v>
      </c>
      <c r="U83" s="234">
        <f t="shared" si="151"/>
        <v>41.851817055863307</v>
      </c>
      <c r="V83" s="234">
        <f t="shared" si="151"/>
        <v>54.11857298559228</v>
      </c>
      <c r="W83" s="8"/>
      <c r="X83" s="234">
        <f t="shared" si="139"/>
        <v>29.349872749928689</v>
      </c>
      <c r="Y83" s="234">
        <f t="shared" ref="Y83:AD83" si="152">Y56</f>
        <v>30.163776589234548</v>
      </c>
      <c r="Z83" s="234">
        <f t="shared" si="152"/>
        <v>28.37915355845271</v>
      </c>
      <c r="AA83" s="234">
        <f t="shared" si="152"/>
        <v>28.856300696042478</v>
      </c>
      <c r="AB83" s="234">
        <f t="shared" si="152"/>
        <v>31.769732066703028</v>
      </c>
      <c r="AC83" s="234">
        <f t="shared" si="152"/>
        <v>37.771264892916633</v>
      </c>
      <c r="AD83" s="234">
        <f t="shared" si="152"/>
        <v>46.399911513522177</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1">
        <v>1.371120760523014</v>
      </c>
      <c r="F84" s="234">
        <f t="shared" ref="F84:H84" si="153">F71*F100</f>
        <v>1.0763192990282064</v>
      </c>
      <c r="G84" s="234">
        <f t="shared" si="153"/>
        <v>1.4702862493909399</v>
      </c>
      <c r="H84" s="234">
        <f t="shared" si="153"/>
        <v>1.8779533896770146</v>
      </c>
      <c r="I84" s="234">
        <f t="shared" si="126"/>
        <v>1.1593629493310267</v>
      </c>
      <c r="J84" s="234">
        <f t="shared" si="126"/>
        <v>1.0907688138226501</v>
      </c>
      <c r="K84" s="234">
        <f t="shared" si="126"/>
        <v>1.1090027065672345</v>
      </c>
      <c r="L84" s="234">
        <f t="shared" si="126"/>
        <v>1.2853553852287416</v>
      </c>
      <c r="M84" s="234">
        <f t="shared" si="126"/>
        <v>1.6085982533735426</v>
      </c>
      <c r="N84" s="234">
        <f t="shared" si="126"/>
        <v>2.0800779536881824</v>
      </c>
      <c r="O84" s="8"/>
      <c r="P84" s="234">
        <f t="shared" si="137"/>
        <v>1.1280789548337362</v>
      </c>
      <c r="Q84" s="234">
        <f t="shared" ref="Q84:V84" si="154">Q57</f>
        <v>1.1593618091139664</v>
      </c>
      <c r="R84" s="234">
        <f t="shared" si="154"/>
        <v>1.0907688138226501</v>
      </c>
      <c r="S84" s="234">
        <f t="shared" si="154"/>
        <v>1.1091082338555864</v>
      </c>
      <c r="T84" s="234">
        <f t="shared" si="154"/>
        <v>1.2853553852287418</v>
      </c>
      <c r="U84" s="234">
        <f t="shared" si="154"/>
        <v>1.6085982533735423</v>
      </c>
      <c r="V84" s="234">
        <f t="shared" si="154"/>
        <v>2.0800779536881824</v>
      </c>
      <c r="W84" s="8"/>
      <c r="X84" s="234">
        <f t="shared" si="139"/>
        <v>1.1280789548337362</v>
      </c>
      <c r="Y84" s="234">
        <f t="shared" ref="Y84:AD84" si="155">Y57</f>
        <v>1.1593618091139664</v>
      </c>
      <c r="Z84" s="234">
        <f t="shared" si="155"/>
        <v>1.0907688138226501</v>
      </c>
      <c r="AA84" s="234">
        <f t="shared" si="155"/>
        <v>1.1091082338555864</v>
      </c>
      <c r="AB84" s="234">
        <f t="shared" si="155"/>
        <v>1.2210876159673048</v>
      </c>
      <c r="AC84" s="234">
        <f t="shared" si="155"/>
        <v>1.4517599236696219</v>
      </c>
      <c r="AD84" s="234">
        <f t="shared" si="155"/>
        <v>1.7834068355434052</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1">
        <v>0.85603927035432403</v>
      </c>
      <c r="F85" s="234">
        <f t="shared" ref="F85:H85" si="156">F72*F101</f>
        <v>0.87560973396075781</v>
      </c>
      <c r="G85" s="234">
        <f t="shared" si="156"/>
        <v>0.49003657380877025</v>
      </c>
      <c r="H85" s="234">
        <f t="shared" si="156"/>
        <v>0.4966539831210422</v>
      </c>
      <c r="I85" s="234">
        <f t="shared" si="126"/>
        <v>0.94316759398838623</v>
      </c>
      <c r="J85" s="234">
        <f t="shared" si="126"/>
        <v>0.88736473623234058</v>
      </c>
      <c r="K85" s="234">
        <f t="shared" si="126"/>
        <v>0.90219841429569014</v>
      </c>
      <c r="L85" s="234">
        <f t="shared" si="126"/>
        <v>1.04566524814833</v>
      </c>
      <c r="M85" s="234">
        <f t="shared" si="126"/>
        <v>1.308630524378654</v>
      </c>
      <c r="N85" s="234">
        <f t="shared" si="126"/>
        <v>1.6921897668201304</v>
      </c>
      <c r="O85" s="8"/>
      <c r="P85" s="234">
        <f t="shared" si="137"/>
        <v>0.91771736734678033</v>
      </c>
      <c r="Q85" s="234">
        <f t="shared" ref="Q85:V85" si="157">Q58</f>
        <v>0.94316666639639957</v>
      </c>
      <c r="R85" s="234">
        <f t="shared" si="157"/>
        <v>0.88736473623234058</v>
      </c>
      <c r="S85" s="234">
        <f t="shared" si="157"/>
        <v>0.90228426309628573</v>
      </c>
      <c r="T85" s="234">
        <f t="shared" si="157"/>
        <v>1.04566524814833</v>
      </c>
      <c r="U85" s="234">
        <f t="shared" si="157"/>
        <v>1.308630524378654</v>
      </c>
      <c r="V85" s="234">
        <f t="shared" si="157"/>
        <v>1.6921897668201304</v>
      </c>
      <c r="W85" s="8"/>
      <c r="X85" s="234">
        <f t="shared" si="139"/>
        <v>0.91771736734678033</v>
      </c>
      <c r="Y85" s="234">
        <f t="shared" ref="Y85:AD85" si="158">Y58</f>
        <v>0.94316666639639957</v>
      </c>
      <c r="Z85" s="234">
        <f t="shared" si="158"/>
        <v>0.88736473623234058</v>
      </c>
      <c r="AA85" s="234">
        <f t="shared" si="158"/>
        <v>0.90228426309628573</v>
      </c>
      <c r="AB85" s="234">
        <f t="shared" si="158"/>
        <v>0.99338198574091352</v>
      </c>
      <c r="AC85" s="234">
        <f t="shared" si="158"/>
        <v>1.1810390482517352</v>
      </c>
      <c r="AD85" s="234">
        <f t="shared" si="158"/>
        <v>1.4508412013274092</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23.057968977003167</v>
      </c>
      <c r="H86" s="234">
        <f t="shared" si="159"/>
        <v>23.441446613352813</v>
      </c>
      <c r="I86" s="234">
        <f t="shared" ref="I86:N86" si="160">I59</f>
        <v>23.697414799039247</v>
      </c>
      <c r="J86" s="234">
        <f t="shared" si="160"/>
        <v>22.295348532507742</v>
      </c>
      <c r="K86" s="234">
        <f t="shared" si="160"/>
        <v>22.668049868201567</v>
      </c>
      <c r="L86" s="234">
        <f t="shared" si="160"/>
        <v>26.272704113513473</v>
      </c>
      <c r="M86" s="234">
        <f t="shared" si="160"/>
        <v>32.879798407563889</v>
      </c>
      <c r="N86" s="234">
        <f t="shared" si="160"/>
        <v>42.516858168814387</v>
      </c>
      <c r="O86" s="8"/>
      <c r="P86" s="234">
        <f>P59</f>
        <v>23.057968977003167</v>
      </c>
      <c r="Q86" s="234">
        <f t="shared" ref="Q86:V86" si="161">Q59</f>
        <v>23.697391492967014</v>
      </c>
      <c r="R86" s="234">
        <f t="shared" si="161"/>
        <v>22.295348532507742</v>
      </c>
      <c r="S86" s="234">
        <f t="shared" si="161"/>
        <v>22.670206849262708</v>
      </c>
      <c r="T86" s="234">
        <f t="shared" si="161"/>
        <v>26.272704113513473</v>
      </c>
      <c r="U86" s="234">
        <f t="shared" si="161"/>
        <v>32.879798407563889</v>
      </c>
      <c r="V86" s="234">
        <f t="shared" si="161"/>
        <v>42.516858168814387</v>
      </c>
      <c r="W86" s="8"/>
      <c r="X86" s="234">
        <f>X59</f>
        <v>23.057968977003167</v>
      </c>
      <c r="Y86" s="234">
        <f>Y59</f>
        <v>23.697391492967014</v>
      </c>
      <c r="Z86" s="234">
        <f t="shared" ref="Z86:AD86" si="162">Z59</f>
        <v>22.295348532507742</v>
      </c>
      <c r="AA86" s="234">
        <f t="shared" si="162"/>
        <v>22.670206849262708</v>
      </c>
      <c r="AB86" s="234">
        <f t="shared" si="162"/>
        <v>35.287184920698039</v>
      </c>
      <c r="AC86" s="234">
        <f t="shared" si="162"/>
        <v>54.878634358996486</v>
      </c>
      <c r="AD86" s="234">
        <f t="shared" si="162"/>
        <v>84.12925784123891</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26.307046423762724</v>
      </c>
      <c r="H87" s="234">
        <f t="shared" si="163"/>
        <v>26.744559545234367</v>
      </c>
      <c r="I87" s="234">
        <f t="shared" ref="I87:N87" si="164">I47</f>
        <v>27.036595975267527</v>
      </c>
      <c r="J87" s="234">
        <f t="shared" si="164"/>
        <v>25.436965825724762</v>
      </c>
      <c r="K87" s="234">
        <f t="shared" si="164"/>
        <v>25.862184167811812</v>
      </c>
      <c r="L87" s="234">
        <f t="shared" si="164"/>
        <v>29.974766965872217</v>
      </c>
      <c r="M87" s="234">
        <f t="shared" si="164"/>
        <v>37.51286091044792</v>
      </c>
      <c r="N87" s="234">
        <f t="shared" si="164"/>
        <v>48.507870001692822</v>
      </c>
      <c r="O87" s="8"/>
      <c r="P87" s="234">
        <f>P47</f>
        <v>26.307046423762724</v>
      </c>
      <c r="Q87" s="234">
        <f t="shared" ref="Q87:V87" si="165">Q47</f>
        <v>27.036595975267527</v>
      </c>
      <c r="R87" s="234">
        <f t="shared" si="165"/>
        <v>25.436965825724762</v>
      </c>
      <c r="S87" s="234">
        <f t="shared" si="165"/>
        <v>25.864670524650965</v>
      </c>
      <c r="T87" s="234">
        <f t="shared" si="165"/>
        <v>29.974766965872217</v>
      </c>
      <c r="U87" s="234">
        <f t="shared" si="165"/>
        <v>37.51286091044792</v>
      </c>
      <c r="V87" s="234">
        <f t="shared" si="165"/>
        <v>48.507870001692822</v>
      </c>
      <c r="W87" s="8"/>
      <c r="X87" s="234">
        <f>X47</f>
        <v>26.307046423762724</v>
      </c>
      <c r="Y87" s="234">
        <f>Y47</f>
        <v>27.036595975267527</v>
      </c>
      <c r="Z87" s="234">
        <f t="shared" ref="Z87:AD87" si="166">Z47</f>
        <v>25.436965825724762</v>
      </c>
      <c r="AA87" s="234">
        <f t="shared" si="166"/>
        <v>25.864670524650965</v>
      </c>
      <c r="AB87" s="234">
        <f t="shared" si="166"/>
        <v>30.268088033551322</v>
      </c>
      <c r="AC87" s="234">
        <f t="shared" si="166"/>
        <v>38.228678292168766</v>
      </c>
      <c r="AD87" s="234">
        <f t="shared" si="166"/>
        <v>49.861890689259987</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83.472759245176988</v>
      </c>
      <c r="J88" s="234">
        <f t="shared" si="168"/>
        <v>75.296230147600639</v>
      </c>
      <c r="K88" s="234">
        <f t="shared" si="168"/>
        <v>79.106244706495588</v>
      </c>
      <c r="L88" s="234">
        <f t="shared" si="168"/>
        <v>88.040877070249081</v>
      </c>
      <c r="M88" s="234">
        <f t="shared" si="168"/>
        <v>106.52661741121335</v>
      </c>
      <c r="N88" s="234">
        <f t="shared" si="168"/>
        <v>129.58709683179265</v>
      </c>
      <c r="O88" s="8"/>
      <c r="P88" s="234">
        <f>F104</f>
        <v>82</v>
      </c>
      <c r="Q88" s="234">
        <f t="shared" ref="Q88:V88" si="169">G104</f>
        <v>82</v>
      </c>
      <c r="R88" s="234">
        <f t="shared" si="169"/>
        <v>82</v>
      </c>
      <c r="S88" s="234">
        <f t="shared" si="169"/>
        <v>83.472759245176988</v>
      </c>
      <c r="T88" s="234">
        <f t="shared" si="169"/>
        <v>75.296230147600639</v>
      </c>
      <c r="U88" s="234">
        <f t="shared" si="169"/>
        <v>79.106244706495588</v>
      </c>
      <c r="V88" s="234">
        <f t="shared" si="169"/>
        <v>88.040877070249081</v>
      </c>
      <c r="W88" s="8"/>
      <c r="X88" s="234">
        <f>P88</f>
        <v>82</v>
      </c>
      <c r="Y88" s="234">
        <f>Q88</f>
        <v>82</v>
      </c>
      <c r="Z88" s="234">
        <f t="shared" ref="Z88:AD88" si="170">R88</f>
        <v>82</v>
      </c>
      <c r="AA88" s="234">
        <f t="shared" si="170"/>
        <v>83.472759245176988</v>
      </c>
      <c r="AB88" s="234">
        <f t="shared" si="170"/>
        <v>75.296230147600639</v>
      </c>
      <c r="AC88" s="234">
        <f t="shared" si="170"/>
        <v>79.106244706495588</v>
      </c>
      <c r="AD88" s="234">
        <f t="shared" si="170"/>
        <v>88.040877070249081</v>
      </c>
      <c r="AE88" s="186"/>
      <c r="AF88" s="186"/>
      <c r="AG88" s="186"/>
      <c r="AH88" s="186"/>
      <c r="AI88" s="186"/>
      <c r="AJ88" s="186"/>
      <c r="AK88" s="186"/>
      <c r="AL88" s="186"/>
      <c r="AM88" s="186"/>
      <c r="AN88" s="186"/>
      <c r="AO88" s="186"/>
      <c r="AP88" s="186"/>
      <c r="AQ88" s="186"/>
      <c r="AR88" s="186"/>
      <c r="AS88" s="186"/>
    </row>
    <row r="89" spans="1:46">
      <c r="A89" s="185" t="s">
        <v>16</v>
      </c>
      <c r="C89" s="5" t="s">
        <v>211</v>
      </c>
      <c r="E89" s="262">
        <f>SUM(E76:E85)-SUM(G76:G85)</f>
        <v>35.355410614896385</v>
      </c>
      <c r="F89" s="79">
        <f t="shared" ref="F89:K89" si="171">SUM(F76:F88)</f>
        <v>302.13354210944328</v>
      </c>
      <c r="G89" s="79">
        <f t="shared" si="171"/>
        <v>327.4089004472342</v>
      </c>
      <c r="H89" s="79">
        <f t="shared" si="171"/>
        <v>343.67150139161373</v>
      </c>
      <c r="I89" s="79">
        <f t="shared" si="171"/>
        <v>320.59075281559763</v>
      </c>
      <c r="J89" s="79">
        <f t="shared" si="171"/>
        <v>298.38505037603295</v>
      </c>
      <c r="K89" s="79">
        <f t="shared" si="171"/>
        <v>305.92434062470983</v>
      </c>
      <c r="L89" s="79">
        <f t="shared" ref="L89:N89" si="172">SUM(L76:L88)</f>
        <v>350.9273960384794</v>
      </c>
      <c r="M89" s="79">
        <f t="shared" si="172"/>
        <v>435.52418501582594</v>
      </c>
      <c r="N89" s="79">
        <f t="shared" si="172"/>
        <v>555.01375992569888</v>
      </c>
      <c r="O89" s="79"/>
      <c r="P89" s="79">
        <f t="shared" ref="P89:V89" si="173">SUM(P76:P88)</f>
        <v>312.71965385260762</v>
      </c>
      <c r="Q89" s="79">
        <f t="shared" si="173"/>
        <v>319.11781033247394</v>
      </c>
      <c r="R89" s="79">
        <f t="shared" si="173"/>
        <v>305.08882022843233</v>
      </c>
      <c r="S89" s="79">
        <f t="shared" si="173"/>
        <v>310.31078683409544</v>
      </c>
      <c r="T89" s="79">
        <f t="shared" si="173"/>
        <v>338.18274911583092</v>
      </c>
      <c r="U89" s="79">
        <f t="shared" si="173"/>
        <v>408.10381231110819</v>
      </c>
      <c r="V89" s="79">
        <f t="shared" si="173"/>
        <v>513.46754016415537</v>
      </c>
      <c r="W89" s="79"/>
      <c r="X89" s="79">
        <f t="shared" ref="X89:AD89" si="174">SUM(X76:X88)</f>
        <v>312.71965385260762</v>
      </c>
      <c r="Y89" s="79">
        <f t="shared" si="174"/>
        <v>319.11781033247394</v>
      </c>
      <c r="Z89" s="79">
        <f t="shared" si="174"/>
        <v>305.08882022843233</v>
      </c>
      <c r="AA89" s="79">
        <f t="shared" si="174"/>
        <v>310.31078683409544</v>
      </c>
      <c r="AB89" s="79">
        <f t="shared" si="174"/>
        <v>338.18274911583086</v>
      </c>
      <c r="AC89" s="79">
        <f t="shared" si="174"/>
        <v>408.10381231110819</v>
      </c>
      <c r="AD89" s="79">
        <f t="shared" si="174"/>
        <v>513.46754016415537</v>
      </c>
    </row>
    <row r="90" spans="1:46">
      <c r="A90" s="185" t="s">
        <v>16</v>
      </c>
      <c r="N90" s="185">
        <f>N89/F89</f>
        <v>1.8369816077046275</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2">
        <f t="shared" si="175"/>
        <v>2019</v>
      </c>
      <c r="J91" s="282">
        <f t="shared" si="175"/>
        <v>2020</v>
      </c>
      <c r="K91" s="282">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6"/>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236">
        <v>44.4</v>
      </c>
      <c r="H92" s="186">
        <v>45.342821165621402</v>
      </c>
      <c r="I92" s="186">
        <f t="shared" ref="I92:N92" si="178">I43/I63</f>
        <v>46.438858381925677</v>
      </c>
      <c r="J92" s="186">
        <f t="shared" si="178"/>
        <v>43.691286237635431</v>
      </c>
      <c r="K92" s="10">
        <f t="shared" si="178"/>
        <v>44.421653861860079</v>
      </c>
      <c r="L92" s="10">
        <f t="shared" si="178"/>
        <v>51.485547937792511</v>
      </c>
      <c r="M92" s="10">
        <f t="shared" si="178"/>
        <v>64.433201462002074</v>
      </c>
      <c r="N92" s="10">
        <f t="shared" si="178"/>
        <v>83.318554875700642</v>
      </c>
      <c r="P92" s="10">
        <f>P76/P63</f>
        <v>45.185762454615862</v>
      </c>
      <c r="Q92" s="10">
        <f t="shared" ref="Q92:V92" si="179">Q76/Q63</f>
        <v>46.438858381925677</v>
      </c>
      <c r="R92" s="10">
        <f t="shared" si="179"/>
        <v>43.691286237635431</v>
      </c>
      <c r="S92" s="10">
        <f t="shared" si="179"/>
        <v>44.421653861860079</v>
      </c>
      <c r="T92" s="10">
        <f t="shared" si="179"/>
        <v>51.485547937792511</v>
      </c>
      <c r="U92" s="10">
        <f t="shared" si="179"/>
        <v>64.433201462002074</v>
      </c>
      <c r="V92" s="10">
        <f t="shared" si="179"/>
        <v>83.318554875700642</v>
      </c>
      <c r="W92" s="286"/>
      <c r="X92" s="10">
        <f>P92</f>
        <v>45.185762454615862</v>
      </c>
      <c r="Y92" s="10">
        <f t="shared" ref="Y92:AA92" si="180">Q92</f>
        <v>46.438858381925677</v>
      </c>
      <c r="Z92" s="10">
        <f t="shared" si="180"/>
        <v>43.691286237635431</v>
      </c>
      <c r="AA92" s="10">
        <f t="shared" si="180"/>
        <v>44.421653861860079</v>
      </c>
      <c r="AB92" s="10">
        <f t="shared" ref="AB92:AD92" si="181">AB76/AB63</f>
        <v>51.485547937792511</v>
      </c>
      <c r="AC92" s="10">
        <f t="shared" si="181"/>
        <v>64.433201462002074</v>
      </c>
      <c r="AD92" s="10">
        <f t="shared" si="181"/>
        <v>83.318554875700642</v>
      </c>
    </row>
    <row r="93" spans="1:46">
      <c r="A93" s="185" t="s">
        <v>16</v>
      </c>
      <c r="B93" s="186" t="str">
        <f>'[2]TS BYDem'!D20</f>
        <v>TFHCV1</v>
      </c>
      <c r="C93" s="186" t="str">
        <f t="shared" ref="C93:C99" si="182">C14</f>
        <v>Transport Freight - HCV1</v>
      </c>
      <c r="D93" s="185" t="s">
        <v>150</v>
      </c>
      <c r="F93" s="235">
        <v>3.31</v>
      </c>
      <c r="G93" s="10">
        <v>3.4</v>
      </c>
      <c r="H93" s="10">
        <v>3.45</v>
      </c>
      <c r="I93" s="10">
        <f t="shared" ref="I93:N93" si="183">I46/I64</f>
        <v>3.5653837720372721</v>
      </c>
      <c r="J93" s="10">
        <f t="shared" si="183"/>
        <v>3.3544365292091225</v>
      </c>
      <c r="K93" s="10">
        <f>K46/K64</f>
        <v>3.4105111392612395</v>
      </c>
      <c r="L93" s="10">
        <f>L46/L64</f>
        <v>3.9528477552604406</v>
      </c>
      <c r="M93" s="10">
        <f t="shared" si="183"/>
        <v>4.9469151240471172</v>
      </c>
      <c r="N93" s="10">
        <f t="shared" si="183"/>
        <v>6.3968545699443533</v>
      </c>
      <c r="P93" s="10">
        <f t="shared" ref="P93:V100" si="184">P77/P64</f>
        <v>3.4691762415400249</v>
      </c>
      <c r="Q93" s="10">
        <f t="shared" si="184"/>
        <v>3.5653837720372721</v>
      </c>
      <c r="R93" s="10">
        <f t="shared" si="184"/>
        <v>3.3544365292091225</v>
      </c>
      <c r="S93" s="10">
        <f t="shared" si="184"/>
        <v>3.4108390213782753</v>
      </c>
      <c r="T93" s="10">
        <f t="shared" si="184"/>
        <v>3.9528477552604406</v>
      </c>
      <c r="U93" s="10">
        <f t="shared" si="184"/>
        <v>4.9469151240471172</v>
      </c>
      <c r="V93" s="10">
        <f t="shared" si="184"/>
        <v>6.3968545699443533</v>
      </c>
      <c r="W93" s="286"/>
      <c r="X93" s="10">
        <f t="shared" ref="X93:X101" si="185">P93</f>
        <v>3.4691762415400249</v>
      </c>
      <c r="Y93" s="10">
        <f t="shared" ref="Y93:Y101" si="186">Q93</f>
        <v>3.5653837720372721</v>
      </c>
      <c r="Z93" s="10">
        <f t="shared" ref="Z93:Z101" si="187">R93</f>
        <v>3.3544365292091225</v>
      </c>
      <c r="AA93" s="10">
        <f t="shared" ref="AA93:AA101" si="188">S93</f>
        <v>3.4108390213782753</v>
      </c>
      <c r="AB93" s="10">
        <f t="shared" ref="AB93:AD93" si="189">AB77/AB64</f>
        <v>3.7552053674974184</v>
      </c>
      <c r="AC93" s="10">
        <f t="shared" si="189"/>
        <v>4.4645908994525225</v>
      </c>
      <c r="AD93" s="10">
        <f t="shared" si="189"/>
        <v>5.4845031869060392</v>
      </c>
    </row>
    <row r="94" spans="1:46">
      <c r="A94" s="185" t="s">
        <v>16</v>
      </c>
      <c r="B94" s="186" t="str">
        <f>'[2]TS BYDem'!D21</f>
        <v>TFHCV2</v>
      </c>
      <c r="C94" s="186" t="str">
        <f t="shared" si="182"/>
        <v>Transport Freight - HCV2</v>
      </c>
      <c r="D94" s="185" t="s">
        <v>150</v>
      </c>
      <c r="F94" s="235">
        <v>0.65478395407088008</v>
      </c>
      <c r="G94" s="10">
        <v>0.704124436203308</v>
      </c>
      <c r="H94" s="10">
        <v>0.73600943824652509</v>
      </c>
      <c r="I94" s="10">
        <f t="shared" ref="I94:N94" si="190">I51/I65</f>
        <v>0.70530395288057823</v>
      </c>
      <c r="J94" s="10">
        <f t="shared" si="190"/>
        <v>0.66357438497744659</v>
      </c>
      <c r="K94" s="10">
        <f t="shared" si="190"/>
        <v>0.67466706017167843</v>
      </c>
      <c r="L94" s="10">
        <f t="shared" si="190"/>
        <v>0.78195204925366557</v>
      </c>
      <c r="M94" s="10">
        <f t="shared" si="190"/>
        <v>0.97859838228900564</v>
      </c>
      <c r="N94" s="10">
        <f t="shared" si="190"/>
        <v>1.2654252957475955</v>
      </c>
      <c r="P94" s="10">
        <f t="shared" si="184"/>
        <v>0.68627218634571963</v>
      </c>
      <c r="Q94" s="10">
        <f t="shared" si="184"/>
        <v>0.70530325922411774</v>
      </c>
      <c r="R94" s="10">
        <f t="shared" si="184"/>
        <v>0.66357438497744659</v>
      </c>
      <c r="S94" s="10">
        <f t="shared" si="184"/>
        <v>0.67473125819840896</v>
      </c>
      <c r="T94" s="10">
        <f t="shared" si="184"/>
        <v>0.78195204925366557</v>
      </c>
      <c r="U94" s="10">
        <f t="shared" si="184"/>
        <v>0.97859838228900564</v>
      </c>
      <c r="V94" s="10">
        <f t="shared" si="184"/>
        <v>1.2654252957475955</v>
      </c>
      <c r="W94" s="286"/>
      <c r="X94" s="10">
        <f t="shared" si="185"/>
        <v>0.68627218634571963</v>
      </c>
      <c r="Y94" s="10">
        <f t="shared" si="186"/>
        <v>0.70530325922411774</v>
      </c>
      <c r="Z94" s="10">
        <f t="shared" si="187"/>
        <v>0.66357438497744659</v>
      </c>
      <c r="AA94" s="10">
        <f t="shared" si="188"/>
        <v>0.67473125819840896</v>
      </c>
      <c r="AB94" s="10">
        <f t="shared" ref="AB94:AD94" si="191">AB78/AB65</f>
        <v>0.74285444679098234</v>
      </c>
      <c r="AC94" s="10">
        <f t="shared" si="191"/>
        <v>0.88318504001582776</v>
      </c>
      <c r="AD94" s="10">
        <f t="shared" si="191"/>
        <v>1.0849440129415946</v>
      </c>
    </row>
    <row r="95" spans="1:46">
      <c r="A95" s="185" t="s">
        <v>16</v>
      </c>
      <c r="B95" s="186" t="str">
        <f>'[2]TS BYDem'!D22</f>
        <v>TFHCV3</v>
      </c>
      <c r="C95" s="186" t="str">
        <f t="shared" si="182"/>
        <v>Transport Freight - HCV3</v>
      </c>
      <c r="D95" s="185" t="s">
        <v>150</v>
      </c>
      <c r="F95" s="235">
        <v>2.7114063478211299</v>
      </c>
      <c r="G95" s="10">
        <v>2.9</v>
      </c>
      <c r="H95" s="10">
        <v>3.0305969254191498</v>
      </c>
      <c r="I95" s="10">
        <f t="shared" ref="I95" si="192">I52/I66</f>
        <v>2.9206054960484296</v>
      </c>
      <c r="J95" s="10">
        <f t="shared" ref="J95:J101" si="193">J52/J66</f>
        <v>2.7478067971784568</v>
      </c>
      <c r="K95" s="10">
        <f t="shared" ref="K95:N101" si="194">K52/K66</f>
        <v>2.7937406502439863</v>
      </c>
      <c r="L95" s="10">
        <f t="shared" si="194"/>
        <v>3.2379989412639452</v>
      </c>
      <c r="M95" s="10">
        <f t="shared" si="194"/>
        <v>4.0522951871521755</v>
      </c>
      <c r="N95" s="10">
        <f t="shared" si="194"/>
        <v>5.2400217785606396</v>
      </c>
      <c r="P95" s="10">
        <f t="shared" si="184"/>
        <v>2.8417965205504143</v>
      </c>
      <c r="Q95" s="10">
        <f t="shared" si="184"/>
        <v>2.9206026236742391</v>
      </c>
      <c r="R95" s="10">
        <f t="shared" si="184"/>
        <v>2.7478067971784568</v>
      </c>
      <c r="S95" s="10">
        <f t="shared" si="184"/>
        <v>2.7940064889776823</v>
      </c>
      <c r="T95" s="10">
        <f t="shared" si="184"/>
        <v>3.2379989412639452</v>
      </c>
      <c r="U95" s="10">
        <f t="shared" si="184"/>
        <v>4.0522951871521755</v>
      </c>
      <c r="V95" s="10">
        <f t="shared" si="184"/>
        <v>5.2400217785606396</v>
      </c>
      <c r="W95" s="286"/>
      <c r="X95" s="10">
        <f t="shared" si="185"/>
        <v>2.8417965205504143</v>
      </c>
      <c r="Y95" s="10">
        <f t="shared" si="186"/>
        <v>2.9206026236742391</v>
      </c>
      <c r="Z95" s="10">
        <f t="shared" si="187"/>
        <v>2.7478067971784568</v>
      </c>
      <c r="AA95" s="10">
        <f t="shared" si="188"/>
        <v>2.7940064889776823</v>
      </c>
      <c r="AB95" s="10">
        <f t="shared" ref="AB95:AD95" si="195">AB79/AB66</f>
        <v>3.0760989942007479</v>
      </c>
      <c r="AC95" s="10">
        <f t="shared" si="195"/>
        <v>3.657196406404839</v>
      </c>
      <c r="AD95" s="10">
        <f t="shared" si="195"/>
        <v>4.4926636723934275</v>
      </c>
    </row>
    <row r="96" spans="1:46">
      <c r="A96" s="185" t="s">
        <v>16</v>
      </c>
      <c r="B96" s="186" t="str">
        <f>'[2]TS BYDem'!D23</f>
        <v>TFHCV4</v>
      </c>
      <c r="C96" s="186" t="str">
        <f t="shared" si="182"/>
        <v>Transport Freight - HCV4</v>
      </c>
      <c r="D96" s="185" t="s">
        <v>150</v>
      </c>
      <c r="F96" s="235">
        <v>0.57023972229676601</v>
      </c>
      <c r="G96" s="186">
        <v>0.53653175775760331</v>
      </c>
      <c r="H96" s="186">
        <v>0.54380700000000004</v>
      </c>
      <c r="I96" s="10">
        <f t="shared" ref="I96" si="196">I53/I67</f>
        <v>0.61423669246161028</v>
      </c>
      <c r="J96" s="10">
        <f t="shared" si="193"/>
        <v>0.5778951525312197</v>
      </c>
      <c r="K96" s="10">
        <f t="shared" si="194"/>
        <v>0.58755556644784168</v>
      </c>
      <c r="L96" s="10">
        <f t="shared" si="194"/>
        <v>0.68098815898522902</v>
      </c>
      <c r="M96" s="10">
        <f t="shared" si="194"/>
        <v>0.85224395968649524</v>
      </c>
      <c r="N96" s="10">
        <f t="shared" si="194"/>
        <v>1.1020364270507146</v>
      </c>
      <c r="P96" s="10">
        <f t="shared" si="184"/>
        <v>0.5976622648260792</v>
      </c>
      <c r="Q96" s="10">
        <f t="shared" si="184"/>
        <v>0.61423608836851218</v>
      </c>
      <c r="R96" s="10">
        <f t="shared" si="184"/>
        <v>0.5778951525312197</v>
      </c>
      <c r="S96" s="10">
        <f t="shared" si="184"/>
        <v>0.58761147536971914</v>
      </c>
      <c r="T96" s="10">
        <f t="shared" si="184"/>
        <v>0.68098815898522902</v>
      </c>
      <c r="U96" s="10">
        <f t="shared" si="184"/>
        <v>0.85224395968649524</v>
      </c>
      <c r="V96" s="10">
        <f t="shared" si="184"/>
        <v>1.1020364270507146</v>
      </c>
      <c r="W96" s="286"/>
      <c r="X96" s="10">
        <f t="shared" si="185"/>
        <v>0.5976622648260792</v>
      </c>
      <c r="Y96" s="10">
        <f t="shared" si="186"/>
        <v>0.61423608836851218</v>
      </c>
      <c r="Z96" s="10">
        <f t="shared" si="187"/>
        <v>0.5778951525312197</v>
      </c>
      <c r="AA96" s="10">
        <f t="shared" si="188"/>
        <v>0.58761147536971914</v>
      </c>
      <c r="AB96" s="10">
        <f t="shared" ref="AB96:AD96" si="197">AB80/AB67</f>
        <v>0.64693875103596743</v>
      </c>
      <c r="AC96" s="10">
        <f t="shared" si="197"/>
        <v>0.76915017361706184</v>
      </c>
      <c r="AD96" s="10">
        <f t="shared" si="197"/>
        <v>0.94485848164260633</v>
      </c>
    </row>
    <row r="97" spans="1:78">
      <c r="A97" s="185" t="s">
        <v>16</v>
      </c>
      <c r="B97" s="186" t="str">
        <f>'[2]TS BYDem'!D24</f>
        <v>TFHCV5</v>
      </c>
      <c r="C97" s="186" t="str">
        <f t="shared" si="182"/>
        <v>Transport Freight - HCV5</v>
      </c>
      <c r="D97" s="185" t="s">
        <v>150</v>
      </c>
      <c r="F97" s="235">
        <v>0.27326501935541303</v>
      </c>
      <c r="G97" s="10">
        <v>0.28568357599999999</v>
      </c>
      <c r="H97" s="10">
        <v>0.289557377</v>
      </c>
      <c r="I97" s="10">
        <f t="shared" ref="I97" si="198">I54/I68</f>
        <v>0.29434884153330526</v>
      </c>
      <c r="J97" s="10">
        <f t="shared" si="193"/>
        <v>0.27693358401233692</v>
      </c>
      <c r="K97" s="10">
        <f t="shared" si="194"/>
        <v>0.28156295845379881</v>
      </c>
      <c r="L97" s="10">
        <f t="shared" si="194"/>
        <v>0.32633686354992292</v>
      </c>
      <c r="M97" s="10">
        <f t="shared" si="194"/>
        <v>0.40840448855659239</v>
      </c>
      <c r="N97" s="10">
        <f t="shared" si="194"/>
        <v>0.52810773047420112</v>
      </c>
      <c r="P97" s="10">
        <f t="shared" si="184"/>
        <v>0.28640619721805854</v>
      </c>
      <c r="Q97" s="10">
        <f t="shared" si="184"/>
        <v>0.29434855204538352</v>
      </c>
      <c r="R97" s="10">
        <f t="shared" si="184"/>
        <v>0.27693358401233692</v>
      </c>
      <c r="S97" s="10">
        <f t="shared" si="184"/>
        <v>0.28158975061159069</v>
      </c>
      <c r="T97" s="10">
        <f t="shared" si="184"/>
        <v>0.32633686354992292</v>
      </c>
      <c r="U97" s="10">
        <f t="shared" si="184"/>
        <v>0.40840448855659239</v>
      </c>
      <c r="V97" s="10">
        <f t="shared" si="184"/>
        <v>0.52810773047420112</v>
      </c>
      <c r="W97" s="286"/>
      <c r="X97" s="10">
        <f t="shared" si="185"/>
        <v>0.28640619721805854</v>
      </c>
      <c r="Y97" s="10">
        <f t="shared" si="186"/>
        <v>0.29434855204538352</v>
      </c>
      <c r="Z97" s="10">
        <f t="shared" si="187"/>
        <v>0.27693358401233692</v>
      </c>
      <c r="AA97" s="10">
        <f t="shared" si="188"/>
        <v>0.28158975061159069</v>
      </c>
      <c r="AB97" s="10">
        <f t="shared" ref="AB97:AD97" si="199">AB81/AB68</f>
        <v>0.31002002037242676</v>
      </c>
      <c r="AC97" s="10">
        <f t="shared" si="199"/>
        <v>0.36858505092232463</v>
      </c>
      <c r="AD97" s="10">
        <f t="shared" si="199"/>
        <v>0.45278636541531808</v>
      </c>
    </row>
    <row r="98" spans="1:78">
      <c r="A98" s="185" t="s">
        <v>16</v>
      </c>
      <c r="B98" s="186" t="str">
        <f>'[2]TS BYDem'!D25</f>
        <v>TFHCV6</v>
      </c>
      <c r="C98" s="186" t="str">
        <f t="shared" si="182"/>
        <v>Transport Freight - HCV6</v>
      </c>
      <c r="D98" s="185" t="s">
        <v>150</v>
      </c>
      <c r="F98" s="235">
        <v>5.0361375113209599</v>
      </c>
      <c r="G98" s="10">
        <v>6.01</v>
      </c>
      <c r="H98" s="10">
        <v>6.6407838452289196</v>
      </c>
      <c r="I98" s="10">
        <f>I55/I69</f>
        <v>5.4247017995806397</v>
      </c>
      <c r="J98" s="10">
        <f>J55/J69</f>
        <v>5.1037473214789557</v>
      </c>
      <c r="K98" s="10">
        <f t="shared" si="194"/>
        <v>5.1890643749883703</v>
      </c>
      <c r="L98" s="10">
        <f t="shared" si="194"/>
        <v>6.0142250322682633</v>
      </c>
      <c r="M98" s="10">
        <f t="shared" si="194"/>
        <v>7.5266902784092622</v>
      </c>
      <c r="N98" s="10">
        <f t="shared" si="194"/>
        <v>9.7327611039763298</v>
      </c>
      <c r="P98" s="10">
        <f t="shared" si="184"/>
        <v>5.2783228409073049</v>
      </c>
      <c r="Q98" s="10">
        <f t="shared" si="184"/>
        <v>5.4246964644631577</v>
      </c>
      <c r="R98" s="10">
        <f t="shared" si="184"/>
        <v>5.1037473214789557</v>
      </c>
      <c r="S98" s="10">
        <f t="shared" si="184"/>
        <v>5.1895581410444249</v>
      </c>
      <c r="T98" s="10">
        <f t="shared" si="184"/>
        <v>6.0142250322682633</v>
      </c>
      <c r="U98" s="10">
        <f t="shared" si="184"/>
        <v>7.5266902784092622</v>
      </c>
      <c r="V98" s="10">
        <f t="shared" si="184"/>
        <v>9.7327611039763298</v>
      </c>
      <c r="W98" s="286"/>
      <c r="X98" s="10">
        <f t="shared" si="185"/>
        <v>5.2783228409073049</v>
      </c>
      <c r="Y98" s="10">
        <f t="shared" si="186"/>
        <v>5.4246964644631577</v>
      </c>
      <c r="Z98" s="10">
        <f t="shared" si="187"/>
        <v>5.1037473214789557</v>
      </c>
      <c r="AA98" s="10">
        <f t="shared" si="188"/>
        <v>5.1895581410444249</v>
      </c>
      <c r="AB98" s="10">
        <f t="shared" ref="AB98:AD98" si="200">AB82/AB69</f>
        <v>5.7135137806548491</v>
      </c>
      <c r="AC98" s="10">
        <f t="shared" si="200"/>
        <v>6.7928379762643587</v>
      </c>
      <c r="AD98" s="10">
        <f t="shared" si="200"/>
        <v>8.3446260515217041</v>
      </c>
    </row>
    <row r="99" spans="1:78">
      <c r="A99" s="185" t="s">
        <v>16</v>
      </c>
      <c r="B99" s="186" t="str">
        <f>'[2]TS BYDem'!D26</f>
        <v>TFHCV7</v>
      </c>
      <c r="C99" s="186" t="str">
        <f t="shared" si="182"/>
        <v>Transport Freight - HCV7</v>
      </c>
      <c r="D99" s="185" t="s">
        <v>150</v>
      </c>
      <c r="F99" s="235">
        <v>1.5653068685251901</v>
      </c>
      <c r="G99" s="10">
        <v>1.7</v>
      </c>
      <c r="H99" s="10">
        <v>1.78</v>
      </c>
      <c r="I99" s="10">
        <f t="shared" ref="I99" si="201">I56/I70</f>
        <v>1.6860784614193931</v>
      </c>
      <c r="J99" s="10">
        <f t="shared" si="193"/>
        <v>1.5863210088226096</v>
      </c>
      <c r="K99" s="10">
        <f t="shared" si="194"/>
        <v>1.6128388252167032</v>
      </c>
      <c r="L99" s="10">
        <f t="shared" si="194"/>
        <v>1.8693111001642126</v>
      </c>
      <c r="M99" s="10">
        <f t="shared" si="194"/>
        <v>2.3394079219583364</v>
      </c>
      <c r="N99" s="10">
        <f t="shared" si="194"/>
        <v>3.0250877327162065</v>
      </c>
      <c r="P99" s="10">
        <f t="shared" si="184"/>
        <v>1.6405816915429015</v>
      </c>
      <c r="Q99" s="10">
        <f t="shared" si="184"/>
        <v>1.6860768031850775</v>
      </c>
      <c r="R99" s="10">
        <f t="shared" si="184"/>
        <v>1.5863210088226096</v>
      </c>
      <c r="S99" s="10">
        <f t="shared" si="184"/>
        <v>1.612992295092625</v>
      </c>
      <c r="T99" s="10">
        <f t="shared" si="184"/>
        <v>1.8693111001642126</v>
      </c>
      <c r="U99" s="10">
        <f t="shared" si="184"/>
        <v>2.3394079219583364</v>
      </c>
      <c r="V99" s="10">
        <f t="shared" si="184"/>
        <v>3.0250877327162065</v>
      </c>
      <c r="W99" s="286"/>
      <c r="X99" s="10">
        <f t="shared" si="185"/>
        <v>1.6405816915429015</v>
      </c>
      <c r="Y99" s="10">
        <f t="shared" si="186"/>
        <v>1.6860768031850775</v>
      </c>
      <c r="Z99" s="10">
        <f t="shared" si="187"/>
        <v>1.5863210088226096</v>
      </c>
      <c r="AA99" s="10">
        <f t="shared" si="188"/>
        <v>1.612992295092625</v>
      </c>
      <c r="AB99" s="10">
        <f t="shared" ref="AB99:AD99" si="202">AB83/AB70</f>
        <v>1.7758455451560022</v>
      </c>
      <c r="AC99" s="10">
        <f t="shared" si="202"/>
        <v>2.1113156495673984</v>
      </c>
      <c r="AD99" s="10">
        <f t="shared" si="202"/>
        <v>2.5936345948375572</v>
      </c>
    </row>
    <row r="100" spans="1:78">
      <c r="A100" s="185" t="s">
        <v>16</v>
      </c>
      <c r="B100" s="186" t="str">
        <f>'[2]TS BYDem'!D27</f>
        <v>TFHCV8</v>
      </c>
      <c r="C100" s="186" t="str">
        <f>C21</f>
        <v>Transport Freight - HCV8</v>
      </c>
      <c r="D100" s="185" t="s">
        <v>150</v>
      </c>
      <c r="F100" s="235">
        <v>5.8486156921973897E-2</v>
      </c>
      <c r="G100" s="10">
        <v>7.9893942605822804E-2</v>
      </c>
      <c r="H100" s="10">
        <v>0.102046183451296</v>
      </c>
      <c r="I100" s="10">
        <f>I57/I71</f>
        <v>6.2998669117350775E-2</v>
      </c>
      <c r="J100" s="10">
        <f>J57/J71</f>
        <v>5.9271329677379511E-2</v>
      </c>
      <c r="K100" s="10">
        <f t="shared" si="194"/>
        <v>6.0262141895762171E-2</v>
      </c>
      <c r="L100" s="10">
        <f t="shared" si="194"/>
        <v>6.9844977070342693E-2</v>
      </c>
      <c r="M100" s="10">
        <f t="shared" si="194"/>
        <v>8.7409684055802309E-2</v>
      </c>
      <c r="N100" s="10">
        <f t="shared" si="194"/>
        <v>0.11302943812229946</v>
      </c>
      <c r="P100" s="10">
        <f t="shared" si="184"/>
        <v>6.1298726904137006E-2</v>
      </c>
      <c r="Q100" s="10">
        <f t="shared" si="184"/>
        <v>6.2998607159050882E-2</v>
      </c>
      <c r="R100" s="10">
        <f t="shared" si="184"/>
        <v>5.9271329677379511E-2</v>
      </c>
      <c r="S100" s="10">
        <f t="shared" si="184"/>
        <v>6.0267876147253964E-2</v>
      </c>
      <c r="T100" s="10">
        <f t="shared" si="184"/>
        <v>6.9844977070342693E-2</v>
      </c>
      <c r="U100" s="10">
        <f t="shared" si="184"/>
        <v>8.7409684055802309E-2</v>
      </c>
      <c r="V100" s="10">
        <f t="shared" si="184"/>
        <v>0.11302943812229946</v>
      </c>
      <c r="W100" s="286"/>
      <c r="X100" s="10">
        <f t="shared" si="185"/>
        <v>6.1298726904137006E-2</v>
      </c>
      <c r="Y100" s="10">
        <f t="shared" si="186"/>
        <v>6.2998607159050882E-2</v>
      </c>
      <c r="Z100" s="10">
        <f t="shared" si="187"/>
        <v>5.9271329677379511E-2</v>
      </c>
      <c r="AA100" s="10">
        <f t="shared" si="188"/>
        <v>6.0267876147253964E-2</v>
      </c>
      <c r="AB100" s="10">
        <f t="shared" ref="AB100:AD100" si="203">AB84/AB71</f>
        <v>6.6352728216825571E-2</v>
      </c>
      <c r="AC100" s="10">
        <f t="shared" si="203"/>
        <v>7.8887239860361572E-2</v>
      </c>
      <c r="AD100" s="10">
        <f t="shared" si="203"/>
        <v>9.6908614510106489E-2</v>
      </c>
    </row>
    <row r="101" spans="1:78">
      <c r="A101" s="185" t="s">
        <v>16</v>
      </c>
      <c r="B101" s="186" t="str">
        <f>'[2]TS BYDem'!D28</f>
        <v>TFHCV9</v>
      </c>
      <c r="C101" s="186" t="str">
        <f>C22</f>
        <v>Transport Freight - HCV9</v>
      </c>
      <c r="D101" s="185" t="s">
        <v>150</v>
      </c>
      <c r="F101" s="235">
        <v>3.9969372950314899E-2</v>
      </c>
      <c r="G101" s="24">
        <v>2.2368931977559604E-2</v>
      </c>
      <c r="H101" s="186">
        <v>2.2670999999999997E-2</v>
      </c>
      <c r="I101" s="186">
        <f t="shared" ref="I101" si="204">I58/I72</f>
        <v>4.3053218639141459E-2</v>
      </c>
      <c r="J101" s="186">
        <f t="shared" si="193"/>
        <v>4.0505959116048124E-2</v>
      </c>
      <c r="K101" s="186">
        <f t="shared" si="194"/>
        <v>4.1183079056294807E-2</v>
      </c>
      <c r="L101" s="186">
        <f t="shared" si="194"/>
        <v>4.773197768755879E-2</v>
      </c>
      <c r="M101" s="10">
        <f t="shared" si="194"/>
        <v>5.9735678412867824E-2</v>
      </c>
      <c r="N101" s="10">
        <f t="shared" si="194"/>
        <v>7.7244189128408469E-2</v>
      </c>
      <c r="P101" s="10">
        <f>P85/P72</f>
        <v>4.1891480069028694E-2</v>
      </c>
      <c r="Q101" s="10">
        <f t="shared" ref="Q101:V101" si="205">Q85/Q72</f>
        <v>4.3053176296909954E-2</v>
      </c>
      <c r="R101" s="10">
        <f t="shared" si="205"/>
        <v>4.0505959116048124E-2</v>
      </c>
      <c r="S101" s="10">
        <f t="shared" si="205"/>
        <v>4.1186997837225695E-2</v>
      </c>
      <c r="T101" s="10">
        <f t="shared" si="205"/>
        <v>4.773197768755879E-2</v>
      </c>
      <c r="U101" s="10">
        <f t="shared" si="205"/>
        <v>5.9735678412867824E-2</v>
      </c>
      <c r="V101" s="10">
        <f t="shared" si="205"/>
        <v>7.7244189128408469E-2</v>
      </c>
      <c r="W101" s="286"/>
      <c r="X101" s="10">
        <f t="shared" si="185"/>
        <v>4.1891480069028694E-2</v>
      </c>
      <c r="Y101" s="10">
        <f t="shared" si="186"/>
        <v>4.3053176296909954E-2</v>
      </c>
      <c r="Z101" s="10">
        <f t="shared" si="187"/>
        <v>4.0505959116048124E-2</v>
      </c>
      <c r="AA101" s="10">
        <f t="shared" si="188"/>
        <v>4.1186997837225695E-2</v>
      </c>
      <c r="AB101" s="10">
        <f t="shared" ref="AB101:AD101" si="206">AB85/AB72</f>
        <v>4.5345378803180854E-2</v>
      </c>
      <c r="AC101" s="10">
        <f t="shared" si="206"/>
        <v>5.3911449767613209E-2</v>
      </c>
      <c r="AD101" s="10">
        <f t="shared" si="206"/>
        <v>6.6227236653969207E-2</v>
      </c>
    </row>
    <row r="102" spans="1:78">
      <c r="A102" s="185" t="s">
        <v>16</v>
      </c>
      <c r="B102" s="186" t="str">
        <f>'[2]TS BYDem'!D29</f>
        <v>TFRCO</v>
      </c>
      <c r="C102" s="186" t="str">
        <f>C23</f>
        <v>Transport Freight - Rail Corridor</v>
      </c>
      <c r="D102" s="185" t="s">
        <v>149</v>
      </c>
      <c r="F102" s="235">
        <f>'[2]TS BYDem'!J29</f>
        <v>22</v>
      </c>
      <c r="G102" s="10">
        <f t="shared" ref="G102:H102" si="207">G59</f>
        <v>23.057968977003167</v>
      </c>
      <c r="H102" s="10">
        <f t="shared" si="207"/>
        <v>23.441446613352813</v>
      </c>
      <c r="I102" s="10">
        <f t="shared" ref="I102:N102" si="208">I59</f>
        <v>23.697414799039247</v>
      </c>
      <c r="J102" s="10">
        <f t="shared" si="208"/>
        <v>22.295348532507742</v>
      </c>
      <c r="K102" s="10">
        <f t="shared" si="208"/>
        <v>22.668049868201567</v>
      </c>
      <c r="L102" s="10">
        <f t="shared" si="208"/>
        <v>26.272704113513473</v>
      </c>
      <c r="M102" s="10">
        <f t="shared" si="208"/>
        <v>32.879798407563889</v>
      </c>
      <c r="N102" s="10">
        <f t="shared" si="208"/>
        <v>42.516858168814387</v>
      </c>
      <c r="P102" s="10"/>
      <c r="W102" s="286"/>
    </row>
    <row r="103" spans="1:78">
      <c r="A103" s="185" t="s">
        <v>16</v>
      </c>
      <c r="B103" s="186" t="str">
        <f>'[2]TS BYDem'!D30</f>
        <v>TFROT</v>
      </c>
      <c r="C103" s="186" t="str">
        <f>C24</f>
        <v>Transport Freight - Rail Other</v>
      </c>
      <c r="D103" s="185" t="s">
        <v>149</v>
      </c>
      <c r="F103" s="235">
        <f>'[2]TS BYDem'!J30</f>
        <v>25.1</v>
      </c>
      <c r="G103" s="10">
        <f t="shared" ref="G103:H103" si="209">G47</f>
        <v>26.307046423762724</v>
      </c>
      <c r="H103" s="10">
        <f t="shared" si="209"/>
        <v>26.744559545234367</v>
      </c>
      <c r="I103" s="10">
        <f t="shared" ref="I103:N103" si="210">I47</f>
        <v>27.036595975267527</v>
      </c>
      <c r="J103" s="10">
        <f t="shared" si="210"/>
        <v>25.436965825724762</v>
      </c>
      <c r="K103" s="10">
        <f t="shared" si="210"/>
        <v>25.862184167811812</v>
      </c>
      <c r="L103" s="10">
        <f t="shared" si="210"/>
        <v>29.974766965872217</v>
      </c>
      <c r="M103" s="10">
        <f t="shared" si="210"/>
        <v>37.51286091044792</v>
      </c>
      <c r="N103" s="10">
        <f t="shared" si="210"/>
        <v>48.507870001692822</v>
      </c>
      <c r="P103" s="10"/>
    </row>
    <row r="104" spans="1:78">
      <c r="A104" s="185" t="s">
        <v>16</v>
      </c>
      <c r="B104" s="186" t="str">
        <f>'[2]TS BYDem'!D31</f>
        <v>TFREX</v>
      </c>
      <c r="C104" s="186" t="str">
        <f>C25</f>
        <v>Transport Freight - Rail Export (bulk mining)</v>
      </c>
      <c r="D104" s="185" t="s">
        <v>149</v>
      </c>
      <c r="F104" s="235">
        <f>'[2]TS BYDem'!J31</f>
        <v>82</v>
      </c>
      <c r="G104" s="10">
        <f>F104</f>
        <v>82</v>
      </c>
      <c r="H104" s="10">
        <f>G104</f>
        <v>82</v>
      </c>
      <c r="I104" s="10">
        <f>F104*(1+(F25+I25)/2*((I8/F8)^(1/(I$4-F$4))-1))^(I$4-F$4)</f>
        <v>83.472759245176988</v>
      </c>
      <c r="J104" s="10">
        <f>G104*(1+(G25+J25)/2*((J8/G8)^(1/(J$4-G$4))-1))^(J$4-G$4)</f>
        <v>75.296230147600639</v>
      </c>
      <c r="K104" s="10">
        <f>I104*(1+(I25+K25)/2*((K8/I8)^(1/(K$4-I$4))-1))^(K$4-I$4)</f>
        <v>79.106244706495588</v>
      </c>
      <c r="L104" s="10">
        <f>J104*(1+(J25+L25)/2*((L8/J8)^(1/(L$4-J$4))-1))^(L$4-J$4)</f>
        <v>88.040877070249081</v>
      </c>
      <c r="M104" s="10">
        <f>L104*(1+(L25+M25)/2*((M8/L8)^(1/(M$4-L$4))-1))^(M$4-L$4)</f>
        <v>106.52661741121335</v>
      </c>
      <c r="N104" s="10">
        <f>M104*(1+(M25+N25)/2*((N8/M8)^(1/(N$4-M$4))-1))^(N$4-M$4)</f>
        <v>129.58709683179265</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645</v>
      </c>
      <c r="K106" s="118" t="s">
        <v>646</v>
      </c>
      <c r="L106" s="119" t="s">
        <v>25</v>
      </c>
      <c r="M106" s="185">
        <v>2012</v>
      </c>
      <c r="N106" s="185">
        <f t="shared" ref="N106:AY106" si="211">1+M106</f>
        <v>2013</v>
      </c>
      <c r="O106" s="185">
        <f t="shared" si="211"/>
        <v>2014</v>
      </c>
      <c r="P106" s="185">
        <f t="shared" si="211"/>
        <v>2015</v>
      </c>
      <c r="Q106" s="185">
        <f t="shared" si="211"/>
        <v>2016</v>
      </c>
      <c r="R106" s="185">
        <f t="shared" si="211"/>
        <v>2017</v>
      </c>
      <c r="S106" s="185">
        <f t="shared" si="211"/>
        <v>2018</v>
      </c>
      <c r="T106" s="185">
        <f t="shared" si="211"/>
        <v>2019</v>
      </c>
      <c r="U106" s="185">
        <f t="shared" si="211"/>
        <v>2020</v>
      </c>
      <c r="V106" s="185">
        <f t="shared" si="211"/>
        <v>2021</v>
      </c>
      <c r="W106" s="185">
        <f t="shared" si="211"/>
        <v>2022</v>
      </c>
      <c r="X106" s="185">
        <f t="shared" si="211"/>
        <v>2023</v>
      </c>
      <c r="Y106" s="185">
        <f t="shared" si="211"/>
        <v>2024</v>
      </c>
      <c r="Z106" s="185">
        <f t="shared" si="211"/>
        <v>2025</v>
      </c>
      <c r="AA106" s="185">
        <f t="shared" si="211"/>
        <v>2026</v>
      </c>
      <c r="AB106" s="185">
        <f t="shared" si="211"/>
        <v>2027</v>
      </c>
      <c r="AC106" s="185">
        <f t="shared" si="211"/>
        <v>2028</v>
      </c>
      <c r="AD106" s="185">
        <f t="shared" si="211"/>
        <v>2029</v>
      </c>
      <c r="AE106" s="185">
        <f t="shared" si="211"/>
        <v>2030</v>
      </c>
      <c r="AF106" s="185">
        <f t="shared" si="211"/>
        <v>2031</v>
      </c>
      <c r="AG106" s="185">
        <f t="shared" si="211"/>
        <v>2032</v>
      </c>
      <c r="AH106" s="185">
        <f t="shared" si="211"/>
        <v>2033</v>
      </c>
      <c r="AI106" s="185">
        <f t="shared" si="211"/>
        <v>2034</v>
      </c>
      <c r="AJ106" s="185">
        <f t="shared" si="211"/>
        <v>2035</v>
      </c>
      <c r="AK106" s="185">
        <f t="shared" si="211"/>
        <v>2036</v>
      </c>
      <c r="AL106" s="185">
        <f t="shared" si="211"/>
        <v>2037</v>
      </c>
      <c r="AM106" s="185">
        <f t="shared" si="211"/>
        <v>2038</v>
      </c>
      <c r="AN106" s="185">
        <f t="shared" si="211"/>
        <v>2039</v>
      </c>
      <c r="AO106" s="185">
        <f t="shared" si="211"/>
        <v>2040</v>
      </c>
      <c r="AP106" s="185">
        <f t="shared" si="211"/>
        <v>2041</v>
      </c>
      <c r="AQ106" s="185">
        <f t="shared" si="211"/>
        <v>2042</v>
      </c>
      <c r="AR106" s="185">
        <f t="shared" si="211"/>
        <v>2043</v>
      </c>
      <c r="AS106" s="185">
        <f t="shared" si="211"/>
        <v>2044</v>
      </c>
      <c r="AT106" s="185">
        <f t="shared" si="211"/>
        <v>2045</v>
      </c>
      <c r="AU106" s="185">
        <f t="shared" si="211"/>
        <v>2046</v>
      </c>
      <c r="AV106" s="185">
        <f t="shared" si="211"/>
        <v>2047</v>
      </c>
      <c r="AW106" s="185">
        <f t="shared" si="211"/>
        <v>2048</v>
      </c>
      <c r="AX106" s="185">
        <f t="shared" si="211"/>
        <v>2049</v>
      </c>
      <c r="AY106" s="185">
        <f t="shared" si="211"/>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7">
        <v>2050</v>
      </c>
      <c r="M107" s="191">
        <f t="shared" ref="M107:V108" si="212">MATCH(M$106,$D$107:$L$107,$C107)</f>
        <v>1</v>
      </c>
      <c r="N107" s="191">
        <f t="shared" si="212"/>
        <v>1</v>
      </c>
      <c r="O107" s="191">
        <f t="shared" si="212"/>
        <v>1</v>
      </c>
      <c r="P107" s="191">
        <f t="shared" si="212"/>
        <v>2</v>
      </c>
      <c r="Q107" s="191">
        <f t="shared" si="212"/>
        <v>2</v>
      </c>
      <c r="R107" s="191">
        <f t="shared" si="212"/>
        <v>3</v>
      </c>
      <c r="S107" s="191">
        <f t="shared" si="212"/>
        <v>3</v>
      </c>
      <c r="T107" s="191">
        <f t="shared" si="212"/>
        <v>4</v>
      </c>
      <c r="U107" s="191">
        <f t="shared" si="212"/>
        <v>5</v>
      </c>
      <c r="V107" s="191">
        <f t="shared" si="212"/>
        <v>6</v>
      </c>
      <c r="W107" s="191">
        <f t="shared" ref="W107:AF108" si="213">MATCH(W$106,$D$107:$L$107,$C107)</f>
        <v>6</v>
      </c>
      <c r="X107" s="191">
        <f t="shared" si="213"/>
        <v>6</v>
      </c>
      <c r="Y107" s="191">
        <f t="shared" si="213"/>
        <v>6</v>
      </c>
      <c r="Z107" s="191">
        <f t="shared" si="213"/>
        <v>6</v>
      </c>
      <c r="AA107" s="191">
        <f t="shared" si="213"/>
        <v>6</v>
      </c>
      <c r="AB107" s="191">
        <f t="shared" si="213"/>
        <v>6</v>
      </c>
      <c r="AC107" s="191">
        <f t="shared" si="213"/>
        <v>6</v>
      </c>
      <c r="AD107" s="191">
        <f t="shared" si="213"/>
        <v>6</v>
      </c>
      <c r="AE107" s="191">
        <f t="shared" si="213"/>
        <v>7</v>
      </c>
      <c r="AF107" s="191">
        <f t="shared" si="213"/>
        <v>7</v>
      </c>
      <c r="AG107" s="191">
        <f t="shared" ref="AG107:AP108" si="214">MATCH(AG$106,$D$107:$L$107,$C107)</f>
        <v>7</v>
      </c>
      <c r="AH107" s="191">
        <f t="shared" si="214"/>
        <v>7</v>
      </c>
      <c r="AI107" s="191">
        <f t="shared" si="214"/>
        <v>7</v>
      </c>
      <c r="AJ107" s="191">
        <f t="shared" si="214"/>
        <v>7</v>
      </c>
      <c r="AK107" s="191">
        <f t="shared" si="214"/>
        <v>7</v>
      </c>
      <c r="AL107" s="191">
        <f t="shared" si="214"/>
        <v>7</v>
      </c>
      <c r="AM107" s="191">
        <f t="shared" si="214"/>
        <v>7</v>
      </c>
      <c r="AN107" s="191">
        <f t="shared" si="214"/>
        <v>7</v>
      </c>
      <c r="AO107" s="191">
        <f t="shared" si="214"/>
        <v>8</v>
      </c>
      <c r="AP107" s="191">
        <f t="shared" si="214"/>
        <v>8</v>
      </c>
      <c r="AQ107" s="191">
        <f t="shared" ref="AQ107:BA108" si="215">MATCH(AQ$106,$D$107:$L$107,$C107)</f>
        <v>8</v>
      </c>
      <c r="AR107" s="191">
        <f t="shared" si="215"/>
        <v>8</v>
      </c>
      <c r="AS107" s="191">
        <f t="shared" si="215"/>
        <v>8</v>
      </c>
      <c r="AT107" s="191">
        <f t="shared" si="215"/>
        <v>8</v>
      </c>
      <c r="AU107" s="191">
        <f t="shared" si="215"/>
        <v>8</v>
      </c>
      <c r="AV107" s="191">
        <f t="shared" si="215"/>
        <v>8</v>
      </c>
      <c r="AW107" s="191">
        <f t="shared" si="215"/>
        <v>8</v>
      </c>
      <c r="AX107" s="191">
        <f t="shared" si="215"/>
        <v>8</v>
      </c>
      <c r="AY107" s="191">
        <f t="shared" si="215"/>
        <v>9</v>
      </c>
      <c r="AZ107" s="191">
        <f t="shared" si="215"/>
        <v>9</v>
      </c>
      <c r="BA107" s="191">
        <f t="shared" si="215"/>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2" cm="1">
        <f t="array" ref="E108">INDEX($D107:$L107,0,COUNT($D107:$L107)-E109)</f>
        <v>2040</v>
      </c>
      <c r="F108" s="282" cm="1">
        <f t="array" ref="F108">INDEX($D107:$L107,0,COUNT($D107:$L107)-F109)</f>
        <v>2030</v>
      </c>
      <c r="G108" s="282" cm="1">
        <f t="array" ref="G108">INDEX($D107:$L107,0,COUNT($D107:$L107)-G109)</f>
        <v>2021</v>
      </c>
      <c r="H108" s="282" cm="1">
        <f t="array" ref="H108">INDEX($D107:$L107,0,COUNT($D107:$L107)-H109)</f>
        <v>2020</v>
      </c>
      <c r="I108" s="282" cm="1">
        <f t="array" ref="I108">INDEX($D107:$L107,0,COUNT($D107:$L107)-I109)</f>
        <v>2019</v>
      </c>
      <c r="J108" s="282" cm="1">
        <f t="array" ref="J108">INDEX($D107:$L107,0,COUNT($D107:$L107)-J109)</f>
        <v>2017</v>
      </c>
      <c r="K108" s="282" cm="1">
        <f t="array" ref="K108">INDEX($D107:$L107,0,COUNT($D107:$L107)-K109)</f>
        <v>2015</v>
      </c>
      <c r="L108" s="282" cm="1">
        <f t="array" ref="L108">INDEX($D107:$L107,0,COUNT($D107:$L107)-L109)</f>
        <v>2012</v>
      </c>
      <c r="M108" s="40">
        <f t="shared" si="212"/>
        <v>1</v>
      </c>
      <c r="N108" s="40" t="e">
        <f t="shared" si="212"/>
        <v>#N/A</v>
      </c>
      <c r="O108" s="40" t="e">
        <f t="shared" si="212"/>
        <v>#N/A</v>
      </c>
      <c r="P108" s="40">
        <f t="shared" si="212"/>
        <v>2</v>
      </c>
      <c r="Q108" s="40" t="e">
        <f t="shared" si="212"/>
        <v>#N/A</v>
      </c>
      <c r="R108" s="40">
        <f t="shared" si="212"/>
        <v>3</v>
      </c>
      <c r="S108" s="40" t="e">
        <f t="shared" si="212"/>
        <v>#N/A</v>
      </c>
      <c r="T108" s="40">
        <f t="shared" si="212"/>
        <v>4</v>
      </c>
      <c r="U108" s="40">
        <f t="shared" si="212"/>
        <v>5</v>
      </c>
      <c r="V108" s="40">
        <f t="shared" si="212"/>
        <v>6</v>
      </c>
      <c r="W108" s="40" t="e">
        <f t="shared" si="213"/>
        <v>#N/A</v>
      </c>
      <c r="X108" s="40" t="e">
        <f t="shared" si="213"/>
        <v>#N/A</v>
      </c>
      <c r="Y108" s="40" t="e">
        <f t="shared" si="213"/>
        <v>#N/A</v>
      </c>
      <c r="Z108" s="40" t="e">
        <f t="shared" si="213"/>
        <v>#N/A</v>
      </c>
      <c r="AA108" s="40" t="e">
        <f t="shared" si="213"/>
        <v>#N/A</v>
      </c>
      <c r="AB108" s="40" t="e">
        <f t="shared" si="213"/>
        <v>#N/A</v>
      </c>
      <c r="AC108" s="40" t="e">
        <f t="shared" si="213"/>
        <v>#N/A</v>
      </c>
      <c r="AD108" s="40" t="e">
        <f t="shared" si="213"/>
        <v>#N/A</v>
      </c>
      <c r="AE108" s="40">
        <f t="shared" si="213"/>
        <v>7</v>
      </c>
      <c r="AF108" s="40" t="e">
        <f t="shared" si="213"/>
        <v>#N/A</v>
      </c>
      <c r="AG108" s="40" t="e">
        <f t="shared" si="214"/>
        <v>#N/A</v>
      </c>
      <c r="AH108" s="40" t="e">
        <f t="shared" si="214"/>
        <v>#N/A</v>
      </c>
      <c r="AI108" s="40" t="e">
        <f t="shared" si="214"/>
        <v>#N/A</v>
      </c>
      <c r="AJ108" s="40" t="e">
        <f t="shared" si="214"/>
        <v>#N/A</v>
      </c>
      <c r="AK108" s="40" t="e">
        <f t="shared" si="214"/>
        <v>#N/A</v>
      </c>
      <c r="AL108" s="40" t="e">
        <f t="shared" si="214"/>
        <v>#N/A</v>
      </c>
      <c r="AM108" s="40" t="e">
        <f t="shared" si="214"/>
        <v>#N/A</v>
      </c>
      <c r="AN108" s="40" t="e">
        <f t="shared" si="214"/>
        <v>#N/A</v>
      </c>
      <c r="AO108" s="40">
        <f t="shared" si="214"/>
        <v>8</v>
      </c>
      <c r="AP108" s="40" t="e">
        <f t="shared" si="214"/>
        <v>#N/A</v>
      </c>
      <c r="AQ108" s="40" t="e">
        <f t="shared" si="215"/>
        <v>#N/A</v>
      </c>
      <c r="AR108" s="40" t="e">
        <f t="shared" si="215"/>
        <v>#N/A</v>
      </c>
      <c r="AS108" s="40" t="e">
        <f t="shared" si="215"/>
        <v>#N/A</v>
      </c>
      <c r="AT108" s="40" t="e">
        <f t="shared" si="215"/>
        <v>#N/A</v>
      </c>
      <c r="AU108" s="40" t="e">
        <f t="shared" si="215"/>
        <v>#N/A</v>
      </c>
      <c r="AV108" s="40" t="e">
        <f t="shared" si="215"/>
        <v>#N/A</v>
      </c>
      <c r="AW108" s="40" t="e">
        <f t="shared" si="215"/>
        <v>#N/A</v>
      </c>
      <c r="AX108" s="40" t="e">
        <f t="shared" si="215"/>
        <v>#N/A</v>
      </c>
      <c r="AY108" s="40">
        <f t="shared" si="215"/>
        <v>9</v>
      </c>
      <c r="AZ108" s="40" t="e">
        <f t="shared" si="215"/>
        <v>#N/A</v>
      </c>
      <c r="BA108" s="40" t="e">
        <f t="shared" si="215"/>
        <v>#N/A</v>
      </c>
    </row>
    <row r="109" spans="1:78">
      <c r="A109" s="40" t="s">
        <v>16</v>
      </c>
      <c r="B109" s="185" t="s">
        <v>391</v>
      </c>
      <c r="C109" s="185">
        <v>-1</v>
      </c>
      <c r="D109" s="185">
        <v>0</v>
      </c>
      <c r="E109" s="282">
        <v>1</v>
      </c>
      <c r="F109" s="282">
        <v>2</v>
      </c>
      <c r="G109" s="282">
        <v>3</v>
      </c>
      <c r="H109" s="282">
        <v>4</v>
      </c>
      <c r="I109" s="282">
        <v>5</v>
      </c>
      <c r="J109" s="282">
        <v>6</v>
      </c>
      <c r="K109" s="282">
        <v>7</v>
      </c>
      <c r="L109" s="282">
        <v>8</v>
      </c>
      <c r="M109" s="40">
        <f t="shared" ref="M109:BA109" si="216">MATCH(M$106,$D$108:$L$108,$C109)</f>
        <v>9</v>
      </c>
      <c r="N109" s="40">
        <f t="shared" si="216"/>
        <v>8</v>
      </c>
      <c r="O109" s="40">
        <f t="shared" si="216"/>
        <v>8</v>
      </c>
      <c r="P109" s="40">
        <f t="shared" si="216"/>
        <v>8</v>
      </c>
      <c r="Q109" s="40">
        <f t="shared" si="216"/>
        <v>7</v>
      </c>
      <c r="R109" s="40">
        <f t="shared" si="216"/>
        <v>7</v>
      </c>
      <c r="S109" s="40">
        <f t="shared" si="216"/>
        <v>6</v>
      </c>
      <c r="T109" s="40">
        <f t="shared" si="216"/>
        <v>6</v>
      </c>
      <c r="U109" s="40">
        <f t="shared" si="216"/>
        <v>5</v>
      </c>
      <c r="V109" s="40">
        <f t="shared" si="216"/>
        <v>4</v>
      </c>
      <c r="W109" s="40">
        <f t="shared" si="216"/>
        <v>3</v>
      </c>
      <c r="X109" s="40">
        <f t="shared" si="216"/>
        <v>3</v>
      </c>
      <c r="Y109" s="40">
        <f t="shared" si="216"/>
        <v>3</v>
      </c>
      <c r="Z109" s="40">
        <f t="shared" si="216"/>
        <v>3</v>
      </c>
      <c r="AA109" s="40">
        <f t="shared" si="216"/>
        <v>3</v>
      </c>
      <c r="AB109" s="40">
        <f t="shared" si="216"/>
        <v>3</v>
      </c>
      <c r="AC109" s="40">
        <f t="shared" si="216"/>
        <v>3</v>
      </c>
      <c r="AD109" s="40">
        <f t="shared" si="216"/>
        <v>3</v>
      </c>
      <c r="AE109" s="40">
        <f t="shared" si="216"/>
        <v>3</v>
      </c>
      <c r="AF109" s="40">
        <f t="shared" si="216"/>
        <v>2</v>
      </c>
      <c r="AG109" s="40">
        <f t="shared" si="216"/>
        <v>2</v>
      </c>
      <c r="AH109" s="40">
        <f t="shared" si="216"/>
        <v>2</v>
      </c>
      <c r="AI109" s="40">
        <f t="shared" si="216"/>
        <v>2</v>
      </c>
      <c r="AJ109" s="40">
        <f t="shared" si="216"/>
        <v>2</v>
      </c>
      <c r="AK109" s="40">
        <f t="shared" si="216"/>
        <v>2</v>
      </c>
      <c r="AL109" s="40">
        <f t="shared" si="216"/>
        <v>2</v>
      </c>
      <c r="AM109" s="40">
        <f t="shared" si="216"/>
        <v>2</v>
      </c>
      <c r="AN109" s="40">
        <f t="shared" si="216"/>
        <v>2</v>
      </c>
      <c r="AO109" s="40">
        <f t="shared" si="216"/>
        <v>2</v>
      </c>
      <c r="AP109" s="40">
        <f t="shared" si="216"/>
        <v>1</v>
      </c>
      <c r="AQ109" s="40">
        <f t="shared" si="216"/>
        <v>1</v>
      </c>
      <c r="AR109" s="40">
        <f t="shared" si="216"/>
        <v>1</v>
      </c>
      <c r="AS109" s="40">
        <f t="shared" si="216"/>
        <v>1</v>
      </c>
      <c r="AT109" s="40">
        <f t="shared" si="216"/>
        <v>1</v>
      </c>
      <c r="AU109" s="40">
        <f t="shared" si="216"/>
        <v>1</v>
      </c>
      <c r="AV109" s="40">
        <f t="shared" si="216"/>
        <v>1</v>
      </c>
      <c r="AW109" s="40">
        <f t="shared" si="216"/>
        <v>1</v>
      </c>
      <c r="AX109" s="40">
        <f t="shared" si="216"/>
        <v>1</v>
      </c>
      <c r="AY109" s="40">
        <f t="shared" si="216"/>
        <v>1</v>
      </c>
      <c r="AZ109" s="40" t="e">
        <f t="shared" si="216"/>
        <v>#N/A</v>
      </c>
      <c r="BA109" s="40" t="e">
        <f t="shared" si="216"/>
        <v>#N/A</v>
      </c>
    </row>
    <row r="110" spans="1:78" s="117" customFormat="1">
      <c r="A110" s="116" t="s">
        <v>16</v>
      </c>
      <c r="B110" s="117" t="s">
        <v>394</v>
      </c>
      <c r="L110" s="122"/>
      <c r="M110" s="189">
        <f t="shared" ref="M110:BA110" si="217">IF(ISNA(M107),-1,IF(ISNA(M109),99,IF(ISNA(M108),M107,0)))</f>
        <v>0</v>
      </c>
      <c r="N110" s="189">
        <f t="shared" si="217"/>
        <v>1</v>
      </c>
      <c r="O110" s="189">
        <f t="shared" si="217"/>
        <v>1</v>
      </c>
      <c r="P110" s="189">
        <f t="shared" si="217"/>
        <v>0</v>
      </c>
      <c r="Q110" s="189">
        <f t="shared" si="217"/>
        <v>2</v>
      </c>
      <c r="R110" s="189">
        <f t="shared" si="217"/>
        <v>0</v>
      </c>
      <c r="S110" s="189">
        <f t="shared" si="217"/>
        <v>3</v>
      </c>
      <c r="T110" s="189">
        <f t="shared" si="217"/>
        <v>0</v>
      </c>
      <c r="U110" s="189">
        <f t="shared" si="217"/>
        <v>0</v>
      </c>
      <c r="V110" s="189">
        <f t="shared" si="217"/>
        <v>0</v>
      </c>
      <c r="W110" s="189">
        <f t="shared" si="217"/>
        <v>6</v>
      </c>
      <c r="X110" s="189">
        <f t="shared" si="217"/>
        <v>6</v>
      </c>
      <c r="Y110" s="189">
        <f t="shared" si="217"/>
        <v>6</v>
      </c>
      <c r="Z110" s="189">
        <f t="shared" si="217"/>
        <v>6</v>
      </c>
      <c r="AA110" s="189">
        <f t="shared" si="217"/>
        <v>6</v>
      </c>
      <c r="AB110" s="189">
        <f t="shared" si="217"/>
        <v>6</v>
      </c>
      <c r="AC110" s="189">
        <f t="shared" si="217"/>
        <v>6</v>
      </c>
      <c r="AD110" s="189">
        <f t="shared" si="217"/>
        <v>6</v>
      </c>
      <c r="AE110" s="189">
        <f t="shared" si="217"/>
        <v>0</v>
      </c>
      <c r="AF110" s="189">
        <f t="shared" si="217"/>
        <v>7</v>
      </c>
      <c r="AG110" s="189">
        <f t="shared" si="217"/>
        <v>7</v>
      </c>
      <c r="AH110" s="189">
        <f t="shared" si="217"/>
        <v>7</v>
      </c>
      <c r="AI110" s="189">
        <f t="shared" si="217"/>
        <v>7</v>
      </c>
      <c r="AJ110" s="189">
        <f t="shared" si="217"/>
        <v>7</v>
      </c>
      <c r="AK110" s="189">
        <f t="shared" si="217"/>
        <v>7</v>
      </c>
      <c r="AL110" s="189">
        <f t="shared" si="217"/>
        <v>7</v>
      </c>
      <c r="AM110" s="189">
        <f t="shared" si="217"/>
        <v>7</v>
      </c>
      <c r="AN110" s="189">
        <f t="shared" si="217"/>
        <v>7</v>
      </c>
      <c r="AO110" s="189">
        <f t="shared" si="217"/>
        <v>0</v>
      </c>
      <c r="AP110" s="189">
        <f t="shared" si="217"/>
        <v>8</v>
      </c>
      <c r="AQ110" s="189">
        <f t="shared" si="217"/>
        <v>8</v>
      </c>
      <c r="AR110" s="189">
        <f t="shared" si="217"/>
        <v>8</v>
      </c>
      <c r="AS110" s="189">
        <f t="shared" si="217"/>
        <v>8</v>
      </c>
      <c r="AT110" s="189">
        <f t="shared" si="217"/>
        <v>8</v>
      </c>
      <c r="AU110" s="189">
        <f t="shared" si="217"/>
        <v>8</v>
      </c>
      <c r="AV110" s="189">
        <f t="shared" si="217"/>
        <v>8</v>
      </c>
      <c r="AW110" s="189">
        <f t="shared" si="217"/>
        <v>8</v>
      </c>
      <c r="AX110" s="189">
        <f t="shared" si="217"/>
        <v>8</v>
      </c>
      <c r="AY110" s="189">
        <f t="shared" si="217"/>
        <v>0</v>
      </c>
      <c r="AZ110" s="189">
        <f t="shared" si="217"/>
        <v>99</v>
      </c>
      <c r="BA110" s="189">
        <f t="shared" si="217"/>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8">IF(A111="*","","COM_PROJ")</f>
        <v/>
      </c>
      <c r="C111" s="23" t="str">
        <f t="shared" ref="C111:C123" si="219">IF($A111="*","","-")</f>
        <v/>
      </c>
      <c r="D111" s="57" t="str">
        <f>ITEMS_TRA!C15</f>
        <v>TFLCV</v>
      </c>
      <c r="E111" s="23" t="str">
        <f t="shared" ref="E111:K123" si="220">IF($A111="*","","-")</f>
        <v/>
      </c>
      <c r="H111" s="23" t="str">
        <f t="shared" si="220"/>
        <v/>
      </c>
      <c r="J111" s="23" t="str">
        <f t="shared" si="220"/>
        <v/>
      </c>
      <c r="K111" s="23" t="str">
        <f t="shared" si="220"/>
        <v/>
      </c>
      <c r="L111" s="125" t="str">
        <f t="shared" ref="L111:L123" si="221">IF(A111="*","",0)</f>
        <v/>
      </c>
      <c r="M111" s="186">
        <f>INDEX('[2]TS BYDem'!J$10:J$59,MATCH($D111,'[2]TS BYDem'!D$10:D$59,0))</f>
        <v>43.11250375056882</v>
      </c>
      <c r="N111" s="186" cm="1">
        <f t="array" ref="N111">IF(N$110=-1,O111,IF(N$110=99,M111,IF(N$110=0,INDEX($F92:$N92,0,N$108),(INDEX($F92:$N92,0,N$110+1)-INDEX($F92:$N92,0,N$110))/(INDEX($F$4:$N$4,0,N$110+1)-INDEX($F$4:$N$4,0,N$110))+M111)))</f>
        <v>43.541669167045889</v>
      </c>
      <c r="O111" s="186" cm="1">
        <f t="array" ref="O111">IF(O$110=-1,P111,IF(O$110=99,N111,IF(O$110=0,INDEX($F92:$N92,0,O$108),(INDEX($F92:$N92,0,O$110+1)-INDEX($F92:$N92,0,O$110))/(INDEX($F$4:$N$4,0,O$110+1)-INDEX($F$4:$N$4,0,O$110))+N111)))</f>
        <v>43.970834583522958</v>
      </c>
      <c r="P111" s="186" cm="1">
        <f t="array" ref="P111">IF(P$110=-1,Q111,IF(P$110=99,O111,IF(P$110=0,INDEX($F92:$N92,0,P$108),(INDEX($F92:$N92,0,P$110+1)-INDEX($F92:$N92,0,P$110))/(INDEX($F$4:$N$4,0,P$110+1)-INDEX($F$4:$N$4,0,P$110))+O111)))</f>
        <v>44.4</v>
      </c>
      <c r="Q111" s="186" cm="1">
        <f t="array" ref="Q111">IF(Q$110=-1,R111,IF(Q$110=99,P111,IF(Q$110=0,INDEX($F92:$N92,0,Q$108),(INDEX($F92:$N92,0,Q$110+1)-INDEX($F92:$N92,0,Q$110))/(INDEX($F$4:$N$4,0,Q$110+1)-INDEX($F$4:$N$4,0,Q$110))+P111)))</f>
        <v>44.871410582810697</v>
      </c>
      <c r="R111" s="186" cm="1">
        <f t="array" ref="R111">IF(R$110=-1,S111,IF(R$110=99,Q111,IF(R$110=0,INDEX($F92:$N92,0,R$108),(INDEX($F92:$N92,0,R$110+1)-INDEX($F92:$N92,0,R$110))/(INDEX($F$4:$N$4,0,R$110+1)-INDEX($F$4:$N$4,0,R$110))+Q111)))</f>
        <v>45.342821165621402</v>
      </c>
      <c r="S111" s="186" cm="1">
        <f t="array" ref="S111">IF(S$110=-1,T111,IF(S$110=99,R111,IF(S$110=0,INDEX($F92:$N92,0,S$108),(INDEX($F92:$N92,0,S$110+1)-INDEX($F92:$N92,0,S$110))/(INDEX($F$4:$N$4,0,S$110+1)-INDEX($F$4:$N$4,0,S$110))+R111)))</f>
        <v>45.890839773773536</v>
      </c>
      <c r="T111" s="186" cm="1">
        <f t="array" ref="T111">IF(T$110=-1,U111,IF(T$110=99,S111,IF(T$110=0,INDEX($F92:$N92,0,T$108),(INDEX($F92:$N92,0,T$110+1)-INDEX($F92:$N92,0,T$110))/(INDEX($F$4:$N$4,0,T$110+1)-INDEX($F$4:$N$4,0,T$110))+S111)))</f>
        <v>46.438858381925677</v>
      </c>
      <c r="U111" s="186" cm="1">
        <f t="array" ref="U111">IF(U$110=-1,V111,IF(U$110=99,T111,IF(U$110=0,INDEX($F92:$N92,0,U$108),(INDEX($F92:$N92,0,U$110+1)-INDEX($F92:$N92,0,U$110))/(INDEX($F$4:$N$4,0,U$110+1)-INDEX($F$4:$N$4,0,U$110))+T111)))</f>
        <v>43.691286237635431</v>
      </c>
      <c r="V111" s="186" cm="1">
        <f t="array" ref="V111">IF(V$110=-1,W111,IF(V$110=99,U111,IF(V$110=0,INDEX($F92:$N92,0,V$108),(INDEX($F92:$N92,0,V$110+1)-INDEX($F92:$N92,0,V$110))/(INDEX($F$4:$N$4,0,V$110+1)-INDEX($F$4:$N$4,0,V$110))+U111)))</f>
        <v>44.421653861860079</v>
      </c>
      <c r="W111" s="186" cm="1">
        <f t="array" ref="W111">IF(W$110=-1,X111,IF(W$110=99,V111,IF(W$110=0,INDEX($F92:$N92,0,W$108),(INDEX($F92:$N92,0,W$110+1)-INDEX($F92:$N92,0,W$110))/(INDEX($F$4:$N$4,0,W$110+1)-INDEX($F$4:$N$4,0,W$110))+V111)))</f>
        <v>45.206530981408129</v>
      </c>
      <c r="X111" s="186" cm="1">
        <f t="array" ref="X111">IF(X$110=-1,Y111,IF(X$110=99,W111,IF(X$110=0,INDEX($F92:$N92,0,X$108),(INDEX($F92:$N92,0,X$110+1)-INDEX($F92:$N92,0,X$110))/(INDEX($F$4:$N$4,0,X$110+1)-INDEX($F$4:$N$4,0,X$110))+W111)))</f>
        <v>45.991408100956178</v>
      </c>
      <c r="Y111" s="186" cm="1">
        <f t="array" ref="Y111">IF(Y$110=-1,Z111,IF(Y$110=99,X111,IF(Y$110=0,INDEX($F92:$N92,0,Y$108),(INDEX($F92:$N92,0,Y$110+1)-INDEX($F92:$N92,0,Y$110))/(INDEX($F$4:$N$4,0,Y$110+1)-INDEX($F$4:$N$4,0,Y$110))+X111)))</f>
        <v>46.776285220504228</v>
      </c>
      <c r="Z111" s="186" cm="1">
        <f t="array" ref="Z111">IF(Z$110=-1,AA111,IF(Z$110=99,Y111,IF(Z$110=0,INDEX($F92:$N92,0,Z$108),(INDEX($F92:$N92,0,Z$110+1)-INDEX($F92:$N92,0,Z$110))/(INDEX($F$4:$N$4,0,Z$110+1)-INDEX($F$4:$N$4,0,Z$110))+Y111)))</f>
        <v>47.561162340052277</v>
      </c>
      <c r="AA111" s="186" cm="1">
        <f t="array" ref="AA111">IF(AA$110=-1,AB111,IF(AA$110=99,Z111,IF(AA$110=0,INDEX($F92:$N92,0,AA$108),(INDEX($F92:$N92,0,AA$110+1)-INDEX($F92:$N92,0,AA$110))/(INDEX($F$4:$N$4,0,AA$110+1)-INDEX($F$4:$N$4,0,AA$110))+Z111)))</f>
        <v>48.346039459600327</v>
      </c>
      <c r="AB111" s="186" cm="1">
        <f t="array" ref="AB111">IF(AB$110=-1,AC111,IF(AB$110=99,AA111,IF(AB$110=0,INDEX($F92:$N92,0,AB$108),(INDEX($F92:$N92,0,AB$110+1)-INDEX($F92:$N92,0,AB$110))/(INDEX($F$4:$N$4,0,AB$110+1)-INDEX($F$4:$N$4,0,AB$110))+AA111)))</f>
        <v>49.130916579148376</v>
      </c>
      <c r="AC111" s="186" cm="1">
        <f t="array" ref="AC111">IF(AC$110=-1,AD111,IF(AC$110=99,AB111,IF(AC$110=0,INDEX($F92:$N92,0,AC$108),(INDEX($F92:$N92,0,AC$110+1)-INDEX($F92:$N92,0,AC$110))/(INDEX($F$4:$N$4,0,AC$110+1)-INDEX($F$4:$N$4,0,AC$110))+AB111)))</f>
        <v>49.915793698696426</v>
      </c>
      <c r="AD111" s="186" cm="1">
        <f t="array" ref="AD111">IF(AD$110=-1,AE111,IF(AD$110=99,AC111,IF(AD$110=0,INDEX($F92:$N92,0,AD$108),(INDEX($F92:$N92,0,AD$110+1)-INDEX($F92:$N92,0,AD$110))/(INDEX($F$4:$N$4,0,AD$110+1)-INDEX($F$4:$N$4,0,AD$110))+AC111)))</f>
        <v>50.700670818244475</v>
      </c>
      <c r="AE111" s="186" cm="1">
        <f t="array" ref="AE111">IF(AE$110=-1,AF111,IF(AE$110=99,AD111,IF(AE$110=0,INDEX($F92:$N92,0,AE$108),(INDEX($F92:$N92,0,AE$110+1)-INDEX($F92:$N92,0,AE$110))/(INDEX($F$4:$N$4,0,AE$110+1)-INDEX($F$4:$N$4,0,AE$110))+AD111)))</f>
        <v>51.485547937792511</v>
      </c>
      <c r="AF111" s="186" cm="1">
        <f t="array" ref="AF111">IF(AF$110=-1,AG111,IF(AF$110=99,AE111,IF(AF$110=0,INDEX($F92:$N92,0,AF$108),(INDEX($F92:$N92,0,AF$110+1)-INDEX($F92:$N92,0,AF$110))/(INDEX($F$4:$N$4,0,AF$110+1)-INDEX($F$4:$N$4,0,AF$110))+AE111)))</f>
        <v>52.780313290213471</v>
      </c>
      <c r="AG111" s="186" cm="1">
        <f t="array" ref="AG111">IF(AG$110=-1,AH111,IF(AG$110=99,AF111,IF(AG$110=0,INDEX($F92:$N92,0,AG$108),(INDEX($F92:$N92,0,AG$110+1)-INDEX($F92:$N92,0,AG$110))/(INDEX($F$4:$N$4,0,AG$110+1)-INDEX($F$4:$N$4,0,AG$110))+AF111)))</f>
        <v>54.075078642634423</v>
      </c>
      <c r="AH111" s="186" cm="1">
        <f t="array" ref="AH111">IF(AH$110=-1,AI111,IF(AH$110=99,AG111,IF(AH$110=0,INDEX($F92:$N92,0,AH$108),(INDEX($F92:$N92,0,AH$110+1)-INDEX($F92:$N92,0,AH$110))/(INDEX($F$4:$N$4,0,AH$110+1)-INDEX($F$4:$N$4,0,AH$110))+AG111)))</f>
        <v>55.369843995055376</v>
      </c>
      <c r="AI111" s="186" cm="1">
        <f t="array" ref="AI111">IF(AI$110=-1,AJ111,IF(AI$110=99,AH111,IF(AI$110=0,INDEX($F92:$N92,0,AI$108),(INDEX($F92:$N92,0,AI$110+1)-INDEX($F92:$N92,0,AI$110))/(INDEX($F$4:$N$4,0,AI$110+1)-INDEX($F$4:$N$4,0,AI$110))+AH111)))</f>
        <v>56.664609347476329</v>
      </c>
      <c r="AJ111" s="186" cm="1">
        <f t="array" ref="AJ111">IF(AJ$110=-1,AK111,IF(AJ$110=99,AI111,IF(AJ$110=0,INDEX($F92:$N92,0,AJ$108),(INDEX($F92:$N92,0,AJ$110+1)-INDEX($F92:$N92,0,AJ$110))/(INDEX($F$4:$N$4,0,AJ$110+1)-INDEX($F$4:$N$4,0,AJ$110))+AI111)))</f>
        <v>57.959374699897282</v>
      </c>
      <c r="AK111" s="186" cm="1">
        <f t="array" ref="AK111">IF(AK$110=-1,AL111,IF(AK$110=99,AJ111,IF(AK$110=0,INDEX($F92:$N92,0,AK$108),(INDEX($F92:$N92,0,AK$110+1)-INDEX($F92:$N92,0,AK$110))/(INDEX($F$4:$N$4,0,AK$110+1)-INDEX($F$4:$N$4,0,AK$110))+AJ111)))</f>
        <v>59.254140052318235</v>
      </c>
      <c r="AL111" s="186" cm="1">
        <f t="array" ref="AL111">IF(AL$110=-1,AM111,IF(AL$110=99,AK111,IF(AL$110=0,INDEX($F92:$N92,0,AL$108),(INDEX($F92:$N92,0,AL$110+1)-INDEX($F92:$N92,0,AL$110))/(INDEX($F$4:$N$4,0,AL$110+1)-INDEX($F$4:$N$4,0,AL$110))+AK111)))</f>
        <v>60.548905404739187</v>
      </c>
      <c r="AM111" s="186" cm="1">
        <f t="array" ref="AM111">IF(AM$110=-1,AN111,IF(AM$110=99,AL111,IF(AM$110=0,INDEX($F92:$N92,0,AM$108),(INDEX($F92:$N92,0,AM$110+1)-INDEX($F92:$N92,0,AM$110))/(INDEX($F$4:$N$4,0,AM$110+1)-INDEX($F$4:$N$4,0,AM$110))+AL111)))</f>
        <v>61.84367075716014</v>
      </c>
      <c r="AN111" s="186" cm="1">
        <f t="array" ref="AN111">IF(AN$110=-1,AO111,IF(AN$110=99,AM111,IF(AN$110=0,INDEX($F92:$N92,0,AN$108),(INDEX($F92:$N92,0,AN$110+1)-INDEX($F92:$N92,0,AN$110))/(INDEX($F$4:$N$4,0,AN$110+1)-INDEX($F$4:$N$4,0,AN$110))+AM111)))</f>
        <v>63.138436109581093</v>
      </c>
      <c r="AO111" s="186" cm="1">
        <f t="array" ref="AO111">IF(AO$110=-1,AP111,IF(AO$110=99,AN111,IF(AO$110=0,INDEX($F92:$N92,0,AO$108),(INDEX($F92:$N92,0,AO$110+1)-INDEX($F92:$N92,0,AO$110))/(INDEX($F$4:$N$4,0,AO$110+1)-INDEX($F$4:$N$4,0,AO$110))+AN111)))</f>
        <v>64.433201462002074</v>
      </c>
      <c r="AP111" s="186" cm="1">
        <f t="array" ref="AP111">IF(AP$110=-1,AQ111,IF(AP$110=99,AO111,IF(AP$110=0,INDEX($F92:$N92,0,AP$108),(INDEX($F92:$N92,0,AP$110+1)-INDEX($F92:$N92,0,AP$110))/(INDEX($F$4:$N$4,0,AP$110+1)-INDEX($F$4:$N$4,0,AP$110))+AO111)))</f>
        <v>66.321736803371934</v>
      </c>
      <c r="AQ111" s="186" cm="1">
        <f t="array" ref="AQ111">IF(AQ$110=-1,AR111,IF(AQ$110=99,AP111,IF(AQ$110=0,INDEX($F92:$N92,0,AQ$108),(INDEX($F92:$N92,0,AQ$110+1)-INDEX($F92:$N92,0,AQ$110))/(INDEX($F$4:$N$4,0,AQ$110+1)-INDEX($F$4:$N$4,0,AQ$110))+AP111)))</f>
        <v>68.210272144741793</v>
      </c>
      <c r="AR111" s="186" cm="1">
        <f t="array" ref="AR111">IF(AR$110=-1,AS111,IF(AR$110=99,AQ111,IF(AR$110=0,INDEX($F92:$N92,0,AR$108),(INDEX($F92:$N92,0,AR$110+1)-INDEX($F92:$N92,0,AR$110))/(INDEX($F$4:$N$4,0,AR$110+1)-INDEX($F$4:$N$4,0,AR$110))+AQ111)))</f>
        <v>70.098807486111653</v>
      </c>
      <c r="AS111" s="186" cm="1">
        <f t="array" ref="AS111">IF(AS$110=-1,AT111,IF(AS$110=99,AR111,IF(AS$110=0,INDEX($F92:$N92,0,AS$108),(INDEX($F92:$N92,0,AS$110+1)-INDEX($F92:$N92,0,AS$110))/(INDEX($F$4:$N$4,0,AS$110+1)-INDEX($F$4:$N$4,0,AS$110))+AR111)))</f>
        <v>71.987342827481513</v>
      </c>
      <c r="AT111" s="186" cm="1">
        <f t="array" ref="AT111">IF(AT$110=-1,AU111,IF(AT$110=99,AS111,IF(AT$110=0,INDEX($F92:$N92,0,AT$108),(INDEX($F92:$N92,0,AT$110+1)-INDEX($F92:$N92,0,AT$110))/(INDEX($F$4:$N$4,0,AT$110+1)-INDEX($F$4:$N$4,0,AT$110))+AS111)))</f>
        <v>73.875878168851372</v>
      </c>
      <c r="AU111" s="186" cm="1">
        <f t="array" ref="AU111">IF(AU$110=-1,AV111,IF(AU$110=99,AT111,IF(AU$110=0,INDEX($F92:$N92,0,AU$108),(INDEX($F92:$N92,0,AU$110+1)-INDEX($F92:$N92,0,AU$110))/(INDEX($F$4:$N$4,0,AU$110+1)-INDEX($F$4:$N$4,0,AU$110))+AT111)))</f>
        <v>75.764413510221232</v>
      </c>
      <c r="AV111" s="186" cm="1">
        <f t="array" ref="AV111">IF(AV$110=-1,AW111,IF(AV$110=99,AU111,IF(AV$110=0,INDEX($F92:$N92,0,AV$108),(INDEX($F92:$N92,0,AV$110+1)-INDEX($F92:$N92,0,AV$110))/(INDEX($F$4:$N$4,0,AV$110+1)-INDEX($F$4:$N$4,0,AV$110))+AU111)))</f>
        <v>77.652948851591091</v>
      </c>
      <c r="AW111" s="186" cm="1">
        <f t="array" ref="AW111">IF(AW$110=-1,AX111,IF(AW$110=99,AV111,IF(AW$110=0,INDEX($F92:$N92,0,AW$108),(INDEX($F92:$N92,0,AW$110+1)-INDEX($F92:$N92,0,AW$110))/(INDEX($F$4:$N$4,0,AW$110+1)-INDEX($F$4:$N$4,0,AW$110))+AV111)))</f>
        <v>79.541484192960951</v>
      </c>
      <c r="AX111" s="186" cm="1">
        <f t="array" ref="AX111">IF(AX$110=-1,AY111,IF(AX$110=99,AW111,IF(AX$110=0,INDEX($F92:$N92,0,AX$108),(INDEX($F92:$N92,0,AX$110+1)-INDEX($F92:$N92,0,AX$110))/(INDEX($F$4:$N$4,0,AX$110+1)-INDEX($F$4:$N$4,0,AX$110))+AW111)))</f>
        <v>81.43001953433081</v>
      </c>
      <c r="AY111" s="186" cm="1">
        <f t="array" ref="AY111">IF(AY$110=-1,AZ111,IF(AY$110=99,AX111,IF(AY$110=0,INDEX($F92:$N92,0,AY$108),(INDEX($F92:$N92,0,AY$110+1)-INDEX($F92:$N92,0,AY$110))/(INDEX($F$4:$N$4,0,AY$110+1)-INDEX($F$4:$N$4,0,AY$110))+AX111)))</f>
        <v>83.318554875700642</v>
      </c>
      <c r="AZ111" s="186" cm="1">
        <f t="array" ref="AZ111">IF(AZ$110=-1,BA111,IF(AZ$110=99,AY111,IF(AZ$110=0,INDEX($F92:$N92,0,AZ$108),(INDEX($F92:$N92,0,AZ$110+1)-INDEX($F92:$N92,0,AZ$110))/(INDEX($F$4:$N$4,0,AZ$110+1)-INDEX($F$4:$N$4,0,AZ$110))+AY111)))</f>
        <v>83.318554875700642</v>
      </c>
      <c r="BA111" s="186" cm="1">
        <f t="array" ref="BA111">IF(BA$110=-1,BB111,IF(BA$110=99,AZ111,IF(BA$110=0,INDEX($F92:$N92,0,BA$108),(INDEX($F92:$N92,0,BA$110+1)-INDEX($F92:$N92,0,BA$110))/(INDEX($F$4:$N$4,0,BA$110+1)-INDEX($F$4:$N$4,0,BA$110))+AZ111)))</f>
        <v>83.318554875700642</v>
      </c>
    </row>
    <row r="112" spans="1:78">
      <c r="A112" s="116" t="s">
        <v>16</v>
      </c>
      <c r="B112" s="22" t="str">
        <f t="shared" si="218"/>
        <v/>
      </c>
      <c r="C112" s="23" t="str">
        <f t="shared" si="219"/>
        <v/>
      </c>
      <c r="D112" s="57" t="str">
        <f>ITEMS_TRA!C16</f>
        <v>TFHCV1</v>
      </c>
      <c r="E112" s="23" t="str">
        <f t="shared" si="220"/>
        <v/>
      </c>
      <c r="H112" s="23" t="str">
        <f t="shared" si="220"/>
        <v/>
      </c>
      <c r="J112" s="23" t="str">
        <f t="shared" si="220"/>
        <v/>
      </c>
      <c r="K112" s="23" t="str">
        <f t="shared" si="220"/>
        <v/>
      </c>
      <c r="L112" s="125" t="str">
        <f t="shared" si="221"/>
        <v/>
      </c>
      <c r="M112" s="186">
        <f>INDEX('[2]TS BYDem'!J$10:J$59,MATCH($D112,'[2]TS BYDem'!D$10:D$59,0))</f>
        <v>3.310563752317667</v>
      </c>
      <c r="N112" s="186" cm="1">
        <f t="array" ref="N112">IF(N$110=-1,O112,IF(N$110=99,M112,IF(N$110=0,INDEX($F93:$N93,0,N$108),(INDEX($F93:$N93,0,N$110+1)-INDEX($F93:$N93,0,N$110))/(INDEX($F$4:$N$4,0,N$110+1)-INDEX($F$4:$N$4,0,N$110))+M112)))</f>
        <v>3.3405637523176668</v>
      </c>
      <c r="O112" s="186" cm="1">
        <f t="array" ref="O112">IF(O$110=-1,P112,IF(O$110=99,N112,IF(O$110=0,INDEX($F93:$N93,0,O$108),(INDEX($F93:$N93,0,O$110+1)-INDEX($F93:$N93,0,O$110))/(INDEX($F$4:$N$4,0,O$110+1)-INDEX($F$4:$N$4,0,O$110))+N112)))</f>
        <v>3.3705637523176666</v>
      </c>
      <c r="P112" s="186" cm="1">
        <f t="array" ref="P112">IF(P$110=-1,Q112,IF(P$110=99,O112,IF(P$110=0,INDEX($F93:$N93,0,P$108),(INDEX($F93:$N93,0,P$110+1)-INDEX($F93:$N93,0,P$110))/(INDEX($F$4:$N$4,0,P$110+1)-INDEX($F$4:$N$4,0,P$110))+O112)))</f>
        <v>3.4</v>
      </c>
      <c r="Q112" s="186" cm="1">
        <f t="array" ref="Q112">IF(Q$110=-1,R112,IF(Q$110=99,P112,IF(Q$110=0,INDEX($F93:$N93,0,Q$108),(INDEX($F93:$N93,0,Q$110+1)-INDEX($F93:$N93,0,Q$110))/(INDEX($F$4:$N$4,0,Q$110+1)-INDEX($F$4:$N$4,0,Q$110))+P112)))</f>
        <v>3.4249999999999998</v>
      </c>
      <c r="R112" s="186" cm="1">
        <f t="array" ref="R112">IF(R$110=-1,S112,IF(R$110=99,Q112,IF(R$110=0,INDEX($F93:$N93,0,R$108),(INDEX($F93:$N93,0,R$110+1)-INDEX($F93:$N93,0,R$110))/(INDEX($F$4:$N$4,0,R$110+1)-INDEX($F$4:$N$4,0,R$110))+Q112)))</f>
        <v>3.45</v>
      </c>
      <c r="S112" s="186" cm="1">
        <f t="array" ref="S112">IF(S$110=-1,T112,IF(S$110=99,R112,IF(S$110=0,INDEX($F93:$N93,0,S$108),(INDEX($F93:$N93,0,S$110+1)-INDEX($F93:$N93,0,S$110))/(INDEX($F$4:$N$4,0,S$110+1)-INDEX($F$4:$N$4,0,S$110))+R112)))</f>
        <v>3.5076918860186361</v>
      </c>
      <c r="T112" s="186" cm="1">
        <f t="array" ref="T112">IF(T$110=-1,U112,IF(T$110=99,S112,IF(T$110=0,INDEX($F93:$N93,0,T$108),(INDEX($F93:$N93,0,T$110+1)-INDEX($F93:$N93,0,T$110))/(INDEX($F$4:$N$4,0,T$110+1)-INDEX($F$4:$N$4,0,T$110))+S112)))</f>
        <v>3.5653837720372721</v>
      </c>
      <c r="U112" s="186" cm="1">
        <f t="array" ref="U112">IF(U$110=-1,V112,IF(U$110=99,T112,IF(U$110=0,INDEX($F93:$N93,0,U$108),(INDEX($F93:$N93,0,U$110+1)-INDEX($F93:$N93,0,U$110))/(INDEX($F$4:$N$4,0,U$110+1)-INDEX($F$4:$N$4,0,U$110))+T112)))</f>
        <v>3.3544365292091225</v>
      </c>
      <c r="V112" s="186" cm="1">
        <f t="array" ref="V112">IF(V$110=-1,W112,IF(V$110=99,U112,IF(V$110=0,INDEX($F93:$N93,0,V$108),(INDEX($F93:$N93,0,V$110+1)-INDEX($F93:$N93,0,V$110))/(INDEX($F$4:$N$4,0,V$110+1)-INDEX($F$4:$N$4,0,V$110))+U112)))</f>
        <v>3.4105111392612395</v>
      </c>
      <c r="W112" s="186" cm="1">
        <f t="array" ref="W112">IF(W$110=-1,X112,IF(W$110=99,V112,IF(W$110=0,INDEX($F93:$N93,0,W$108),(INDEX($F93:$N93,0,W$110+1)-INDEX($F93:$N93,0,W$110))/(INDEX($F$4:$N$4,0,W$110+1)-INDEX($F$4:$N$4,0,W$110))+V112)))</f>
        <v>3.4707707632611506</v>
      </c>
      <c r="X112" s="186" cm="1">
        <f t="array" ref="X112">IF(X$110=-1,Y112,IF(X$110=99,W112,IF(X$110=0,INDEX($F93:$N93,0,X$108),(INDEX($F93:$N93,0,X$110+1)-INDEX($F93:$N93,0,X$110))/(INDEX($F$4:$N$4,0,X$110+1)-INDEX($F$4:$N$4,0,X$110))+W112)))</f>
        <v>3.5310303872610618</v>
      </c>
      <c r="Y112" s="186" cm="1">
        <f t="array" ref="Y112">IF(Y$110=-1,Z112,IF(Y$110=99,X112,IF(Y$110=0,INDEX($F93:$N93,0,Y$108),(INDEX($F93:$N93,0,Y$110+1)-INDEX($F93:$N93,0,Y$110))/(INDEX($F$4:$N$4,0,Y$110+1)-INDEX($F$4:$N$4,0,Y$110))+X112)))</f>
        <v>3.5912900112609729</v>
      </c>
      <c r="Z112" s="186" cm="1">
        <f t="array" ref="Z112">IF(Z$110=-1,AA112,IF(Z$110=99,Y112,IF(Z$110=0,INDEX($F93:$N93,0,Z$108),(INDEX($F93:$N93,0,Z$110+1)-INDEX($F93:$N93,0,Z$110))/(INDEX($F$4:$N$4,0,Z$110+1)-INDEX($F$4:$N$4,0,Z$110))+Y112)))</f>
        <v>3.6515496352608841</v>
      </c>
      <c r="AA112" s="186" cm="1">
        <f t="array" ref="AA112">IF(AA$110=-1,AB112,IF(AA$110=99,Z112,IF(AA$110=0,INDEX($F93:$N93,0,AA$108),(INDEX($F93:$N93,0,AA$110+1)-INDEX($F93:$N93,0,AA$110))/(INDEX($F$4:$N$4,0,AA$110+1)-INDEX($F$4:$N$4,0,AA$110))+Z112)))</f>
        <v>3.7118092592607952</v>
      </c>
      <c r="AB112" s="186" cm="1">
        <f t="array" ref="AB112">IF(AB$110=-1,AC112,IF(AB$110=99,AA112,IF(AB$110=0,INDEX($F93:$N93,0,AB$108),(INDEX($F93:$N93,0,AB$110+1)-INDEX($F93:$N93,0,AB$110))/(INDEX($F$4:$N$4,0,AB$110+1)-INDEX($F$4:$N$4,0,AB$110))+AA112)))</f>
        <v>3.7720688832607063</v>
      </c>
      <c r="AC112" s="186" cm="1">
        <f t="array" ref="AC112">IF(AC$110=-1,AD112,IF(AC$110=99,AB112,IF(AC$110=0,INDEX($F93:$N93,0,AC$108),(INDEX($F93:$N93,0,AC$110+1)-INDEX($F93:$N93,0,AC$110))/(INDEX($F$4:$N$4,0,AC$110+1)-INDEX($F$4:$N$4,0,AC$110))+AB112)))</f>
        <v>3.8323285072606175</v>
      </c>
      <c r="AD112" s="186" cm="1">
        <f t="array" ref="AD112">IF(AD$110=-1,AE112,IF(AD$110=99,AC112,IF(AD$110=0,INDEX($F93:$N93,0,AD$108),(INDEX($F93:$N93,0,AD$110+1)-INDEX($F93:$N93,0,AD$110))/(INDEX($F$4:$N$4,0,AD$110+1)-INDEX($F$4:$N$4,0,AD$110))+AC112)))</f>
        <v>3.8925881312605286</v>
      </c>
      <c r="AE112" s="186" cm="1">
        <f t="array" ref="AE112">IF(AE$110=-1,AF112,IF(AE$110=99,AD112,IF(AE$110=0,INDEX($F93:$N93,0,AE$108),(INDEX($F93:$N93,0,AE$110+1)-INDEX($F93:$N93,0,AE$110))/(INDEX($F$4:$N$4,0,AE$110+1)-INDEX($F$4:$N$4,0,AE$110))+AD112)))</f>
        <v>3.9528477552604406</v>
      </c>
      <c r="AF112" s="186" cm="1">
        <f t="array" ref="AF112">IF(AF$110=-1,AG112,IF(AF$110=99,AE112,IF(AF$110=0,INDEX($F93:$N93,0,AF$108),(INDEX($F93:$N93,0,AF$110+1)-INDEX($F93:$N93,0,AF$110))/(INDEX($F$4:$N$4,0,AF$110+1)-INDEX($F$4:$N$4,0,AF$110))+AE112)))</f>
        <v>4.0522544921391086</v>
      </c>
      <c r="AG112" s="186" cm="1">
        <f t="array" ref="AG112">IF(AG$110=-1,AH112,IF(AG$110=99,AF112,IF(AG$110=0,INDEX($F93:$N93,0,AG$108),(INDEX($F93:$N93,0,AG$110+1)-INDEX($F93:$N93,0,AG$110))/(INDEX($F$4:$N$4,0,AG$110+1)-INDEX($F$4:$N$4,0,AG$110))+AF112)))</f>
        <v>4.1516612290177761</v>
      </c>
      <c r="AH112" s="186" cm="1">
        <f t="array" ref="AH112">IF(AH$110=-1,AI112,IF(AH$110=99,AG112,IF(AH$110=0,INDEX($F93:$N93,0,AH$108),(INDEX($F93:$N93,0,AH$110+1)-INDEX($F93:$N93,0,AH$110))/(INDEX($F$4:$N$4,0,AH$110+1)-INDEX($F$4:$N$4,0,AH$110))+AG112)))</f>
        <v>4.2510679658964436</v>
      </c>
      <c r="AI112" s="186" cm="1">
        <f t="array" ref="AI112">IF(AI$110=-1,AJ112,IF(AI$110=99,AH112,IF(AI$110=0,INDEX($F93:$N93,0,AI$108),(INDEX($F93:$N93,0,AI$110+1)-INDEX($F93:$N93,0,AI$110))/(INDEX($F$4:$N$4,0,AI$110+1)-INDEX($F$4:$N$4,0,AI$110))+AH112)))</f>
        <v>4.3504747027751112</v>
      </c>
      <c r="AJ112" s="186" cm="1">
        <f t="array" ref="AJ112">IF(AJ$110=-1,AK112,IF(AJ$110=99,AI112,IF(AJ$110=0,INDEX($F93:$N93,0,AJ$108),(INDEX($F93:$N93,0,AJ$110+1)-INDEX($F93:$N93,0,AJ$110))/(INDEX($F$4:$N$4,0,AJ$110+1)-INDEX($F$4:$N$4,0,AJ$110))+AI112)))</f>
        <v>4.4498814396537787</v>
      </c>
      <c r="AK112" s="186" cm="1">
        <f t="array" ref="AK112">IF(AK$110=-1,AL112,IF(AK$110=99,AJ112,IF(AK$110=0,INDEX($F93:$N93,0,AK$108),(INDEX($F93:$N93,0,AK$110+1)-INDEX($F93:$N93,0,AK$110))/(INDEX($F$4:$N$4,0,AK$110+1)-INDEX($F$4:$N$4,0,AK$110))+AJ112)))</f>
        <v>4.5492881765324462</v>
      </c>
      <c r="AL112" s="186" cm="1">
        <f t="array" ref="AL112">IF(AL$110=-1,AM112,IF(AL$110=99,AK112,IF(AL$110=0,INDEX($F93:$N93,0,AL$108),(INDEX($F93:$N93,0,AL$110+1)-INDEX($F93:$N93,0,AL$110))/(INDEX($F$4:$N$4,0,AL$110+1)-INDEX($F$4:$N$4,0,AL$110))+AK112)))</f>
        <v>4.6486949134111137</v>
      </c>
      <c r="AM112" s="186" cm="1">
        <f t="array" ref="AM112">IF(AM$110=-1,AN112,IF(AM$110=99,AL112,IF(AM$110=0,INDEX($F93:$N93,0,AM$108),(INDEX($F93:$N93,0,AM$110+1)-INDEX($F93:$N93,0,AM$110))/(INDEX($F$4:$N$4,0,AM$110+1)-INDEX($F$4:$N$4,0,AM$110))+AL112)))</f>
        <v>4.7481016502897813</v>
      </c>
      <c r="AN112" s="186" cm="1">
        <f t="array" ref="AN112">IF(AN$110=-1,AO112,IF(AN$110=99,AM112,IF(AN$110=0,INDEX($F93:$N93,0,AN$108),(INDEX($F93:$N93,0,AN$110+1)-INDEX($F93:$N93,0,AN$110))/(INDEX($F$4:$N$4,0,AN$110+1)-INDEX($F$4:$N$4,0,AN$110))+AM112)))</f>
        <v>4.8475083871684488</v>
      </c>
      <c r="AO112" s="186" cm="1">
        <f t="array" ref="AO112">IF(AO$110=-1,AP112,IF(AO$110=99,AN112,IF(AO$110=0,INDEX($F93:$N93,0,AO$108),(INDEX($F93:$N93,0,AO$110+1)-INDEX($F93:$N93,0,AO$110))/(INDEX($F$4:$N$4,0,AO$110+1)-INDEX($F$4:$N$4,0,AO$110))+AN112)))</f>
        <v>4.9469151240471172</v>
      </c>
      <c r="AP112" s="186" cm="1">
        <f t="array" ref="AP112">IF(AP$110=-1,AQ112,IF(AP$110=99,AO112,IF(AP$110=0,INDEX($F93:$N93,0,AP$108),(INDEX($F93:$N93,0,AP$110+1)-INDEX($F93:$N93,0,AP$110))/(INDEX($F$4:$N$4,0,AP$110+1)-INDEX($F$4:$N$4,0,AP$110))+AO112)))</f>
        <v>5.0919090686368405</v>
      </c>
      <c r="AQ112" s="186" cm="1">
        <f t="array" ref="AQ112">IF(AQ$110=-1,AR112,IF(AQ$110=99,AP112,IF(AQ$110=0,INDEX($F93:$N93,0,AQ$108),(INDEX($F93:$N93,0,AQ$110+1)-INDEX($F93:$N93,0,AQ$110))/(INDEX($F$4:$N$4,0,AQ$110+1)-INDEX($F$4:$N$4,0,AQ$110))+AP112)))</f>
        <v>5.2369030132265637</v>
      </c>
      <c r="AR112" s="186" cm="1">
        <f t="array" ref="AR112">IF(AR$110=-1,AS112,IF(AR$110=99,AQ112,IF(AR$110=0,INDEX($F93:$N93,0,AR$108),(INDEX($F93:$N93,0,AR$110+1)-INDEX($F93:$N93,0,AR$110))/(INDEX($F$4:$N$4,0,AR$110+1)-INDEX($F$4:$N$4,0,AR$110))+AQ112)))</f>
        <v>5.381896957816287</v>
      </c>
      <c r="AS112" s="186" cm="1">
        <f t="array" ref="AS112">IF(AS$110=-1,AT112,IF(AS$110=99,AR112,IF(AS$110=0,INDEX($F93:$N93,0,AS$108),(INDEX($F93:$N93,0,AS$110+1)-INDEX($F93:$N93,0,AS$110))/(INDEX($F$4:$N$4,0,AS$110+1)-INDEX($F$4:$N$4,0,AS$110))+AR112)))</f>
        <v>5.5268909024060102</v>
      </c>
      <c r="AT112" s="186" cm="1">
        <f t="array" ref="AT112">IF(AT$110=-1,AU112,IF(AT$110=99,AS112,IF(AT$110=0,INDEX($F93:$N93,0,AT$108),(INDEX($F93:$N93,0,AT$110+1)-INDEX($F93:$N93,0,AT$110))/(INDEX($F$4:$N$4,0,AT$110+1)-INDEX($F$4:$N$4,0,AT$110))+AS112)))</f>
        <v>5.6718848469957335</v>
      </c>
      <c r="AU112" s="186" cm="1">
        <f t="array" ref="AU112">IF(AU$110=-1,AV112,IF(AU$110=99,AT112,IF(AU$110=0,INDEX($F93:$N93,0,AU$108),(INDEX($F93:$N93,0,AU$110+1)-INDEX($F93:$N93,0,AU$110))/(INDEX($F$4:$N$4,0,AU$110+1)-INDEX($F$4:$N$4,0,AU$110))+AT112)))</f>
        <v>5.8168787915854567</v>
      </c>
      <c r="AV112" s="186" cm="1">
        <f t="array" ref="AV112">IF(AV$110=-1,AW112,IF(AV$110=99,AU112,IF(AV$110=0,INDEX($F93:$N93,0,AV$108),(INDEX($F93:$N93,0,AV$110+1)-INDEX($F93:$N93,0,AV$110))/(INDEX($F$4:$N$4,0,AV$110+1)-INDEX($F$4:$N$4,0,AV$110))+AU112)))</f>
        <v>5.96187273617518</v>
      </c>
      <c r="AW112" s="186" cm="1">
        <f t="array" ref="AW112">IF(AW$110=-1,AX112,IF(AW$110=99,AV112,IF(AW$110=0,INDEX($F93:$N93,0,AW$108),(INDEX($F93:$N93,0,AW$110+1)-INDEX($F93:$N93,0,AW$110))/(INDEX($F$4:$N$4,0,AW$110+1)-INDEX($F$4:$N$4,0,AW$110))+AV112)))</f>
        <v>6.1068666807649032</v>
      </c>
      <c r="AX112" s="186" cm="1">
        <f t="array" ref="AX112">IF(AX$110=-1,AY112,IF(AX$110=99,AW112,IF(AX$110=0,INDEX($F93:$N93,0,AX$108),(INDEX($F93:$N93,0,AX$110+1)-INDEX($F93:$N93,0,AX$110))/(INDEX($F$4:$N$4,0,AX$110+1)-INDEX($F$4:$N$4,0,AX$110))+AW112)))</f>
        <v>6.2518606253546265</v>
      </c>
      <c r="AY112" s="186" cm="1">
        <f t="array" ref="AY112">IF(AY$110=-1,AZ112,IF(AY$110=99,AX112,IF(AY$110=0,INDEX($F93:$N93,0,AY$108),(INDEX($F93:$N93,0,AY$110+1)-INDEX($F93:$N93,0,AY$110))/(INDEX($F$4:$N$4,0,AY$110+1)-INDEX($F$4:$N$4,0,AY$110))+AX112)))</f>
        <v>6.3968545699443533</v>
      </c>
      <c r="AZ112" s="186" cm="1">
        <f t="array" ref="AZ112">IF(AZ$110=-1,BA112,IF(AZ$110=99,AY112,IF(AZ$110=0,INDEX($F93:$N93,0,AZ$108),(INDEX($F93:$N93,0,AZ$110+1)-INDEX($F93:$N93,0,AZ$110))/(INDEX($F$4:$N$4,0,AZ$110+1)-INDEX($F$4:$N$4,0,AZ$110))+AY112)))</f>
        <v>6.3968545699443533</v>
      </c>
      <c r="BA112" s="186" cm="1">
        <f t="array" ref="BA112">IF(BA$110=-1,BB112,IF(BA$110=99,AZ112,IF(BA$110=0,INDEX($F93:$N93,0,BA$108),(INDEX($F93:$N93,0,BA$110+1)-INDEX($F93:$N93,0,BA$110))/(INDEX($F$4:$N$4,0,BA$110+1)-INDEX($F$4:$N$4,0,BA$110))+AZ112)))</f>
        <v>6.3968545699443533</v>
      </c>
    </row>
    <row r="113" spans="1:53">
      <c r="A113" s="116" t="s">
        <v>16</v>
      </c>
      <c r="B113" s="22" t="str">
        <f t="shared" si="218"/>
        <v/>
      </c>
      <c r="C113" s="23" t="str">
        <f t="shared" si="219"/>
        <v/>
      </c>
      <c r="D113" s="57" t="str">
        <f>ITEMS_TRA!C17</f>
        <v>TFHCV2</v>
      </c>
      <c r="E113" s="23" t="str">
        <f t="shared" si="220"/>
        <v/>
      </c>
      <c r="H113" s="23" t="str">
        <f t="shared" si="220"/>
        <v/>
      </c>
      <c r="J113" s="23" t="str">
        <f t="shared" si="220"/>
        <v/>
      </c>
      <c r="K113" s="23" t="str">
        <f t="shared" si="220"/>
        <v/>
      </c>
      <c r="L113" s="125" t="str">
        <f t="shared" si="221"/>
        <v/>
      </c>
      <c r="M113" s="186">
        <f>INDEX('[2]TS BYDem'!J$10:J$59,MATCH($D113,'[2]TS BYDem'!D$10:D$59,0))</f>
        <v>0.6547839540708813</v>
      </c>
      <c r="N113" s="186" cm="1">
        <f t="array" ref="N113">IF(N$110=-1,O113,IF(N$110=99,M113,IF(N$110=0,INDEX($F94:$N94,0,N$108),(INDEX($F94:$N94,0,N$110+1)-INDEX($F94:$N94,0,N$110))/(INDEX($F$4:$N$4,0,N$110+1)-INDEX($F$4:$N$4,0,N$110))+M113)))</f>
        <v>0.67123078144835724</v>
      </c>
      <c r="O113" s="186" cm="1">
        <f t="array" ref="O113">IF(O$110=-1,P113,IF(O$110=99,N113,IF(O$110=0,INDEX($F94:$N94,0,O$108),(INDEX($F94:$N94,0,O$110+1)-INDEX($F94:$N94,0,O$110))/(INDEX($F$4:$N$4,0,O$110+1)-INDEX($F$4:$N$4,0,O$110))+N113)))</f>
        <v>0.68767760882583318</v>
      </c>
      <c r="P113" s="186" cm="1">
        <f t="array" ref="P113">IF(P$110=-1,Q113,IF(P$110=99,O113,IF(P$110=0,INDEX($F94:$N94,0,P$108),(INDEX($F94:$N94,0,P$110+1)-INDEX($F94:$N94,0,P$110))/(INDEX($F$4:$N$4,0,P$110+1)-INDEX($F$4:$N$4,0,P$110))+O113)))</f>
        <v>0.704124436203308</v>
      </c>
      <c r="Q113" s="186" cm="1">
        <f t="array" ref="Q113">IF(Q$110=-1,R113,IF(Q$110=99,P113,IF(Q$110=0,INDEX($F94:$N94,0,Q$108),(INDEX($F94:$N94,0,Q$110+1)-INDEX($F94:$N94,0,Q$110))/(INDEX($F$4:$N$4,0,Q$110+1)-INDEX($F$4:$N$4,0,Q$110))+P113)))</f>
        <v>0.72006693722491655</v>
      </c>
      <c r="R113" s="186" cm="1">
        <f t="array" ref="R113">IF(R$110=-1,S113,IF(R$110=99,Q113,IF(R$110=0,INDEX($F94:$N94,0,R$108),(INDEX($F94:$N94,0,R$110+1)-INDEX($F94:$N94,0,R$110))/(INDEX($F$4:$N$4,0,R$110+1)-INDEX($F$4:$N$4,0,R$110))+Q113)))</f>
        <v>0.73600943824652509</v>
      </c>
      <c r="S113" s="186" cm="1">
        <f t="array" ref="S113">IF(S$110=-1,T113,IF(S$110=99,R113,IF(S$110=0,INDEX($F94:$N94,0,S$108),(INDEX($F94:$N94,0,S$110+1)-INDEX($F94:$N94,0,S$110))/(INDEX($F$4:$N$4,0,S$110+1)-INDEX($F$4:$N$4,0,S$110))+R113)))</f>
        <v>0.72065669556355161</v>
      </c>
      <c r="T113" s="186" cm="1">
        <f t="array" ref="T113">IF(T$110=-1,U113,IF(T$110=99,S113,IF(T$110=0,INDEX($F94:$N94,0,T$108),(INDEX($F94:$N94,0,T$110+1)-INDEX($F94:$N94,0,T$110))/(INDEX($F$4:$N$4,0,T$110+1)-INDEX($F$4:$N$4,0,T$110))+S113)))</f>
        <v>0.70530395288057823</v>
      </c>
      <c r="U113" s="186" cm="1">
        <f t="array" ref="U113">IF(U$110=-1,V113,IF(U$110=99,T113,IF(U$110=0,INDEX($F94:$N94,0,U$108),(INDEX($F94:$N94,0,U$110+1)-INDEX($F94:$N94,0,U$110))/(INDEX($F$4:$N$4,0,U$110+1)-INDEX($F$4:$N$4,0,U$110))+T113)))</f>
        <v>0.66357438497744659</v>
      </c>
      <c r="V113" s="186" cm="1">
        <f t="array" ref="V113">IF(V$110=-1,W113,IF(V$110=99,U113,IF(V$110=0,INDEX($F94:$N94,0,V$108),(INDEX($F94:$N94,0,V$110+1)-INDEX($F94:$N94,0,V$110))/(INDEX($F$4:$N$4,0,V$110+1)-INDEX($F$4:$N$4,0,V$110))+U113)))</f>
        <v>0.67466706017167843</v>
      </c>
      <c r="W113" s="186" cm="1">
        <f t="array" ref="W113">IF(W$110=-1,X113,IF(W$110=99,V113,IF(W$110=0,INDEX($F94:$N94,0,W$108),(INDEX($F94:$N94,0,W$110+1)-INDEX($F94:$N94,0,W$110))/(INDEX($F$4:$N$4,0,W$110+1)-INDEX($F$4:$N$4,0,W$110))+V113)))</f>
        <v>0.68658761451412142</v>
      </c>
      <c r="X113" s="186" cm="1">
        <f t="array" ref="X113">IF(X$110=-1,Y113,IF(X$110=99,W113,IF(X$110=0,INDEX($F94:$N94,0,X$108),(INDEX($F94:$N94,0,X$110+1)-INDEX($F94:$N94,0,X$110))/(INDEX($F$4:$N$4,0,X$110+1)-INDEX($F$4:$N$4,0,X$110))+W113)))</f>
        <v>0.69850816885656442</v>
      </c>
      <c r="Y113" s="186" cm="1">
        <f t="array" ref="Y113">IF(Y$110=-1,Z113,IF(Y$110=99,X113,IF(Y$110=0,INDEX($F94:$N94,0,Y$108),(INDEX($F94:$N94,0,Y$110+1)-INDEX($F94:$N94,0,Y$110))/(INDEX($F$4:$N$4,0,Y$110+1)-INDEX($F$4:$N$4,0,Y$110))+X113)))</f>
        <v>0.71042872319900741</v>
      </c>
      <c r="Z113" s="186" cm="1">
        <f t="array" ref="Z113">IF(Z$110=-1,AA113,IF(Z$110=99,Y113,IF(Z$110=0,INDEX($F94:$N94,0,Z$108),(INDEX($F94:$N94,0,Z$110+1)-INDEX($F94:$N94,0,Z$110))/(INDEX($F$4:$N$4,0,Z$110+1)-INDEX($F$4:$N$4,0,Z$110))+Y113)))</f>
        <v>0.7223492775414504</v>
      </c>
      <c r="AA113" s="186" cm="1">
        <f t="array" ref="AA113">IF(AA$110=-1,AB113,IF(AA$110=99,Z113,IF(AA$110=0,INDEX($F94:$N94,0,AA$108),(INDEX($F94:$N94,0,AA$110+1)-INDEX($F94:$N94,0,AA$110))/(INDEX($F$4:$N$4,0,AA$110+1)-INDEX($F$4:$N$4,0,AA$110))+Z113)))</f>
        <v>0.73426983188389339</v>
      </c>
      <c r="AB113" s="186" cm="1">
        <f t="array" ref="AB113">IF(AB$110=-1,AC113,IF(AB$110=99,AA113,IF(AB$110=0,INDEX($F94:$N94,0,AB$108),(INDEX($F94:$N94,0,AB$110+1)-INDEX($F94:$N94,0,AB$110))/(INDEX($F$4:$N$4,0,AB$110+1)-INDEX($F$4:$N$4,0,AB$110))+AA113)))</f>
        <v>0.74619038622633638</v>
      </c>
      <c r="AC113" s="186" cm="1">
        <f t="array" ref="AC113">IF(AC$110=-1,AD113,IF(AC$110=99,AB113,IF(AC$110=0,INDEX($F94:$N94,0,AC$108),(INDEX($F94:$N94,0,AC$110+1)-INDEX($F94:$N94,0,AC$110))/(INDEX($F$4:$N$4,0,AC$110+1)-INDEX($F$4:$N$4,0,AC$110))+AB113)))</f>
        <v>0.75811094056877937</v>
      </c>
      <c r="AD113" s="186" cm="1">
        <f t="array" ref="AD113">IF(AD$110=-1,AE113,IF(AD$110=99,AC113,IF(AD$110=0,INDEX($F94:$N94,0,AD$108),(INDEX($F94:$N94,0,AD$110+1)-INDEX($F94:$N94,0,AD$110))/(INDEX($F$4:$N$4,0,AD$110+1)-INDEX($F$4:$N$4,0,AD$110))+AC113)))</f>
        <v>0.77003149491122236</v>
      </c>
      <c r="AE113" s="186" cm="1">
        <f t="array" ref="AE113">IF(AE$110=-1,AF113,IF(AE$110=99,AD113,IF(AE$110=0,INDEX($F94:$N94,0,AE$108),(INDEX($F94:$N94,0,AE$110+1)-INDEX($F94:$N94,0,AE$110))/(INDEX($F$4:$N$4,0,AE$110+1)-INDEX($F$4:$N$4,0,AE$110))+AD113)))</f>
        <v>0.78195204925366557</v>
      </c>
      <c r="AF113" s="186" cm="1">
        <f t="array" ref="AF113">IF(AF$110=-1,AG113,IF(AF$110=99,AE113,IF(AF$110=0,INDEX($F94:$N94,0,AF$108),(INDEX($F94:$N94,0,AF$110+1)-INDEX($F94:$N94,0,AF$110))/(INDEX($F$4:$N$4,0,AF$110+1)-INDEX($F$4:$N$4,0,AF$110))+AE113)))</f>
        <v>0.80161668255719953</v>
      </c>
      <c r="AG113" s="186" cm="1">
        <f t="array" ref="AG113">IF(AG$110=-1,AH113,IF(AG$110=99,AF113,IF(AG$110=0,INDEX($F94:$N94,0,AG$108),(INDEX($F94:$N94,0,AG$110+1)-INDEX($F94:$N94,0,AG$110))/(INDEX($F$4:$N$4,0,AG$110+1)-INDEX($F$4:$N$4,0,AG$110))+AF113)))</f>
        <v>0.8212813158607335</v>
      </c>
      <c r="AH113" s="186" cm="1">
        <f t="array" ref="AH113">IF(AH$110=-1,AI113,IF(AH$110=99,AG113,IF(AH$110=0,INDEX($F94:$N94,0,AH$108),(INDEX($F94:$N94,0,AH$110+1)-INDEX($F94:$N94,0,AH$110))/(INDEX($F$4:$N$4,0,AH$110+1)-INDEX($F$4:$N$4,0,AH$110))+AG113)))</f>
        <v>0.84094594916426746</v>
      </c>
      <c r="AI113" s="186" cm="1">
        <f t="array" ref="AI113">IF(AI$110=-1,AJ113,IF(AI$110=99,AH113,IF(AI$110=0,INDEX($F94:$N94,0,AI$108),(INDEX($F94:$N94,0,AI$110+1)-INDEX($F94:$N94,0,AI$110))/(INDEX($F$4:$N$4,0,AI$110+1)-INDEX($F$4:$N$4,0,AI$110))+AH113)))</f>
        <v>0.86061058246780142</v>
      </c>
      <c r="AJ113" s="186" cm="1">
        <f t="array" ref="AJ113">IF(AJ$110=-1,AK113,IF(AJ$110=99,AI113,IF(AJ$110=0,INDEX($F94:$N94,0,AJ$108),(INDEX($F94:$N94,0,AJ$110+1)-INDEX($F94:$N94,0,AJ$110))/(INDEX($F$4:$N$4,0,AJ$110+1)-INDEX($F$4:$N$4,0,AJ$110))+AI113)))</f>
        <v>0.88027521577133538</v>
      </c>
      <c r="AK113" s="186" cm="1">
        <f t="array" ref="AK113">IF(AK$110=-1,AL113,IF(AK$110=99,AJ113,IF(AK$110=0,INDEX($F94:$N94,0,AK$108),(INDEX($F94:$N94,0,AK$110+1)-INDEX($F94:$N94,0,AK$110))/(INDEX($F$4:$N$4,0,AK$110+1)-INDEX($F$4:$N$4,0,AK$110))+AJ113)))</f>
        <v>0.89993984907486935</v>
      </c>
      <c r="AL113" s="186" cm="1">
        <f t="array" ref="AL113">IF(AL$110=-1,AM113,IF(AL$110=99,AK113,IF(AL$110=0,INDEX($F94:$N94,0,AL$108),(INDEX($F94:$N94,0,AL$110+1)-INDEX($F94:$N94,0,AL$110))/(INDEX($F$4:$N$4,0,AL$110+1)-INDEX($F$4:$N$4,0,AL$110))+AK113)))</f>
        <v>0.91960448237840331</v>
      </c>
      <c r="AM113" s="186" cm="1">
        <f t="array" ref="AM113">IF(AM$110=-1,AN113,IF(AM$110=99,AL113,IF(AM$110=0,INDEX($F94:$N94,0,AM$108),(INDEX($F94:$N94,0,AM$110+1)-INDEX($F94:$N94,0,AM$110))/(INDEX($F$4:$N$4,0,AM$110+1)-INDEX($F$4:$N$4,0,AM$110))+AL113)))</f>
        <v>0.93926911568193727</v>
      </c>
      <c r="AN113" s="186" cm="1">
        <f t="array" ref="AN113">IF(AN$110=-1,AO113,IF(AN$110=99,AM113,IF(AN$110=0,INDEX($F94:$N94,0,AN$108),(INDEX($F94:$N94,0,AN$110+1)-INDEX($F94:$N94,0,AN$110))/(INDEX($F$4:$N$4,0,AN$110+1)-INDEX($F$4:$N$4,0,AN$110))+AM113)))</f>
        <v>0.95893374898547123</v>
      </c>
      <c r="AO113" s="186" cm="1">
        <f t="array" ref="AO113">IF(AO$110=-1,AP113,IF(AO$110=99,AN113,IF(AO$110=0,INDEX($F94:$N94,0,AO$108),(INDEX($F94:$N94,0,AO$110+1)-INDEX($F94:$N94,0,AO$110))/(INDEX($F$4:$N$4,0,AO$110+1)-INDEX($F$4:$N$4,0,AO$110))+AN113)))</f>
        <v>0.97859838228900564</v>
      </c>
      <c r="AP113" s="186" cm="1">
        <f t="array" ref="AP113">IF(AP$110=-1,AQ113,IF(AP$110=99,AO113,IF(AP$110=0,INDEX($F94:$N94,0,AP$108),(INDEX($F94:$N94,0,AP$110+1)-INDEX($F94:$N94,0,AP$110))/(INDEX($F$4:$N$4,0,AP$110+1)-INDEX($F$4:$N$4,0,AP$110))+AO113)))</f>
        <v>1.0072810736348647</v>
      </c>
      <c r="AQ113" s="186" cm="1">
        <f t="array" ref="AQ113">IF(AQ$110=-1,AR113,IF(AQ$110=99,AP113,IF(AQ$110=0,INDEX($F94:$N94,0,AQ$108),(INDEX($F94:$N94,0,AQ$110+1)-INDEX($F94:$N94,0,AQ$110))/(INDEX($F$4:$N$4,0,AQ$110+1)-INDEX($F$4:$N$4,0,AQ$110))+AP113)))</f>
        <v>1.0359637649807238</v>
      </c>
      <c r="AR113" s="186" cm="1">
        <f t="array" ref="AR113">IF(AR$110=-1,AS113,IF(AR$110=99,AQ113,IF(AR$110=0,INDEX($F94:$N94,0,AR$108),(INDEX($F94:$N94,0,AR$110+1)-INDEX($F94:$N94,0,AR$110))/(INDEX($F$4:$N$4,0,AR$110+1)-INDEX($F$4:$N$4,0,AR$110))+AQ113)))</f>
        <v>1.0646464563265829</v>
      </c>
      <c r="AS113" s="186" cm="1">
        <f t="array" ref="AS113">IF(AS$110=-1,AT113,IF(AS$110=99,AR113,IF(AS$110=0,INDEX($F94:$N94,0,AS$108),(INDEX($F94:$N94,0,AS$110+1)-INDEX($F94:$N94,0,AS$110))/(INDEX($F$4:$N$4,0,AS$110+1)-INDEX($F$4:$N$4,0,AS$110))+AR113)))</f>
        <v>1.093329147672442</v>
      </c>
      <c r="AT113" s="186" cm="1">
        <f t="array" ref="AT113">IF(AT$110=-1,AU113,IF(AT$110=99,AS113,IF(AT$110=0,INDEX($F94:$N94,0,AT$108),(INDEX($F94:$N94,0,AT$110+1)-INDEX($F94:$N94,0,AT$110))/(INDEX($F$4:$N$4,0,AT$110+1)-INDEX($F$4:$N$4,0,AT$110))+AS113)))</f>
        <v>1.1220118390183011</v>
      </c>
      <c r="AU113" s="186" cm="1">
        <f t="array" ref="AU113">IF(AU$110=-1,AV113,IF(AU$110=99,AT113,IF(AU$110=0,INDEX($F94:$N94,0,AU$108),(INDEX($F94:$N94,0,AU$110+1)-INDEX($F94:$N94,0,AU$110))/(INDEX($F$4:$N$4,0,AU$110+1)-INDEX($F$4:$N$4,0,AU$110))+AT113)))</f>
        <v>1.1506945303641603</v>
      </c>
      <c r="AV113" s="186" cm="1">
        <f t="array" ref="AV113">IF(AV$110=-1,AW113,IF(AV$110=99,AU113,IF(AV$110=0,INDEX($F94:$N94,0,AV$108),(INDEX($F94:$N94,0,AV$110+1)-INDEX($F94:$N94,0,AV$110))/(INDEX($F$4:$N$4,0,AV$110+1)-INDEX($F$4:$N$4,0,AV$110))+AU113)))</f>
        <v>1.1793772217100194</v>
      </c>
      <c r="AW113" s="186" cm="1">
        <f t="array" ref="AW113">IF(AW$110=-1,AX113,IF(AW$110=99,AV113,IF(AW$110=0,INDEX($F94:$N94,0,AW$108),(INDEX($F94:$N94,0,AW$110+1)-INDEX($F94:$N94,0,AW$110))/(INDEX($F$4:$N$4,0,AW$110+1)-INDEX($F$4:$N$4,0,AW$110))+AV113)))</f>
        <v>1.2080599130558785</v>
      </c>
      <c r="AX113" s="186" cm="1">
        <f t="array" ref="AX113">IF(AX$110=-1,AY113,IF(AX$110=99,AW113,IF(AX$110=0,INDEX($F94:$N94,0,AX$108),(INDEX($F94:$N94,0,AX$110+1)-INDEX($F94:$N94,0,AX$110))/(INDEX($F$4:$N$4,0,AX$110+1)-INDEX($F$4:$N$4,0,AX$110))+AW113)))</f>
        <v>1.2367426044017376</v>
      </c>
      <c r="AY113" s="186" cm="1">
        <f t="array" ref="AY113">IF(AY$110=-1,AZ113,IF(AY$110=99,AX113,IF(AY$110=0,INDEX($F94:$N94,0,AY$108),(INDEX($F94:$N94,0,AY$110+1)-INDEX($F94:$N94,0,AY$110))/(INDEX($F$4:$N$4,0,AY$110+1)-INDEX($F$4:$N$4,0,AY$110))+AX113)))</f>
        <v>1.2654252957475955</v>
      </c>
      <c r="AZ113" s="186" cm="1">
        <f t="array" ref="AZ113">IF(AZ$110=-1,BA113,IF(AZ$110=99,AY113,IF(AZ$110=0,INDEX($F94:$N94,0,AZ$108),(INDEX($F94:$N94,0,AZ$110+1)-INDEX($F94:$N94,0,AZ$110))/(INDEX($F$4:$N$4,0,AZ$110+1)-INDEX($F$4:$N$4,0,AZ$110))+AY113)))</f>
        <v>1.2654252957475955</v>
      </c>
      <c r="BA113" s="186" cm="1">
        <f t="array" ref="BA113">IF(BA$110=-1,BB113,IF(BA$110=99,AZ113,IF(BA$110=0,INDEX($F94:$N94,0,BA$108),(INDEX($F94:$N94,0,BA$110+1)-INDEX($F94:$N94,0,BA$110))/(INDEX($F$4:$N$4,0,BA$110+1)-INDEX($F$4:$N$4,0,BA$110))+AZ113)))</f>
        <v>1.2654252957475955</v>
      </c>
    </row>
    <row r="114" spans="1:53">
      <c r="A114" s="116" t="s">
        <v>16</v>
      </c>
      <c r="B114" s="22" t="str">
        <f t="shared" si="218"/>
        <v/>
      </c>
      <c r="C114" s="23" t="str">
        <f t="shared" si="219"/>
        <v/>
      </c>
      <c r="D114" s="57" t="str">
        <f>ITEMS_TRA!C18</f>
        <v>TFHCV3</v>
      </c>
      <c r="E114" s="23" t="str">
        <f t="shared" si="220"/>
        <v/>
      </c>
      <c r="H114" s="23" t="str">
        <f t="shared" si="220"/>
        <v/>
      </c>
      <c r="J114" s="23" t="str">
        <f t="shared" si="220"/>
        <v/>
      </c>
      <c r="K114" s="23" t="str">
        <f t="shared" si="220"/>
        <v/>
      </c>
      <c r="L114" s="125" t="str">
        <f t="shared" si="221"/>
        <v/>
      </c>
      <c r="M114" s="186">
        <f>INDEX('[2]TS BYDem'!J$10:J$59,MATCH($D114,'[2]TS BYDem'!D$10:D$59,0))</f>
        <v>2.7114063478211388</v>
      </c>
      <c r="N114" s="186" cm="1">
        <f t="array" ref="N114">IF(N$110=-1,O114,IF(N$110=99,M114,IF(N$110=0,INDEX($F95:$N95,0,N$108),(INDEX($F95:$N95,0,N$110+1)-INDEX($F95:$N95,0,N$110))/(INDEX($F$4:$N$4,0,N$110+1)-INDEX($F$4:$N$4,0,N$110))+M114)))</f>
        <v>2.7742708985474289</v>
      </c>
      <c r="O114" s="186" cm="1">
        <f t="array" ref="O114">IF(O$110=-1,P114,IF(O$110=99,N114,IF(O$110=0,INDEX($F95:$N95,0,O$108),(INDEX($F95:$N95,0,O$110+1)-INDEX($F95:$N95,0,O$110))/(INDEX($F$4:$N$4,0,O$110+1)-INDEX($F$4:$N$4,0,O$110))+N114)))</f>
        <v>2.8371354492737191</v>
      </c>
      <c r="P114" s="186" cm="1">
        <f t="array" ref="P114">IF(P$110=-1,Q114,IF(P$110=99,O114,IF(P$110=0,INDEX($F95:$N95,0,P$108),(INDEX($F95:$N95,0,P$110+1)-INDEX($F95:$N95,0,P$110))/(INDEX($F$4:$N$4,0,P$110+1)-INDEX($F$4:$N$4,0,P$110))+O114)))</f>
        <v>2.9</v>
      </c>
      <c r="Q114" s="186" cm="1">
        <f t="array" ref="Q114">IF(Q$110=-1,R114,IF(Q$110=99,P114,IF(Q$110=0,INDEX($F95:$N95,0,Q$108),(INDEX($F95:$N95,0,Q$110+1)-INDEX($F95:$N95,0,Q$110))/(INDEX($F$4:$N$4,0,Q$110+1)-INDEX($F$4:$N$4,0,Q$110))+P114)))</f>
        <v>2.9652984627095749</v>
      </c>
      <c r="R114" s="186" cm="1">
        <f t="array" ref="R114">IF(R$110=-1,S114,IF(R$110=99,Q114,IF(R$110=0,INDEX($F95:$N95,0,R$108),(INDEX($F95:$N95,0,R$110+1)-INDEX($F95:$N95,0,R$110))/(INDEX($F$4:$N$4,0,R$110+1)-INDEX($F$4:$N$4,0,R$110))+Q114)))</f>
        <v>3.0305969254191498</v>
      </c>
      <c r="S114" s="186" cm="1">
        <f t="array" ref="S114">IF(S$110=-1,T114,IF(S$110=99,R114,IF(S$110=0,INDEX($F95:$N95,0,S$108),(INDEX($F95:$N95,0,S$110+1)-INDEX($F95:$N95,0,S$110))/(INDEX($F$4:$N$4,0,S$110+1)-INDEX($F$4:$N$4,0,S$110))+R114)))</f>
        <v>2.9756012107337897</v>
      </c>
      <c r="T114" s="186" cm="1">
        <f t="array" ref="T114">IF(T$110=-1,U114,IF(T$110=99,S114,IF(T$110=0,INDEX($F95:$N95,0,T$108),(INDEX($F95:$N95,0,T$110+1)-INDEX($F95:$N95,0,T$110))/(INDEX($F$4:$N$4,0,T$110+1)-INDEX($F$4:$N$4,0,T$110))+S114)))</f>
        <v>2.9206054960484296</v>
      </c>
      <c r="U114" s="186" cm="1">
        <f t="array" ref="U114">IF(U$110=-1,V114,IF(U$110=99,T114,IF(U$110=0,INDEX($F95:$N95,0,U$108),(INDEX($F95:$N95,0,U$110+1)-INDEX($F95:$N95,0,U$110))/(INDEX($F$4:$N$4,0,U$110+1)-INDEX($F$4:$N$4,0,U$110))+T114)))</f>
        <v>2.7478067971784568</v>
      </c>
      <c r="V114" s="186" cm="1">
        <f t="array" ref="V114">IF(V$110=-1,W114,IF(V$110=99,U114,IF(V$110=0,INDEX($F95:$N95,0,V$108),(INDEX($F95:$N95,0,V$110+1)-INDEX($F95:$N95,0,V$110))/(INDEX($F$4:$N$4,0,V$110+1)-INDEX($F$4:$N$4,0,V$110))+U114)))</f>
        <v>2.7937406502439863</v>
      </c>
      <c r="W114" s="186" cm="1">
        <f t="array" ref="W114">IF(W$110=-1,X114,IF(W$110=99,V114,IF(W$110=0,INDEX($F95:$N95,0,W$108),(INDEX($F95:$N95,0,W$110+1)-INDEX($F95:$N95,0,W$110))/(INDEX($F$4:$N$4,0,W$110+1)-INDEX($F$4:$N$4,0,W$110))+V114)))</f>
        <v>2.8431026825795374</v>
      </c>
      <c r="X114" s="186" cm="1">
        <f t="array" ref="X114">IF(X$110=-1,Y114,IF(X$110=99,W114,IF(X$110=0,INDEX($F95:$N95,0,X$108),(INDEX($F95:$N95,0,X$110+1)-INDEX($F95:$N95,0,X$110))/(INDEX($F$4:$N$4,0,X$110+1)-INDEX($F$4:$N$4,0,X$110))+W114)))</f>
        <v>2.8924647149150884</v>
      </c>
      <c r="Y114" s="186" cm="1">
        <f t="array" ref="Y114">IF(Y$110=-1,Z114,IF(Y$110=99,X114,IF(Y$110=0,INDEX($F95:$N95,0,Y$108),(INDEX($F95:$N95,0,Y$110+1)-INDEX($F95:$N95,0,Y$110))/(INDEX($F$4:$N$4,0,Y$110+1)-INDEX($F$4:$N$4,0,Y$110))+X114)))</f>
        <v>2.9418267472506394</v>
      </c>
      <c r="Z114" s="186" cm="1">
        <f t="array" ref="Z114">IF(Z$110=-1,AA114,IF(Z$110=99,Y114,IF(Z$110=0,INDEX($F95:$N95,0,Z$108),(INDEX($F95:$N95,0,Z$110+1)-INDEX($F95:$N95,0,Z$110))/(INDEX($F$4:$N$4,0,Z$110+1)-INDEX($F$4:$N$4,0,Z$110))+Y114)))</f>
        <v>2.9911887795861904</v>
      </c>
      <c r="AA114" s="186" cm="1">
        <f t="array" ref="AA114">IF(AA$110=-1,AB114,IF(AA$110=99,Z114,IF(AA$110=0,INDEX($F95:$N95,0,AA$108),(INDEX($F95:$N95,0,AA$110+1)-INDEX($F95:$N95,0,AA$110))/(INDEX($F$4:$N$4,0,AA$110+1)-INDEX($F$4:$N$4,0,AA$110))+Z114)))</f>
        <v>3.0405508119217415</v>
      </c>
      <c r="AB114" s="186" cm="1">
        <f t="array" ref="AB114">IF(AB$110=-1,AC114,IF(AB$110=99,AA114,IF(AB$110=0,INDEX($F95:$N95,0,AB$108),(INDEX($F95:$N95,0,AB$110+1)-INDEX($F95:$N95,0,AB$110))/(INDEX($F$4:$N$4,0,AB$110+1)-INDEX($F$4:$N$4,0,AB$110))+AA114)))</f>
        <v>3.0899128442572925</v>
      </c>
      <c r="AC114" s="186" cm="1">
        <f t="array" ref="AC114">IF(AC$110=-1,AD114,IF(AC$110=99,AB114,IF(AC$110=0,INDEX($F95:$N95,0,AC$108),(INDEX($F95:$N95,0,AC$110+1)-INDEX($F95:$N95,0,AC$110))/(INDEX($F$4:$N$4,0,AC$110+1)-INDEX($F$4:$N$4,0,AC$110))+AB114)))</f>
        <v>3.1392748765928435</v>
      </c>
      <c r="AD114" s="186" cm="1">
        <f t="array" ref="AD114">IF(AD$110=-1,AE114,IF(AD$110=99,AC114,IF(AD$110=0,INDEX($F95:$N95,0,AD$108),(INDEX($F95:$N95,0,AD$110+1)-INDEX($F95:$N95,0,AD$110))/(INDEX($F$4:$N$4,0,AD$110+1)-INDEX($F$4:$N$4,0,AD$110))+AC114)))</f>
        <v>3.1886369089283946</v>
      </c>
      <c r="AE114" s="186" cm="1">
        <f t="array" ref="AE114">IF(AE$110=-1,AF114,IF(AE$110=99,AD114,IF(AE$110=0,INDEX($F95:$N95,0,AE$108),(INDEX($F95:$N95,0,AE$110+1)-INDEX($F95:$N95,0,AE$110))/(INDEX($F$4:$N$4,0,AE$110+1)-INDEX($F$4:$N$4,0,AE$110))+AD114)))</f>
        <v>3.2379989412639452</v>
      </c>
      <c r="AF114" s="186" cm="1">
        <f t="array" ref="AF114">IF(AF$110=-1,AG114,IF(AF$110=99,AE114,IF(AF$110=0,INDEX($F95:$N95,0,AF$108),(INDEX($F95:$N95,0,AF$110+1)-INDEX($F95:$N95,0,AF$110))/(INDEX($F$4:$N$4,0,AF$110+1)-INDEX($F$4:$N$4,0,AF$110))+AE114)))</f>
        <v>3.319428565852768</v>
      </c>
      <c r="AG114" s="186" cm="1">
        <f t="array" ref="AG114">IF(AG$110=-1,AH114,IF(AG$110=99,AF114,IF(AG$110=0,INDEX($F95:$N95,0,AG$108),(INDEX($F95:$N95,0,AG$110+1)-INDEX($F95:$N95,0,AG$110))/(INDEX($F$4:$N$4,0,AG$110+1)-INDEX($F$4:$N$4,0,AG$110))+AF114)))</f>
        <v>3.4008581904415909</v>
      </c>
      <c r="AH114" s="186" cm="1">
        <f t="array" ref="AH114">IF(AH$110=-1,AI114,IF(AH$110=99,AG114,IF(AH$110=0,INDEX($F95:$N95,0,AH$108),(INDEX($F95:$N95,0,AH$110+1)-INDEX($F95:$N95,0,AH$110))/(INDEX($F$4:$N$4,0,AH$110+1)-INDEX($F$4:$N$4,0,AH$110))+AG114)))</f>
        <v>3.4822878150304137</v>
      </c>
      <c r="AI114" s="186" cm="1">
        <f t="array" ref="AI114">IF(AI$110=-1,AJ114,IF(AI$110=99,AH114,IF(AI$110=0,INDEX($F95:$N95,0,AI$108),(INDEX($F95:$N95,0,AI$110+1)-INDEX($F95:$N95,0,AI$110))/(INDEX($F$4:$N$4,0,AI$110+1)-INDEX($F$4:$N$4,0,AI$110))+AH114)))</f>
        <v>3.5637174396192366</v>
      </c>
      <c r="AJ114" s="186" cm="1">
        <f t="array" ref="AJ114">IF(AJ$110=-1,AK114,IF(AJ$110=99,AI114,IF(AJ$110=0,INDEX($F95:$N95,0,AJ$108),(INDEX($F95:$N95,0,AJ$110+1)-INDEX($F95:$N95,0,AJ$110))/(INDEX($F$4:$N$4,0,AJ$110+1)-INDEX($F$4:$N$4,0,AJ$110))+AI114)))</f>
        <v>3.6451470642080595</v>
      </c>
      <c r="AK114" s="186" cm="1">
        <f t="array" ref="AK114">IF(AK$110=-1,AL114,IF(AK$110=99,AJ114,IF(AK$110=0,INDEX($F95:$N95,0,AK$108),(INDEX($F95:$N95,0,AK$110+1)-INDEX($F95:$N95,0,AK$110))/(INDEX($F$4:$N$4,0,AK$110+1)-INDEX($F$4:$N$4,0,AK$110))+AJ114)))</f>
        <v>3.7265766887968823</v>
      </c>
      <c r="AL114" s="186" cm="1">
        <f t="array" ref="AL114">IF(AL$110=-1,AM114,IF(AL$110=99,AK114,IF(AL$110=0,INDEX($F95:$N95,0,AL$108),(INDEX($F95:$N95,0,AL$110+1)-INDEX($F95:$N95,0,AL$110))/(INDEX($F$4:$N$4,0,AL$110+1)-INDEX($F$4:$N$4,0,AL$110))+AK114)))</f>
        <v>3.8080063133857052</v>
      </c>
      <c r="AM114" s="186" cm="1">
        <f t="array" ref="AM114">IF(AM$110=-1,AN114,IF(AM$110=99,AL114,IF(AM$110=0,INDEX($F95:$N95,0,AM$108),(INDEX($F95:$N95,0,AM$110+1)-INDEX($F95:$N95,0,AM$110))/(INDEX($F$4:$N$4,0,AM$110+1)-INDEX($F$4:$N$4,0,AM$110))+AL114)))</f>
        <v>3.889435937974528</v>
      </c>
      <c r="AN114" s="186" cm="1">
        <f t="array" ref="AN114">IF(AN$110=-1,AO114,IF(AN$110=99,AM114,IF(AN$110=0,INDEX($F95:$N95,0,AN$108),(INDEX($F95:$N95,0,AN$110+1)-INDEX($F95:$N95,0,AN$110))/(INDEX($F$4:$N$4,0,AN$110+1)-INDEX($F$4:$N$4,0,AN$110))+AM114)))</f>
        <v>3.9708655625633509</v>
      </c>
      <c r="AO114" s="186" cm="1">
        <f t="array" ref="AO114">IF(AO$110=-1,AP114,IF(AO$110=99,AN114,IF(AO$110=0,INDEX($F95:$N95,0,AO$108),(INDEX($F95:$N95,0,AO$110+1)-INDEX($F95:$N95,0,AO$110))/(INDEX($F$4:$N$4,0,AO$110+1)-INDEX($F$4:$N$4,0,AO$110))+AN114)))</f>
        <v>4.0522951871521755</v>
      </c>
      <c r="AP114" s="186" cm="1">
        <f t="array" ref="AP114">IF(AP$110=-1,AQ114,IF(AP$110=99,AO114,IF(AP$110=0,INDEX($F95:$N95,0,AP$108),(INDEX($F95:$N95,0,AP$110+1)-INDEX($F95:$N95,0,AP$110))/(INDEX($F$4:$N$4,0,AP$110+1)-INDEX($F$4:$N$4,0,AP$110))+AO114)))</f>
        <v>4.1710678462930222</v>
      </c>
      <c r="AQ114" s="186" cm="1">
        <f t="array" ref="AQ114">IF(AQ$110=-1,AR114,IF(AQ$110=99,AP114,IF(AQ$110=0,INDEX($F95:$N95,0,AQ$108),(INDEX($F95:$N95,0,AQ$110+1)-INDEX($F95:$N95,0,AQ$110))/(INDEX($F$4:$N$4,0,AQ$110+1)-INDEX($F$4:$N$4,0,AQ$110))+AP114)))</f>
        <v>4.2898405054338689</v>
      </c>
      <c r="AR114" s="186" cm="1">
        <f t="array" ref="AR114">IF(AR$110=-1,AS114,IF(AR$110=99,AQ114,IF(AR$110=0,INDEX($F95:$N95,0,AR$108),(INDEX($F95:$N95,0,AR$110+1)-INDEX($F95:$N95,0,AR$110))/(INDEX($F$4:$N$4,0,AR$110+1)-INDEX($F$4:$N$4,0,AR$110))+AQ114)))</f>
        <v>4.4086131645747155</v>
      </c>
      <c r="AS114" s="186" cm="1">
        <f t="array" ref="AS114">IF(AS$110=-1,AT114,IF(AS$110=99,AR114,IF(AS$110=0,INDEX($F95:$N95,0,AS$108),(INDEX($F95:$N95,0,AS$110+1)-INDEX($F95:$N95,0,AS$110))/(INDEX($F$4:$N$4,0,AS$110+1)-INDEX($F$4:$N$4,0,AS$110))+AR114)))</f>
        <v>4.5273858237155622</v>
      </c>
      <c r="AT114" s="186" cm="1">
        <f t="array" ref="AT114">IF(AT$110=-1,AU114,IF(AT$110=99,AS114,IF(AT$110=0,INDEX($F95:$N95,0,AT$108),(INDEX($F95:$N95,0,AT$110+1)-INDEX($F95:$N95,0,AT$110))/(INDEX($F$4:$N$4,0,AT$110+1)-INDEX($F$4:$N$4,0,AT$110))+AS114)))</f>
        <v>4.6461584828564089</v>
      </c>
      <c r="AU114" s="186" cm="1">
        <f t="array" ref="AU114">IF(AU$110=-1,AV114,IF(AU$110=99,AT114,IF(AU$110=0,INDEX($F95:$N95,0,AU$108),(INDEX($F95:$N95,0,AU$110+1)-INDEX($F95:$N95,0,AU$110))/(INDEX($F$4:$N$4,0,AU$110+1)-INDEX($F$4:$N$4,0,AU$110))+AT114)))</f>
        <v>4.7649311419972555</v>
      </c>
      <c r="AV114" s="186" cm="1">
        <f t="array" ref="AV114">IF(AV$110=-1,AW114,IF(AV$110=99,AU114,IF(AV$110=0,INDEX($F95:$N95,0,AV$108),(INDEX($F95:$N95,0,AV$110+1)-INDEX($F95:$N95,0,AV$110))/(INDEX($F$4:$N$4,0,AV$110+1)-INDEX($F$4:$N$4,0,AV$110))+AU114)))</f>
        <v>4.8837038011381022</v>
      </c>
      <c r="AW114" s="186" cm="1">
        <f t="array" ref="AW114">IF(AW$110=-1,AX114,IF(AW$110=99,AV114,IF(AW$110=0,INDEX($F95:$N95,0,AW$108),(INDEX($F95:$N95,0,AW$110+1)-INDEX($F95:$N95,0,AW$110))/(INDEX($F$4:$N$4,0,AW$110+1)-INDEX($F$4:$N$4,0,AW$110))+AV114)))</f>
        <v>5.0024764602789489</v>
      </c>
      <c r="AX114" s="186" cm="1">
        <f t="array" ref="AX114">IF(AX$110=-1,AY114,IF(AX$110=99,AW114,IF(AX$110=0,INDEX($F95:$N95,0,AX$108),(INDEX($F95:$N95,0,AX$110+1)-INDEX($F95:$N95,0,AX$110))/(INDEX($F$4:$N$4,0,AX$110+1)-INDEX($F$4:$N$4,0,AX$110))+AW114)))</f>
        <v>5.1212491194197955</v>
      </c>
      <c r="AY114" s="186" cm="1">
        <f t="array" ref="AY114">IF(AY$110=-1,AZ114,IF(AY$110=99,AX114,IF(AY$110=0,INDEX($F95:$N95,0,AY$108),(INDEX($F95:$N95,0,AY$110+1)-INDEX($F95:$N95,0,AY$110))/(INDEX($F$4:$N$4,0,AY$110+1)-INDEX($F$4:$N$4,0,AY$110))+AX114)))</f>
        <v>5.2400217785606396</v>
      </c>
      <c r="AZ114" s="186" cm="1">
        <f t="array" ref="AZ114">IF(AZ$110=-1,BA114,IF(AZ$110=99,AY114,IF(AZ$110=0,INDEX($F95:$N95,0,AZ$108),(INDEX($F95:$N95,0,AZ$110+1)-INDEX($F95:$N95,0,AZ$110))/(INDEX($F$4:$N$4,0,AZ$110+1)-INDEX($F$4:$N$4,0,AZ$110))+AY114)))</f>
        <v>5.2400217785606396</v>
      </c>
      <c r="BA114" s="186" cm="1">
        <f t="array" ref="BA114">IF(BA$110=-1,BB114,IF(BA$110=99,AZ114,IF(BA$110=0,INDEX($F95:$N95,0,BA$108),(INDEX($F95:$N95,0,BA$110+1)-INDEX($F95:$N95,0,BA$110))/(INDEX($F$4:$N$4,0,BA$110+1)-INDEX($F$4:$N$4,0,BA$110))+AZ114)))</f>
        <v>5.2400217785606396</v>
      </c>
    </row>
    <row r="115" spans="1:53">
      <c r="A115" s="116" t="s">
        <v>16</v>
      </c>
      <c r="B115" s="22" t="str">
        <f t="shared" si="218"/>
        <v/>
      </c>
      <c r="C115" s="23" t="str">
        <f t="shared" si="219"/>
        <v/>
      </c>
      <c r="D115" s="57" t="str">
        <f>ITEMS_TRA!C19</f>
        <v>TFHCV4</v>
      </c>
      <c r="E115" s="23" t="str">
        <f t="shared" si="220"/>
        <v/>
      </c>
      <c r="H115" s="23" t="str">
        <f t="shared" si="220"/>
        <v/>
      </c>
      <c r="J115" s="23" t="str">
        <f t="shared" si="220"/>
        <v/>
      </c>
      <c r="K115" s="23" t="str">
        <f t="shared" si="220"/>
        <v/>
      </c>
      <c r="L115" s="125" t="str">
        <f t="shared" si="221"/>
        <v/>
      </c>
      <c r="M115" s="186">
        <f>INDEX('[2]TS BYDem'!J$10:J$59,MATCH($D115,'[2]TS BYDem'!D$10:D$59,0))</f>
        <v>0.57023972229676956</v>
      </c>
      <c r="N115" s="186" cm="1">
        <f t="array" ref="N115">IF(N$110=-1,O115,IF(N$110=99,M115,IF(N$110=0,INDEX($F96:$N96,0,N$108),(INDEX($F96:$N96,0,N$110+1)-INDEX($F96:$N96,0,N$110))/(INDEX($F$4:$N$4,0,N$110+1)-INDEX($F$4:$N$4,0,N$110))+M115)))</f>
        <v>0.55900373411704862</v>
      </c>
      <c r="O115" s="186" cm="1">
        <f t="array" ref="O115">IF(O$110=-1,P115,IF(O$110=99,N115,IF(O$110=0,INDEX($F96:$N96,0,O$108),(INDEX($F96:$N96,0,O$110+1)-INDEX($F96:$N96,0,O$110))/(INDEX($F$4:$N$4,0,O$110+1)-INDEX($F$4:$N$4,0,O$110))+N115)))</f>
        <v>0.54776774593732769</v>
      </c>
      <c r="P115" s="186" cm="1">
        <f t="array" ref="P115">IF(P$110=-1,Q115,IF(P$110=99,O115,IF(P$110=0,INDEX($F96:$N96,0,P$108),(INDEX($F96:$N96,0,P$110+1)-INDEX($F96:$N96,0,P$110))/(INDEX($F$4:$N$4,0,P$110+1)-INDEX($F$4:$N$4,0,P$110))+O115)))</f>
        <v>0.53653175775760331</v>
      </c>
      <c r="Q115" s="186" cm="1">
        <f t="array" ref="Q115">IF(Q$110=-1,R115,IF(Q$110=99,P115,IF(Q$110=0,INDEX($F96:$N96,0,Q$108),(INDEX($F96:$N96,0,Q$110+1)-INDEX($F96:$N96,0,Q$110))/(INDEX($F$4:$N$4,0,Q$110+1)-INDEX($F$4:$N$4,0,Q$110))+P115)))</f>
        <v>0.54016937887880168</v>
      </c>
      <c r="R115" s="186" cm="1">
        <f t="array" ref="R115">IF(R$110=-1,S115,IF(R$110=99,Q115,IF(R$110=0,INDEX($F96:$N96,0,R$108),(INDEX($F96:$N96,0,R$110+1)-INDEX($F96:$N96,0,R$110))/(INDEX($F$4:$N$4,0,R$110+1)-INDEX($F$4:$N$4,0,R$110))+Q115)))</f>
        <v>0.54380700000000004</v>
      </c>
      <c r="S115" s="186" cm="1">
        <f t="array" ref="S115">IF(S$110=-1,T115,IF(S$110=99,R115,IF(S$110=0,INDEX($F96:$N96,0,S$108),(INDEX($F96:$N96,0,S$110+1)-INDEX($F96:$N96,0,S$110))/(INDEX($F$4:$N$4,0,S$110+1)-INDEX($F$4:$N$4,0,S$110))+R115)))</f>
        <v>0.57902184623080521</v>
      </c>
      <c r="T115" s="186" cm="1">
        <f t="array" ref="T115">IF(T$110=-1,U115,IF(T$110=99,S115,IF(T$110=0,INDEX($F96:$N96,0,T$108),(INDEX($F96:$N96,0,T$110+1)-INDEX($F96:$N96,0,T$110))/(INDEX($F$4:$N$4,0,T$110+1)-INDEX($F$4:$N$4,0,T$110))+S115)))</f>
        <v>0.61423669246161028</v>
      </c>
      <c r="U115" s="186" cm="1">
        <f t="array" ref="U115">IF(U$110=-1,V115,IF(U$110=99,T115,IF(U$110=0,INDEX($F96:$N96,0,U$108),(INDEX($F96:$N96,0,U$110+1)-INDEX($F96:$N96,0,U$110))/(INDEX($F$4:$N$4,0,U$110+1)-INDEX($F$4:$N$4,0,U$110))+T115)))</f>
        <v>0.5778951525312197</v>
      </c>
      <c r="V115" s="186" cm="1">
        <f t="array" ref="V115">IF(V$110=-1,W115,IF(V$110=99,U115,IF(V$110=0,INDEX($F96:$N96,0,V$108),(INDEX($F96:$N96,0,V$110+1)-INDEX($F96:$N96,0,V$110))/(INDEX($F$4:$N$4,0,V$110+1)-INDEX($F$4:$N$4,0,V$110))+U115)))</f>
        <v>0.58755556644784168</v>
      </c>
      <c r="W115" s="186" cm="1">
        <f t="array" ref="W115">IF(W$110=-1,X115,IF(W$110=99,V115,IF(W$110=0,INDEX($F96:$N96,0,W$108),(INDEX($F96:$N96,0,W$110+1)-INDEX($F96:$N96,0,W$110))/(INDEX($F$4:$N$4,0,W$110+1)-INDEX($F$4:$N$4,0,W$110))+V115)))</f>
        <v>0.5979369656186625</v>
      </c>
      <c r="X115" s="186" cm="1">
        <f t="array" ref="X115">IF(X$110=-1,Y115,IF(X$110=99,W115,IF(X$110=0,INDEX($F96:$N96,0,X$108),(INDEX($F96:$N96,0,X$110+1)-INDEX($F96:$N96,0,X$110))/(INDEX($F$4:$N$4,0,X$110+1)-INDEX($F$4:$N$4,0,X$110))+W115)))</f>
        <v>0.60831836478948331</v>
      </c>
      <c r="Y115" s="186" cm="1">
        <f t="array" ref="Y115">IF(Y$110=-1,Z115,IF(Y$110=99,X115,IF(Y$110=0,INDEX($F96:$N96,0,Y$108),(INDEX($F96:$N96,0,Y$110+1)-INDEX($F96:$N96,0,Y$110))/(INDEX($F$4:$N$4,0,Y$110+1)-INDEX($F$4:$N$4,0,Y$110))+X115)))</f>
        <v>0.61869976396030413</v>
      </c>
      <c r="Z115" s="186" cm="1">
        <f t="array" ref="Z115">IF(Z$110=-1,AA115,IF(Z$110=99,Y115,IF(Z$110=0,INDEX($F96:$N96,0,Z$108),(INDEX($F96:$N96,0,Z$110+1)-INDEX($F96:$N96,0,Z$110))/(INDEX($F$4:$N$4,0,Z$110+1)-INDEX($F$4:$N$4,0,Z$110))+Y115)))</f>
        <v>0.62908116313112494</v>
      </c>
      <c r="AA115" s="186" cm="1">
        <f t="array" ref="AA115">IF(AA$110=-1,AB115,IF(AA$110=99,Z115,IF(AA$110=0,INDEX($F96:$N96,0,AA$108),(INDEX($F96:$N96,0,AA$110+1)-INDEX($F96:$N96,0,AA$110))/(INDEX($F$4:$N$4,0,AA$110+1)-INDEX($F$4:$N$4,0,AA$110))+Z115)))</f>
        <v>0.63946256230194576</v>
      </c>
      <c r="AB115" s="186" cm="1">
        <f t="array" ref="AB115">IF(AB$110=-1,AC115,IF(AB$110=99,AA115,IF(AB$110=0,INDEX($F96:$N96,0,AB$108),(INDEX($F96:$N96,0,AB$110+1)-INDEX($F96:$N96,0,AB$110))/(INDEX($F$4:$N$4,0,AB$110+1)-INDEX($F$4:$N$4,0,AB$110))+AA115)))</f>
        <v>0.64984396147276657</v>
      </c>
      <c r="AC115" s="186" cm="1">
        <f t="array" ref="AC115">IF(AC$110=-1,AD115,IF(AC$110=99,AB115,IF(AC$110=0,INDEX($F96:$N96,0,AC$108),(INDEX($F96:$N96,0,AC$110+1)-INDEX($F96:$N96,0,AC$110))/(INDEX($F$4:$N$4,0,AC$110+1)-INDEX($F$4:$N$4,0,AC$110))+AB115)))</f>
        <v>0.66022536064358739</v>
      </c>
      <c r="AD115" s="186" cm="1">
        <f t="array" ref="AD115">IF(AD$110=-1,AE115,IF(AD$110=99,AC115,IF(AD$110=0,INDEX($F96:$N96,0,AD$108),(INDEX($F96:$N96,0,AD$110+1)-INDEX($F96:$N96,0,AD$110))/(INDEX($F$4:$N$4,0,AD$110+1)-INDEX($F$4:$N$4,0,AD$110))+AC115)))</f>
        <v>0.6706067598144082</v>
      </c>
      <c r="AE115" s="186" cm="1">
        <f t="array" ref="AE115">IF(AE$110=-1,AF115,IF(AE$110=99,AD115,IF(AE$110=0,INDEX($F96:$N96,0,AE$108),(INDEX($F96:$N96,0,AE$110+1)-INDEX($F96:$N96,0,AE$110))/(INDEX($F$4:$N$4,0,AE$110+1)-INDEX($F$4:$N$4,0,AE$110))+AD115)))</f>
        <v>0.68098815898522902</v>
      </c>
      <c r="AF115" s="186" cm="1">
        <f t="array" ref="AF115">IF(AF$110=-1,AG115,IF(AF$110=99,AE115,IF(AF$110=0,INDEX($F96:$N96,0,AF$108),(INDEX($F96:$N96,0,AF$110+1)-INDEX($F96:$N96,0,AF$110))/(INDEX($F$4:$N$4,0,AF$110+1)-INDEX($F$4:$N$4,0,AF$110))+AE115)))</f>
        <v>0.69811373905535568</v>
      </c>
      <c r="AG115" s="186" cm="1">
        <f t="array" ref="AG115">IF(AG$110=-1,AH115,IF(AG$110=99,AF115,IF(AG$110=0,INDEX($F96:$N96,0,AG$108),(INDEX($F96:$N96,0,AG$110+1)-INDEX($F96:$N96,0,AG$110))/(INDEX($F$4:$N$4,0,AG$110+1)-INDEX($F$4:$N$4,0,AG$110))+AF115)))</f>
        <v>0.71523931912548233</v>
      </c>
      <c r="AH115" s="186" cm="1">
        <f t="array" ref="AH115">IF(AH$110=-1,AI115,IF(AH$110=99,AG115,IF(AH$110=0,INDEX($F96:$N96,0,AH$108),(INDEX($F96:$N96,0,AH$110+1)-INDEX($F96:$N96,0,AH$110))/(INDEX($F$4:$N$4,0,AH$110+1)-INDEX($F$4:$N$4,0,AH$110))+AG115)))</f>
        <v>0.73236489919560899</v>
      </c>
      <c r="AI115" s="186" cm="1">
        <f t="array" ref="AI115">IF(AI$110=-1,AJ115,IF(AI$110=99,AH115,IF(AI$110=0,INDEX($F96:$N96,0,AI$108),(INDEX($F96:$N96,0,AI$110+1)-INDEX($F96:$N96,0,AI$110))/(INDEX($F$4:$N$4,0,AI$110+1)-INDEX($F$4:$N$4,0,AI$110))+AH115)))</f>
        <v>0.74949047926573564</v>
      </c>
      <c r="AJ115" s="186" cm="1">
        <f t="array" ref="AJ115">IF(AJ$110=-1,AK115,IF(AJ$110=99,AI115,IF(AJ$110=0,INDEX($F96:$N96,0,AJ$108),(INDEX($F96:$N96,0,AJ$110+1)-INDEX($F96:$N96,0,AJ$110))/(INDEX($F$4:$N$4,0,AJ$110+1)-INDEX($F$4:$N$4,0,AJ$110))+AI115)))</f>
        <v>0.7666160593358623</v>
      </c>
      <c r="AK115" s="186" cm="1">
        <f t="array" ref="AK115">IF(AK$110=-1,AL115,IF(AK$110=99,AJ115,IF(AK$110=0,INDEX($F96:$N96,0,AK$108),(INDEX($F96:$N96,0,AK$110+1)-INDEX($F96:$N96,0,AK$110))/(INDEX($F$4:$N$4,0,AK$110+1)-INDEX($F$4:$N$4,0,AK$110))+AJ115)))</f>
        <v>0.78374163940598895</v>
      </c>
      <c r="AL115" s="186" cm="1">
        <f t="array" ref="AL115">IF(AL$110=-1,AM115,IF(AL$110=99,AK115,IF(AL$110=0,INDEX($F96:$N96,0,AL$108),(INDEX($F96:$N96,0,AL$110+1)-INDEX($F96:$N96,0,AL$110))/(INDEX($F$4:$N$4,0,AL$110+1)-INDEX($F$4:$N$4,0,AL$110))+AK115)))</f>
        <v>0.80086721947611561</v>
      </c>
      <c r="AM115" s="186" cm="1">
        <f t="array" ref="AM115">IF(AM$110=-1,AN115,IF(AM$110=99,AL115,IF(AM$110=0,INDEX($F96:$N96,0,AM$108),(INDEX($F96:$N96,0,AM$110+1)-INDEX($F96:$N96,0,AM$110))/(INDEX($F$4:$N$4,0,AM$110+1)-INDEX($F$4:$N$4,0,AM$110))+AL115)))</f>
        <v>0.81799279954624227</v>
      </c>
      <c r="AN115" s="186" cm="1">
        <f t="array" ref="AN115">IF(AN$110=-1,AO115,IF(AN$110=99,AM115,IF(AN$110=0,INDEX($F96:$N96,0,AN$108),(INDEX($F96:$N96,0,AN$110+1)-INDEX($F96:$N96,0,AN$110))/(INDEX($F$4:$N$4,0,AN$110+1)-INDEX($F$4:$N$4,0,AN$110))+AM115)))</f>
        <v>0.83511837961636892</v>
      </c>
      <c r="AO115" s="186" cm="1">
        <f t="array" ref="AO115">IF(AO$110=-1,AP115,IF(AO$110=99,AN115,IF(AO$110=0,INDEX($F96:$N96,0,AO$108),(INDEX($F96:$N96,0,AO$110+1)-INDEX($F96:$N96,0,AO$110))/(INDEX($F$4:$N$4,0,AO$110+1)-INDEX($F$4:$N$4,0,AO$110))+AN115)))</f>
        <v>0.85224395968649524</v>
      </c>
      <c r="AP115" s="186" cm="1">
        <f t="array" ref="AP115">IF(AP$110=-1,AQ115,IF(AP$110=99,AO115,IF(AP$110=0,INDEX($F96:$N96,0,AP$108),(INDEX($F96:$N96,0,AP$110+1)-INDEX($F96:$N96,0,AP$110))/(INDEX($F$4:$N$4,0,AP$110+1)-INDEX($F$4:$N$4,0,AP$110))+AO115)))</f>
        <v>0.87722320642291718</v>
      </c>
      <c r="AQ115" s="186" cm="1">
        <f t="array" ref="AQ115">IF(AQ$110=-1,AR115,IF(AQ$110=99,AP115,IF(AQ$110=0,INDEX($F96:$N96,0,AQ$108),(INDEX($F96:$N96,0,AQ$110+1)-INDEX($F96:$N96,0,AQ$110))/(INDEX($F$4:$N$4,0,AQ$110+1)-INDEX($F$4:$N$4,0,AQ$110))+AP115)))</f>
        <v>0.90220245315933911</v>
      </c>
      <c r="AR115" s="186" cm="1">
        <f t="array" ref="AR115">IF(AR$110=-1,AS115,IF(AR$110=99,AQ115,IF(AR$110=0,INDEX($F96:$N96,0,AR$108),(INDEX($F96:$N96,0,AR$110+1)-INDEX($F96:$N96,0,AR$110))/(INDEX($F$4:$N$4,0,AR$110+1)-INDEX($F$4:$N$4,0,AR$110))+AQ115)))</f>
        <v>0.92718169989576105</v>
      </c>
      <c r="AS115" s="186" cm="1">
        <f t="array" ref="AS115">IF(AS$110=-1,AT115,IF(AS$110=99,AR115,IF(AS$110=0,INDEX($F96:$N96,0,AS$108),(INDEX($F96:$N96,0,AS$110+1)-INDEX($F96:$N96,0,AS$110))/(INDEX($F$4:$N$4,0,AS$110+1)-INDEX($F$4:$N$4,0,AS$110))+AR115)))</f>
        <v>0.95216094663218298</v>
      </c>
      <c r="AT115" s="186" cm="1">
        <f t="array" ref="AT115">IF(AT$110=-1,AU115,IF(AT$110=99,AS115,IF(AT$110=0,INDEX($F96:$N96,0,AT$108),(INDEX($F96:$N96,0,AT$110+1)-INDEX($F96:$N96,0,AT$110))/(INDEX($F$4:$N$4,0,AT$110+1)-INDEX($F$4:$N$4,0,AT$110))+AS115)))</f>
        <v>0.97714019336860491</v>
      </c>
      <c r="AU115" s="186" cm="1">
        <f t="array" ref="AU115">IF(AU$110=-1,AV115,IF(AU$110=99,AT115,IF(AU$110=0,INDEX($F96:$N96,0,AU$108),(INDEX($F96:$N96,0,AU$110+1)-INDEX($F96:$N96,0,AU$110))/(INDEX($F$4:$N$4,0,AU$110+1)-INDEX($F$4:$N$4,0,AU$110))+AT115)))</f>
        <v>1.0021194401050268</v>
      </c>
      <c r="AV115" s="186" cm="1">
        <f t="array" ref="AV115">IF(AV$110=-1,AW115,IF(AV$110=99,AU115,IF(AV$110=0,INDEX($F96:$N96,0,AV$108),(INDEX($F96:$N96,0,AV$110+1)-INDEX($F96:$N96,0,AV$110))/(INDEX($F$4:$N$4,0,AV$110+1)-INDEX($F$4:$N$4,0,AV$110))+AU115)))</f>
        <v>1.0270986868414487</v>
      </c>
      <c r="AW115" s="186" cm="1">
        <f t="array" ref="AW115">IF(AW$110=-1,AX115,IF(AW$110=99,AV115,IF(AW$110=0,INDEX($F96:$N96,0,AW$108),(INDEX($F96:$N96,0,AW$110+1)-INDEX($F96:$N96,0,AW$110))/(INDEX($F$4:$N$4,0,AW$110+1)-INDEX($F$4:$N$4,0,AW$110))+AV115)))</f>
        <v>1.0520779335778707</v>
      </c>
      <c r="AX115" s="186" cm="1">
        <f t="array" ref="AX115">IF(AX$110=-1,AY115,IF(AX$110=99,AW115,IF(AX$110=0,INDEX($F96:$N96,0,AX$108),(INDEX($F96:$N96,0,AX$110+1)-INDEX($F96:$N96,0,AX$110))/(INDEX($F$4:$N$4,0,AX$110+1)-INDEX($F$4:$N$4,0,AX$110))+AW115)))</f>
        <v>1.0770571803142928</v>
      </c>
      <c r="AY115" s="186" cm="1">
        <f t="array" ref="AY115">IF(AY$110=-1,AZ115,IF(AY$110=99,AX115,IF(AY$110=0,INDEX($F96:$N96,0,AY$108),(INDEX($F96:$N96,0,AY$110+1)-INDEX($F96:$N96,0,AY$110))/(INDEX($F$4:$N$4,0,AY$110+1)-INDEX($F$4:$N$4,0,AY$110))+AX115)))</f>
        <v>1.1020364270507146</v>
      </c>
      <c r="AZ115" s="186" cm="1">
        <f t="array" ref="AZ115">IF(AZ$110=-1,BA115,IF(AZ$110=99,AY115,IF(AZ$110=0,INDEX($F96:$N96,0,AZ$108),(INDEX($F96:$N96,0,AZ$110+1)-INDEX($F96:$N96,0,AZ$110))/(INDEX($F$4:$N$4,0,AZ$110+1)-INDEX($F$4:$N$4,0,AZ$110))+AY115)))</f>
        <v>1.1020364270507146</v>
      </c>
      <c r="BA115" s="186" cm="1">
        <f t="array" ref="BA115">IF(BA$110=-1,BB115,IF(BA$110=99,AZ115,IF(BA$110=0,INDEX($F96:$N96,0,BA$108),(INDEX($F96:$N96,0,BA$110+1)-INDEX($F96:$N96,0,BA$110))/(INDEX($F$4:$N$4,0,BA$110+1)-INDEX($F$4:$N$4,0,BA$110))+AZ115)))</f>
        <v>1.1020364270507146</v>
      </c>
    </row>
    <row r="116" spans="1:53">
      <c r="A116" s="116" t="s">
        <v>16</v>
      </c>
      <c r="B116" s="22" t="str">
        <f t="shared" si="218"/>
        <v/>
      </c>
      <c r="C116" s="23" t="str">
        <f t="shared" si="219"/>
        <v/>
      </c>
      <c r="D116" s="57" t="str">
        <f>ITEMS_TRA!C20</f>
        <v>TFHCV5</v>
      </c>
      <c r="E116" s="23" t="str">
        <f t="shared" si="220"/>
        <v/>
      </c>
      <c r="H116" s="23" t="str">
        <f t="shared" si="220"/>
        <v/>
      </c>
      <c r="J116" s="23" t="str">
        <f t="shared" si="220"/>
        <v/>
      </c>
      <c r="K116" s="23" t="str">
        <f t="shared" si="220"/>
        <v/>
      </c>
      <c r="L116" s="125" t="str">
        <f t="shared" si="221"/>
        <v/>
      </c>
      <c r="M116" s="186">
        <f>INDEX('[2]TS BYDem'!J$10:J$59,MATCH($D116,'[2]TS BYDem'!D$10:D$59,0))</f>
        <v>0.27326501935541331</v>
      </c>
      <c r="N116" s="186" cm="1">
        <f t="array" ref="N116">IF(N$110=-1,O116,IF(N$110=99,M116,IF(N$110=0,INDEX($F97:$N97,0,N$108),(INDEX($F97:$N97,0,N$110+1)-INDEX($F97:$N97,0,N$110))/(INDEX($F$4:$N$4,0,N$110+1)-INDEX($F$4:$N$4,0,N$110))+M116)))</f>
        <v>0.27740453823694228</v>
      </c>
      <c r="O116" s="186" cm="1">
        <f t="array" ref="O116">IF(O$110=-1,P116,IF(O$110=99,N116,IF(O$110=0,INDEX($F97:$N97,0,O$108),(INDEX($F97:$N97,0,O$110+1)-INDEX($F97:$N97,0,O$110))/(INDEX($F$4:$N$4,0,O$110+1)-INDEX($F$4:$N$4,0,O$110))+N116)))</f>
        <v>0.28154405711847125</v>
      </c>
      <c r="P116" s="186" cm="1">
        <f t="array" ref="P116">IF(P$110=-1,Q116,IF(P$110=99,O116,IF(P$110=0,INDEX($F97:$N97,0,P$108),(INDEX($F97:$N97,0,P$110+1)-INDEX($F97:$N97,0,P$110))/(INDEX($F$4:$N$4,0,P$110+1)-INDEX($F$4:$N$4,0,P$110))+O116)))</f>
        <v>0.28568357599999999</v>
      </c>
      <c r="Q116" s="186" cm="1">
        <f t="array" ref="Q116">IF(Q$110=-1,R116,IF(Q$110=99,P116,IF(Q$110=0,INDEX($F97:$N97,0,Q$108),(INDEX($F97:$N97,0,Q$110+1)-INDEX($F97:$N97,0,Q$110))/(INDEX($F$4:$N$4,0,Q$110+1)-INDEX($F$4:$N$4,0,Q$110))+P116)))</f>
        <v>0.2876204765</v>
      </c>
      <c r="R116" s="186" cm="1">
        <f t="array" ref="R116">IF(R$110=-1,S116,IF(R$110=99,Q116,IF(R$110=0,INDEX($F97:$N97,0,R$108),(INDEX($F97:$N97,0,R$110+1)-INDEX($F97:$N97,0,R$110))/(INDEX($F$4:$N$4,0,R$110+1)-INDEX($F$4:$N$4,0,R$110))+Q116)))</f>
        <v>0.289557377</v>
      </c>
      <c r="S116" s="186" cm="1">
        <f t="array" ref="S116">IF(S$110=-1,T116,IF(S$110=99,R116,IF(S$110=0,INDEX($F97:$N97,0,S$108),(INDEX($F97:$N97,0,S$110+1)-INDEX($F97:$N97,0,S$110))/(INDEX($F$4:$N$4,0,S$110+1)-INDEX($F$4:$N$4,0,S$110))+R116)))</f>
        <v>0.29195310926665263</v>
      </c>
      <c r="T116" s="186" cm="1">
        <f t="array" ref="T116">IF(T$110=-1,U116,IF(T$110=99,S116,IF(T$110=0,INDEX($F97:$N97,0,T$108),(INDEX($F97:$N97,0,T$110+1)-INDEX($F97:$N97,0,T$110))/(INDEX($F$4:$N$4,0,T$110+1)-INDEX($F$4:$N$4,0,T$110))+S116)))</f>
        <v>0.29434884153330526</v>
      </c>
      <c r="U116" s="186" cm="1">
        <f t="array" ref="U116">IF(U$110=-1,V116,IF(U$110=99,T116,IF(U$110=0,INDEX($F97:$N97,0,U$108),(INDEX($F97:$N97,0,U$110+1)-INDEX($F97:$N97,0,U$110))/(INDEX($F$4:$N$4,0,U$110+1)-INDEX($F$4:$N$4,0,U$110))+T116)))</f>
        <v>0.27693358401233692</v>
      </c>
      <c r="V116" s="186" cm="1">
        <f t="array" ref="V116">IF(V$110=-1,W116,IF(V$110=99,U116,IF(V$110=0,INDEX($F97:$N97,0,V$108),(INDEX($F97:$N97,0,V$110+1)-INDEX($F97:$N97,0,V$110))/(INDEX($F$4:$N$4,0,V$110+1)-INDEX($F$4:$N$4,0,V$110))+U116)))</f>
        <v>0.28156295845379881</v>
      </c>
      <c r="W116" s="186" cm="1">
        <f t="array" ref="W116">IF(W$110=-1,X116,IF(W$110=99,V116,IF(W$110=0,INDEX($F97:$N97,0,W$108),(INDEX($F97:$N97,0,W$110+1)-INDEX($F97:$N97,0,W$110))/(INDEX($F$4:$N$4,0,W$110+1)-INDEX($F$4:$N$4,0,W$110))+V116)))</f>
        <v>0.28653783679781258</v>
      </c>
      <c r="X116" s="186" cm="1">
        <f t="array" ref="X116">IF(X$110=-1,Y116,IF(X$110=99,W116,IF(X$110=0,INDEX($F97:$N97,0,X$108),(INDEX($F97:$N97,0,X$110+1)-INDEX($F97:$N97,0,X$110))/(INDEX($F$4:$N$4,0,X$110+1)-INDEX($F$4:$N$4,0,X$110))+W116)))</f>
        <v>0.29151271514182636</v>
      </c>
      <c r="Y116" s="186" cm="1">
        <f t="array" ref="Y116">IF(Y$110=-1,Z116,IF(Y$110=99,X116,IF(Y$110=0,INDEX($F97:$N97,0,Y$108),(INDEX($F97:$N97,0,Y$110+1)-INDEX($F97:$N97,0,Y$110))/(INDEX($F$4:$N$4,0,Y$110+1)-INDEX($F$4:$N$4,0,Y$110))+X116)))</f>
        <v>0.29648759348584014</v>
      </c>
      <c r="Z116" s="186" cm="1">
        <f t="array" ref="Z116">IF(Z$110=-1,AA116,IF(Z$110=99,Y116,IF(Z$110=0,INDEX($F97:$N97,0,Z$108),(INDEX($F97:$N97,0,Z$110+1)-INDEX($F97:$N97,0,Z$110))/(INDEX($F$4:$N$4,0,Z$110+1)-INDEX($F$4:$N$4,0,Z$110))+Y116)))</f>
        <v>0.30146247182985392</v>
      </c>
      <c r="AA116" s="186" cm="1">
        <f t="array" ref="AA116">IF(AA$110=-1,AB116,IF(AA$110=99,Z116,IF(AA$110=0,INDEX($F97:$N97,0,AA$108),(INDEX($F97:$N97,0,AA$110+1)-INDEX($F97:$N97,0,AA$110))/(INDEX($F$4:$N$4,0,AA$110+1)-INDEX($F$4:$N$4,0,AA$110))+Z116)))</f>
        <v>0.3064373501738677</v>
      </c>
      <c r="AB116" s="186" cm="1">
        <f t="array" ref="AB116">IF(AB$110=-1,AC116,IF(AB$110=99,AA116,IF(AB$110=0,INDEX($F97:$N97,0,AB$108),(INDEX($F97:$N97,0,AB$110+1)-INDEX($F97:$N97,0,AB$110))/(INDEX($F$4:$N$4,0,AB$110+1)-INDEX($F$4:$N$4,0,AB$110))+AA116)))</f>
        <v>0.31141222851788147</v>
      </c>
      <c r="AC116" s="186" cm="1">
        <f t="array" ref="AC116">IF(AC$110=-1,AD116,IF(AC$110=99,AB116,IF(AC$110=0,INDEX($F97:$N97,0,AC$108),(INDEX($F97:$N97,0,AC$110+1)-INDEX($F97:$N97,0,AC$110))/(INDEX($F$4:$N$4,0,AC$110+1)-INDEX($F$4:$N$4,0,AC$110))+AB116)))</f>
        <v>0.31638710686189525</v>
      </c>
      <c r="AD116" s="186" cm="1">
        <f t="array" ref="AD116">IF(AD$110=-1,AE116,IF(AD$110=99,AC116,IF(AD$110=0,INDEX($F97:$N97,0,AD$108),(INDEX($F97:$N97,0,AD$110+1)-INDEX($F97:$N97,0,AD$110))/(INDEX($F$4:$N$4,0,AD$110+1)-INDEX($F$4:$N$4,0,AD$110))+AC116)))</f>
        <v>0.32136198520590903</v>
      </c>
      <c r="AE116" s="186" cm="1">
        <f t="array" ref="AE116">IF(AE$110=-1,AF116,IF(AE$110=99,AD116,IF(AE$110=0,INDEX($F97:$N97,0,AE$108),(INDEX($F97:$N97,0,AE$110+1)-INDEX($F97:$N97,0,AE$110))/(INDEX($F$4:$N$4,0,AE$110+1)-INDEX($F$4:$N$4,0,AE$110))+AD116)))</f>
        <v>0.32633686354992292</v>
      </c>
      <c r="AF116" s="186" cm="1">
        <f t="array" ref="AF116">IF(AF$110=-1,AG116,IF(AF$110=99,AE116,IF(AF$110=0,INDEX($F97:$N97,0,AF$108),(INDEX($F97:$N97,0,AF$110+1)-INDEX($F97:$N97,0,AF$110))/(INDEX($F$4:$N$4,0,AF$110+1)-INDEX($F$4:$N$4,0,AF$110))+AE116)))</f>
        <v>0.33454362605058985</v>
      </c>
      <c r="AG116" s="186" cm="1">
        <f t="array" ref="AG116">IF(AG$110=-1,AH116,IF(AG$110=99,AF116,IF(AG$110=0,INDEX($F97:$N97,0,AG$108),(INDEX($F97:$N97,0,AG$110+1)-INDEX($F97:$N97,0,AG$110))/(INDEX($F$4:$N$4,0,AG$110+1)-INDEX($F$4:$N$4,0,AG$110))+AF116)))</f>
        <v>0.34275038855125678</v>
      </c>
      <c r="AH116" s="186" cm="1">
        <f t="array" ref="AH116">IF(AH$110=-1,AI116,IF(AH$110=99,AG116,IF(AH$110=0,INDEX($F97:$N97,0,AH$108),(INDEX($F97:$N97,0,AH$110+1)-INDEX($F97:$N97,0,AH$110))/(INDEX($F$4:$N$4,0,AH$110+1)-INDEX($F$4:$N$4,0,AH$110))+AG116)))</f>
        <v>0.35095715105192371</v>
      </c>
      <c r="AI116" s="186" cm="1">
        <f t="array" ref="AI116">IF(AI$110=-1,AJ116,IF(AI$110=99,AH116,IF(AI$110=0,INDEX($F97:$N97,0,AI$108),(INDEX($F97:$N97,0,AI$110+1)-INDEX($F97:$N97,0,AI$110))/(INDEX($F$4:$N$4,0,AI$110+1)-INDEX($F$4:$N$4,0,AI$110))+AH116)))</f>
        <v>0.35916391355259064</v>
      </c>
      <c r="AJ116" s="186" cm="1">
        <f t="array" ref="AJ116">IF(AJ$110=-1,AK116,IF(AJ$110=99,AI116,IF(AJ$110=0,INDEX($F97:$N97,0,AJ$108),(INDEX($F97:$N97,0,AJ$110+1)-INDEX($F97:$N97,0,AJ$110))/(INDEX($F$4:$N$4,0,AJ$110+1)-INDEX($F$4:$N$4,0,AJ$110))+AI116)))</f>
        <v>0.36737067605325757</v>
      </c>
      <c r="AK116" s="186" cm="1">
        <f t="array" ref="AK116">IF(AK$110=-1,AL116,IF(AK$110=99,AJ116,IF(AK$110=0,INDEX($F97:$N97,0,AK$108),(INDEX($F97:$N97,0,AK$110+1)-INDEX($F97:$N97,0,AK$110))/(INDEX($F$4:$N$4,0,AK$110+1)-INDEX($F$4:$N$4,0,AK$110))+AJ116)))</f>
        <v>0.3755774385539245</v>
      </c>
      <c r="AL116" s="186" cm="1">
        <f t="array" ref="AL116">IF(AL$110=-1,AM116,IF(AL$110=99,AK116,IF(AL$110=0,INDEX($F97:$N97,0,AL$108),(INDEX($F97:$N97,0,AL$110+1)-INDEX($F97:$N97,0,AL$110))/(INDEX($F$4:$N$4,0,AL$110+1)-INDEX($F$4:$N$4,0,AL$110))+AK116)))</f>
        <v>0.38378420105459143</v>
      </c>
      <c r="AM116" s="186" cm="1">
        <f t="array" ref="AM116">IF(AM$110=-1,AN116,IF(AM$110=99,AL116,IF(AM$110=0,INDEX($F97:$N97,0,AM$108),(INDEX($F97:$N97,0,AM$110+1)-INDEX($F97:$N97,0,AM$110))/(INDEX($F$4:$N$4,0,AM$110+1)-INDEX($F$4:$N$4,0,AM$110))+AL116)))</f>
        <v>0.39199096355525836</v>
      </c>
      <c r="AN116" s="186" cm="1">
        <f t="array" ref="AN116">IF(AN$110=-1,AO116,IF(AN$110=99,AM116,IF(AN$110=0,INDEX($F97:$N97,0,AN$108),(INDEX($F97:$N97,0,AN$110+1)-INDEX($F97:$N97,0,AN$110))/(INDEX($F$4:$N$4,0,AN$110+1)-INDEX($F$4:$N$4,0,AN$110))+AM116)))</f>
        <v>0.4001977260559253</v>
      </c>
      <c r="AO116" s="186" cm="1">
        <f t="array" ref="AO116">IF(AO$110=-1,AP116,IF(AO$110=99,AN116,IF(AO$110=0,INDEX($F97:$N97,0,AO$108),(INDEX($F97:$N97,0,AO$110+1)-INDEX($F97:$N97,0,AO$110))/(INDEX($F$4:$N$4,0,AO$110+1)-INDEX($F$4:$N$4,0,AO$110))+AN116)))</f>
        <v>0.40840448855659239</v>
      </c>
      <c r="AP116" s="186" cm="1">
        <f t="array" ref="AP116">IF(AP$110=-1,AQ116,IF(AP$110=99,AO116,IF(AP$110=0,INDEX($F97:$N97,0,AP$108),(INDEX($F97:$N97,0,AP$110+1)-INDEX($F97:$N97,0,AP$110))/(INDEX($F$4:$N$4,0,AP$110+1)-INDEX($F$4:$N$4,0,AP$110))+AO116)))</f>
        <v>0.42037481274835325</v>
      </c>
      <c r="AQ116" s="186" cm="1">
        <f t="array" ref="AQ116">IF(AQ$110=-1,AR116,IF(AQ$110=99,AP116,IF(AQ$110=0,INDEX($F97:$N97,0,AQ$108),(INDEX($F97:$N97,0,AQ$110+1)-INDEX($F97:$N97,0,AQ$110))/(INDEX($F$4:$N$4,0,AQ$110+1)-INDEX($F$4:$N$4,0,AQ$110))+AP116)))</f>
        <v>0.43234513694011412</v>
      </c>
      <c r="AR116" s="186" cm="1">
        <f t="array" ref="AR116">IF(AR$110=-1,AS116,IF(AR$110=99,AQ116,IF(AR$110=0,INDEX($F97:$N97,0,AR$108),(INDEX($F97:$N97,0,AR$110+1)-INDEX($F97:$N97,0,AR$110))/(INDEX($F$4:$N$4,0,AR$110+1)-INDEX($F$4:$N$4,0,AR$110))+AQ116)))</f>
        <v>0.44431546113187498</v>
      </c>
      <c r="AS116" s="186" cm="1">
        <f t="array" ref="AS116">IF(AS$110=-1,AT116,IF(AS$110=99,AR116,IF(AS$110=0,INDEX($F97:$N97,0,AS$108),(INDEX($F97:$N97,0,AS$110+1)-INDEX($F97:$N97,0,AS$110))/(INDEX($F$4:$N$4,0,AS$110+1)-INDEX($F$4:$N$4,0,AS$110))+AR116)))</f>
        <v>0.45628578532363584</v>
      </c>
      <c r="AT116" s="186" cm="1">
        <f t="array" ref="AT116">IF(AT$110=-1,AU116,IF(AT$110=99,AS116,IF(AT$110=0,INDEX($F97:$N97,0,AT$108),(INDEX($F97:$N97,0,AT$110+1)-INDEX($F97:$N97,0,AT$110))/(INDEX($F$4:$N$4,0,AT$110+1)-INDEX($F$4:$N$4,0,AT$110))+AS116)))</f>
        <v>0.4682561095153967</v>
      </c>
      <c r="AU116" s="186" cm="1">
        <f t="array" ref="AU116">IF(AU$110=-1,AV116,IF(AU$110=99,AT116,IF(AU$110=0,INDEX($F97:$N97,0,AU$108),(INDEX($F97:$N97,0,AU$110+1)-INDEX($F97:$N97,0,AU$110))/(INDEX($F$4:$N$4,0,AU$110+1)-INDEX($F$4:$N$4,0,AU$110))+AT116)))</f>
        <v>0.48022643370715756</v>
      </c>
      <c r="AV116" s="186" cm="1">
        <f t="array" ref="AV116">IF(AV$110=-1,AW116,IF(AV$110=99,AU116,IF(AV$110=0,INDEX($F97:$N97,0,AV$108),(INDEX($F97:$N97,0,AV$110+1)-INDEX($F97:$N97,0,AV$110))/(INDEX($F$4:$N$4,0,AV$110+1)-INDEX($F$4:$N$4,0,AV$110))+AU116)))</f>
        <v>0.49219675789891842</v>
      </c>
      <c r="AW116" s="186" cm="1">
        <f t="array" ref="AW116">IF(AW$110=-1,AX116,IF(AW$110=99,AV116,IF(AW$110=0,INDEX($F97:$N97,0,AW$108),(INDEX($F97:$N97,0,AW$110+1)-INDEX($F97:$N97,0,AW$110))/(INDEX($F$4:$N$4,0,AW$110+1)-INDEX($F$4:$N$4,0,AW$110))+AV116)))</f>
        <v>0.50416708209067929</v>
      </c>
      <c r="AX116" s="186" cm="1">
        <f t="array" ref="AX116">IF(AX$110=-1,AY116,IF(AX$110=99,AW116,IF(AX$110=0,INDEX($F97:$N97,0,AX$108),(INDEX($F97:$N97,0,AX$110+1)-INDEX($F97:$N97,0,AX$110))/(INDEX($F$4:$N$4,0,AX$110+1)-INDEX($F$4:$N$4,0,AX$110))+AW116)))</f>
        <v>0.5161374062824402</v>
      </c>
      <c r="AY116" s="186" cm="1">
        <f t="array" ref="AY116">IF(AY$110=-1,AZ116,IF(AY$110=99,AX116,IF(AY$110=0,INDEX($F97:$N97,0,AY$108),(INDEX($F97:$N97,0,AY$110+1)-INDEX($F97:$N97,0,AY$110))/(INDEX($F$4:$N$4,0,AY$110+1)-INDEX($F$4:$N$4,0,AY$110))+AX116)))</f>
        <v>0.52810773047420112</v>
      </c>
      <c r="AZ116" s="186" cm="1">
        <f t="array" ref="AZ116">IF(AZ$110=-1,BA116,IF(AZ$110=99,AY116,IF(AZ$110=0,INDEX($F97:$N97,0,AZ$108),(INDEX($F97:$N97,0,AZ$110+1)-INDEX($F97:$N97,0,AZ$110))/(INDEX($F$4:$N$4,0,AZ$110+1)-INDEX($F$4:$N$4,0,AZ$110))+AY116)))</f>
        <v>0.52810773047420112</v>
      </c>
      <c r="BA116" s="186" cm="1">
        <f t="array" ref="BA116">IF(BA$110=-1,BB116,IF(BA$110=99,AZ116,IF(BA$110=0,INDEX($F97:$N97,0,BA$108),(INDEX($F97:$N97,0,BA$110+1)-INDEX($F97:$N97,0,BA$110))/(INDEX($F$4:$N$4,0,BA$110+1)-INDEX($F$4:$N$4,0,BA$110))+AZ116)))</f>
        <v>0.52810773047420112</v>
      </c>
    </row>
    <row r="117" spans="1:53">
      <c r="A117" s="116" t="s">
        <v>16</v>
      </c>
      <c r="B117" s="22" t="str">
        <f t="shared" si="218"/>
        <v/>
      </c>
      <c r="C117" s="23" t="str">
        <f t="shared" si="219"/>
        <v/>
      </c>
      <c r="D117" s="57" t="str">
        <f>ITEMS_TRA!C21</f>
        <v>TFHCV6</v>
      </c>
      <c r="E117" s="23" t="str">
        <f t="shared" si="220"/>
        <v/>
      </c>
      <c r="H117" s="23" t="str">
        <f t="shared" si="220"/>
        <v/>
      </c>
      <c r="J117" s="23" t="str">
        <f t="shared" si="220"/>
        <v/>
      </c>
      <c r="K117" s="23" t="str">
        <f t="shared" si="220"/>
        <v/>
      </c>
      <c r="L117" s="125" t="str">
        <f t="shared" si="221"/>
        <v/>
      </c>
      <c r="M117" s="186">
        <f>INDEX('[2]TS BYDem'!J$10:J$59,MATCH($D117,'[2]TS BYDem'!D$10:D$59,0))</f>
        <v>5.0361375113209643</v>
      </c>
      <c r="N117" s="186" cm="1">
        <f t="array" ref="N117">IF(N$110=-1,O117,IF(N$110=99,M117,IF(N$110=0,INDEX($F98:$N98,0,N$108),(INDEX($F98:$N98,0,N$110+1)-INDEX($F98:$N98,0,N$110))/(INDEX($F$4:$N$4,0,N$110+1)-INDEX($F$4:$N$4,0,N$110))+M117)))</f>
        <v>5.3607583408806443</v>
      </c>
      <c r="O117" s="186" cm="1">
        <f t="array" ref="O117">IF(O$110=-1,P117,IF(O$110=99,N117,IF(O$110=0,INDEX($F98:$N98,0,O$108),(INDEX($F98:$N98,0,O$110+1)-INDEX($F98:$N98,0,O$110))/(INDEX($F$4:$N$4,0,O$110+1)-INDEX($F$4:$N$4,0,O$110))+N117)))</f>
        <v>5.6853791704403243</v>
      </c>
      <c r="P117" s="186" cm="1">
        <f t="array" ref="P117">IF(P$110=-1,Q117,IF(P$110=99,O117,IF(P$110=0,INDEX($F98:$N98,0,P$108),(INDEX($F98:$N98,0,P$110+1)-INDEX($F98:$N98,0,P$110))/(INDEX($F$4:$N$4,0,P$110+1)-INDEX($F$4:$N$4,0,P$110))+O117)))</f>
        <v>6.01</v>
      </c>
      <c r="Q117" s="186" cm="1">
        <f t="array" ref="Q117">IF(Q$110=-1,R117,IF(Q$110=99,P117,IF(Q$110=0,INDEX($F98:$N98,0,Q$108),(INDEX($F98:$N98,0,Q$110+1)-INDEX($F98:$N98,0,Q$110))/(INDEX($F$4:$N$4,0,Q$110+1)-INDEX($F$4:$N$4,0,Q$110))+P117)))</f>
        <v>6.3253919226144593</v>
      </c>
      <c r="R117" s="186" cm="1">
        <f t="array" ref="R117">IF(R$110=-1,S117,IF(R$110=99,Q117,IF(R$110=0,INDEX($F98:$N98,0,R$108),(INDEX($F98:$N98,0,R$110+1)-INDEX($F98:$N98,0,R$110))/(INDEX($F$4:$N$4,0,R$110+1)-INDEX($F$4:$N$4,0,R$110))+Q117)))</f>
        <v>6.6407838452289196</v>
      </c>
      <c r="S117" s="186" cm="1">
        <f t="array" ref="S117">IF(S$110=-1,T117,IF(S$110=99,R117,IF(S$110=0,INDEX($F98:$N98,0,S$108),(INDEX($F98:$N98,0,S$110+1)-INDEX($F98:$N98,0,S$110))/(INDEX($F$4:$N$4,0,S$110+1)-INDEX($F$4:$N$4,0,S$110))+R117)))</f>
        <v>6.0327428224047797</v>
      </c>
      <c r="T117" s="186" cm="1">
        <f t="array" ref="T117">IF(T$110=-1,U117,IF(T$110=99,S117,IF(T$110=0,INDEX($F98:$N98,0,T$108),(INDEX($F98:$N98,0,T$110+1)-INDEX($F98:$N98,0,T$110))/(INDEX($F$4:$N$4,0,T$110+1)-INDEX($F$4:$N$4,0,T$110))+S117)))</f>
        <v>5.4247017995806397</v>
      </c>
      <c r="U117" s="186" cm="1">
        <f t="array" ref="U117">IF(U$110=-1,V117,IF(U$110=99,T117,IF(U$110=0,INDEX($F98:$N98,0,U$108),(INDEX($F98:$N98,0,U$110+1)-INDEX($F98:$N98,0,U$110))/(INDEX($F$4:$N$4,0,U$110+1)-INDEX($F$4:$N$4,0,U$110))+T117)))</f>
        <v>5.1037473214789557</v>
      </c>
      <c r="V117" s="186" cm="1">
        <f t="array" ref="V117">IF(V$110=-1,W117,IF(V$110=99,U117,IF(V$110=0,INDEX($F98:$N98,0,V$108),(INDEX($F98:$N98,0,V$110+1)-INDEX($F98:$N98,0,V$110))/(INDEX($F$4:$N$4,0,V$110+1)-INDEX($F$4:$N$4,0,V$110))+U117)))</f>
        <v>5.1890643749883703</v>
      </c>
      <c r="W117" s="186" cm="1">
        <f t="array" ref="W117">IF(W$110=-1,X117,IF(W$110=99,V117,IF(W$110=0,INDEX($F98:$N98,0,W$108),(INDEX($F98:$N98,0,W$110+1)-INDEX($F98:$N98,0,W$110))/(INDEX($F$4:$N$4,0,W$110+1)-INDEX($F$4:$N$4,0,W$110))+V117)))</f>
        <v>5.2807488924639143</v>
      </c>
      <c r="X117" s="186" cm="1">
        <f t="array" ref="X117">IF(X$110=-1,Y117,IF(X$110=99,W117,IF(X$110=0,INDEX($F98:$N98,0,X$108),(INDEX($F98:$N98,0,X$110+1)-INDEX($F98:$N98,0,X$110))/(INDEX($F$4:$N$4,0,X$110+1)-INDEX($F$4:$N$4,0,X$110))+W117)))</f>
        <v>5.3724334099394584</v>
      </c>
      <c r="Y117" s="186" cm="1">
        <f t="array" ref="Y117">IF(Y$110=-1,Z117,IF(Y$110=99,X117,IF(Y$110=0,INDEX($F98:$N98,0,Y$108),(INDEX($F98:$N98,0,Y$110+1)-INDEX($F98:$N98,0,Y$110))/(INDEX($F$4:$N$4,0,Y$110+1)-INDEX($F$4:$N$4,0,Y$110))+X117)))</f>
        <v>5.4641179274150025</v>
      </c>
      <c r="Z117" s="186" cm="1">
        <f t="array" ref="Z117">IF(Z$110=-1,AA117,IF(Z$110=99,Y117,IF(Z$110=0,INDEX($F98:$N98,0,Z$108),(INDEX($F98:$N98,0,Z$110+1)-INDEX($F98:$N98,0,Z$110))/(INDEX($F$4:$N$4,0,Z$110+1)-INDEX($F$4:$N$4,0,Z$110))+Y117)))</f>
        <v>5.5558024448905465</v>
      </c>
      <c r="AA117" s="186" cm="1">
        <f t="array" ref="AA117">IF(AA$110=-1,AB117,IF(AA$110=99,Z117,IF(AA$110=0,INDEX($F98:$N98,0,AA$108),(INDEX($F98:$N98,0,AA$110+1)-INDEX($F98:$N98,0,AA$110))/(INDEX($F$4:$N$4,0,AA$110+1)-INDEX($F$4:$N$4,0,AA$110))+Z117)))</f>
        <v>5.6474869623660906</v>
      </c>
      <c r="AB117" s="186" cm="1">
        <f t="array" ref="AB117">IF(AB$110=-1,AC117,IF(AB$110=99,AA117,IF(AB$110=0,INDEX($F98:$N98,0,AB$108),(INDEX($F98:$N98,0,AB$110+1)-INDEX($F98:$N98,0,AB$110))/(INDEX($F$4:$N$4,0,AB$110+1)-INDEX($F$4:$N$4,0,AB$110))+AA117)))</f>
        <v>5.7391714798416347</v>
      </c>
      <c r="AC117" s="186" cm="1">
        <f t="array" ref="AC117">IF(AC$110=-1,AD117,IF(AC$110=99,AB117,IF(AC$110=0,INDEX($F98:$N98,0,AC$108),(INDEX($F98:$N98,0,AC$110+1)-INDEX($F98:$N98,0,AC$110))/(INDEX($F$4:$N$4,0,AC$110+1)-INDEX($F$4:$N$4,0,AC$110))+AB117)))</f>
        <v>5.8308559973171787</v>
      </c>
      <c r="AD117" s="186" cm="1">
        <f t="array" ref="AD117">IF(AD$110=-1,AE117,IF(AD$110=99,AC117,IF(AD$110=0,INDEX($F98:$N98,0,AD$108),(INDEX($F98:$N98,0,AD$110+1)-INDEX($F98:$N98,0,AD$110))/(INDEX($F$4:$N$4,0,AD$110+1)-INDEX($F$4:$N$4,0,AD$110))+AC117)))</f>
        <v>5.9225405147927228</v>
      </c>
      <c r="AE117" s="186" cm="1">
        <f t="array" ref="AE117">IF(AE$110=-1,AF117,IF(AE$110=99,AD117,IF(AE$110=0,INDEX($F98:$N98,0,AE$108),(INDEX($F98:$N98,0,AE$110+1)-INDEX($F98:$N98,0,AE$110))/(INDEX($F$4:$N$4,0,AE$110+1)-INDEX($F$4:$N$4,0,AE$110))+AD117)))</f>
        <v>6.0142250322682633</v>
      </c>
      <c r="AF117" s="186" cm="1">
        <f t="array" ref="AF117">IF(AF$110=-1,AG117,IF(AF$110=99,AE117,IF(AF$110=0,INDEX($F98:$N98,0,AF$108),(INDEX($F98:$N98,0,AF$110+1)-INDEX($F98:$N98,0,AF$110))/(INDEX($F$4:$N$4,0,AF$110+1)-INDEX($F$4:$N$4,0,AF$110))+AE117)))</f>
        <v>6.1654715568823635</v>
      </c>
      <c r="AG117" s="186" cm="1">
        <f t="array" ref="AG117">IF(AG$110=-1,AH117,IF(AG$110=99,AF117,IF(AG$110=0,INDEX($F98:$N98,0,AG$108),(INDEX($F98:$N98,0,AG$110+1)-INDEX($F98:$N98,0,AG$110))/(INDEX($F$4:$N$4,0,AG$110+1)-INDEX($F$4:$N$4,0,AG$110))+AF117)))</f>
        <v>6.3167180814964636</v>
      </c>
      <c r="AH117" s="186" cm="1">
        <f t="array" ref="AH117">IF(AH$110=-1,AI117,IF(AH$110=99,AG117,IF(AH$110=0,INDEX($F98:$N98,0,AH$108),(INDEX($F98:$N98,0,AH$110+1)-INDEX($F98:$N98,0,AH$110))/(INDEX($F$4:$N$4,0,AH$110+1)-INDEX($F$4:$N$4,0,AH$110))+AG117)))</f>
        <v>6.4679646061105638</v>
      </c>
      <c r="AI117" s="186" cm="1">
        <f t="array" ref="AI117">IF(AI$110=-1,AJ117,IF(AI$110=99,AH117,IF(AI$110=0,INDEX($F98:$N98,0,AI$108),(INDEX($F98:$N98,0,AI$110+1)-INDEX($F98:$N98,0,AI$110))/(INDEX($F$4:$N$4,0,AI$110+1)-INDEX($F$4:$N$4,0,AI$110))+AH117)))</f>
        <v>6.6192111307246639</v>
      </c>
      <c r="AJ117" s="186" cm="1">
        <f t="array" ref="AJ117">IF(AJ$110=-1,AK117,IF(AJ$110=99,AI117,IF(AJ$110=0,INDEX($F98:$N98,0,AJ$108),(INDEX($F98:$N98,0,AJ$110+1)-INDEX($F98:$N98,0,AJ$110))/(INDEX($F$4:$N$4,0,AJ$110+1)-INDEX($F$4:$N$4,0,AJ$110))+AI117)))</f>
        <v>6.7704576553387641</v>
      </c>
      <c r="AK117" s="186" cm="1">
        <f t="array" ref="AK117">IF(AK$110=-1,AL117,IF(AK$110=99,AJ117,IF(AK$110=0,INDEX($F98:$N98,0,AK$108),(INDEX($F98:$N98,0,AK$110+1)-INDEX($F98:$N98,0,AK$110))/(INDEX($F$4:$N$4,0,AK$110+1)-INDEX($F$4:$N$4,0,AK$110))+AJ117)))</f>
        <v>6.9217041799528642</v>
      </c>
      <c r="AL117" s="186" cm="1">
        <f t="array" ref="AL117">IF(AL$110=-1,AM117,IF(AL$110=99,AK117,IF(AL$110=0,INDEX($F98:$N98,0,AL$108),(INDEX($F98:$N98,0,AL$110+1)-INDEX($F98:$N98,0,AL$110))/(INDEX($F$4:$N$4,0,AL$110+1)-INDEX($F$4:$N$4,0,AL$110))+AK117)))</f>
        <v>7.0729507045669644</v>
      </c>
      <c r="AM117" s="186" cm="1">
        <f t="array" ref="AM117">IF(AM$110=-1,AN117,IF(AM$110=99,AL117,IF(AM$110=0,INDEX($F98:$N98,0,AM$108),(INDEX($F98:$N98,0,AM$110+1)-INDEX($F98:$N98,0,AM$110))/(INDEX($F$4:$N$4,0,AM$110+1)-INDEX($F$4:$N$4,0,AM$110))+AL117)))</f>
        <v>7.2241972291810646</v>
      </c>
      <c r="AN117" s="186" cm="1">
        <f t="array" ref="AN117">IF(AN$110=-1,AO117,IF(AN$110=99,AM117,IF(AN$110=0,INDEX($F98:$N98,0,AN$108),(INDEX($F98:$N98,0,AN$110+1)-INDEX($F98:$N98,0,AN$110))/(INDEX($F$4:$N$4,0,AN$110+1)-INDEX($F$4:$N$4,0,AN$110))+AM117)))</f>
        <v>7.3754437537951647</v>
      </c>
      <c r="AO117" s="186" cm="1">
        <f t="array" ref="AO117">IF(AO$110=-1,AP117,IF(AO$110=99,AN117,IF(AO$110=0,INDEX($F98:$N98,0,AO$108),(INDEX($F98:$N98,0,AO$110+1)-INDEX($F98:$N98,0,AO$110))/(INDEX($F$4:$N$4,0,AO$110+1)-INDEX($F$4:$N$4,0,AO$110))+AN117)))</f>
        <v>7.5266902784092622</v>
      </c>
      <c r="AP117" s="186" cm="1">
        <f t="array" ref="AP117">IF(AP$110=-1,AQ117,IF(AP$110=99,AO117,IF(AP$110=0,INDEX($F98:$N98,0,AP$108),(INDEX($F98:$N98,0,AP$110+1)-INDEX($F98:$N98,0,AP$110))/(INDEX($F$4:$N$4,0,AP$110+1)-INDEX($F$4:$N$4,0,AP$110))+AO117)))</f>
        <v>7.7472973609659688</v>
      </c>
      <c r="AQ117" s="186" cm="1">
        <f t="array" ref="AQ117">IF(AQ$110=-1,AR117,IF(AQ$110=99,AP117,IF(AQ$110=0,INDEX($F98:$N98,0,AQ$108),(INDEX($F98:$N98,0,AQ$110+1)-INDEX($F98:$N98,0,AQ$110))/(INDEX($F$4:$N$4,0,AQ$110+1)-INDEX($F$4:$N$4,0,AQ$110))+AP117)))</f>
        <v>7.9679044435226754</v>
      </c>
      <c r="AR117" s="186" cm="1">
        <f t="array" ref="AR117">IF(AR$110=-1,AS117,IF(AR$110=99,AQ117,IF(AR$110=0,INDEX($F98:$N98,0,AR$108),(INDEX($F98:$N98,0,AR$110+1)-INDEX($F98:$N98,0,AR$110))/(INDEX($F$4:$N$4,0,AR$110+1)-INDEX($F$4:$N$4,0,AR$110))+AQ117)))</f>
        <v>8.1885115260793828</v>
      </c>
      <c r="AS117" s="186" cm="1">
        <f t="array" ref="AS117">IF(AS$110=-1,AT117,IF(AS$110=99,AR117,IF(AS$110=0,INDEX($F98:$N98,0,AS$108),(INDEX($F98:$N98,0,AS$110+1)-INDEX($F98:$N98,0,AS$110))/(INDEX($F$4:$N$4,0,AS$110+1)-INDEX($F$4:$N$4,0,AS$110))+AR117)))</f>
        <v>8.4091186086360903</v>
      </c>
      <c r="AT117" s="186" cm="1">
        <f t="array" ref="AT117">IF(AT$110=-1,AU117,IF(AT$110=99,AS117,IF(AT$110=0,INDEX($F98:$N98,0,AT$108),(INDEX($F98:$N98,0,AT$110+1)-INDEX($F98:$N98,0,AT$110))/(INDEX($F$4:$N$4,0,AT$110+1)-INDEX($F$4:$N$4,0,AT$110))+AS117)))</f>
        <v>8.6297256911927978</v>
      </c>
      <c r="AU117" s="186" cm="1">
        <f t="array" ref="AU117">IF(AU$110=-1,AV117,IF(AU$110=99,AT117,IF(AU$110=0,INDEX($F98:$N98,0,AU$108),(INDEX($F98:$N98,0,AU$110+1)-INDEX($F98:$N98,0,AU$110))/(INDEX($F$4:$N$4,0,AU$110+1)-INDEX($F$4:$N$4,0,AU$110))+AT117)))</f>
        <v>8.8503327737495052</v>
      </c>
      <c r="AV117" s="186" cm="1">
        <f t="array" ref="AV117">IF(AV$110=-1,AW117,IF(AV$110=99,AU117,IF(AV$110=0,INDEX($F98:$N98,0,AV$108),(INDEX($F98:$N98,0,AV$110+1)-INDEX($F98:$N98,0,AV$110))/(INDEX($F$4:$N$4,0,AV$110+1)-INDEX($F$4:$N$4,0,AV$110))+AU117)))</f>
        <v>9.0709398563062127</v>
      </c>
      <c r="AW117" s="186" cm="1">
        <f t="array" ref="AW117">IF(AW$110=-1,AX117,IF(AW$110=99,AV117,IF(AW$110=0,INDEX($F98:$N98,0,AW$108),(INDEX($F98:$N98,0,AW$110+1)-INDEX($F98:$N98,0,AW$110))/(INDEX($F$4:$N$4,0,AW$110+1)-INDEX($F$4:$N$4,0,AW$110))+AV117)))</f>
        <v>9.2915469388629202</v>
      </c>
      <c r="AX117" s="186" cm="1">
        <f t="array" ref="AX117">IF(AX$110=-1,AY117,IF(AX$110=99,AW117,IF(AX$110=0,INDEX($F98:$N98,0,AX$108),(INDEX($F98:$N98,0,AX$110+1)-INDEX($F98:$N98,0,AX$110))/(INDEX($F$4:$N$4,0,AX$110+1)-INDEX($F$4:$N$4,0,AX$110))+AW117)))</f>
        <v>9.5121540214196276</v>
      </c>
      <c r="AY117" s="186" cm="1">
        <f t="array" ref="AY117">IF(AY$110=-1,AZ117,IF(AY$110=99,AX117,IF(AY$110=0,INDEX($F98:$N98,0,AY$108),(INDEX($F98:$N98,0,AY$110+1)-INDEX($F98:$N98,0,AY$110))/(INDEX($F$4:$N$4,0,AY$110+1)-INDEX($F$4:$N$4,0,AY$110))+AX117)))</f>
        <v>9.7327611039763298</v>
      </c>
      <c r="AZ117" s="186" cm="1">
        <f t="array" ref="AZ117">IF(AZ$110=-1,BA117,IF(AZ$110=99,AY117,IF(AZ$110=0,INDEX($F98:$N98,0,AZ$108),(INDEX($F98:$N98,0,AZ$110+1)-INDEX($F98:$N98,0,AZ$110))/(INDEX($F$4:$N$4,0,AZ$110+1)-INDEX($F$4:$N$4,0,AZ$110))+AY117)))</f>
        <v>9.7327611039763298</v>
      </c>
      <c r="BA117" s="186" cm="1">
        <f t="array" ref="BA117">IF(BA$110=-1,BB117,IF(BA$110=99,AZ117,IF(BA$110=0,INDEX($F98:$N98,0,BA$108),(INDEX($F98:$N98,0,BA$110+1)-INDEX($F98:$N98,0,BA$110))/(INDEX($F$4:$N$4,0,BA$110+1)-INDEX($F$4:$N$4,0,BA$110))+AZ117)))</f>
        <v>9.7327611039763298</v>
      </c>
    </row>
    <row r="118" spans="1:53">
      <c r="A118" s="116" t="s">
        <v>16</v>
      </c>
      <c r="B118" s="22" t="str">
        <f t="shared" si="218"/>
        <v/>
      </c>
      <c r="C118" s="23" t="str">
        <f t="shared" si="219"/>
        <v/>
      </c>
      <c r="D118" s="57" t="str">
        <f>ITEMS_TRA!C22</f>
        <v>TFHCV7</v>
      </c>
      <c r="E118" s="23" t="str">
        <f t="shared" si="220"/>
        <v/>
      </c>
      <c r="H118" s="23" t="str">
        <f t="shared" si="220"/>
        <v/>
      </c>
      <c r="J118" s="23" t="str">
        <f t="shared" si="220"/>
        <v/>
      </c>
      <c r="K118" s="23" t="str">
        <f t="shared" si="220"/>
        <v/>
      </c>
      <c r="L118" s="125" t="str">
        <f t="shared" si="221"/>
        <v/>
      </c>
      <c r="M118" s="186">
        <f>INDEX('[2]TS BYDem'!J$10:J$59,MATCH($D118,'[2]TS BYDem'!D$10:D$59,0))</f>
        <v>1.5653068685251963</v>
      </c>
      <c r="N118" s="186" cm="1">
        <f t="array" ref="N118">IF(N$110=-1,O118,IF(N$110=99,M118,IF(N$110=0,INDEX($F99:$N99,0,N$108),(INDEX($F99:$N99,0,N$110+1)-INDEX($F99:$N99,0,N$110))/(INDEX($F$4:$N$4,0,N$110+1)-INDEX($F$4:$N$4,0,N$110))+M118)))</f>
        <v>1.6102045790167996</v>
      </c>
      <c r="O118" s="186" cm="1">
        <f t="array" ref="O118">IF(O$110=-1,P118,IF(O$110=99,N118,IF(O$110=0,INDEX($F99:$N99,0,O$108),(INDEX($F99:$N99,0,O$110+1)-INDEX($F99:$N99,0,O$110))/(INDEX($F$4:$N$4,0,O$110+1)-INDEX($F$4:$N$4,0,O$110))+N118)))</f>
        <v>1.6551022895084029</v>
      </c>
      <c r="P118" s="186" cm="1">
        <f t="array" ref="P118">IF(P$110=-1,Q118,IF(P$110=99,O118,IF(P$110=0,INDEX($F99:$N99,0,P$108),(INDEX($F99:$N99,0,P$110+1)-INDEX($F99:$N99,0,P$110))/(INDEX($F$4:$N$4,0,P$110+1)-INDEX($F$4:$N$4,0,P$110))+O118)))</f>
        <v>1.7</v>
      </c>
      <c r="Q118" s="186" cm="1">
        <f t="array" ref="Q118">IF(Q$110=-1,R118,IF(Q$110=99,P118,IF(Q$110=0,INDEX($F99:$N99,0,Q$108),(INDEX($F99:$N99,0,Q$110+1)-INDEX($F99:$N99,0,Q$110))/(INDEX($F$4:$N$4,0,Q$110+1)-INDEX($F$4:$N$4,0,Q$110))+P118)))</f>
        <v>1.74</v>
      </c>
      <c r="R118" s="186" cm="1">
        <f t="array" ref="R118">IF(R$110=-1,S118,IF(R$110=99,Q118,IF(R$110=0,INDEX($F99:$N99,0,R$108),(INDEX($F99:$N99,0,R$110+1)-INDEX($F99:$N99,0,R$110))/(INDEX($F$4:$N$4,0,R$110+1)-INDEX($F$4:$N$4,0,R$110))+Q118)))</f>
        <v>1.78</v>
      </c>
      <c r="S118" s="186" cm="1">
        <f t="array" ref="S118">IF(S$110=-1,T118,IF(S$110=99,R118,IF(S$110=0,INDEX($F99:$N99,0,S$108),(INDEX($F99:$N99,0,S$110+1)-INDEX($F99:$N99,0,S$110))/(INDEX($F$4:$N$4,0,S$110+1)-INDEX($F$4:$N$4,0,S$110))+R118)))</f>
        <v>1.7330392307096965</v>
      </c>
      <c r="T118" s="186" cm="1">
        <f t="array" ref="T118">IF(T$110=-1,U118,IF(T$110=99,S118,IF(T$110=0,INDEX($F99:$N99,0,T$108),(INDEX($F99:$N99,0,T$110+1)-INDEX($F99:$N99,0,T$110))/(INDEX($F$4:$N$4,0,T$110+1)-INDEX($F$4:$N$4,0,T$110))+S118)))</f>
        <v>1.6860784614193931</v>
      </c>
      <c r="U118" s="186" cm="1">
        <f t="array" ref="U118">IF(U$110=-1,V118,IF(U$110=99,T118,IF(U$110=0,INDEX($F99:$N99,0,U$108),(INDEX($F99:$N99,0,U$110+1)-INDEX($F99:$N99,0,U$110))/(INDEX($F$4:$N$4,0,U$110+1)-INDEX($F$4:$N$4,0,U$110))+T118)))</f>
        <v>1.5863210088226096</v>
      </c>
      <c r="V118" s="186" cm="1">
        <f t="array" ref="V118">IF(V$110=-1,W118,IF(V$110=99,U118,IF(V$110=0,INDEX($F99:$N99,0,V$108),(INDEX($F99:$N99,0,V$110+1)-INDEX($F99:$N99,0,V$110))/(INDEX($F$4:$N$4,0,V$110+1)-INDEX($F$4:$N$4,0,V$110))+U118)))</f>
        <v>1.6128388252167032</v>
      </c>
      <c r="W118" s="186" cm="1">
        <f t="array" ref="W118">IF(W$110=-1,X118,IF(W$110=99,V118,IF(W$110=0,INDEX($F99:$N99,0,W$108),(INDEX($F99:$N99,0,W$110+1)-INDEX($F99:$N99,0,W$110))/(INDEX($F$4:$N$4,0,W$110+1)-INDEX($F$4:$N$4,0,W$110))+V118)))</f>
        <v>1.6413357446553154</v>
      </c>
      <c r="X118" s="186" cm="1">
        <f t="array" ref="X118">IF(X$110=-1,Y118,IF(X$110=99,W118,IF(X$110=0,INDEX($F99:$N99,0,X$108),(INDEX($F99:$N99,0,X$110+1)-INDEX($F99:$N99,0,X$110))/(INDEX($F$4:$N$4,0,X$110+1)-INDEX($F$4:$N$4,0,X$110))+W118)))</f>
        <v>1.6698326640939276</v>
      </c>
      <c r="Y118" s="186" cm="1">
        <f t="array" ref="Y118">IF(Y$110=-1,Z118,IF(Y$110=99,X118,IF(Y$110=0,INDEX($F99:$N99,0,Y$108),(INDEX($F99:$N99,0,Y$110+1)-INDEX($F99:$N99,0,Y$110))/(INDEX($F$4:$N$4,0,Y$110+1)-INDEX($F$4:$N$4,0,Y$110))+X118)))</f>
        <v>1.6983295835325398</v>
      </c>
      <c r="Z118" s="186" cm="1">
        <f t="array" ref="Z118">IF(Z$110=-1,AA118,IF(Z$110=99,Y118,IF(Z$110=0,INDEX($F99:$N99,0,Z$108),(INDEX($F99:$N99,0,Z$110+1)-INDEX($F99:$N99,0,Z$110))/(INDEX($F$4:$N$4,0,Z$110+1)-INDEX($F$4:$N$4,0,Z$110))+Y118)))</f>
        <v>1.726826502971152</v>
      </c>
      <c r="AA118" s="186" cm="1">
        <f t="array" ref="AA118">IF(AA$110=-1,AB118,IF(AA$110=99,Z118,IF(AA$110=0,INDEX($F99:$N99,0,AA$108),(INDEX($F99:$N99,0,AA$110+1)-INDEX($F99:$N99,0,AA$110))/(INDEX($F$4:$N$4,0,AA$110+1)-INDEX($F$4:$N$4,0,AA$110))+Z118)))</f>
        <v>1.7553234224097642</v>
      </c>
      <c r="AB118" s="186" cm="1">
        <f t="array" ref="AB118">IF(AB$110=-1,AC118,IF(AB$110=99,AA118,IF(AB$110=0,INDEX($F99:$N99,0,AB$108),(INDEX($F99:$N99,0,AB$110+1)-INDEX($F99:$N99,0,AB$110))/(INDEX($F$4:$N$4,0,AB$110+1)-INDEX($F$4:$N$4,0,AB$110))+AA118)))</f>
        <v>1.7838203418483765</v>
      </c>
      <c r="AC118" s="186" cm="1">
        <f t="array" ref="AC118">IF(AC$110=-1,AD118,IF(AC$110=99,AB118,IF(AC$110=0,INDEX($F99:$N99,0,AC$108),(INDEX($F99:$N99,0,AC$110+1)-INDEX($F99:$N99,0,AC$110))/(INDEX($F$4:$N$4,0,AC$110+1)-INDEX($F$4:$N$4,0,AC$110))+AB118)))</f>
        <v>1.8123172612869887</v>
      </c>
      <c r="AD118" s="186" cm="1">
        <f t="array" ref="AD118">IF(AD$110=-1,AE118,IF(AD$110=99,AC118,IF(AD$110=0,INDEX($F99:$N99,0,AD$108),(INDEX($F99:$N99,0,AD$110+1)-INDEX($F99:$N99,0,AD$110))/(INDEX($F$4:$N$4,0,AD$110+1)-INDEX($F$4:$N$4,0,AD$110))+AC118)))</f>
        <v>1.8408141807256009</v>
      </c>
      <c r="AE118" s="186" cm="1">
        <f t="array" ref="AE118">IF(AE$110=-1,AF118,IF(AE$110=99,AD118,IF(AE$110=0,INDEX($F99:$N99,0,AE$108),(INDEX($F99:$N99,0,AE$110+1)-INDEX($F99:$N99,0,AE$110))/(INDEX($F$4:$N$4,0,AE$110+1)-INDEX($F$4:$N$4,0,AE$110))+AD118)))</f>
        <v>1.8693111001642126</v>
      </c>
      <c r="AF118" s="186" cm="1">
        <f t="array" ref="AF118">IF(AF$110=-1,AG118,IF(AF$110=99,AE118,IF(AF$110=0,INDEX($F99:$N99,0,AF$108),(INDEX($F99:$N99,0,AF$110+1)-INDEX($F99:$N99,0,AF$110))/(INDEX($F$4:$N$4,0,AF$110+1)-INDEX($F$4:$N$4,0,AF$110))+AE118)))</f>
        <v>1.916320782343625</v>
      </c>
      <c r="AG118" s="186" cm="1">
        <f t="array" ref="AG118">IF(AG$110=-1,AH118,IF(AG$110=99,AF118,IF(AG$110=0,INDEX($F99:$N99,0,AG$108),(INDEX($F99:$N99,0,AG$110+1)-INDEX($F99:$N99,0,AG$110))/(INDEX($F$4:$N$4,0,AG$110+1)-INDEX($F$4:$N$4,0,AG$110))+AF118)))</f>
        <v>1.9633304645230374</v>
      </c>
      <c r="AH118" s="186" cm="1">
        <f t="array" ref="AH118">IF(AH$110=-1,AI118,IF(AH$110=99,AG118,IF(AH$110=0,INDEX($F99:$N99,0,AH$108),(INDEX($F99:$N99,0,AH$110+1)-INDEX($F99:$N99,0,AH$110))/(INDEX($F$4:$N$4,0,AH$110+1)-INDEX($F$4:$N$4,0,AH$110))+AG118)))</f>
        <v>2.0103401467024495</v>
      </c>
      <c r="AI118" s="186" cm="1">
        <f t="array" ref="AI118">IF(AI$110=-1,AJ118,IF(AI$110=99,AH118,IF(AI$110=0,INDEX($F99:$N99,0,AI$108),(INDEX($F99:$N99,0,AI$110+1)-INDEX($F99:$N99,0,AI$110))/(INDEX($F$4:$N$4,0,AI$110+1)-INDEX($F$4:$N$4,0,AI$110))+AH118)))</f>
        <v>2.0573498288818621</v>
      </c>
      <c r="AJ118" s="186" cm="1">
        <f t="array" ref="AJ118">IF(AJ$110=-1,AK118,IF(AJ$110=99,AI118,IF(AJ$110=0,INDEX($F99:$N99,0,AJ$108),(INDEX($F99:$N99,0,AJ$110+1)-INDEX($F99:$N99,0,AJ$110))/(INDEX($F$4:$N$4,0,AJ$110+1)-INDEX($F$4:$N$4,0,AJ$110))+AI118)))</f>
        <v>2.1043595110612747</v>
      </c>
      <c r="AK118" s="186" cm="1">
        <f t="array" ref="AK118">IF(AK$110=-1,AL118,IF(AK$110=99,AJ118,IF(AK$110=0,INDEX($F99:$N99,0,AK$108),(INDEX($F99:$N99,0,AK$110+1)-INDEX($F99:$N99,0,AK$110))/(INDEX($F$4:$N$4,0,AK$110+1)-INDEX($F$4:$N$4,0,AK$110))+AJ118)))</f>
        <v>2.1513691932406873</v>
      </c>
      <c r="AL118" s="186" cm="1">
        <f t="array" ref="AL118">IF(AL$110=-1,AM118,IF(AL$110=99,AK118,IF(AL$110=0,INDEX($F99:$N99,0,AL$108),(INDEX($F99:$N99,0,AL$110+1)-INDEX($F99:$N99,0,AL$110))/(INDEX($F$4:$N$4,0,AL$110+1)-INDEX($F$4:$N$4,0,AL$110))+AK118)))</f>
        <v>2.1983788754200999</v>
      </c>
      <c r="AM118" s="186" cm="1">
        <f t="array" ref="AM118">IF(AM$110=-1,AN118,IF(AM$110=99,AL118,IF(AM$110=0,INDEX($F99:$N99,0,AM$108),(INDEX($F99:$N99,0,AM$110+1)-INDEX($F99:$N99,0,AM$110))/(INDEX($F$4:$N$4,0,AM$110+1)-INDEX($F$4:$N$4,0,AM$110))+AL118)))</f>
        <v>2.2453885575995125</v>
      </c>
      <c r="AN118" s="186" cm="1">
        <f t="array" ref="AN118">IF(AN$110=-1,AO118,IF(AN$110=99,AM118,IF(AN$110=0,INDEX($F99:$N99,0,AN$108),(INDEX($F99:$N99,0,AN$110+1)-INDEX($F99:$N99,0,AN$110))/(INDEX($F$4:$N$4,0,AN$110+1)-INDEX($F$4:$N$4,0,AN$110))+AM118)))</f>
        <v>2.2923982397789251</v>
      </c>
      <c r="AO118" s="186" cm="1">
        <f t="array" ref="AO118">IF(AO$110=-1,AP118,IF(AO$110=99,AN118,IF(AO$110=0,INDEX($F99:$N99,0,AO$108),(INDEX($F99:$N99,0,AO$110+1)-INDEX($F99:$N99,0,AO$110))/(INDEX($F$4:$N$4,0,AO$110+1)-INDEX($F$4:$N$4,0,AO$110))+AN118)))</f>
        <v>2.3394079219583364</v>
      </c>
      <c r="AP118" s="186" cm="1">
        <f t="array" ref="AP118">IF(AP$110=-1,AQ118,IF(AP$110=99,AO118,IF(AP$110=0,INDEX($F99:$N99,0,AP$108),(INDEX($F99:$N99,0,AP$110+1)-INDEX($F99:$N99,0,AP$110))/(INDEX($F$4:$N$4,0,AP$110+1)-INDEX($F$4:$N$4,0,AP$110))+AO118)))</f>
        <v>2.4079759030341235</v>
      </c>
      <c r="AQ118" s="186" cm="1">
        <f t="array" ref="AQ118">IF(AQ$110=-1,AR118,IF(AQ$110=99,AP118,IF(AQ$110=0,INDEX($F99:$N99,0,AQ$108),(INDEX($F99:$N99,0,AQ$110+1)-INDEX($F99:$N99,0,AQ$110))/(INDEX($F$4:$N$4,0,AQ$110+1)-INDEX($F$4:$N$4,0,AQ$110))+AP118)))</f>
        <v>2.4765438841099106</v>
      </c>
      <c r="AR118" s="186" cm="1">
        <f t="array" ref="AR118">IF(AR$110=-1,AS118,IF(AR$110=99,AQ118,IF(AR$110=0,INDEX($F99:$N99,0,AR$108),(INDEX($F99:$N99,0,AR$110+1)-INDEX($F99:$N99,0,AR$110))/(INDEX($F$4:$N$4,0,AR$110+1)-INDEX($F$4:$N$4,0,AR$110))+AQ118)))</f>
        <v>2.5451118651856977</v>
      </c>
      <c r="AS118" s="186" cm="1">
        <f t="array" ref="AS118">IF(AS$110=-1,AT118,IF(AS$110=99,AR118,IF(AS$110=0,INDEX($F99:$N99,0,AS$108),(INDEX($F99:$N99,0,AS$110+1)-INDEX($F99:$N99,0,AS$110))/(INDEX($F$4:$N$4,0,AS$110+1)-INDEX($F$4:$N$4,0,AS$110))+AR118)))</f>
        <v>2.6136798462614848</v>
      </c>
      <c r="AT118" s="186" cm="1">
        <f t="array" ref="AT118">IF(AT$110=-1,AU118,IF(AT$110=99,AS118,IF(AT$110=0,INDEX($F99:$N99,0,AT$108),(INDEX($F99:$N99,0,AT$110+1)-INDEX($F99:$N99,0,AT$110))/(INDEX($F$4:$N$4,0,AT$110+1)-INDEX($F$4:$N$4,0,AT$110))+AS118)))</f>
        <v>2.6822478273372719</v>
      </c>
      <c r="AU118" s="186" cm="1">
        <f t="array" ref="AU118">IF(AU$110=-1,AV118,IF(AU$110=99,AT118,IF(AU$110=0,INDEX($F99:$N99,0,AU$108),(INDEX($F99:$N99,0,AU$110+1)-INDEX($F99:$N99,0,AU$110))/(INDEX($F$4:$N$4,0,AU$110+1)-INDEX($F$4:$N$4,0,AU$110))+AT118)))</f>
        <v>2.7508158084130589</v>
      </c>
      <c r="AV118" s="186" cm="1">
        <f t="array" ref="AV118">IF(AV$110=-1,AW118,IF(AV$110=99,AU118,IF(AV$110=0,INDEX($F99:$N99,0,AV$108),(INDEX($F99:$N99,0,AV$110+1)-INDEX($F99:$N99,0,AV$110))/(INDEX($F$4:$N$4,0,AV$110+1)-INDEX($F$4:$N$4,0,AV$110))+AU118)))</f>
        <v>2.819383789488846</v>
      </c>
      <c r="AW118" s="186" cm="1">
        <f t="array" ref="AW118">IF(AW$110=-1,AX118,IF(AW$110=99,AV118,IF(AW$110=0,INDEX($F99:$N99,0,AW$108),(INDEX($F99:$N99,0,AW$110+1)-INDEX($F99:$N99,0,AW$110))/(INDEX($F$4:$N$4,0,AW$110+1)-INDEX($F$4:$N$4,0,AW$110))+AV118)))</f>
        <v>2.8879517705646331</v>
      </c>
      <c r="AX118" s="186" cm="1">
        <f t="array" ref="AX118">IF(AX$110=-1,AY118,IF(AX$110=99,AW118,IF(AX$110=0,INDEX($F99:$N99,0,AX$108),(INDEX($F99:$N99,0,AX$110+1)-INDEX($F99:$N99,0,AX$110))/(INDEX($F$4:$N$4,0,AX$110+1)-INDEX($F$4:$N$4,0,AX$110))+AW118)))</f>
        <v>2.9565197516404202</v>
      </c>
      <c r="AY118" s="186" cm="1">
        <f t="array" ref="AY118">IF(AY$110=-1,AZ118,IF(AY$110=99,AX118,IF(AY$110=0,INDEX($F99:$N99,0,AY$108),(INDEX($F99:$N99,0,AY$110+1)-INDEX($F99:$N99,0,AY$110))/(INDEX($F$4:$N$4,0,AY$110+1)-INDEX($F$4:$N$4,0,AY$110))+AX118)))</f>
        <v>3.0250877327162065</v>
      </c>
      <c r="AZ118" s="186" cm="1">
        <f t="array" ref="AZ118">IF(AZ$110=-1,BA118,IF(AZ$110=99,AY118,IF(AZ$110=0,INDEX($F99:$N99,0,AZ$108),(INDEX($F99:$N99,0,AZ$110+1)-INDEX($F99:$N99,0,AZ$110))/(INDEX($F$4:$N$4,0,AZ$110+1)-INDEX($F$4:$N$4,0,AZ$110))+AY118)))</f>
        <v>3.0250877327162065</v>
      </c>
      <c r="BA118" s="186" cm="1">
        <f t="array" ref="BA118">IF(BA$110=-1,BB118,IF(BA$110=99,AZ118,IF(BA$110=0,INDEX($F99:$N99,0,BA$108),(INDEX($F99:$N99,0,BA$110+1)-INDEX($F99:$N99,0,BA$110))/(INDEX($F$4:$N$4,0,BA$110+1)-INDEX($F$4:$N$4,0,BA$110))+AZ118)))</f>
        <v>3.0250877327162065</v>
      </c>
    </row>
    <row r="119" spans="1:53">
      <c r="A119" s="116" t="s">
        <v>16</v>
      </c>
      <c r="B119" s="22" t="str">
        <f t="shared" si="218"/>
        <v/>
      </c>
      <c r="C119" s="23" t="str">
        <f t="shared" si="219"/>
        <v/>
      </c>
      <c r="D119" s="57" t="str">
        <f>ITEMS_TRA!C23</f>
        <v>TFHCV8</v>
      </c>
      <c r="E119" s="23" t="str">
        <f t="shared" si="220"/>
        <v/>
      </c>
      <c r="H119" s="23" t="str">
        <f t="shared" si="220"/>
        <v/>
      </c>
      <c r="J119" s="23" t="str">
        <f t="shared" si="220"/>
        <v/>
      </c>
      <c r="K119" s="23" t="str">
        <f t="shared" si="220"/>
        <v/>
      </c>
      <c r="L119" s="125" t="str">
        <f t="shared" si="221"/>
        <v/>
      </c>
      <c r="M119" s="186">
        <f>INDEX('[2]TS BYDem'!J$10:J$59,MATCH($D119,'[2]TS BYDem'!D$10:D$59,0))</f>
        <v>5.8486156921973939E-2</v>
      </c>
      <c r="N119" s="186" cm="1">
        <f t="array" ref="N119">IF(N$110=-1,O119,IF(N$110=99,M119,IF(N$110=0,INDEX($F100:$N100,0,N$108),(INDEX($F100:$N100,0,N$110+1)-INDEX($F100:$N100,0,N$110))/(INDEX($F$4:$N$4,0,N$110+1)-INDEX($F$4:$N$4,0,N$110))+M119)))</f>
        <v>6.5622085483256903E-2</v>
      </c>
      <c r="O119" s="186" cm="1">
        <f t="array" ref="O119">IF(O$110=-1,P119,IF(O$110=99,N119,IF(O$110=0,INDEX($F100:$N100,0,O$108),(INDEX($F100:$N100,0,O$110+1)-INDEX($F100:$N100,0,O$110))/(INDEX($F$4:$N$4,0,O$110+1)-INDEX($F$4:$N$4,0,O$110))+N119)))</f>
        <v>7.2758014044539868E-2</v>
      </c>
      <c r="P119" s="186" cm="1">
        <f t="array" ref="P119">IF(P$110=-1,Q119,IF(P$110=99,O119,IF(P$110=0,INDEX($F100:$N100,0,P$108),(INDEX($F100:$N100,0,P$110+1)-INDEX($F100:$N100,0,P$110))/(INDEX($F$4:$N$4,0,P$110+1)-INDEX($F$4:$N$4,0,P$110))+O119)))</f>
        <v>7.9893942605822804E-2</v>
      </c>
      <c r="Q119" s="186" cm="1">
        <f t="array" ref="Q119">IF(Q$110=-1,R119,IF(Q$110=99,P119,IF(Q$110=0,INDEX($F100:$N100,0,Q$108),(INDEX($F100:$N100,0,Q$110+1)-INDEX($F100:$N100,0,Q$110))/(INDEX($F$4:$N$4,0,Q$110+1)-INDEX($F$4:$N$4,0,Q$110))+P119)))</f>
        <v>9.0970063028559395E-2</v>
      </c>
      <c r="R119" s="186" cm="1">
        <f t="array" ref="R119">IF(R$110=-1,S119,IF(R$110=99,Q119,IF(R$110=0,INDEX($F100:$N100,0,R$108),(INDEX($F100:$N100,0,R$110+1)-INDEX($F100:$N100,0,R$110))/(INDEX($F$4:$N$4,0,R$110+1)-INDEX($F$4:$N$4,0,R$110))+Q119)))</f>
        <v>0.102046183451296</v>
      </c>
      <c r="S119" s="186" cm="1">
        <f t="array" ref="S119">IF(S$110=-1,T119,IF(S$110=99,R119,IF(S$110=0,INDEX($F100:$N100,0,S$108),(INDEX($F100:$N100,0,S$110+1)-INDEX($F100:$N100,0,S$110))/(INDEX($F$4:$N$4,0,S$110+1)-INDEX($F$4:$N$4,0,S$110))+R119)))</f>
        <v>8.252242628432338E-2</v>
      </c>
      <c r="T119" s="186" cm="1">
        <f t="array" ref="T119">IF(T$110=-1,U119,IF(T$110=99,S119,IF(T$110=0,INDEX($F100:$N100,0,T$108),(INDEX($F100:$N100,0,T$110+1)-INDEX($F100:$N100,0,T$110))/(INDEX($F$4:$N$4,0,T$110+1)-INDEX($F$4:$N$4,0,T$110))+S119)))</f>
        <v>6.2998669117350775E-2</v>
      </c>
      <c r="U119" s="186" cm="1">
        <f t="array" ref="U119">IF(U$110=-1,V119,IF(U$110=99,T119,IF(U$110=0,INDEX($F100:$N100,0,U$108),(INDEX($F100:$N100,0,U$110+1)-INDEX($F100:$N100,0,U$110))/(INDEX($F$4:$N$4,0,U$110+1)-INDEX($F$4:$N$4,0,U$110))+T119)))</f>
        <v>5.9271329677379511E-2</v>
      </c>
      <c r="V119" s="186" cm="1">
        <f t="array" ref="V119">IF(V$110=-1,W119,IF(V$110=99,U119,IF(V$110=0,INDEX($F100:$N100,0,V$108),(INDEX($F100:$N100,0,V$110+1)-INDEX($F100:$N100,0,V$110))/(INDEX($F$4:$N$4,0,V$110+1)-INDEX($F$4:$N$4,0,V$110))+U119)))</f>
        <v>6.0262141895762171E-2</v>
      </c>
      <c r="W119" s="186" cm="1">
        <f t="array" ref="W119">IF(W$110=-1,X119,IF(W$110=99,V119,IF(W$110=0,INDEX($F100:$N100,0,W$108),(INDEX($F100:$N100,0,W$110+1)-INDEX($F100:$N100,0,W$110))/(INDEX($F$4:$N$4,0,W$110+1)-INDEX($F$4:$N$4,0,W$110))+V119)))</f>
        <v>6.1326901359604453E-2</v>
      </c>
      <c r="X119" s="186" cm="1">
        <f t="array" ref="X119">IF(X$110=-1,Y119,IF(X$110=99,W119,IF(X$110=0,INDEX($F100:$N100,0,X$108),(INDEX($F100:$N100,0,X$110+1)-INDEX($F100:$N100,0,X$110))/(INDEX($F$4:$N$4,0,X$110+1)-INDEX($F$4:$N$4,0,X$110))+W119)))</f>
        <v>6.2391660823446736E-2</v>
      </c>
      <c r="Y119" s="186" cm="1">
        <f t="array" ref="Y119">IF(Y$110=-1,Z119,IF(Y$110=99,X119,IF(Y$110=0,INDEX($F100:$N100,0,Y$108),(INDEX($F100:$N100,0,Y$110+1)-INDEX($F100:$N100,0,Y$110))/(INDEX($F$4:$N$4,0,Y$110+1)-INDEX($F$4:$N$4,0,Y$110))+X119)))</f>
        <v>6.3456420287289012E-2</v>
      </c>
      <c r="Z119" s="186" cm="1">
        <f t="array" ref="Z119">IF(Z$110=-1,AA119,IF(Z$110=99,Y119,IF(Z$110=0,INDEX($F100:$N100,0,Z$108),(INDEX($F100:$N100,0,Z$110+1)-INDEX($F100:$N100,0,Z$110))/(INDEX($F$4:$N$4,0,Z$110+1)-INDEX($F$4:$N$4,0,Z$110))+Y119)))</f>
        <v>6.4521179751131294E-2</v>
      </c>
      <c r="AA119" s="186" cm="1">
        <f t="array" ref="AA119">IF(AA$110=-1,AB119,IF(AA$110=99,Z119,IF(AA$110=0,INDEX($F100:$N100,0,AA$108),(INDEX($F100:$N100,0,AA$110+1)-INDEX($F100:$N100,0,AA$110))/(INDEX($F$4:$N$4,0,AA$110+1)-INDEX($F$4:$N$4,0,AA$110))+Z119)))</f>
        <v>6.5585939214973576E-2</v>
      </c>
      <c r="AB119" s="186" cm="1">
        <f t="array" ref="AB119">IF(AB$110=-1,AC119,IF(AB$110=99,AA119,IF(AB$110=0,INDEX($F100:$N100,0,AB$108),(INDEX($F100:$N100,0,AB$110+1)-INDEX($F100:$N100,0,AB$110))/(INDEX($F$4:$N$4,0,AB$110+1)-INDEX($F$4:$N$4,0,AB$110))+AA119)))</f>
        <v>6.6650698678815859E-2</v>
      </c>
      <c r="AC119" s="186" cm="1">
        <f t="array" ref="AC119">IF(AC$110=-1,AD119,IF(AC$110=99,AB119,IF(AC$110=0,INDEX($F100:$N100,0,AC$108),(INDEX($F100:$N100,0,AC$110+1)-INDEX($F100:$N100,0,AC$110))/(INDEX($F$4:$N$4,0,AC$110+1)-INDEX($F$4:$N$4,0,AC$110))+AB119)))</f>
        <v>6.7715458142658141E-2</v>
      </c>
      <c r="AD119" s="186" cm="1">
        <f t="array" ref="AD119">IF(AD$110=-1,AE119,IF(AD$110=99,AC119,IF(AD$110=0,INDEX($F100:$N100,0,AD$108),(INDEX($F100:$N100,0,AD$110+1)-INDEX($F100:$N100,0,AD$110))/(INDEX($F$4:$N$4,0,AD$110+1)-INDEX($F$4:$N$4,0,AD$110))+AC119)))</f>
        <v>6.8780217606500424E-2</v>
      </c>
      <c r="AE119" s="186" cm="1">
        <f t="array" ref="AE119">IF(AE$110=-1,AF119,IF(AE$110=99,AD119,IF(AE$110=0,INDEX($F100:$N100,0,AE$108),(INDEX($F100:$N100,0,AE$110+1)-INDEX($F100:$N100,0,AE$110))/(INDEX($F$4:$N$4,0,AE$110+1)-INDEX($F$4:$N$4,0,AE$110))+AD119)))</f>
        <v>6.9844977070342693E-2</v>
      </c>
      <c r="AF119" s="186" cm="1">
        <f t="array" ref="AF119">IF(AF$110=-1,AG119,IF(AF$110=99,AE119,IF(AF$110=0,INDEX($F100:$N100,0,AF$108),(INDEX($F100:$N100,0,AF$110+1)-INDEX($F100:$N100,0,AF$110))/(INDEX($F$4:$N$4,0,AF$110+1)-INDEX($F$4:$N$4,0,AF$110))+AE119)))</f>
        <v>7.160144776888866E-2</v>
      </c>
      <c r="AG119" s="186" cm="1">
        <f t="array" ref="AG119">IF(AG$110=-1,AH119,IF(AG$110=99,AF119,IF(AG$110=0,INDEX($F100:$N100,0,AG$108),(INDEX($F100:$N100,0,AG$110+1)-INDEX($F100:$N100,0,AG$110))/(INDEX($F$4:$N$4,0,AG$110+1)-INDEX($F$4:$N$4,0,AG$110))+AF119)))</f>
        <v>7.3357918467434627E-2</v>
      </c>
      <c r="AH119" s="186" cm="1">
        <f t="array" ref="AH119">IF(AH$110=-1,AI119,IF(AH$110=99,AG119,IF(AH$110=0,INDEX($F100:$N100,0,AH$108),(INDEX($F100:$N100,0,AH$110+1)-INDEX($F100:$N100,0,AH$110))/(INDEX($F$4:$N$4,0,AH$110+1)-INDEX($F$4:$N$4,0,AH$110))+AG119)))</f>
        <v>7.5114389165980594E-2</v>
      </c>
      <c r="AI119" s="186" cm="1">
        <f t="array" ref="AI119">IF(AI$110=-1,AJ119,IF(AI$110=99,AH119,IF(AI$110=0,INDEX($F100:$N100,0,AI$108),(INDEX($F100:$N100,0,AI$110+1)-INDEX($F100:$N100,0,AI$110))/(INDEX($F$4:$N$4,0,AI$110+1)-INDEX($F$4:$N$4,0,AI$110))+AH119)))</f>
        <v>7.6870859864526561E-2</v>
      </c>
      <c r="AJ119" s="186" cm="1">
        <f t="array" ref="AJ119">IF(AJ$110=-1,AK119,IF(AJ$110=99,AI119,IF(AJ$110=0,INDEX($F100:$N100,0,AJ$108),(INDEX($F100:$N100,0,AJ$110+1)-INDEX($F100:$N100,0,AJ$110))/(INDEX($F$4:$N$4,0,AJ$110+1)-INDEX($F$4:$N$4,0,AJ$110))+AI119)))</f>
        <v>7.8627330563072528E-2</v>
      </c>
      <c r="AK119" s="186" cm="1">
        <f t="array" ref="AK119">IF(AK$110=-1,AL119,IF(AK$110=99,AJ119,IF(AK$110=0,INDEX($F100:$N100,0,AK$108),(INDEX($F100:$N100,0,AK$110+1)-INDEX($F100:$N100,0,AK$110))/(INDEX($F$4:$N$4,0,AK$110+1)-INDEX($F$4:$N$4,0,AK$110))+AJ119)))</f>
        <v>8.0383801261618495E-2</v>
      </c>
      <c r="AL119" s="186" cm="1">
        <f t="array" ref="AL119">IF(AL$110=-1,AM119,IF(AL$110=99,AK119,IF(AL$110=0,INDEX($F100:$N100,0,AL$108),(INDEX($F100:$N100,0,AL$110+1)-INDEX($F100:$N100,0,AL$110))/(INDEX($F$4:$N$4,0,AL$110+1)-INDEX($F$4:$N$4,0,AL$110))+AK119)))</f>
        <v>8.2140271960164463E-2</v>
      </c>
      <c r="AM119" s="186" cm="1">
        <f t="array" ref="AM119">IF(AM$110=-1,AN119,IF(AM$110=99,AL119,IF(AM$110=0,INDEX($F100:$N100,0,AM$108),(INDEX($F100:$N100,0,AM$110+1)-INDEX($F100:$N100,0,AM$110))/(INDEX($F$4:$N$4,0,AM$110+1)-INDEX($F$4:$N$4,0,AM$110))+AL119)))</f>
        <v>8.389674265871043E-2</v>
      </c>
      <c r="AN119" s="186" cm="1">
        <f t="array" ref="AN119">IF(AN$110=-1,AO119,IF(AN$110=99,AM119,IF(AN$110=0,INDEX($F100:$N100,0,AN$108),(INDEX($F100:$N100,0,AN$110+1)-INDEX($F100:$N100,0,AN$110))/(INDEX($F$4:$N$4,0,AN$110+1)-INDEX($F$4:$N$4,0,AN$110))+AM119)))</f>
        <v>8.5653213357256397E-2</v>
      </c>
      <c r="AO119" s="186" cm="1">
        <f t="array" ref="AO119">IF(AO$110=-1,AP119,IF(AO$110=99,AN119,IF(AO$110=0,INDEX($F100:$N100,0,AO$108),(INDEX($F100:$N100,0,AO$110+1)-INDEX($F100:$N100,0,AO$110))/(INDEX($F$4:$N$4,0,AO$110+1)-INDEX($F$4:$N$4,0,AO$110))+AN119)))</f>
        <v>8.7409684055802309E-2</v>
      </c>
      <c r="AP119" s="186" cm="1">
        <f t="array" ref="AP119">IF(AP$110=-1,AQ119,IF(AP$110=99,AO119,IF(AP$110=0,INDEX($F100:$N100,0,AP$108),(INDEX($F100:$N100,0,AP$110+1)-INDEX($F100:$N100,0,AP$110))/(INDEX($F$4:$N$4,0,AP$110+1)-INDEX($F$4:$N$4,0,AP$110))+AO119)))</f>
        <v>8.997165946245203E-2</v>
      </c>
      <c r="AQ119" s="186" cm="1">
        <f t="array" ref="AQ119">IF(AQ$110=-1,AR119,IF(AQ$110=99,AP119,IF(AQ$110=0,INDEX($F100:$N100,0,AQ$108),(INDEX($F100:$N100,0,AQ$110+1)-INDEX($F100:$N100,0,AQ$110))/(INDEX($F$4:$N$4,0,AQ$110+1)-INDEX($F$4:$N$4,0,AQ$110))+AP119)))</f>
        <v>9.2533634869101739E-2</v>
      </c>
      <c r="AR119" s="186" cm="1">
        <f t="array" ref="AR119">IF(AR$110=-1,AS119,IF(AR$110=99,AQ119,IF(AR$110=0,INDEX($F100:$N100,0,AR$108),(INDEX($F100:$N100,0,AR$110+1)-INDEX($F100:$N100,0,AR$110))/(INDEX($F$4:$N$4,0,AR$110+1)-INDEX($F$4:$N$4,0,AR$110))+AQ119)))</f>
        <v>9.5095610275751447E-2</v>
      </c>
      <c r="AS119" s="186" cm="1">
        <f t="array" ref="AS119">IF(AS$110=-1,AT119,IF(AS$110=99,AR119,IF(AS$110=0,INDEX($F100:$N100,0,AS$108),(INDEX($F100:$N100,0,AS$110+1)-INDEX($F100:$N100,0,AS$110))/(INDEX($F$4:$N$4,0,AS$110+1)-INDEX($F$4:$N$4,0,AS$110))+AR119)))</f>
        <v>9.7657585682401155E-2</v>
      </c>
      <c r="AT119" s="186" cm="1">
        <f t="array" ref="AT119">IF(AT$110=-1,AU119,IF(AT$110=99,AS119,IF(AT$110=0,INDEX($F100:$N100,0,AT$108),(INDEX($F100:$N100,0,AT$110+1)-INDEX($F100:$N100,0,AT$110))/(INDEX($F$4:$N$4,0,AT$110+1)-INDEX($F$4:$N$4,0,AT$110))+AS119)))</f>
        <v>0.10021956108905086</v>
      </c>
      <c r="AU119" s="186" cm="1">
        <f t="array" ref="AU119">IF(AU$110=-1,AV119,IF(AU$110=99,AT119,IF(AU$110=0,INDEX($F100:$N100,0,AU$108),(INDEX($F100:$N100,0,AU$110+1)-INDEX($F100:$N100,0,AU$110))/(INDEX($F$4:$N$4,0,AU$110+1)-INDEX($F$4:$N$4,0,AU$110))+AT119)))</f>
        <v>0.10278153649570057</v>
      </c>
      <c r="AV119" s="186" cm="1">
        <f t="array" ref="AV119">IF(AV$110=-1,AW119,IF(AV$110=99,AU119,IF(AV$110=0,INDEX($F100:$N100,0,AV$108),(INDEX($F100:$N100,0,AV$110+1)-INDEX($F100:$N100,0,AV$110))/(INDEX($F$4:$N$4,0,AV$110+1)-INDEX($F$4:$N$4,0,AV$110))+AU119)))</f>
        <v>0.10534351190235028</v>
      </c>
      <c r="AW119" s="186" cm="1">
        <f t="array" ref="AW119">IF(AW$110=-1,AX119,IF(AW$110=99,AV119,IF(AW$110=0,INDEX($F100:$N100,0,AW$108),(INDEX($F100:$N100,0,AW$110+1)-INDEX($F100:$N100,0,AW$110))/(INDEX($F$4:$N$4,0,AW$110+1)-INDEX($F$4:$N$4,0,AW$110))+AV119)))</f>
        <v>0.10790548730899999</v>
      </c>
      <c r="AX119" s="186" cm="1">
        <f t="array" ref="AX119">IF(AX$110=-1,AY119,IF(AX$110=99,AW119,IF(AX$110=0,INDEX($F100:$N100,0,AX$108),(INDEX($F100:$N100,0,AX$110+1)-INDEX($F100:$N100,0,AX$110))/(INDEX($F$4:$N$4,0,AX$110+1)-INDEX($F$4:$N$4,0,AX$110))+AW119)))</f>
        <v>0.11046746271564969</v>
      </c>
      <c r="AY119" s="186" cm="1">
        <f t="array" ref="AY119">IF(AY$110=-1,AZ119,IF(AY$110=99,AX119,IF(AY$110=0,INDEX($F100:$N100,0,AY$108),(INDEX($F100:$N100,0,AY$110+1)-INDEX($F100:$N100,0,AY$110))/(INDEX($F$4:$N$4,0,AY$110+1)-INDEX($F$4:$N$4,0,AY$110))+AX119)))</f>
        <v>0.11302943812229946</v>
      </c>
      <c r="AZ119" s="186" cm="1">
        <f t="array" ref="AZ119">IF(AZ$110=-1,BA119,IF(AZ$110=99,AY119,IF(AZ$110=0,INDEX($F100:$N100,0,AZ$108),(INDEX($F100:$N100,0,AZ$110+1)-INDEX($F100:$N100,0,AZ$110))/(INDEX($F$4:$N$4,0,AZ$110+1)-INDEX($F$4:$N$4,0,AZ$110))+AY119)))</f>
        <v>0.11302943812229946</v>
      </c>
      <c r="BA119" s="186" cm="1">
        <f t="array" ref="BA119">IF(BA$110=-1,BB119,IF(BA$110=99,AZ119,IF(BA$110=0,INDEX($F100:$N100,0,BA$108),(INDEX($F100:$N100,0,BA$110+1)-INDEX($F100:$N100,0,BA$110))/(INDEX($F$4:$N$4,0,BA$110+1)-INDEX($F$4:$N$4,0,BA$110))+AZ119)))</f>
        <v>0.11302943812229946</v>
      </c>
    </row>
    <row r="120" spans="1:53">
      <c r="A120" s="116" t="s">
        <v>16</v>
      </c>
      <c r="B120" s="22" t="str">
        <f t="shared" si="218"/>
        <v/>
      </c>
      <c r="C120" s="23" t="str">
        <f t="shared" si="219"/>
        <v/>
      </c>
      <c r="D120" s="57" t="str">
        <f>ITEMS_TRA!C24</f>
        <v>TFHCV9</v>
      </c>
      <c r="E120" s="23" t="str">
        <f t="shared" si="220"/>
        <v/>
      </c>
      <c r="H120" s="23" t="str">
        <f t="shared" si="220"/>
        <v/>
      </c>
      <c r="J120" s="23" t="str">
        <f t="shared" si="220"/>
        <v/>
      </c>
      <c r="K120" s="23" t="str">
        <f t="shared" si="220"/>
        <v/>
      </c>
      <c r="L120" s="125" t="str">
        <f t="shared" si="221"/>
        <v/>
      </c>
      <c r="M120" s="186">
        <f>INDEX('[2]TS BYDem'!J$10:J$59,MATCH($D120,'[2]TS BYDem'!D$10:D$59,0))</f>
        <v>3.9969372950314989E-2</v>
      </c>
      <c r="N120" s="186" cm="1">
        <f t="array" ref="N120">IF(N$110=-1,O120,IF(N$110=99,M120,IF(N$110=0,INDEX($F101:$N101,0,N$108),(INDEX($F101:$N101,0,N$110+1)-INDEX($F101:$N101,0,N$110))/(INDEX($F$4:$N$4,0,N$110+1)-INDEX($F$4:$N$4,0,N$110))+M120)))</f>
        <v>3.4102559292729893E-2</v>
      </c>
      <c r="O120" s="186" cm="1">
        <f t="array" ref="O120">IF(O$110=-1,P120,IF(O$110=99,N120,IF(O$110=0,INDEX($F101:$N101,0,O$108),(INDEX($F101:$N101,0,O$110+1)-INDEX($F101:$N101,0,O$110))/(INDEX($F$4:$N$4,0,O$110+1)-INDEX($F$4:$N$4,0,O$110))+N120)))</f>
        <v>2.8235745635144794E-2</v>
      </c>
      <c r="P120" s="186" cm="1">
        <f t="array" ref="P120">IF(P$110=-1,Q120,IF(P$110=99,O120,IF(P$110=0,INDEX($F101:$N101,0,P$108),(INDEX($F101:$N101,0,P$110+1)-INDEX($F101:$N101,0,P$110))/(INDEX($F$4:$N$4,0,P$110+1)-INDEX($F$4:$N$4,0,P$110))+O120)))</f>
        <v>2.2368931977559604E-2</v>
      </c>
      <c r="Q120" s="186" cm="1">
        <f t="array" ref="Q120">IF(Q$110=-1,R120,IF(Q$110=99,P120,IF(Q$110=0,INDEX($F101:$N101,0,Q$108),(INDEX($F101:$N101,0,Q$110+1)-INDEX($F101:$N101,0,Q$110))/(INDEX($F$4:$N$4,0,Q$110+1)-INDEX($F$4:$N$4,0,Q$110))+P120)))</f>
        <v>2.2519965988779801E-2</v>
      </c>
      <c r="R120" s="186" cm="1">
        <f t="array" ref="R120">IF(R$110=-1,S120,IF(R$110=99,Q120,IF(R$110=0,INDEX($F101:$N101,0,R$108),(INDEX($F101:$N101,0,R$110+1)-INDEX($F101:$N101,0,R$110))/(INDEX($F$4:$N$4,0,R$110+1)-INDEX($F$4:$N$4,0,R$110))+Q120)))</f>
        <v>2.2670999999999997E-2</v>
      </c>
      <c r="S120" s="186" cm="1">
        <f t="array" ref="S120">IF(S$110=-1,T120,IF(S$110=99,R120,IF(S$110=0,INDEX($F101:$N101,0,S$108),(INDEX($F101:$N101,0,S$110+1)-INDEX($F101:$N101,0,S$110))/(INDEX($F$4:$N$4,0,S$110+1)-INDEX($F$4:$N$4,0,S$110))+R120)))</f>
        <v>3.2862109319570731E-2</v>
      </c>
      <c r="T120" s="186" cm="1">
        <f t="array" ref="T120">IF(T$110=-1,U120,IF(T$110=99,S120,IF(T$110=0,INDEX($F101:$N101,0,T$108),(INDEX($F101:$N101,0,T$110+1)-INDEX($F101:$N101,0,T$110))/(INDEX($F$4:$N$4,0,T$110+1)-INDEX($F$4:$N$4,0,T$110))+S120)))</f>
        <v>4.3053218639141459E-2</v>
      </c>
      <c r="U120" s="186" cm="1">
        <f t="array" ref="U120">IF(U$110=-1,V120,IF(U$110=99,T120,IF(U$110=0,INDEX($F101:$N101,0,U$108),(INDEX($F101:$N101,0,U$110+1)-INDEX($F101:$N101,0,U$110))/(INDEX($F$4:$N$4,0,U$110+1)-INDEX($F$4:$N$4,0,U$110))+T120)))</f>
        <v>4.0505959116048124E-2</v>
      </c>
      <c r="V120" s="186" cm="1">
        <f t="array" ref="V120">IF(V$110=-1,W120,IF(V$110=99,U120,IF(V$110=0,INDEX($F101:$N101,0,V$108),(INDEX($F101:$N101,0,V$110+1)-INDEX($F101:$N101,0,V$110))/(INDEX($F$4:$N$4,0,V$110+1)-INDEX($F$4:$N$4,0,V$110))+U120)))</f>
        <v>4.1183079056294807E-2</v>
      </c>
      <c r="W120" s="186" cm="1">
        <f t="array" ref="W120">IF(W$110=-1,X120,IF(W$110=99,V120,IF(W$110=0,INDEX($F101:$N101,0,W$108),(INDEX($F101:$N101,0,W$110+1)-INDEX($F101:$N101,0,W$110))/(INDEX($F$4:$N$4,0,W$110+1)-INDEX($F$4:$N$4,0,W$110))+V120)))</f>
        <v>4.1910734459768582E-2</v>
      </c>
      <c r="X120" s="186" cm="1">
        <f t="array" ref="X120">IF(X$110=-1,Y120,IF(X$110=99,W120,IF(X$110=0,INDEX($F101:$N101,0,X$108),(INDEX($F101:$N101,0,X$110+1)-INDEX($F101:$N101,0,X$110))/(INDEX($F$4:$N$4,0,X$110+1)-INDEX($F$4:$N$4,0,X$110))+W120)))</f>
        <v>4.2638389863242358E-2</v>
      </c>
      <c r="Y120" s="186" cm="1">
        <f t="array" ref="Y120">IF(Y$110=-1,Z120,IF(Y$110=99,X120,IF(Y$110=0,INDEX($F101:$N101,0,Y$108),(INDEX($F101:$N101,0,Y$110+1)-INDEX($F101:$N101,0,Y$110))/(INDEX($F$4:$N$4,0,Y$110+1)-INDEX($F$4:$N$4,0,Y$110))+X120)))</f>
        <v>4.3366045266716134E-2</v>
      </c>
      <c r="Z120" s="186" cm="1">
        <f t="array" ref="Z120">IF(Z$110=-1,AA120,IF(Z$110=99,Y120,IF(Z$110=0,INDEX($F101:$N101,0,Z$108),(INDEX($F101:$N101,0,Z$110+1)-INDEX($F101:$N101,0,Z$110))/(INDEX($F$4:$N$4,0,Z$110+1)-INDEX($F$4:$N$4,0,Z$110))+Y120)))</f>
        <v>4.409370067018991E-2</v>
      </c>
      <c r="AA120" s="186" cm="1">
        <f t="array" ref="AA120">IF(AA$110=-1,AB120,IF(AA$110=99,Z120,IF(AA$110=0,INDEX($F101:$N101,0,AA$108),(INDEX($F101:$N101,0,AA$110+1)-INDEX($F101:$N101,0,AA$110))/(INDEX($F$4:$N$4,0,AA$110+1)-INDEX($F$4:$N$4,0,AA$110))+Z120)))</f>
        <v>4.4821356073663686E-2</v>
      </c>
      <c r="AB120" s="186" cm="1">
        <f t="array" ref="AB120">IF(AB$110=-1,AC120,IF(AB$110=99,AA120,IF(AB$110=0,INDEX($F101:$N101,0,AB$108),(INDEX($F101:$N101,0,AB$110+1)-INDEX($F101:$N101,0,AB$110))/(INDEX($F$4:$N$4,0,AB$110+1)-INDEX($F$4:$N$4,0,AB$110))+AA120)))</f>
        <v>4.5549011477137462E-2</v>
      </c>
      <c r="AC120" s="186" cm="1">
        <f t="array" ref="AC120">IF(AC$110=-1,AD120,IF(AC$110=99,AB120,IF(AC$110=0,INDEX($F101:$N101,0,AC$108),(INDEX($F101:$N101,0,AC$110+1)-INDEX($F101:$N101,0,AC$110))/(INDEX($F$4:$N$4,0,AC$110+1)-INDEX($F$4:$N$4,0,AC$110))+AB120)))</f>
        <v>4.6276666880611238E-2</v>
      </c>
      <c r="AD120" s="186" cm="1">
        <f t="array" ref="AD120">IF(AD$110=-1,AE120,IF(AD$110=99,AC120,IF(AD$110=0,INDEX($F101:$N101,0,AD$108),(INDEX($F101:$N101,0,AD$110+1)-INDEX($F101:$N101,0,AD$110))/(INDEX($F$4:$N$4,0,AD$110+1)-INDEX($F$4:$N$4,0,AD$110))+AC120)))</f>
        <v>4.7004322284085014E-2</v>
      </c>
      <c r="AE120" s="186" cm="1">
        <f t="array" ref="AE120">IF(AE$110=-1,AF120,IF(AE$110=99,AD120,IF(AE$110=0,INDEX($F101:$N101,0,AE$108),(INDEX($F101:$N101,0,AE$110+1)-INDEX($F101:$N101,0,AE$110))/(INDEX($F$4:$N$4,0,AE$110+1)-INDEX($F$4:$N$4,0,AE$110))+AD120)))</f>
        <v>4.773197768755879E-2</v>
      </c>
      <c r="AF120" s="186" cm="1">
        <f t="array" ref="AF120">IF(AF$110=-1,AG120,IF(AF$110=99,AE120,IF(AF$110=0,INDEX($F101:$N101,0,AF$108),(INDEX($F101:$N101,0,AF$110+1)-INDEX($F101:$N101,0,AF$110))/(INDEX($F$4:$N$4,0,AF$110+1)-INDEX($F$4:$N$4,0,AF$110))+AE120)))</f>
        <v>4.8932347760089694E-2</v>
      </c>
      <c r="AG120" s="186" cm="1">
        <f t="array" ref="AG120">IF(AG$110=-1,AH120,IF(AG$110=99,AF120,IF(AG$110=0,INDEX($F101:$N101,0,AG$108),(INDEX($F101:$N101,0,AG$110+1)-INDEX($F101:$N101,0,AG$110))/(INDEX($F$4:$N$4,0,AG$110+1)-INDEX($F$4:$N$4,0,AG$110))+AF120)))</f>
        <v>5.0132717832620598E-2</v>
      </c>
      <c r="AH120" s="186" cm="1">
        <f t="array" ref="AH120">IF(AH$110=-1,AI120,IF(AH$110=99,AG120,IF(AH$110=0,INDEX($F101:$N101,0,AH$108),(INDEX($F101:$N101,0,AH$110+1)-INDEX($F101:$N101,0,AH$110))/(INDEX($F$4:$N$4,0,AH$110+1)-INDEX($F$4:$N$4,0,AH$110))+AG120)))</f>
        <v>5.1333087905151502E-2</v>
      </c>
      <c r="AI120" s="186" cm="1">
        <f t="array" ref="AI120">IF(AI$110=-1,AJ120,IF(AI$110=99,AH120,IF(AI$110=0,INDEX($F101:$N101,0,AI$108),(INDEX($F101:$N101,0,AI$110+1)-INDEX($F101:$N101,0,AI$110))/(INDEX($F$4:$N$4,0,AI$110+1)-INDEX($F$4:$N$4,0,AI$110))+AH120)))</f>
        <v>5.2533457977682406E-2</v>
      </c>
      <c r="AJ120" s="186" cm="1">
        <f t="array" ref="AJ120">IF(AJ$110=-1,AK120,IF(AJ$110=99,AI120,IF(AJ$110=0,INDEX($F101:$N101,0,AJ$108),(INDEX($F101:$N101,0,AJ$110+1)-INDEX($F101:$N101,0,AJ$110))/(INDEX($F$4:$N$4,0,AJ$110+1)-INDEX($F$4:$N$4,0,AJ$110))+AI120)))</f>
        <v>5.373382805021331E-2</v>
      </c>
      <c r="AK120" s="186" cm="1">
        <f t="array" ref="AK120">IF(AK$110=-1,AL120,IF(AK$110=99,AJ120,IF(AK$110=0,INDEX($F101:$N101,0,AK$108),(INDEX($F101:$N101,0,AK$110+1)-INDEX($F101:$N101,0,AK$110))/(INDEX($F$4:$N$4,0,AK$110+1)-INDEX($F$4:$N$4,0,AK$110))+AJ120)))</f>
        <v>5.4934198122744214E-2</v>
      </c>
      <c r="AL120" s="186" cm="1">
        <f t="array" ref="AL120">IF(AL$110=-1,AM120,IF(AL$110=99,AK120,IF(AL$110=0,INDEX($F101:$N101,0,AL$108),(INDEX($F101:$N101,0,AL$110+1)-INDEX($F101:$N101,0,AL$110))/(INDEX($F$4:$N$4,0,AL$110+1)-INDEX($F$4:$N$4,0,AL$110))+AK120)))</f>
        <v>5.6134568195275118E-2</v>
      </c>
      <c r="AM120" s="186" cm="1">
        <f t="array" ref="AM120">IF(AM$110=-1,AN120,IF(AM$110=99,AL120,IF(AM$110=0,INDEX($F101:$N101,0,AM$108),(INDEX($F101:$N101,0,AM$110+1)-INDEX($F101:$N101,0,AM$110))/(INDEX($F$4:$N$4,0,AM$110+1)-INDEX($F$4:$N$4,0,AM$110))+AL120)))</f>
        <v>5.7334938267806022E-2</v>
      </c>
      <c r="AN120" s="186" cm="1">
        <f t="array" ref="AN120">IF(AN$110=-1,AO120,IF(AN$110=99,AM120,IF(AN$110=0,INDEX($F101:$N101,0,AN$108),(INDEX($F101:$N101,0,AN$110+1)-INDEX($F101:$N101,0,AN$110))/(INDEX($F$4:$N$4,0,AN$110+1)-INDEX($F$4:$N$4,0,AN$110))+AM120)))</f>
        <v>5.8535308340336926E-2</v>
      </c>
      <c r="AO120" s="186" cm="1">
        <f t="array" ref="AO120">IF(AO$110=-1,AP120,IF(AO$110=99,AN120,IF(AO$110=0,INDEX($F101:$N101,0,AO$108),(INDEX($F101:$N101,0,AO$110+1)-INDEX($F101:$N101,0,AO$110))/(INDEX($F$4:$N$4,0,AO$110+1)-INDEX($F$4:$N$4,0,AO$110))+AN120)))</f>
        <v>5.9735678412867824E-2</v>
      </c>
      <c r="AP120" s="186" cm="1">
        <f t="array" ref="AP120">IF(AP$110=-1,AQ120,IF(AP$110=99,AO120,IF(AP$110=0,INDEX($F101:$N101,0,AP$108),(INDEX($F101:$N101,0,AP$110+1)-INDEX($F101:$N101,0,AP$110))/(INDEX($F$4:$N$4,0,AP$110+1)-INDEX($F$4:$N$4,0,AP$110))+AO120)))</f>
        <v>6.148652948442189E-2</v>
      </c>
      <c r="AQ120" s="186" cm="1">
        <f t="array" ref="AQ120">IF(AQ$110=-1,AR120,IF(AQ$110=99,AP120,IF(AQ$110=0,INDEX($F101:$N101,0,AQ$108),(INDEX($F101:$N101,0,AQ$110+1)-INDEX($F101:$N101,0,AQ$110))/(INDEX($F$4:$N$4,0,AQ$110+1)-INDEX($F$4:$N$4,0,AQ$110))+AP120)))</f>
        <v>6.3237380555975956E-2</v>
      </c>
      <c r="AR120" s="186" cm="1">
        <f t="array" ref="AR120">IF(AR$110=-1,AS120,IF(AR$110=99,AQ120,IF(AR$110=0,INDEX($F101:$N101,0,AR$108),(INDEX($F101:$N101,0,AR$110+1)-INDEX($F101:$N101,0,AR$110))/(INDEX($F$4:$N$4,0,AR$110+1)-INDEX($F$4:$N$4,0,AR$110))+AQ120)))</f>
        <v>6.4988231627530021E-2</v>
      </c>
      <c r="AS120" s="186" cm="1">
        <f t="array" ref="AS120">IF(AS$110=-1,AT120,IF(AS$110=99,AR120,IF(AS$110=0,INDEX($F101:$N101,0,AS$108),(INDEX($F101:$N101,0,AS$110+1)-INDEX($F101:$N101,0,AS$110))/(INDEX($F$4:$N$4,0,AS$110+1)-INDEX($F$4:$N$4,0,AS$110))+AR120)))</f>
        <v>6.6739082699084087E-2</v>
      </c>
      <c r="AT120" s="186" cm="1">
        <f t="array" ref="AT120">IF(AT$110=-1,AU120,IF(AT$110=99,AS120,IF(AT$110=0,INDEX($F101:$N101,0,AT$108),(INDEX($F101:$N101,0,AT$110+1)-INDEX($F101:$N101,0,AT$110))/(INDEX($F$4:$N$4,0,AT$110+1)-INDEX($F$4:$N$4,0,AT$110))+AS120)))</f>
        <v>6.8489933770638153E-2</v>
      </c>
      <c r="AU120" s="186" cm="1">
        <f t="array" ref="AU120">IF(AU$110=-1,AV120,IF(AU$110=99,AT120,IF(AU$110=0,INDEX($F101:$N101,0,AU$108),(INDEX($F101:$N101,0,AU$110+1)-INDEX($F101:$N101,0,AU$110))/(INDEX($F$4:$N$4,0,AU$110+1)-INDEX($F$4:$N$4,0,AU$110))+AT120)))</f>
        <v>7.0240784842192219E-2</v>
      </c>
      <c r="AV120" s="186" cm="1">
        <f t="array" ref="AV120">IF(AV$110=-1,AW120,IF(AV$110=99,AU120,IF(AV$110=0,INDEX($F101:$N101,0,AV$108),(INDEX($F101:$N101,0,AV$110+1)-INDEX($F101:$N101,0,AV$110))/(INDEX($F$4:$N$4,0,AV$110+1)-INDEX($F$4:$N$4,0,AV$110))+AU120)))</f>
        <v>7.1991635913746285E-2</v>
      </c>
      <c r="AW120" s="186" cm="1">
        <f t="array" ref="AW120">IF(AW$110=-1,AX120,IF(AW$110=99,AV120,IF(AW$110=0,INDEX($F101:$N101,0,AW$108),(INDEX($F101:$N101,0,AW$110+1)-INDEX($F101:$N101,0,AW$110))/(INDEX($F$4:$N$4,0,AW$110+1)-INDEX($F$4:$N$4,0,AW$110))+AV120)))</f>
        <v>7.3742486985300351E-2</v>
      </c>
      <c r="AX120" s="186" cm="1">
        <f t="array" ref="AX120">IF(AX$110=-1,AY120,IF(AX$110=99,AW120,IF(AX$110=0,INDEX($F101:$N101,0,AX$108),(INDEX($F101:$N101,0,AX$110+1)-INDEX($F101:$N101,0,AX$110))/(INDEX($F$4:$N$4,0,AX$110+1)-INDEX($F$4:$N$4,0,AX$110))+AW120)))</f>
        <v>7.5493338056854417E-2</v>
      </c>
      <c r="AY120" s="186" cm="1">
        <f t="array" ref="AY120">IF(AY$110=-1,AZ120,IF(AY$110=99,AX120,IF(AY$110=0,INDEX($F101:$N101,0,AY$108),(INDEX($F101:$N101,0,AY$110+1)-INDEX($F101:$N101,0,AY$110))/(INDEX($F$4:$N$4,0,AY$110+1)-INDEX($F$4:$N$4,0,AY$110))+AX120)))</f>
        <v>7.7244189128408469E-2</v>
      </c>
      <c r="AZ120" s="186" cm="1">
        <f t="array" ref="AZ120">IF(AZ$110=-1,BA120,IF(AZ$110=99,AY120,IF(AZ$110=0,INDEX($F101:$N101,0,AZ$108),(INDEX($F101:$N101,0,AZ$110+1)-INDEX($F101:$N101,0,AZ$110))/(INDEX($F$4:$N$4,0,AZ$110+1)-INDEX($F$4:$N$4,0,AZ$110))+AY120)))</f>
        <v>7.7244189128408469E-2</v>
      </c>
      <c r="BA120" s="186" cm="1">
        <f t="array" ref="BA120">IF(BA$110=-1,BB120,IF(BA$110=99,AZ120,IF(BA$110=0,INDEX($F101:$N101,0,BA$108),(INDEX($F101:$N101,0,BA$110+1)-INDEX($F101:$N101,0,BA$110))/(INDEX($F$4:$N$4,0,BA$110+1)-INDEX($F$4:$N$4,0,BA$110))+AZ120)))</f>
        <v>7.7244189128408469E-2</v>
      </c>
    </row>
    <row r="121" spans="1:53">
      <c r="A121" s="116" t="s">
        <v>16</v>
      </c>
      <c r="B121" s="22" t="str">
        <f t="shared" si="218"/>
        <v/>
      </c>
      <c r="C121" s="23" t="str">
        <f t="shared" si="219"/>
        <v/>
      </c>
      <c r="D121" s="57" t="str">
        <f>ITEMS_TRA!C25</f>
        <v>TFRCO</v>
      </c>
      <c r="E121" s="23" t="str">
        <f t="shared" si="220"/>
        <v/>
      </c>
      <c r="H121" s="23" t="str">
        <f t="shared" si="220"/>
        <v/>
      </c>
      <c r="J121" s="23" t="str">
        <f t="shared" si="220"/>
        <v/>
      </c>
      <c r="K121" s="23" t="str">
        <f t="shared" si="220"/>
        <v/>
      </c>
      <c r="L121" s="125" t="str">
        <f t="shared" si="221"/>
        <v/>
      </c>
      <c r="M121" s="186">
        <f>INDEX('[2]TS BYDem'!J$10:J$59,MATCH($D121,'[2]TS BYDem'!D$10:D$59,0))</f>
        <v>22</v>
      </c>
      <c r="N121" s="186" cm="1">
        <f t="array" ref="N121">IF(N$110=-1,O121,IF(N$110=99,M121,IF(N$110=0,INDEX($F102:$N102,0,N$108),(INDEX($F102:$N102,0,N$110+1)-INDEX($F102:$N102,0,N$110))/(INDEX($F$4:$N$4,0,N$110+1)-INDEX($F$4:$N$4,0,N$110))+M121)))</f>
        <v>22.352656325667724</v>
      </c>
      <c r="O121" s="186" cm="1">
        <f t="array" ref="O121">IF(O$110=-1,P121,IF(O$110=99,N121,IF(O$110=0,INDEX($F102:$N102,0,O$108),(INDEX($F102:$N102,0,O$110+1)-INDEX($F102:$N102,0,O$110))/(INDEX($F$4:$N$4,0,O$110+1)-INDEX($F$4:$N$4,0,O$110))+N121)))</f>
        <v>22.705312651335447</v>
      </c>
      <c r="P121" s="186" cm="1">
        <f t="array" ref="P121">IF(P$110=-1,Q121,IF(P$110=99,O121,IF(P$110=0,INDEX($F102:$N102,0,P$108),(INDEX($F102:$N102,0,P$110+1)-INDEX($F102:$N102,0,P$110))/(INDEX($F$4:$N$4,0,P$110+1)-INDEX($F$4:$N$4,0,P$110))+O121)))</f>
        <v>23.057968977003167</v>
      </c>
      <c r="Q121" s="186" cm="1">
        <f t="array" ref="Q121">IF(Q$110=-1,R121,IF(Q$110=99,P121,IF(Q$110=0,INDEX($F102:$N102,0,Q$108),(INDEX($F102:$N102,0,Q$110+1)-INDEX($F102:$N102,0,Q$110))/(INDEX($F$4:$N$4,0,Q$110+1)-INDEX($F$4:$N$4,0,Q$110))+P121)))</f>
        <v>23.24970779517799</v>
      </c>
      <c r="R121" s="186" cm="1">
        <f t="array" ref="R121">IF(R$110=-1,S121,IF(R$110=99,Q121,IF(R$110=0,INDEX($F102:$N102,0,R$108),(INDEX($F102:$N102,0,R$110+1)-INDEX($F102:$N102,0,R$110))/(INDEX($F$4:$N$4,0,R$110+1)-INDEX($F$4:$N$4,0,R$110))+Q121)))</f>
        <v>23.441446613352813</v>
      </c>
      <c r="S121" s="186" cm="1">
        <f t="array" ref="S121">IF(S$110=-1,T121,IF(S$110=99,R121,IF(S$110=0,INDEX($F102:$N102,0,S$108),(INDEX($F102:$N102,0,S$110+1)-INDEX($F102:$N102,0,S$110))/(INDEX($F$4:$N$4,0,S$110+1)-INDEX($F$4:$N$4,0,S$110))+R121)))</f>
        <v>23.56943070619603</v>
      </c>
      <c r="T121" s="186" cm="1">
        <f t="array" ref="T121">IF(T$110=-1,U121,IF(T$110=99,S121,IF(T$110=0,INDEX($F102:$N102,0,T$108),(INDEX($F102:$N102,0,T$110+1)-INDEX($F102:$N102,0,T$110))/(INDEX($F$4:$N$4,0,T$110+1)-INDEX($F$4:$N$4,0,T$110))+S121)))</f>
        <v>23.697414799039247</v>
      </c>
      <c r="U121" s="186" cm="1">
        <f t="array" ref="U121">IF(U$110=-1,V121,IF(U$110=99,T121,IF(U$110=0,INDEX($F102:$N102,0,U$108),(INDEX($F102:$N102,0,U$110+1)-INDEX($F102:$N102,0,U$110))/(INDEX($F$4:$N$4,0,U$110+1)-INDEX($F$4:$N$4,0,U$110))+T121)))</f>
        <v>22.295348532507742</v>
      </c>
      <c r="V121" s="186" cm="1">
        <f t="array" ref="V121">IF(V$110=-1,W121,IF(V$110=99,U121,IF(V$110=0,INDEX($F102:$N102,0,V$108),(INDEX($F102:$N102,0,V$110+1)-INDEX($F102:$N102,0,V$110))/(INDEX($F$4:$N$4,0,V$110+1)-INDEX($F$4:$N$4,0,V$110))+U121)))</f>
        <v>22.668049868201567</v>
      </c>
      <c r="W121" s="186" cm="1">
        <f t="array" ref="W121">IF(W$110=-1,X121,IF(W$110=99,V121,IF(W$110=0,INDEX($F102:$N102,0,W$108),(INDEX($F102:$N102,0,W$110+1)-INDEX($F102:$N102,0,W$110))/(INDEX($F$4:$N$4,0,W$110+1)-INDEX($F$4:$N$4,0,W$110))+V121)))</f>
        <v>23.068567006569555</v>
      </c>
      <c r="X121" s="186" cm="1">
        <f t="array" ref="X121">IF(X$110=-1,Y121,IF(X$110=99,W121,IF(X$110=0,INDEX($F102:$N102,0,X$108),(INDEX($F102:$N102,0,X$110+1)-INDEX($F102:$N102,0,X$110))/(INDEX($F$4:$N$4,0,X$110+1)-INDEX($F$4:$N$4,0,X$110))+W121)))</f>
        <v>23.469084144937543</v>
      </c>
      <c r="Y121" s="186" cm="1">
        <f t="array" ref="Y121">IF(Y$110=-1,Z121,IF(Y$110=99,X121,IF(Y$110=0,INDEX($F102:$N102,0,Y$108),(INDEX($F102:$N102,0,Y$110+1)-INDEX($F102:$N102,0,Y$110))/(INDEX($F$4:$N$4,0,Y$110+1)-INDEX($F$4:$N$4,0,Y$110))+X121)))</f>
        <v>23.869601283305531</v>
      </c>
      <c r="Z121" s="186" cm="1">
        <f t="array" ref="Z121">IF(Z$110=-1,AA121,IF(Z$110=99,Y121,IF(Z$110=0,INDEX($F102:$N102,0,Z$108),(INDEX($F102:$N102,0,Z$110+1)-INDEX($F102:$N102,0,Z$110))/(INDEX($F$4:$N$4,0,Z$110+1)-INDEX($F$4:$N$4,0,Z$110))+Y121)))</f>
        <v>24.270118421673519</v>
      </c>
      <c r="AA121" s="186" cm="1">
        <f t="array" ref="AA121">IF(AA$110=-1,AB121,IF(AA$110=99,Z121,IF(AA$110=0,INDEX($F102:$N102,0,AA$108),(INDEX($F102:$N102,0,AA$110+1)-INDEX($F102:$N102,0,AA$110))/(INDEX($F$4:$N$4,0,AA$110+1)-INDEX($F$4:$N$4,0,AA$110))+Z121)))</f>
        <v>24.670635560041507</v>
      </c>
      <c r="AB121" s="186" cm="1">
        <f t="array" ref="AB121">IF(AB$110=-1,AC121,IF(AB$110=99,AA121,IF(AB$110=0,INDEX($F102:$N102,0,AB$108),(INDEX($F102:$N102,0,AB$110+1)-INDEX($F102:$N102,0,AB$110))/(INDEX($F$4:$N$4,0,AB$110+1)-INDEX($F$4:$N$4,0,AB$110))+AA121)))</f>
        <v>25.071152698409495</v>
      </c>
      <c r="AC121" s="186" cm="1">
        <f t="array" ref="AC121">IF(AC$110=-1,AD121,IF(AC$110=99,AB121,IF(AC$110=0,INDEX($F102:$N102,0,AC$108),(INDEX($F102:$N102,0,AC$110+1)-INDEX($F102:$N102,0,AC$110))/(INDEX($F$4:$N$4,0,AC$110+1)-INDEX($F$4:$N$4,0,AC$110))+AB121)))</f>
        <v>25.471669836777483</v>
      </c>
      <c r="AD121" s="186" cm="1">
        <f t="array" ref="AD121">IF(AD$110=-1,AE121,IF(AD$110=99,AC121,IF(AD$110=0,INDEX($F102:$N102,0,AD$108),(INDEX($F102:$N102,0,AD$110+1)-INDEX($F102:$N102,0,AD$110))/(INDEX($F$4:$N$4,0,AD$110+1)-INDEX($F$4:$N$4,0,AD$110))+AC121)))</f>
        <v>25.872186975145471</v>
      </c>
      <c r="AE121" s="186" cm="1">
        <f t="array" ref="AE121">IF(AE$110=-1,AF121,IF(AE$110=99,AD121,IF(AE$110=0,INDEX($F102:$N102,0,AE$108),(INDEX($F102:$N102,0,AE$110+1)-INDEX($F102:$N102,0,AE$110))/(INDEX($F$4:$N$4,0,AE$110+1)-INDEX($F$4:$N$4,0,AE$110))+AD121)))</f>
        <v>26.272704113513473</v>
      </c>
      <c r="AF121" s="186" cm="1">
        <f t="array" ref="AF121">IF(AF$110=-1,AG121,IF(AF$110=99,AE121,IF(AF$110=0,INDEX($F102:$N102,0,AF$108),(INDEX($F102:$N102,0,AF$110+1)-INDEX($F102:$N102,0,AF$110))/(INDEX($F$4:$N$4,0,AF$110+1)-INDEX($F$4:$N$4,0,AF$110))+AE121)))</f>
        <v>26.933413542918515</v>
      </c>
      <c r="AG121" s="186" cm="1">
        <f t="array" ref="AG121">IF(AG$110=-1,AH121,IF(AG$110=99,AF121,IF(AG$110=0,INDEX($F102:$N102,0,AG$108),(INDEX($F102:$N102,0,AG$110+1)-INDEX($F102:$N102,0,AG$110))/(INDEX($F$4:$N$4,0,AG$110+1)-INDEX($F$4:$N$4,0,AG$110))+AF121)))</f>
        <v>27.594122972323557</v>
      </c>
      <c r="AH121" s="186" cm="1">
        <f t="array" ref="AH121">IF(AH$110=-1,AI121,IF(AH$110=99,AG121,IF(AH$110=0,INDEX($F102:$N102,0,AH$108),(INDEX($F102:$N102,0,AH$110+1)-INDEX($F102:$N102,0,AH$110))/(INDEX($F$4:$N$4,0,AH$110+1)-INDEX($F$4:$N$4,0,AH$110))+AG121)))</f>
        <v>28.254832401728599</v>
      </c>
      <c r="AI121" s="186" cm="1">
        <f t="array" ref="AI121">IF(AI$110=-1,AJ121,IF(AI$110=99,AH121,IF(AI$110=0,INDEX($F102:$N102,0,AI$108),(INDEX($F102:$N102,0,AI$110+1)-INDEX($F102:$N102,0,AI$110))/(INDEX($F$4:$N$4,0,AI$110+1)-INDEX($F$4:$N$4,0,AI$110))+AH121)))</f>
        <v>28.915541831133641</v>
      </c>
      <c r="AJ121" s="186" cm="1">
        <f t="array" ref="AJ121">IF(AJ$110=-1,AK121,IF(AJ$110=99,AI121,IF(AJ$110=0,INDEX($F102:$N102,0,AJ$108),(INDEX($F102:$N102,0,AJ$110+1)-INDEX($F102:$N102,0,AJ$110))/(INDEX($F$4:$N$4,0,AJ$110+1)-INDEX($F$4:$N$4,0,AJ$110))+AI121)))</f>
        <v>29.576251260538683</v>
      </c>
      <c r="AK121" s="186" cm="1">
        <f t="array" ref="AK121">IF(AK$110=-1,AL121,IF(AK$110=99,AJ121,IF(AK$110=0,INDEX($F102:$N102,0,AK$108),(INDEX($F102:$N102,0,AK$110+1)-INDEX($F102:$N102,0,AK$110))/(INDEX($F$4:$N$4,0,AK$110+1)-INDEX($F$4:$N$4,0,AK$110))+AJ121)))</f>
        <v>30.236960689943725</v>
      </c>
      <c r="AL121" s="186" cm="1">
        <f t="array" ref="AL121">IF(AL$110=-1,AM121,IF(AL$110=99,AK121,IF(AL$110=0,INDEX($F102:$N102,0,AL$108),(INDEX($F102:$N102,0,AL$110+1)-INDEX($F102:$N102,0,AL$110))/(INDEX($F$4:$N$4,0,AL$110+1)-INDEX($F$4:$N$4,0,AL$110))+AK121)))</f>
        <v>30.897670119348767</v>
      </c>
      <c r="AM121" s="186" cm="1">
        <f t="array" ref="AM121">IF(AM$110=-1,AN121,IF(AM$110=99,AL121,IF(AM$110=0,INDEX($F102:$N102,0,AM$108),(INDEX($F102:$N102,0,AM$110+1)-INDEX($F102:$N102,0,AM$110))/(INDEX($F$4:$N$4,0,AM$110+1)-INDEX($F$4:$N$4,0,AM$110))+AL121)))</f>
        <v>31.558379548753809</v>
      </c>
      <c r="AN121" s="186" cm="1">
        <f t="array" ref="AN121">IF(AN$110=-1,AO121,IF(AN$110=99,AM121,IF(AN$110=0,INDEX($F102:$N102,0,AN$108),(INDEX($F102:$N102,0,AN$110+1)-INDEX($F102:$N102,0,AN$110))/(INDEX($F$4:$N$4,0,AN$110+1)-INDEX($F$4:$N$4,0,AN$110))+AM121)))</f>
        <v>32.219088978158851</v>
      </c>
      <c r="AO121" s="186" cm="1">
        <f t="array" ref="AO121">IF(AO$110=-1,AP121,IF(AO$110=99,AN121,IF(AO$110=0,INDEX($F102:$N102,0,AO$108),(INDEX($F102:$N102,0,AO$110+1)-INDEX($F102:$N102,0,AO$110))/(INDEX($F$4:$N$4,0,AO$110+1)-INDEX($F$4:$N$4,0,AO$110))+AN121)))</f>
        <v>32.879798407563889</v>
      </c>
      <c r="AP121" s="186" cm="1">
        <f t="array" ref="AP121">IF(AP$110=-1,AQ121,IF(AP$110=99,AO121,IF(AP$110=0,INDEX($F102:$N102,0,AP$108),(INDEX($F102:$N102,0,AP$110+1)-INDEX($F102:$N102,0,AP$110))/(INDEX($F$4:$N$4,0,AP$110+1)-INDEX($F$4:$N$4,0,AP$110))+AO121)))</f>
        <v>33.843504383688938</v>
      </c>
      <c r="AQ121" s="186" cm="1">
        <f t="array" ref="AQ121">IF(AQ$110=-1,AR121,IF(AQ$110=99,AP121,IF(AQ$110=0,INDEX($F102:$N102,0,AQ$108),(INDEX($F102:$N102,0,AQ$110+1)-INDEX($F102:$N102,0,AQ$110))/(INDEX($F$4:$N$4,0,AQ$110+1)-INDEX($F$4:$N$4,0,AQ$110))+AP121)))</f>
        <v>34.807210359813986</v>
      </c>
      <c r="AR121" s="186" cm="1">
        <f t="array" ref="AR121">IF(AR$110=-1,AS121,IF(AR$110=99,AQ121,IF(AR$110=0,INDEX($F102:$N102,0,AR$108),(INDEX($F102:$N102,0,AR$110+1)-INDEX($F102:$N102,0,AR$110))/(INDEX($F$4:$N$4,0,AR$110+1)-INDEX($F$4:$N$4,0,AR$110))+AQ121)))</f>
        <v>35.770916335939035</v>
      </c>
      <c r="AS121" s="186" cm="1">
        <f t="array" ref="AS121">IF(AS$110=-1,AT121,IF(AS$110=99,AR121,IF(AS$110=0,INDEX($F102:$N102,0,AS$108),(INDEX($F102:$N102,0,AS$110+1)-INDEX($F102:$N102,0,AS$110))/(INDEX($F$4:$N$4,0,AS$110+1)-INDEX($F$4:$N$4,0,AS$110))+AR121)))</f>
        <v>36.734622312064083</v>
      </c>
      <c r="AT121" s="186" cm="1">
        <f t="array" ref="AT121">IF(AT$110=-1,AU121,IF(AT$110=99,AS121,IF(AT$110=0,INDEX($F102:$N102,0,AT$108),(INDEX($F102:$N102,0,AT$110+1)-INDEX($F102:$N102,0,AT$110))/(INDEX($F$4:$N$4,0,AT$110+1)-INDEX($F$4:$N$4,0,AT$110))+AS121)))</f>
        <v>37.698328288189131</v>
      </c>
      <c r="AU121" s="186" cm="1">
        <f t="array" ref="AU121">IF(AU$110=-1,AV121,IF(AU$110=99,AT121,IF(AU$110=0,INDEX($F102:$N102,0,AU$108),(INDEX($F102:$N102,0,AU$110+1)-INDEX($F102:$N102,0,AU$110))/(INDEX($F$4:$N$4,0,AU$110+1)-INDEX($F$4:$N$4,0,AU$110))+AT121)))</f>
        <v>38.66203426431418</v>
      </c>
      <c r="AV121" s="186" cm="1">
        <f t="array" ref="AV121">IF(AV$110=-1,AW121,IF(AV$110=99,AU121,IF(AV$110=0,INDEX($F102:$N102,0,AV$108),(INDEX($F102:$N102,0,AV$110+1)-INDEX($F102:$N102,0,AV$110))/(INDEX($F$4:$N$4,0,AV$110+1)-INDEX($F$4:$N$4,0,AV$110))+AU121)))</f>
        <v>39.625740240439228</v>
      </c>
      <c r="AW121" s="186" cm="1">
        <f t="array" ref="AW121">IF(AW$110=-1,AX121,IF(AW$110=99,AV121,IF(AW$110=0,INDEX($F102:$N102,0,AW$108),(INDEX($F102:$N102,0,AW$110+1)-INDEX($F102:$N102,0,AW$110))/(INDEX($F$4:$N$4,0,AW$110+1)-INDEX($F$4:$N$4,0,AW$110))+AV121)))</f>
        <v>40.589446216564276</v>
      </c>
      <c r="AX121" s="186" cm="1">
        <f t="array" ref="AX121">IF(AX$110=-1,AY121,IF(AX$110=99,AW121,IF(AX$110=0,INDEX($F102:$N102,0,AX$108),(INDEX($F102:$N102,0,AX$110+1)-INDEX($F102:$N102,0,AX$110))/(INDEX($F$4:$N$4,0,AX$110+1)-INDEX($F$4:$N$4,0,AX$110))+AW121)))</f>
        <v>41.553152192689325</v>
      </c>
      <c r="AY121" s="186" cm="1">
        <f t="array" ref="AY121">IF(AY$110=-1,AZ121,IF(AY$110=99,AX121,IF(AY$110=0,INDEX($F102:$N102,0,AY$108),(INDEX($F102:$N102,0,AY$110+1)-INDEX($F102:$N102,0,AY$110))/(INDEX($F$4:$N$4,0,AY$110+1)-INDEX($F$4:$N$4,0,AY$110))+AX121)))</f>
        <v>42.516858168814387</v>
      </c>
      <c r="AZ121" s="186" cm="1">
        <f t="array" ref="AZ121">IF(AZ$110=-1,BA121,IF(AZ$110=99,AY121,IF(AZ$110=0,INDEX($F102:$N102,0,AZ$108),(INDEX($F102:$N102,0,AZ$110+1)-INDEX($F102:$N102,0,AZ$110))/(INDEX($F$4:$N$4,0,AZ$110+1)-INDEX($F$4:$N$4,0,AZ$110))+AY121)))</f>
        <v>42.516858168814387</v>
      </c>
      <c r="BA121" s="186" cm="1">
        <f t="array" ref="BA121">IF(BA$110=-1,BB121,IF(BA$110=99,AZ121,IF(BA$110=0,INDEX($F102:$N102,0,BA$108),(INDEX($F102:$N102,0,BA$110+1)-INDEX($F102:$N102,0,BA$110))/(INDEX($F$4:$N$4,0,BA$110+1)-INDEX($F$4:$N$4,0,BA$110))+AZ121)))</f>
        <v>42.516858168814387</v>
      </c>
    </row>
    <row r="122" spans="1:53">
      <c r="A122" s="116" t="s">
        <v>16</v>
      </c>
      <c r="B122" s="22" t="str">
        <f t="shared" si="218"/>
        <v/>
      </c>
      <c r="C122" s="23" t="str">
        <f t="shared" si="219"/>
        <v/>
      </c>
      <c r="D122" s="57" t="str">
        <f>ITEMS_TRA!C26</f>
        <v>TFROT</v>
      </c>
      <c r="E122" s="23" t="str">
        <f t="shared" si="220"/>
        <v/>
      </c>
      <c r="H122" s="23" t="str">
        <f t="shared" si="220"/>
        <v/>
      </c>
      <c r="J122" s="23" t="str">
        <f t="shared" si="220"/>
        <v/>
      </c>
      <c r="K122" s="23" t="str">
        <f t="shared" si="220"/>
        <v/>
      </c>
      <c r="L122" s="125" t="str">
        <f t="shared" si="221"/>
        <v/>
      </c>
      <c r="M122" s="186">
        <f>INDEX('[2]TS BYDem'!J$10:J$59,MATCH($D122,'[2]TS BYDem'!D$10:D$59,0))</f>
        <v>25.1</v>
      </c>
      <c r="N122" s="186" cm="1">
        <f t="array" ref="N122">IF(N$110=-1,O122,IF(N$110=99,M122,IF(N$110=0,INDEX($F103:$N103,0,N$108),(INDEX($F103:$N103,0,N$110+1)-INDEX($F103:$N103,0,N$110))/(INDEX($F$4:$N$4,0,N$110+1)-INDEX($F$4:$N$4,0,N$110))+M122)))</f>
        <v>25.50234880792091</v>
      </c>
      <c r="O122" s="186" cm="1">
        <f t="array" ref="O122">IF(O$110=-1,P122,IF(O$110=99,N122,IF(O$110=0,INDEX($F103:$N103,0,O$108),(INDEX($F103:$N103,0,O$110+1)-INDEX($F103:$N103,0,O$110))/(INDEX($F$4:$N$4,0,O$110+1)-INDEX($F$4:$N$4,0,O$110))+N122)))</f>
        <v>25.904697615841819</v>
      </c>
      <c r="P122" s="186" cm="1">
        <f t="array" ref="P122">IF(P$110=-1,Q122,IF(P$110=99,O122,IF(P$110=0,INDEX($F103:$N103,0,P$108),(INDEX($F103:$N103,0,P$110+1)-INDEX($F103:$N103,0,P$110))/(INDEX($F$4:$N$4,0,P$110+1)-INDEX($F$4:$N$4,0,P$110))+O122)))</f>
        <v>26.307046423762724</v>
      </c>
      <c r="Q122" s="186" cm="1">
        <f t="array" ref="Q122">IF(Q$110=-1,R122,IF(Q$110=99,P122,IF(Q$110=0,INDEX($F103:$N103,0,Q$108),(INDEX($F103:$N103,0,Q$110+1)-INDEX($F103:$N103,0,Q$110))/(INDEX($F$4:$N$4,0,Q$110+1)-INDEX($F$4:$N$4,0,Q$110))+P122)))</f>
        <v>26.525802984498547</v>
      </c>
      <c r="R122" s="186" cm="1">
        <f t="array" ref="R122">IF(R$110=-1,S122,IF(R$110=99,Q122,IF(R$110=0,INDEX($F103:$N103,0,R$108),(INDEX($F103:$N103,0,R$110+1)-INDEX($F103:$N103,0,R$110))/(INDEX($F$4:$N$4,0,R$110+1)-INDEX($F$4:$N$4,0,R$110))+Q122)))</f>
        <v>26.744559545234367</v>
      </c>
      <c r="S122" s="186" cm="1">
        <f t="array" ref="S122">IF(S$110=-1,T122,IF(S$110=99,R122,IF(S$110=0,INDEX($F103:$N103,0,S$108),(INDEX($F103:$N103,0,S$110+1)-INDEX($F103:$N103,0,S$110))/(INDEX($F$4:$N$4,0,S$110+1)-INDEX($F$4:$N$4,0,S$110))+R122)))</f>
        <v>26.890577760250949</v>
      </c>
      <c r="T122" s="186" cm="1">
        <f t="array" ref="T122">IF(T$110=-1,U122,IF(T$110=99,S122,IF(T$110=0,INDEX($F103:$N103,0,T$108),(INDEX($F103:$N103,0,T$110+1)-INDEX($F103:$N103,0,T$110))/(INDEX($F$4:$N$4,0,T$110+1)-INDEX($F$4:$N$4,0,T$110))+S122)))</f>
        <v>27.036595975267527</v>
      </c>
      <c r="U122" s="186" cm="1">
        <f t="array" ref="U122">IF(U$110=-1,V122,IF(U$110=99,T122,IF(U$110=0,INDEX($F103:$N103,0,U$108),(INDEX($F103:$N103,0,U$110+1)-INDEX($F103:$N103,0,U$110))/(INDEX($F$4:$N$4,0,U$110+1)-INDEX($F$4:$N$4,0,U$110))+T122)))</f>
        <v>25.436965825724762</v>
      </c>
      <c r="V122" s="186" cm="1">
        <f t="array" ref="V122">IF(V$110=-1,W122,IF(V$110=99,U122,IF(V$110=0,INDEX($F103:$N103,0,V$108),(INDEX($F103:$N103,0,V$110+1)-INDEX($F103:$N103,0,V$110))/(INDEX($F$4:$N$4,0,V$110+1)-INDEX($F$4:$N$4,0,V$110))+U122)))</f>
        <v>25.862184167811812</v>
      </c>
      <c r="W122" s="186" cm="1">
        <f t="array" ref="W122">IF(W$110=-1,X122,IF(W$110=99,V122,IF(W$110=0,INDEX($F103:$N103,0,W$108),(INDEX($F103:$N103,0,W$110+1)-INDEX($F103:$N103,0,W$110))/(INDEX($F$4:$N$4,0,W$110+1)-INDEX($F$4:$N$4,0,W$110))+V122)))</f>
        <v>26.319137812040747</v>
      </c>
      <c r="X122" s="186" cm="1">
        <f t="array" ref="X122">IF(X$110=-1,Y122,IF(X$110=99,W122,IF(X$110=0,INDEX($F103:$N103,0,X$108),(INDEX($F103:$N103,0,X$110+1)-INDEX($F103:$N103,0,X$110))/(INDEX($F$4:$N$4,0,X$110+1)-INDEX($F$4:$N$4,0,X$110))+W122)))</f>
        <v>26.776091456269683</v>
      </c>
      <c r="Y122" s="186" cm="1">
        <f t="array" ref="Y122">IF(Y$110=-1,Z122,IF(Y$110=99,X122,IF(Y$110=0,INDEX($F103:$N103,0,Y$108),(INDEX($F103:$N103,0,Y$110+1)-INDEX($F103:$N103,0,Y$110))/(INDEX($F$4:$N$4,0,Y$110+1)-INDEX($F$4:$N$4,0,Y$110))+X122)))</f>
        <v>27.233045100498618</v>
      </c>
      <c r="Z122" s="186" cm="1">
        <f t="array" ref="Z122">IF(Z$110=-1,AA122,IF(Z$110=99,Y122,IF(Z$110=0,INDEX($F103:$N103,0,Z$108),(INDEX($F103:$N103,0,Z$110+1)-INDEX($F103:$N103,0,Z$110))/(INDEX($F$4:$N$4,0,Z$110+1)-INDEX($F$4:$N$4,0,Z$110))+Y122)))</f>
        <v>27.689998744727554</v>
      </c>
      <c r="AA122" s="186" cm="1">
        <f t="array" ref="AA122">IF(AA$110=-1,AB122,IF(AA$110=99,Z122,IF(AA$110=0,INDEX($F103:$N103,0,AA$108),(INDEX($F103:$N103,0,AA$110+1)-INDEX($F103:$N103,0,AA$110))/(INDEX($F$4:$N$4,0,AA$110+1)-INDEX($F$4:$N$4,0,AA$110))+Z122)))</f>
        <v>28.146952388956489</v>
      </c>
      <c r="AB122" s="186" cm="1">
        <f t="array" ref="AB122">IF(AB$110=-1,AC122,IF(AB$110=99,AA122,IF(AB$110=0,INDEX($F103:$N103,0,AB$108),(INDEX($F103:$N103,0,AB$110+1)-INDEX($F103:$N103,0,AB$110))/(INDEX($F$4:$N$4,0,AB$110+1)-INDEX($F$4:$N$4,0,AB$110))+AA122)))</f>
        <v>28.603906033185424</v>
      </c>
      <c r="AC122" s="186" cm="1">
        <f t="array" ref="AC122">IF(AC$110=-1,AD122,IF(AC$110=99,AB122,IF(AC$110=0,INDEX($F103:$N103,0,AC$108),(INDEX($F103:$N103,0,AC$110+1)-INDEX($F103:$N103,0,AC$110))/(INDEX($F$4:$N$4,0,AC$110+1)-INDEX($F$4:$N$4,0,AC$110))+AB122)))</f>
        <v>29.06085967741436</v>
      </c>
      <c r="AD122" s="186" cm="1">
        <f t="array" ref="AD122">IF(AD$110=-1,AE122,IF(AD$110=99,AC122,IF(AD$110=0,INDEX($F103:$N103,0,AD$108),(INDEX($F103:$N103,0,AD$110+1)-INDEX($F103:$N103,0,AD$110))/(INDEX($F$4:$N$4,0,AD$110+1)-INDEX($F$4:$N$4,0,AD$110))+AC122)))</f>
        <v>29.517813321643295</v>
      </c>
      <c r="AE122" s="186" cm="1">
        <f t="array" ref="AE122">IF(AE$110=-1,AF122,IF(AE$110=99,AD122,IF(AE$110=0,INDEX($F103:$N103,0,AE$108),(INDEX($F103:$N103,0,AE$110+1)-INDEX($F103:$N103,0,AE$110))/(INDEX($F$4:$N$4,0,AE$110+1)-INDEX($F$4:$N$4,0,AE$110))+AD122)))</f>
        <v>29.974766965872217</v>
      </c>
      <c r="AF122" s="186" cm="1">
        <f t="array" ref="AF122">IF(AF$110=-1,AG122,IF(AF$110=99,AE122,IF(AF$110=0,INDEX($F103:$N103,0,AF$108),(INDEX($F103:$N103,0,AF$110+1)-INDEX($F103:$N103,0,AF$110))/(INDEX($F$4:$N$4,0,AF$110+1)-INDEX($F$4:$N$4,0,AF$110))+AE122)))</f>
        <v>30.728576360329786</v>
      </c>
      <c r="AG122" s="186" cm="1">
        <f t="array" ref="AG122">IF(AG$110=-1,AH122,IF(AG$110=99,AF122,IF(AG$110=0,INDEX($F103:$N103,0,AG$108),(INDEX($F103:$N103,0,AG$110+1)-INDEX($F103:$N103,0,AG$110))/(INDEX($F$4:$N$4,0,AG$110+1)-INDEX($F$4:$N$4,0,AG$110))+AF122)))</f>
        <v>31.482385754787355</v>
      </c>
      <c r="AH122" s="186" cm="1">
        <f t="array" ref="AH122">IF(AH$110=-1,AI122,IF(AH$110=99,AG122,IF(AH$110=0,INDEX($F103:$N103,0,AH$108),(INDEX($F103:$N103,0,AH$110+1)-INDEX($F103:$N103,0,AH$110))/(INDEX($F$4:$N$4,0,AH$110+1)-INDEX($F$4:$N$4,0,AH$110))+AG122)))</f>
        <v>32.236195149244928</v>
      </c>
      <c r="AI122" s="186" cm="1">
        <f t="array" ref="AI122">IF(AI$110=-1,AJ122,IF(AI$110=99,AH122,IF(AI$110=0,INDEX($F103:$N103,0,AI$108),(INDEX($F103:$N103,0,AI$110+1)-INDEX($F103:$N103,0,AI$110))/(INDEX($F$4:$N$4,0,AI$110+1)-INDEX($F$4:$N$4,0,AI$110))+AH122)))</f>
        <v>32.990004543702497</v>
      </c>
      <c r="AJ122" s="186" cm="1">
        <f t="array" ref="AJ122">IF(AJ$110=-1,AK122,IF(AJ$110=99,AI122,IF(AJ$110=0,INDEX($F103:$N103,0,AJ$108),(INDEX($F103:$N103,0,AJ$110+1)-INDEX($F103:$N103,0,AJ$110))/(INDEX($F$4:$N$4,0,AJ$110+1)-INDEX($F$4:$N$4,0,AJ$110))+AI122)))</f>
        <v>33.743813938160066</v>
      </c>
      <c r="AK122" s="186" cm="1">
        <f t="array" ref="AK122">IF(AK$110=-1,AL122,IF(AK$110=99,AJ122,IF(AK$110=0,INDEX($F103:$N103,0,AK$108),(INDEX($F103:$N103,0,AK$110+1)-INDEX($F103:$N103,0,AK$110))/(INDEX($F$4:$N$4,0,AK$110+1)-INDEX($F$4:$N$4,0,AK$110))+AJ122)))</f>
        <v>34.497623332617636</v>
      </c>
      <c r="AL122" s="186" cm="1">
        <f t="array" ref="AL122">IF(AL$110=-1,AM122,IF(AL$110=99,AK122,IF(AL$110=0,INDEX($F103:$N103,0,AL$108),(INDEX($F103:$N103,0,AL$110+1)-INDEX($F103:$N103,0,AL$110))/(INDEX($F$4:$N$4,0,AL$110+1)-INDEX($F$4:$N$4,0,AL$110))+AK122)))</f>
        <v>35.251432727075205</v>
      </c>
      <c r="AM122" s="186" cm="1">
        <f t="array" ref="AM122">IF(AM$110=-1,AN122,IF(AM$110=99,AL122,IF(AM$110=0,INDEX($F103:$N103,0,AM$108),(INDEX($F103:$N103,0,AM$110+1)-INDEX($F103:$N103,0,AM$110))/(INDEX($F$4:$N$4,0,AM$110+1)-INDEX($F$4:$N$4,0,AM$110))+AL122)))</f>
        <v>36.005242121532774</v>
      </c>
      <c r="AN122" s="186" cm="1">
        <f t="array" ref="AN122">IF(AN$110=-1,AO122,IF(AN$110=99,AM122,IF(AN$110=0,INDEX($F103:$N103,0,AN$108),(INDEX($F103:$N103,0,AN$110+1)-INDEX($F103:$N103,0,AN$110))/(INDEX($F$4:$N$4,0,AN$110+1)-INDEX($F$4:$N$4,0,AN$110))+AM122)))</f>
        <v>36.759051515990343</v>
      </c>
      <c r="AO122" s="186" cm="1">
        <f t="array" ref="AO122">IF(AO$110=-1,AP122,IF(AO$110=99,AN122,IF(AO$110=0,INDEX($F103:$N103,0,AO$108),(INDEX($F103:$N103,0,AO$110+1)-INDEX($F103:$N103,0,AO$110))/(INDEX($F$4:$N$4,0,AO$110+1)-INDEX($F$4:$N$4,0,AO$110))+AN122)))</f>
        <v>37.51286091044792</v>
      </c>
      <c r="AP122" s="186" cm="1">
        <f t="array" ref="AP122">IF(AP$110=-1,AQ122,IF(AP$110=99,AO122,IF(AP$110=0,INDEX($F103:$N103,0,AP$108),(INDEX($F103:$N103,0,AP$110+1)-INDEX($F103:$N103,0,AP$110))/(INDEX($F$4:$N$4,0,AP$110+1)-INDEX($F$4:$N$4,0,AP$110))+AO122)))</f>
        <v>38.612361819572413</v>
      </c>
      <c r="AQ122" s="186" cm="1">
        <f t="array" ref="AQ122">IF(AQ$110=-1,AR122,IF(AQ$110=99,AP122,IF(AQ$110=0,INDEX($F103:$N103,0,AQ$108),(INDEX($F103:$N103,0,AQ$110+1)-INDEX($F103:$N103,0,AQ$110))/(INDEX($F$4:$N$4,0,AQ$110+1)-INDEX($F$4:$N$4,0,AQ$110))+AP122)))</f>
        <v>39.7118627286969</v>
      </c>
      <c r="AR122" s="186" cm="1">
        <f t="array" ref="AR122">IF(AR$110=-1,AS122,IF(AR$110=99,AQ122,IF(AR$110=0,INDEX($F103:$N103,0,AR$108),(INDEX($F103:$N103,0,AR$110+1)-INDEX($F103:$N103,0,AR$110))/(INDEX($F$4:$N$4,0,AR$110+1)-INDEX($F$4:$N$4,0,AR$110))+AQ122)))</f>
        <v>40.811363637821387</v>
      </c>
      <c r="AS122" s="186" cm="1">
        <f t="array" ref="AS122">IF(AS$110=-1,AT122,IF(AS$110=99,AR122,IF(AS$110=0,INDEX($F103:$N103,0,AS$108),(INDEX($F103:$N103,0,AS$110+1)-INDEX($F103:$N103,0,AS$110))/(INDEX($F$4:$N$4,0,AS$110+1)-INDEX($F$4:$N$4,0,AS$110))+AR122)))</f>
        <v>41.910864546945874</v>
      </c>
      <c r="AT122" s="186" cm="1">
        <f t="array" ref="AT122">IF(AT$110=-1,AU122,IF(AT$110=99,AS122,IF(AT$110=0,INDEX($F103:$N103,0,AT$108),(INDEX($F103:$N103,0,AT$110+1)-INDEX($F103:$N103,0,AT$110))/(INDEX($F$4:$N$4,0,AT$110+1)-INDEX($F$4:$N$4,0,AT$110))+AS122)))</f>
        <v>43.01036545607036</v>
      </c>
      <c r="AU122" s="186" cm="1">
        <f t="array" ref="AU122">IF(AU$110=-1,AV122,IF(AU$110=99,AT122,IF(AU$110=0,INDEX($F103:$N103,0,AU$108),(INDEX($F103:$N103,0,AU$110+1)-INDEX($F103:$N103,0,AU$110))/(INDEX($F$4:$N$4,0,AU$110+1)-INDEX($F$4:$N$4,0,AU$110))+AT122)))</f>
        <v>44.109866365194847</v>
      </c>
      <c r="AV122" s="186" cm="1">
        <f t="array" ref="AV122">IF(AV$110=-1,AW122,IF(AV$110=99,AU122,IF(AV$110=0,INDEX($F103:$N103,0,AV$108),(INDEX($F103:$N103,0,AV$110+1)-INDEX($F103:$N103,0,AV$110))/(INDEX($F$4:$N$4,0,AV$110+1)-INDEX($F$4:$N$4,0,AV$110))+AU122)))</f>
        <v>45.209367274319334</v>
      </c>
      <c r="AW122" s="186" cm="1">
        <f t="array" ref="AW122">IF(AW$110=-1,AX122,IF(AW$110=99,AV122,IF(AW$110=0,INDEX($F103:$N103,0,AW$108),(INDEX($F103:$N103,0,AW$110+1)-INDEX($F103:$N103,0,AW$110))/(INDEX($F$4:$N$4,0,AW$110+1)-INDEX($F$4:$N$4,0,AW$110))+AV122)))</f>
        <v>46.30886818344382</v>
      </c>
      <c r="AX122" s="186" cm="1">
        <f t="array" ref="AX122">IF(AX$110=-1,AY122,IF(AX$110=99,AW122,IF(AX$110=0,INDEX($F103:$N103,0,AX$108),(INDEX($F103:$N103,0,AX$110+1)-INDEX($F103:$N103,0,AX$110))/(INDEX($F$4:$N$4,0,AX$110+1)-INDEX($F$4:$N$4,0,AX$110))+AW122)))</f>
        <v>47.408369092568307</v>
      </c>
      <c r="AY122" s="186" cm="1">
        <f t="array" ref="AY122">IF(AY$110=-1,AZ122,IF(AY$110=99,AX122,IF(AY$110=0,INDEX($F103:$N103,0,AY$108),(INDEX($F103:$N103,0,AY$110+1)-INDEX($F103:$N103,0,AY$110))/(INDEX($F$4:$N$4,0,AY$110+1)-INDEX($F$4:$N$4,0,AY$110))+AX122)))</f>
        <v>48.507870001692822</v>
      </c>
      <c r="AZ122" s="186" cm="1">
        <f t="array" ref="AZ122">IF(AZ$110=-1,BA122,IF(AZ$110=99,AY122,IF(AZ$110=0,INDEX($F103:$N103,0,AZ$108),(INDEX($F103:$N103,0,AZ$110+1)-INDEX($F103:$N103,0,AZ$110))/(INDEX($F$4:$N$4,0,AZ$110+1)-INDEX($F$4:$N$4,0,AZ$110))+AY122)))</f>
        <v>48.507870001692822</v>
      </c>
      <c r="BA122" s="186" cm="1">
        <f t="array" ref="BA122">IF(BA$110=-1,BB122,IF(BA$110=99,AZ122,IF(BA$110=0,INDEX($F103:$N103,0,BA$108),(INDEX($F103:$N103,0,BA$110+1)-INDEX($F103:$N103,0,BA$110))/(INDEX($F$4:$N$4,0,BA$110+1)-INDEX($F$4:$N$4,0,BA$110))+AZ122)))</f>
        <v>48.507870001692822</v>
      </c>
    </row>
    <row r="123" spans="1:53">
      <c r="A123" s="40" t="s">
        <v>16</v>
      </c>
      <c r="B123" s="22" t="str">
        <f t="shared" si="218"/>
        <v/>
      </c>
      <c r="C123" s="124" t="str">
        <f t="shared" si="219"/>
        <v/>
      </c>
      <c r="D123" s="57" t="str">
        <f>ITEMS_TRA!C27</f>
        <v>TFREX</v>
      </c>
      <c r="E123" s="124" t="str">
        <f t="shared" si="220"/>
        <v/>
      </c>
      <c r="H123" s="124" t="str">
        <f t="shared" si="220"/>
        <v/>
      </c>
      <c r="J123" s="124" t="str">
        <f t="shared" si="220"/>
        <v/>
      </c>
      <c r="K123" s="124" t="str">
        <f t="shared" si="220"/>
        <v/>
      </c>
      <c r="L123" s="125" t="str">
        <f t="shared" si="221"/>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82.736379622588487</v>
      </c>
      <c r="T123" s="186" cm="1">
        <f t="array" ref="T123">IF(T$110=-1,U123,IF(T$110=99,S123,IF(T$110=0,INDEX($F104:$N104,0,T$108),(INDEX($F104:$N104,0,T$110+1)-INDEX($F104:$N104,0,T$110))/(INDEX($F$4:$N$4,0,T$110+1)-INDEX($F$4:$N$4,0,T$110))+S123)))</f>
        <v>83.472759245176988</v>
      </c>
      <c r="U123" s="186" cm="1">
        <f t="array" ref="U123">IF(U$110=-1,V123,IF(U$110=99,T123,IF(U$110=0,INDEX($F104:$N104,0,U$108),(INDEX($F104:$N104,0,U$110+1)-INDEX($F104:$N104,0,U$110))/(INDEX($F$4:$N$4,0,U$110+1)-INDEX($F$4:$N$4,0,U$110))+T123)))</f>
        <v>75.296230147600639</v>
      </c>
      <c r="V123" s="186" cm="1">
        <f t="array" ref="V123">IF(V$110=-1,W123,IF(V$110=99,U123,IF(V$110=0,INDEX($F104:$N104,0,V$108),(INDEX($F104:$N104,0,V$110+1)-INDEX($F104:$N104,0,V$110))/(INDEX($F$4:$N$4,0,V$110+1)-INDEX($F$4:$N$4,0,V$110))+U123)))</f>
        <v>79.106244706495588</v>
      </c>
      <c r="W123" s="186" cm="1">
        <f t="array" ref="W123">IF(W$110=-1,X123,IF(W$110=99,V123,IF(W$110=0,INDEX($F104:$N104,0,W$108),(INDEX($F104:$N104,0,W$110+1)-INDEX($F104:$N104,0,W$110))/(INDEX($F$4:$N$4,0,W$110+1)-INDEX($F$4:$N$4,0,W$110))+V123)))</f>
        <v>80.098981635801536</v>
      </c>
      <c r="X123" s="186" cm="1">
        <f t="array" ref="X123">IF(X$110=-1,Y123,IF(X$110=99,W123,IF(X$110=0,INDEX($F104:$N104,0,X$108),(INDEX($F104:$N104,0,X$110+1)-INDEX($F104:$N104,0,X$110))/(INDEX($F$4:$N$4,0,X$110+1)-INDEX($F$4:$N$4,0,X$110))+W123)))</f>
        <v>81.091718565107485</v>
      </c>
      <c r="Y123" s="186" cm="1">
        <f t="array" ref="Y123">IF(Y$110=-1,Z123,IF(Y$110=99,X123,IF(Y$110=0,INDEX($F104:$N104,0,Y$108),(INDEX($F104:$N104,0,Y$110+1)-INDEX($F104:$N104,0,Y$110))/(INDEX($F$4:$N$4,0,Y$110+1)-INDEX($F$4:$N$4,0,Y$110))+X123)))</f>
        <v>82.084455494413433</v>
      </c>
      <c r="Z123" s="186" cm="1">
        <f t="array" ref="Z123">IF(Z$110=-1,AA123,IF(Z$110=99,Y123,IF(Z$110=0,INDEX($F104:$N104,0,Z$108),(INDEX($F104:$N104,0,Z$110+1)-INDEX($F104:$N104,0,Z$110))/(INDEX($F$4:$N$4,0,Z$110+1)-INDEX($F$4:$N$4,0,Z$110))+Y123)))</f>
        <v>83.077192423719382</v>
      </c>
      <c r="AA123" s="186" cm="1">
        <f t="array" ref="AA123">IF(AA$110=-1,AB123,IF(AA$110=99,Z123,IF(AA$110=0,INDEX($F104:$N104,0,AA$108),(INDEX($F104:$N104,0,AA$110+1)-INDEX($F104:$N104,0,AA$110))/(INDEX($F$4:$N$4,0,AA$110+1)-INDEX($F$4:$N$4,0,AA$110))+Z123)))</f>
        <v>84.06992935302533</v>
      </c>
      <c r="AB123" s="186" cm="1">
        <f t="array" ref="AB123">IF(AB$110=-1,AC123,IF(AB$110=99,AA123,IF(AB$110=0,INDEX($F104:$N104,0,AB$108),(INDEX($F104:$N104,0,AB$110+1)-INDEX($F104:$N104,0,AB$110))/(INDEX($F$4:$N$4,0,AB$110+1)-INDEX($F$4:$N$4,0,AB$110))+AA123)))</f>
        <v>85.062666282331278</v>
      </c>
      <c r="AC123" s="186" cm="1">
        <f t="array" ref="AC123">IF(AC$110=-1,AD123,IF(AC$110=99,AB123,IF(AC$110=0,INDEX($F104:$N104,0,AC$108),(INDEX($F104:$N104,0,AC$110+1)-INDEX($F104:$N104,0,AC$110))/(INDEX($F$4:$N$4,0,AC$110+1)-INDEX($F$4:$N$4,0,AC$110))+AB123)))</f>
        <v>86.055403211637227</v>
      </c>
      <c r="AD123" s="186" cm="1">
        <f t="array" ref="AD123">IF(AD$110=-1,AE123,IF(AD$110=99,AC123,IF(AD$110=0,INDEX($F104:$N104,0,AD$108),(INDEX($F104:$N104,0,AD$110+1)-INDEX($F104:$N104,0,AD$110))/(INDEX($F$4:$N$4,0,AD$110+1)-INDEX($F$4:$N$4,0,AD$110))+AC123)))</f>
        <v>87.048140140943175</v>
      </c>
      <c r="AE123" s="186" cm="1">
        <f t="array" ref="AE123">IF(AE$110=-1,AF123,IF(AE$110=99,AD123,IF(AE$110=0,INDEX($F104:$N104,0,AE$108),(INDEX($F104:$N104,0,AE$110+1)-INDEX($F104:$N104,0,AE$110))/(INDEX($F$4:$N$4,0,AE$110+1)-INDEX($F$4:$N$4,0,AE$110))+AD123)))</f>
        <v>88.040877070249081</v>
      </c>
      <c r="AF123" s="186" cm="1">
        <f t="array" ref="AF123">IF(AF$110=-1,AG123,IF(AF$110=99,AE123,IF(AF$110=0,INDEX($F104:$N104,0,AF$108),(INDEX($F104:$N104,0,AF$110+1)-INDEX($F104:$N104,0,AF$110))/(INDEX($F$4:$N$4,0,AF$110+1)-INDEX($F$4:$N$4,0,AF$110))+AE123)))</f>
        <v>89.889451104345511</v>
      </c>
      <c r="AG123" s="186" cm="1">
        <f t="array" ref="AG123">IF(AG$110=-1,AH123,IF(AG$110=99,AF123,IF(AG$110=0,INDEX($F104:$N104,0,AG$108),(INDEX($F104:$N104,0,AG$110+1)-INDEX($F104:$N104,0,AG$110))/(INDEX($F$4:$N$4,0,AG$110+1)-INDEX($F$4:$N$4,0,AG$110))+AF123)))</f>
        <v>91.738025138441941</v>
      </c>
      <c r="AH123" s="186" cm="1">
        <f t="array" ref="AH123">IF(AH$110=-1,AI123,IF(AH$110=99,AG123,IF(AH$110=0,INDEX($F104:$N104,0,AH$108),(INDEX($F104:$N104,0,AH$110+1)-INDEX($F104:$N104,0,AH$110))/(INDEX($F$4:$N$4,0,AH$110+1)-INDEX($F$4:$N$4,0,AH$110))+AG123)))</f>
        <v>93.586599172538371</v>
      </c>
      <c r="AI123" s="186" cm="1">
        <f t="array" ref="AI123">IF(AI$110=-1,AJ123,IF(AI$110=99,AH123,IF(AI$110=0,INDEX($F104:$N104,0,AI$108),(INDEX($F104:$N104,0,AI$110+1)-INDEX($F104:$N104,0,AI$110))/(INDEX($F$4:$N$4,0,AI$110+1)-INDEX($F$4:$N$4,0,AI$110))+AH123)))</f>
        <v>95.435173206634801</v>
      </c>
      <c r="AJ123" s="186" cm="1">
        <f t="array" ref="AJ123">IF(AJ$110=-1,AK123,IF(AJ$110=99,AI123,IF(AJ$110=0,INDEX($F104:$N104,0,AJ$108),(INDEX($F104:$N104,0,AJ$110+1)-INDEX($F104:$N104,0,AJ$110))/(INDEX($F$4:$N$4,0,AJ$110+1)-INDEX($F$4:$N$4,0,AJ$110))+AI123)))</f>
        <v>97.28374724073123</v>
      </c>
      <c r="AK123" s="186" cm="1">
        <f t="array" ref="AK123">IF(AK$110=-1,AL123,IF(AK$110=99,AJ123,IF(AK$110=0,INDEX($F104:$N104,0,AK$108),(INDEX($F104:$N104,0,AK$110+1)-INDEX($F104:$N104,0,AK$110))/(INDEX($F$4:$N$4,0,AK$110+1)-INDEX($F$4:$N$4,0,AK$110))+AJ123)))</f>
        <v>99.13232127482766</v>
      </c>
      <c r="AL123" s="186" cm="1">
        <f t="array" ref="AL123">IF(AL$110=-1,AM123,IF(AL$110=99,AK123,IF(AL$110=0,INDEX($F104:$N104,0,AL$108),(INDEX($F104:$N104,0,AL$110+1)-INDEX($F104:$N104,0,AL$110))/(INDEX($F$4:$N$4,0,AL$110+1)-INDEX($F$4:$N$4,0,AL$110))+AK123)))</f>
        <v>100.98089530892409</v>
      </c>
      <c r="AM123" s="186" cm="1">
        <f t="array" ref="AM123">IF(AM$110=-1,AN123,IF(AM$110=99,AL123,IF(AM$110=0,INDEX($F104:$N104,0,AM$108),(INDEX($F104:$N104,0,AM$110+1)-INDEX($F104:$N104,0,AM$110))/(INDEX($F$4:$N$4,0,AM$110+1)-INDEX($F$4:$N$4,0,AM$110))+AL123)))</f>
        <v>102.82946934302052</v>
      </c>
      <c r="AN123" s="186" cm="1">
        <f t="array" ref="AN123">IF(AN$110=-1,AO123,IF(AN$110=99,AM123,IF(AN$110=0,INDEX($F104:$N104,0,AN$108),(INDEX($F104:$N104,0,AN$110+1)-INDEX($F104:$N104,0,AN$110))/(INDEX($F$4:$N$4,0,AN$110+1)-INDEX($F$4:$N$4,0,AN$110))+AM123)))</f>
        <v>104.67804337711695</v>
      </c>
      <c r="AO123" s="186" cm="1">
        <f t="array" ref="AO123">IF(AO$110=-1,AP123,IF(AO$110=99,AN123,IF(AO$110=0,INDEX($F104:$N104,0,AO$108),(INDEX($F104:$N104,0,AO$110+1)-INDEX($F104:$N104,0,AO$110))/(INDEX($F$4:$N$4,0,AO$110+1)-INDEX($F$4:$N$4,0,AO$110))+AN123)))</f>
        <v>106.52661741121335</v>
      </c>
      <c r="AP123" s="186" cm="1">
        <f t="array" ref="AP123">IF(AP$110=-1,AQ123,IF(AP$110=99,AO123,IF(AP$110=0,INDEX($F104:$N104,0,AP$108),(INDEX($F104:$N104,0,AP$110+1)-INDEX($F104:$N104,0,AP$110))/(INDEX($F$4:$N$4,0,AP$110+1)-INDEX($F$4:$N$4,0,AP$110))+AO123)))</f>
        <v>108.83266535327128</v>
      </c>
      <c r="AQ123" s="186" cm="1">
        <f t="array" ref="AQ123">IF(AQ$110=-1,AR123,IF(AQ$110=99,AP123,IF(AQ$110=0,INDEX($F104:$N104,0,AQ$108),(INDEX($F104:$N104,0,AQ$110+1)-INDEX($F104:$N104,0,AQ$110))/(INDEX($F$4:$N$4,0,AQ$110+1)-INDEX($F$4:$N$4,0,AQ$110))+AP123)))</f>
        <v>111.13871329532921</v>
      </c>
      <c r="AR123" s="186" cm="1">
        <f t="array" ref="AR123">IF(AR$110=-1,AS123,IF(AR$110=99,AQ123,IF(AR$110=0,INDEX($F104:$N104,0,AR$108),(INDEX($F104:$N104,0,AR$110+1)-INDEX($F104:$N104,0,AR$110))/(INDEX($F$4:$N$4,0,AR$110+1)-INDEX($F$4:$N$4,0,AR$110))+AQ123)))</f>
        <v>113.44476123738714</v>
      </c>
      <c r="AS123" s="186" cm="1">
        <f t="array" ref="AS123">IF(AS$110=-1,AT123,IF(AS$110=99,AR123,IF(AS$110=0,INDEX($F104:$N104,0,AS$108),(INDEX($F104:$N104,0,AS$110+1)-INDEX($F104:$N104,0,AS$110))/(INDEX($F$4:$N$4,0,AS$110+1)-INDEX($F$4:$N$4,0,AS$110))+AR123)))</f>
        <v>115.75080917944507</v>
      </c>
      <c r="AT123" s="186" cm="1">
        <f t="array" ref="AT123">IF(AT$110=-1,AU123,IF(AT$110=99,AS123,IF(AT$110=0,INDEX($F104:$N104,0,AT$108),(INDEX($F104:$N104,0,AT$110+1)-INDEX($F104:$N104,0,AT$110))/(INDEX($F$4:$N$4,0,AT$110+1)-INDEX($F$4:$N$4,0,AT$110))+AS123)))</f>
        <v>118.056857121503</v>
      </c>
      <c r="AU123" s="186" cm="1">
        <f t="array" ref="AU123">IF(AU$110=-1,AV123,IF(AU$110=99,AT123,IF(AU$110=0,INDEX($F104:$N104,0,AU$108),(INDEX($F104:$N104,0,AU$110+1)-INDEX($F104:$N104,0,AU$110))/(INDEX($F$4:$N$4,0,AU$110+1)-INDEX($F$4:$N$4,0,AU$110))+AT123)))</f>
        <v>120.36290506356093</v>
      </c>
      <c r="AV123" s="186" cm="1">
        <f t="array" ref="AV123">IF(AV$110=-1,AW123,IF(AV$110=99,AU123,IF(AV$110=0,INDEX($F104:$N104,0,AV$108),(INDEX($F104:$N104,0,AV$110+1)-INDEX($F104:$N104,0,AV$110))/(INDEX($F$4:$N$4,0,AV$110+1)-INDEX($F$4:$N$4,0,AV$110))+AU123)))</f>
        <v>122.66895300561886</v>
      </c>
      <c r="AW123" s="186" cm="1">
        <f t="array" ref="AW123">IF(AW$110=-1,AX123,IF(AW$110=99,AV123,IF(AW$110=0,INDEX($F104:$N104,0,AW$108),(INDEX($F104:$N104,0,AW$110+1)-INDEX($F104:$N104,0,AW$110))/(INDEX($F$4:$N$4,0,AW$110+1)-INDEX($F$4:$N$4,0,AW$110))+AV123)))</f>
        <v>124.97500094767679</v>
      </c>
      <c r="AX123" s="186" cm="1">
        <f t="array" ref="AX123">IF(AX$110=-1,AY123,IF(AX$110=99,AW123,IF(AX$110=0,INDEX($F104:$N104,0,AX$108),(INDEX($F104:$N104,0,AX$110+1)-INDEX($F104:$N104,0,AX$110))/(INDEX($F$4:$N$4,0,AX$110+1)-INDEX($F$4:$N$4,0,AX$110))+AW123)))</f>
        <v>127.28104888973472</v>
      </c>
      <c r="AY123" s="186" cm="1">
        <f t="array" ref="AY123">IF(AY$110=-1,AZ123,IF(AY$110=99,AX123,IF(AY$110=0,INDEX($F104:$N104,0,AY$108),(INDEX($F104:$N104,0,AY$110+1)-INDEX($F104:$N104,0,AY$110))/(INDEX($F$4:$N$4,0,AY$110+1)-INDEX($F$4:$N$4,0,AY$110))+AX123)))</f>
        <v>129.58709683179265</v>
      </c>
      <c r="AZ123" s="186" cm="1">
        <f t="array" ref="AZ123">IF(AZ$110=-1,BA123,IF(AZ$110=99,AY123,IF(AZ$110=0,INDEX($F104:$N104,0,AZ$108),(INDEX($F104:$N104,0,AZ$110+1)-INDEX($F104:$N104,0,AZ$110))/(INDEX($F$4:$N$4,0,AZ$110+1)-INDEX($F$4:$N$4,0,AZ$110))+AY123)))</f>
        <v>129.58709683179265</v>
      </c>
      <c r="BA123" s="186" cm="1">
        <f t="array" ref="BA123">IF(BA$110=-1,BB123,IF(BA$110=99,AZ123,IF(BA$110=0,INDEX($F104:$N104,0,BA$108),(INDEX($F104:$N104,0,BA$110+1)-INDEX($F104:$N104,0,BA$110))/(INDEX($F$4:$N$4,0,BA$110+1)-INDEX($F$4:$N$4,0,BA$110))+AZ123)))</f>
        <v>129.58709683179265</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3" customFormat="1" ht="23.25">
      <c r="A127" s="114" t="s">
        <v>16</v>
      </c>
      <c r="B127" s="118" t="s">
        <v>19</v>
      </c>
      <c r="C127" s="118" t="s">
        <v>20</v>
      </c>
      <c r="D127" s="118" t="s">
        <v>21</v>
      </c>
      <c r="E127" s="118" t="s">
        <v>22</v>
      </c>
      <c r="F127" s="118" t="s">
        <v>23</v>
      </c>
      <c r="G127" s="118" t="s">
        <v>24</v>
      </c>
      <c r="H127" s="118" t="s">
        <v>614</v>
      </c>
      <c r="I127" s="118" t="s">
        <v>614</v>
      </c>
      <c r="J127" s="118" t="s">
        <v>645</v>
      </c>
      <c r="K127" s="119" t="s">
        <v>25</v>
      </c>
      <c r="L127" s="10"/>
      <c r="N127" s="10"/>
    </row>
    <row r="128" spans="1:53" s="323" customFormat="1">
      <c r="A128" s="114" t="s">
        <v>16</v>
      </c>
      <c r="B128" s="191">
        <v>1</v>
      </c>
      <c r="C128" s="191">
        <v>2012</v>
      </c>
      <c r="D128" s="191">
        <v>2015</v>
      </c>
      <c r="E128" s="191">
        <v>2017</v>
      </c>
      <c r="F128" s="191">
        <v>2019</v>
      </c>
      <c r="G128" s="191">
        <v>2020</v>
      </c>
      <c r="H128" s="191">
        <v>2021</v>
      </c>
      <c r="I128" s="191">
        <v>2030</v>
      </c>
      <c r="J128" s="191">
        <v>2040</v>
      </c>
      <c r="K128" s="237">
        <v>2050</v>
      </c>
      <c r="L128" s="10"/>
      <c r="N128" s="10"/>
    </row>
    <row r="129" spans="1:76" s="323" customFormat="1">
      <c r="A129" s="40" t="s">
        <v>16</v>
      </c>
      <c r="B129" s="185">
        <v>0</v>
      </c>
      <c r="C129" s="185" cm="1">
        <f t="array" ref="C129">INDEX($C128:$K128,0,COUNT($C128:$K128)-C130)</f>
        <v>2050</v>
      </c>
      <c r="D129" s="282" cm="1">
        <f t="array" ref="D129">INDEX($C128:$K128,0,COUNT($C128:$K128)-D130)</f>
        <v>2040</v>
      </c>
      <c r="E129" s="282" cm="1">
        <f t="array" ref="E129">INDEX($C128:$K128,0,COUNT($C128:$K128)-E130)</f>
        <v>2030</v>
      </c>
      <c r="F129" s="282" cm="1">
        <f t="array" ref="F129">INDEX($C128:$K128,0,COUNT($C128:$K128)-F130)</f>
        <v>2021</v>
      </c>
      <c r="G129" s="282" cm="1">
        <f t="array" ref="G129">INDEX($C128:$K128,0,COUNT($C128:$K128)-G130)</f>
        <v>2020</v>
      </c>
      <c r="H129" s="282" cm="1">
        <f t="array" ref="H129">INDEX($C128:$K128,0,COUNT($C128:$K128)-H130)</f>
        <v>2019</v>
      </c>
      <c r="I129" s="282" cm="1">
        <f t="array" ref="I129">INDEX($C128:$K128,0,COUNT($C128:$K128)-I130)</f>
        <v>2017</v>
      </c>
      <c r="J129" s="282" cm="1">
        <f t="array" ref="J129">INDEX($C128:$K128,0,COUNT($C128:$K128)-J130)</f>
        <v>2015</v>
      </c>
      <c r="K129" s="282" cm="1">
        <f t="array" ref="K129">INDEX($C128:$K128,0,COUNT($C128:$K128)-K130)</f>
        <v>2012</v>
      </c>
      <c r="L129" s="10"/>
      <c r="N129" s="10"/>
    </row>
    <row r="130" spans="1:76" s="323" customFormat="1">
      <c r="A130" s="40" t="s">
        <v>16</v>
      </c>
      <c r="B130" s="185">
        <v>-1</v>
      </c>
      <c r="C130" s="185">
        <v>0</v>
      </c>
      <c r="D130" s="282">
        <v>1</v>
      </c>
      <c r="E130" s="282">
        <v>2</v>
      </c>
      <c r="F130" s="282">
        <v>3</v>
      </c>
      <c r="G130" s="282">
        <v>4</v>
      </c>
      <c r="H130" s="282">
        <v>5</v>
      </c>
      <c r="I130" s="282">
        <v>6</v>
      </c>
      <c r="J130" s="282">
        <v>7</v>
      </c>
      <c r="K130" s="282">
        <v>8</v>
      </c>
      <c r="L130" s="10"/>
      <c r="N130" s="10"/>
    </row>
    <row r="131" spans="1:76" s="323" customFormat="1">
      <c r="A131" s="116" t="s">
        <v>16</v>
      </c>
      <c r="B131" s="117"/>
      <c r="C131" s="117"/>
      <c r="D131" s="117"/>
      <c r="E131" s="117"/>
      <c r="F131" s="117"/>
      <c r="G131" s="117"/>
      <c r="H131" s="117"/>
      <c r="I131" s="117"/>
      <c r="J131" s="117"/>
      <c r="K131" s="122"/>
      <c r="L131" s="10"/>
      <c r="N131" s="10"/>
    </row>
    <row r="132" spans="1:76">
      <c r="A132" s="324"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2">MATCH(J$132,$C$128:$K$128,$B128)</f>
        <v>1</v>
      </c>
      <c r="K133" s="191">
        <f t="shared" si="222"/>
        <v>1</v>
      </c>
      <c r="L133" s="191">
        <f t="shared" si="222"/>
        <v>1</v>
      </c>
      <c r="M133" s="191">
        <f t="shared" si="222"/>
        <v>2</v>
      </c>
      <c r="N133" s="191">
        <f t="shared" si="222"/>
        <v>2</v>
      </c>
      <c r="O133" s="191">
        <f t="shared" si="222"/>
        <v>3</v>
      </c>
      <c r="P133" s="191">
        <f t="shared" si="222"/>
        <v>3</v>
      </c>
      <c r="Q133" s="191">
        <f t="shared" si="222"/>
        <v>4</v>
      </c>
      <c r="R133" s="191">
        <f t="shared" si="222"/>
        <v>5</v>
      </c>
      <c r="S133" s="191">
        <f t="shared" si="222"/>
        <v>6</v>
      </c>
      <c r="T133" s="191">
        <f t="shared" si="222"/>
        <v>6</v>
      </c>
      <c r="U133" s="191">
        <f t="shared" si="222"/>
        <v>6</v>
      </c>
      <c r="V133" s="191">
        <f t="shared" si="222"/>
        <v>6</v>
      </c>
      <c r="W133" s="191">
        <f t="shared" si="222"/>
        <v>6</v>
      </c>
      <c r="X133" s="191">
        <f t="shared" si="222"/>
        <v>6</v>
      </c>
      <c r="Y133" s="191">
        <f t="shared" si="222"/>
        <v>6</v>
      </c>
      <c r="Z133" s="191">
        <f t="shared" si="222"/>
        <v>6</v>
      </c>
      <c r="AA133" s="191">
        <f t="shared" si="222"/>
        <v>6</v>
      </c>
      <c r="AB133" s="191">
        <f t="shared" si="222"/>
        <v>7</v>
      </c>
      <c r="AC133" s="191">
        <f t="shared" si="222"/>
        <v>7</v>
      </c>
      <c r="AD133" s="191">
        <f t="shared" si="222"/>
        <v>7</v>
      </c>
      <c r="AE133" s="191">
        <f t="shared" si="222"/>
        <v>7</v>
      </c>
      <c r="AF133" s="191">
        <f t="shared" si="222"/>
        <v>7</v>
      </c>
      <c r="AG133" s="191">
        <f t="shared" si="222"/>
        <v>7</v>
      </c>
      <c r="AH133" s="191">
        <f t="shared" si="222"/>
        <v>7</v>
      </c>
      <c r="AI133" s="191">
        <f t="shared" si="222"/>
        <v>7</v>
      </c>
      <c r="AJ133" s="191">
        <f t="shared" si="222"/>
        <v>7</v>
      </c>
      <c r="AK133" s="191">
        <f t="shared" si="222"/>
        <v>7</v>
      </c>
      <c r="AL133" s="191">
        <f t="shared" si="222"/>
        <v>8</v>
      </c>
      <c r="AM133" s="191">
        <f t="shared" si="222"/>
        <v>8</v>
      </c>
      <c r="AN133" s="191">
        <f t="shared" si="222"/>
        <v>9</v>
      </c>
      <c r="AO133" s="191">
        <f t="shared" si="222"/>
        <v>9</v>
      </c>
      <c r="AP133" s="191">
        <f t="shared" si="222"/>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3">MATCH(J$132,$C$128:$K$128,$B129)</f>
        <v>1</v>
      </c>
      <c r="K134" s="185" t="e">
        <f t="shared" si="223"/>
        <v>#N/A</v>
      </c>
      <c r="L134" s="185" t="e">
        <f t="shared" si="223"/>
        <v>#N/A</v>
      </c>
      <c r="M134" s="185">
        <f t="shared" si="223"/>
        <v>2</v>
      </c>
      <c r="N134" s="185" t="e">
        <f t="shared" si="223"/>
        <v>#N/A</v>
      </c>
      <c r="O134" s="185">
        <f t="shared" si="223"/>
        <v>3</v>
      </c>
      <c r="P134" s="185" t="e">
        <f t="shared" si="223"/>
        <v>#N/A</v>
      </c>
      <c r="Q134" s="185">
        <f t="shared" si="223"/>
        <v>4</v>
      </c>
      <c r="R134" s="185">
        <f t="shared" si="223"/>
        <v>5</v>
      </c>
      <c r="S134" s="185">
        <f t="shared" si="223"/>
        <v>6</v>
      </c>
      <c r="T134" s="185" t="e">
        <f t="shared" si="223"/>
        <v>#N/A</v>
      </c>
      <c r="U134" s="185" t="e">
        <f t="shared" si="223"/>
        <v>#N/A</v>
      </c>
      <c r="V134" s="185" t="e">
        <f t="shared" si="223"/>
        <v>#N/A</v>
      </c>
      <c r="W134" s="185" t="e">
        <f t="shared" si="223"/>
        <v>#N/A</v>
      </c>
      <c r="X134" s="185" t="e">
        <f t="shared" si="223"/>
        <v>#N/A</v>
      </c>
      <c r="Y134" s="185" t="e">
        <f t="shared" si="223"/>
        <v>#N/A</v>
      </c>
      <c r="Z134" s="185" t="e">
        <f t="shared" si="223"/>
        <v>#N/A</v>
      </c>
      <c r="AA134" s="185" t="e">
        <f t="shared" si="223"/>
        <v>#N/A</v>
      </c>
      <c r="AB134" s="185">
        <f t="shared" si="223"/>
        <v>7</v>
      </c>
      <c r="AC134" s="185" t="e">
        <f t="shared" si="223"/>
        <v>#N/A</v>
      </c>
      <c r="AD134" s="185" t="e">
        <f t="shared" si="223"/>
        <v>#N/A</v>
      </c>
      <c r="AE134" s="185" t="e">
        <f t="shared" si="223"/>
        <v>#N/A</v>
      </c>
      <c r="AF134" s="185" t="e">
        <f t="shared" si="223"/>
        <v>#N/A</v>
      </c>
      <c r="AG134" s="185" t="e">
        <f t="shared" si="223"/>
        <v>#N/A</v>
      </c>
      <c r="AH134" s="185" t="e">
        <f t="shared" si="223"/>
        <v>#N/A</v>
      </c>
      <c r="AI134" s="185" t="e">
        <f t="shared" si="223"/>
        <v>#N/A</v>
      </c>
      <c r="AJ134" s="185" t="e">
        <f t="shared" si="223"/>
        <v>#N/A</v>
      </c>
      <c r="AK134" s="185" t="e">
        <f t="shared" si="223"/>
        <v>#N/A</v>
      </c>
      <c r="AL134" s="185">
        <f t="shared" si="223"/>
        <v>8</v>
      </c>
      <c r="AM134" s="185" t="e">
        <f t="shared" si="223"/>
        <v>#N/A</v>
      </c>
      <c r="AN134" s="185">
        <f t="shared" si="223"/>
        <v>9</v>
      </c>
      <c r="AO134" s="185" t="e">
        <f t="shared" si="223"/>
        <v>#N/A</v>
      </c>
      <c r="AP134" s="185" t="e">
        <f t="shared" si="223"/>
        <v>#N/A</v>
      </c>
    </row>
    <row r="135" spans="1:76">
      <c r="A135" s="188" t="s">
        <v>16</v>
      </c>
      <c r="J135" s="40">
        <f t="shared" ref="J135:AP135" si="224">MATCH(J$132,$C$129:$K$129,$B130)</f>
        <v>9</v>
      </c>
      <c r="K135" s="185">
        <f t="shared" si="224"/>
        <v>8</v>
      </c>
      <c r="L135" s="185">
        <f t="shared" si="224"/>
        <v>8</v>
      </c>
      <c r="M135" s="185">
        <f t="shared" si="224"/>
        <v>8</v>
      </c>
      <c r="N135" s="185">
        <f t="shared" si="224"/>
        <v>7</v>
      </c>
      <c r="O135" s="185">
        <f t="shared" si="224"/>
        <v>7</v>
      </c>
      <c r="P135" s="185">
        <f t="shared" si="224"/>
        <v>6</v>
      </c>
      <c r="Q135" s="185">
        <f t="shared" si="224"/>
        <v>6</v>
      </c>
      <c r="R135" s="185">
        <f t="shared" si="224"/>
        <v>5</v>
      </c>
      <c r="S135" s="185">
        <f t="shared" si="224"/>
        <v>4</v>
      </c>
      <c r="T135" s="185">
        <f t="shared" si="224"/>
        <v>3</v>
      </c>
      <c r="U135" s="185">
        <f t="shared" si="224"/>
        <v>3</v>
      </c>
      <c r="V135" s="185">
        <f t="shared" si="224"/>
        <v>3</v>
      </c>
      <c r="W135" s="185">
        <f t="shared" si="224"/>
        <v>3</v>
      </c>
      <c r="X135" s="185">
        <f t="shared" si="224"/>
        <v>3</v>
      </c>
      <c r="Y135" s="185">
        <f t="shared" si="224"/>
        <v>3</v>
      </c>
      <c r="Z135" s="185">
        <f t="shared" si="224"/>
        <v>3</v>
      </c>
      <c r="AA135" s="185">
        <f t="shared" si="224"/>
        <v>3</v>
      </c>
      <c r="AB135" s="185">
        <f t="shared" si="224"/>
        <v>3</v>
      </c>
      <c r="AC135" s="185">
        <f t="shared" si="224"/>
        <v>2</v>
      </c>
      <c r="AD135" s="185">
        <f t="shared" si="224"/>
        <v>2</v>
      </c>
      <c r="AE135" s="185">
        <f t="shared" si="224"/>
        <v>2</v>
      </c>
      <c r="AF135" s="185">
        <f t="shared" si="224"/>
        <v>2</v>
      </c>
      <c r="AG135" s="185">
        <f t="shared" si="224"/>
        <v>2</v>
      </c>
      <c r="AH135" s="185">
        <f t="shared" si="224"/>
        <v>2</v>
      </c>
      <c r="AI135" s="185">
        <f t="shared" si="224"/>
        <v>2</v>
      </c>
      <c r="AJ135" s="185">
        <f t="shared" si="224"/>
        <v>2</v>
      </c>
      <c r="AK135" s="185">
        <f t="shared" si="224"/>
        <v>2</v>
      </c>
      <c r="AL135" s="185">
        <f t="shared" si="224"/>
        <v>2</v>
      </c>
      <c r="AM135" s="185">
        <f t="shared" si="224"/>
        <v>1</v>
      </c>
      <c r="AN135" s="185">
        <f t="shared" si="224"/>
        <v>1</v>
      </c>
      <c r="AO135" s="185" t="e">
        <f t="shared" si="224"/>
        <v>#N/A</v>
      </c>
      <c r="AP135" s="185" t="e">
        <f t="shared" si="224"/>
        <v>#N/A</v>
      </c>
    </row>
    <row r="136" spans="1:76" s="117" customFormat="1">
      <c r="A136" s="117" t="s">
        <v>16</v>
      </c>
      <c r="J136" s="189">
        <f t="shared" ref="J136:AP136" si="225">IF(ISNA(J133),-1,IF(ISNA(J135),99,IF(ISNA(J134),J133,0)))</f>
        <v>0</v>
      </c>
      <c r="K136" s="189">
        <f t="shared" si="225"/>
        <v>1</v>
      </c>
      <c r="L136" s="189">
        <f t="shared" si="225"/>
        <v>1</v>
      </c>
      <c r="M136" s="189">
        <f t="shared" si="225"/>
        <v>0</v>
      </c>
      <c r="N136" s="189">
        <f t="shared" si="225"/>
        <v>2</v>
      </c>
      <c r="O136" s="189">
        <f t="shared" si="225"/>
        <v>0</v>
      </c>
      <c r="P136" s="189">
        <f t="shared" si="225"/>
        <v>3</v>
      </c>
      <c r="Q136" s="189">
        <f t="shared" si="225"/>
        <v>0</v>
      </c>
      <c r="R136" s="189">
        <f t="shared" si="225"/>
        <v>0</v>
      </c>
      <c r="S136" s="189">
        <f t="shared" si="225"/>
        <v>0</v>
      </c>
      <c r="T136" s="189">
        <f t="shared" si="225"/>
        <v>6</v>
      </c>
      <c r="U136" s="189">
        <f t="shared" si="225"/>
        <v>6</v>
      </c>
      <c r="V136" s="189">
        <f t="shared" si="225"/>
        <v>6</v>
      </c>
      <c r="W136" s="189">
        <f t="shared" si="225"/>
        <v>6</v>
      </c>
      <c r="X136" s="189">
        <f t="shared" si="225"/>
        <v>6</v>
      </c>
      <c r="Y136" s="189">
        <f t="shared" si="225"/>
        <v>6</v>
      </c>
      <c r="Z136" s="189">
        <f t="shared" si="225"/>
        <v>6</v>
      </c>
      <c r="AA136" s="189">
        <f t="shared" si="225"/>
        <v>6</v>
      </c>
      <c r="AB136" s="189">
        <f t="shared" si="225"/>
        <v>0</v>
      </c>
      <c r="AC136" s="189">
        <f t="shared" si="225"/>
        <v>7</v>
      </c>
      <c r="AD136" s="189">
        <f t="shared" si="225"/>
        <v>7</v>
      </c>
      <c r="AE136" s="189">
        <f t="shared" si="225"/>
        <v>7</v>
      </c>
      <c r="AF136" s="189">
        <f t="shared" si="225"/>
        <v>7</v>
      </c>
      <c r="AG136" s="189">
        <f t="shared" si="225"/>
        <v>7</v>
      </c>
      <c r="AH136" s="189">
        <f t="shared" si="225"/>
        <v>7</v>
      </c>
      <c r="AI136" s="189">
        <f t="shared" si="225"/>
        <v>7</v>
      </c>
      <c r="AJ136" s="189">
        <f t="shared" si="225"/>
        <v>7</v>
      </c>
      <c r="AK136" s="189">
        <f t="shared" si="225"/>
        <v>7</v>
      </c>
      <c r="AL136" s="189">
        <f t="shared" si="225"/>
        <v>0</v>
      </c>
      <c r="AM136" s="189">
        <f t="shared" si="225"/>
        <v>8</v>
      </c>
      <c r="AN136" s="189">
        <f t="shared" si="225"/>
        <v>0</v>
      </c>
      <c r="AO136" s="189">
        <f t="shared" si="225"/>
        <v>99</v>
      </c>
      <c r="AP136" s="189">
        <f t="shared" si="225"/>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6">IF(A137="*","","COM_PROJ")</f>
        <v>COM_PROJ</v>
      </c>
      <c r="C137" s="23" t="str">
        <f t="shared" ref="C137:C149" si="227">IF($A137="*","","-")</f>
        <v>-</v>
      </c>
      <c r="D137" s="57" t="str">
        <f>ITEMS_TRA!C15</f>
        <v>TFLCV</v>
      </c>
      <c r="E137" s="23" t="str">
        <f t="shared" ref="E137:H149" si="228">IF($A137="*","","-")</f>
        <v>-</v>
      </c>
      <c r="F137" s="23" t="str">
        <f t="shared" si="228"/>
        <v>-</v>
      </c>
      <c r="G137" s="23" t="str">
        <f t="shared" si="228"/>
        <v>-</v>
      </c>
      <c r="H137" s="23" t="str">
        <f t="shared" si="228"/>
        <v>-</v>
      </c>
      <c r="I137" s="125">
        <f t="shared" ref="I137:I149" si="229">IF(A137="*","",0)</f>
        <v>0</v>
      </c>
      <c r="J137" s="186">
        <f t="shared" ref="J137:AP137" si="230">INDEX($M111:$BA111,MATCH(J$132,$M$106:$BA$106,0))</f>
        <v>43.11250375056882</v>
      </c>
      <c r="K137" s="186">
        <f t="shared" si="230"/>
        <v>43.541669167045889</v>
      </c>
      <c r="L137" s="186">
        <f t="shared" si="230"/>
        <v>43.970834583522958</v>
      </c>
      <c r="M137" s="186">
        <f t="shared" si="230"/>
        <v>44.4</v>
      </c>
      <c r="N137" s="186">
        <f t="shared" si="230"/>
        <v>44.871410582810697</v>
      </c>
      <c r="O137" s="186">
        <f t="shared" si="230"/>
        <v>45.342821165621402</v>
      </c>
      <c r="P137" s="186">
        <f t="shared" si="230"/>
        <v>45.890839773773536</v>
      </c>
      <c r="Q137" s="186">
        <f t="shared" si="230"/>
        <v>46.438858381925677</v>
      </c>
      <c r="R137" s="186">
        <f t="shared" si="230"/>
        <v>43.691286237635431</v>
      </c>
      <c r="S137" s="186">
        <f t="shared" si="230"/>
        <v>44.421653861860079</v>
      </c>
      <c r="T137" s="186">
        <f t="shared" si="230"/>
        <v>45.206530981408129</v>
      </c>
      <c r="U137" s="186">
        <f t="shared" si="230"/>
        <v>45.991408100956178</v>
      </c>
      <c r="V137" s="186">
        <f t="shared" si="230"/>
        <v>46.776285220504228</v>
      </c>
      <c r="W137" s="186">
        <f t="shared" si="230"/>
        <v>47.561162340052277</v>
      </c>
      <c r="X137" s="186">
        <f t="shared" si="230"/>
        <v>48.346039459600327</v>
      </c>
      <c r="Y137" s="186">
        <f t="shared" si="230"/>
        <v>49.130916579148376</v>
      </c>
      <c r="Z137" s="186">
        <f t="shared" si="230"/>
        <v>49.915793698696426</v>
      </c>
      <c r="AA137" s="186">
        <f t="shared" si="230"/>
        <v>50.700670818244475</v>
      </c>
      <c r="AB137" s="186">
        <f t="shared" si="230"/>
        <v>51.485547937792511</v>
      </c>
      <c r="AC137" s="186">
        <f t="shared" si="230"/>
        <v>52.780313290213471</v>
      </c>
      <c r="AD137" s="186">
        <f t="shared" si="230"/>
        <v>54.075078642634423</v>
      </c>
      <c r="AE137" s="186">
        <f t="shared" si="230"/>
        <v>55.369843995055376</v>
      </c>
      <c r="AF137" s="186">
        <f t="shared" si="230"/>
        <v>56.664609347476329</v>
      </c>
      <c r="AG137" s="186">
        <f t="shared" si="230"/>
        <v>57.959374699897282</v>
      </c>
      <c r="AH137" s="186">
        <f t="shared" si="230"/>
        <v>59.254140052318235</v>
      </c>
      <c r="AI137" s="186">
        <f t="shared" si="230"/>
        <v>60.548905404739187</v>
      </c>
      <c r="AJ137" s="186">
        <f t="shared" si="230"/>
        <v>61.84367075716014</v>
      </c>
      <c r="AK137" s="186">
        <f t="shared" si="230"/>
        <v>63.138436109581093</v>
      </c>
      <c r="AL137" s="186">
        <f t="shared" si="230"/>
        <v>64.433201462002074</v>
      </c>
      <c r="AM137" s="186">
        <f t="shared" si="230"/>
        <v>73.875878168851372</v>
      </c>
      <c r="AN137" s="186">
        <f t="shared" si="230"/>
        <v>83.318554875700642</v>
      </c>
      <c r="AO137" s="186">
        <f t="shared" si="230"/>
        <v>83.318554875700642</v>
      </c>
      <c r="AP137" s="186">
        <f t="shared" si="230"/>
        <v>83.318554875700642</v>
      </c>
    </row>
    <row r="138" spans="1:76">
      <c r="A138" s="40"/>
      <c r="B138" s="22" t="str">
        <f t="shared" si="226"/>
        <v>COM_PROJ</v>
      </c>
      <c r="C138" s="23" t="str">
        <f t="shared" si="227"/>
        <v>-</v>
      </c>
      <c r="D138" s="57" t="str">
        <f>ITEMS_TRA!C16</f>
        <v>TFHCV1</v>
      </c>
      <c r="E138" s="23" t="str">
        <f t="shared" si="228"/>
        <v>-</v>
      </c>
      <c r="F138" s="23" t="str">
        <f t="shared" si="228"/>
        <v>-</v>
      </c>
      <c r="G138" s="23" t="str">
        <f t="shared" si="228"/>
        <v>-</v>
      </c>
      <c r="H138" s="23" t="str">
        <f t="shared" si="228"/>
        <v>-</v>
      </c>
      <c r="I138" s="125">
        <f t="shared" si="229"/>
        <v>0</v>
      </c>
      <c r="J138" s="186">
        <f t="shared" ref="J138:AP138" si="231">INDEX($M112:$BA112,MATCH(J$132,$M$106:$BA$106,0))</f>
        <v>3.310563752317667</v>
      </c>
      <c r="K138" s="186">
        <f t="shared" si="231"/>
        <v>3.3405637523176668</v>
      </c>
      <c r="L138" s="186">
        <f t="shared" si="231"/>
        <v>3.3705637523176666</v>
      </c>
      <c r="M138" s="186">
        <f t="shared" si="231"/>
        <v>3.4</v>
      </c>
      <c r="N138" s="186">
        <f t="shared" si="231"/>
        <v>3.4249999999999998</v>
      </c>
      <c r="O138" s="186">
        <f t="shared" si="231"/>
        <v>3.45</v>
      </c>
      <c r="P138" s="186">
        <f t="shared" si="231"/>
        <v>3.5076918860186361</v>
      </c>
      <c r="Q138" s="186">
        <f t="shared" si="231"/>
        <v>3.5653837720372721</v>
      </c>
      <c r="R138" s="186">
        <f t="shared" si="231"/>
        <v>3.3544365292091225</v>
      </c>
      <c r="S138" s="186">
        <f t="shared" si="231"/>
        <v>3.4105111392612395</v>
      </c>
      <c r="T138" s="186">
        <f t="shared" si="231"/>
        <v>3.4707707632611506</v>
      </c>
      <c r="U138" s="186">
        <f t="shared" si="231"/>
        <v>3.5310303872610618</v>
      </c>
      <c r="V138" s="186">
        <f t="shared" si="231"/>
        <v>3.5912900112609729</v>
      </c>
      <c r="W138" s="186">
        <f t="shared" si="231"/>
        <v>3.6515496352608841</v>
      </c>
      <c r="X138" s="186">
        <f t="shared" si="231"/>
        <v>3.7118092592607952</v>
      </c>
      <c r="Y138" s="186">
        <f t="shared" si="231"/>
        <v>3.7720688832607063</v>
      </c>
      <c r="Z138" s="186">
        <f t="shared" si="231"/>
        <v>3.8323285072606175</v>
      </c>
      <c r="AA138" s="186">
        <f t="shared" si="231"/>
        <v>3.8925881312605286</v>
      </c>
      <c r="AB138" s="186">
        <f t="shared" si="231"/>
        <v>3.9528477552604406</v>
      </c>
      <c r="AC138" s="186">
        <f t="shared" si="231"/>
        <v>4.0522544921391086</v>
      </c>
      <c r="AD138" s="186">
        <f t="shared" si="231"/>
        <v>4.1516612290177761</v>
      </c>
      <c r="AE138" s="186">
        <f t="shared" si="231"/>
        <v>4.2510679658964436</v>
      </c>
      <c r="AF138" s="186">
        <f t="shared" si="231"/>
        <v>4.3504747027751112</v>
      </c>
      <c r="AG138" s="186">
        <f t="shared" si="231"/>
        <v>4.4498814396537787</v>
      </c>
      <c r="AH138" s="186">
        <f t="shared" si="231"/>
        <v>4.5492881765324462</v>
      </c>
      <c r="AI138" s="186">
        <f t="shared" si="231"/>
        <v>4.6486949134111137</v>
      </c>
      <c r="AJ138" s="186">
        <f t="shared" si="231"/>
        <v>4.7481016502897813</v>
      </c>
      <c r="AK138" s="186">
        <f t="shared" si="231"/>
        <v>4.8475083871684488</v>
      </c>
      <c r="AL138" s="186">
        <f t="shared" si="231"/>
        <v>4.9469151240471172</v>
      </c>
      <c r="AM138" s="186">
        <f t="shared" si="231"/>
        <v>5.6718848469957335</v>
      </c>
      <c r="AN138" s="186">
        <f t="shared" si="231"/>
        <v>6.3968545699443533</v>
      </c>
      <c r="AO138" s="186">
        <f t="shared" si="231"/>
        <v>6.3968545699443533</v>
      </c>
      <c r="AP138" s="186">
        <f t="shared" si="231"/>
        <v>6.3968545699443533</v>
      </c>
    </row>
    <row r="139" spans="1:76">
      <c r="A139" s="40"/>
      <c r="B139" s="22" t="str">
        <f t="shared" si="226"/>
        <v>COM_PROJ</v>
      </c>
      <c r="C139" s="23" t="str">
        <f t="shared" si="227"/>
        <v>-</v>
      </c>
      <c r="D139" s="57" t="str">
        <f>ITEMS_TRA!C17</f>
        <v>TFHCV2</v>
      </c>
      <c r="E139" s="23" t="str">
        <f t="shared" si="228"/>
        <v>-</v>
      </c>
      <c r="F139" s="23" t="str">
        <f t="shared" si="228"/>
        <v>-</v>
      </c>
      <c r="G139" s="23" t="str">
        <f t="shared" si="228"/>
        <v>-</v>
      </c>
      <c r="H139" s="23" t="str">
        <f t="shared" si="228"/>
        <v>-</v>
      </c>
      <c r="I139" s="125">
        <f t="shared" si="229"/>
        <v>0</v>
      </c>
      <c r="J139" s="186">
        <f t="shared" ref="J139:AP139" si="232">INDEX($M113:$BA113,MATCH(J$132,$M$106:$BA$106,0))</f>
        <v>0.6547839540708813</v>
      </c>
      <c r="K139" s="186">
        <f t="shared" si="232"/>
        <v>0.67123078144835724</v>
      </c>
      <c r="L139" s="186">
        <f t="shared" si="232"/>
        <v>0.68767760882583318</v>
      </c>
      <c r="M139" s="186">
        <f t="shared" si="232"/>
        <v>0.704124436203308</v>
      </c>
      <c r="N139" s="186">
        <f t="shared" si="232"/>
        <v>0.72006693722491655</v>
      </c>
      <c r="O139" s="186">
        <f t="shared" si="232"/>
        <v>0.73600943824652509</v>
      </c>
      <c r="P139" s="186">
        <f t="shared" si="232"/>
        <v>0.72065669556355161</v>
      </c>
      <c r="Q139" s="186">
        <f t="shared" si="232"/>
        <v>0.70530395288057823</v>
      </c>
      <c r="R139" s="186">
        <f t="shared" si="232"/>
        <v>0.66357438497744659</v>
      </c>
      <c r="S139" s="186">
        <f t="shared" si="232"/>
        <v>0.67466706017167843</v>
      </c>
      <c r="T139" s="186">
        <f t="shared" si="232"/>
        <v>0.68658761451412142</v>
      </c>
      <c r="U139" s="186">
        <f t="shared" si="232"/>
        <v>0.69850816885656442</v>
      </c>
      <c r="V139" s="186">
        <f t="shared" si="232"/>
        <v>0.71042872319900741</v>
      </c>
      <c r="W139" s="186">
        <f t="shared" si="232"/>
        <v>0.7223492775414504</v>
      </c>
      <c r="X139" s="186">
        <f t="shared" si="232"/>
        <v>0.73426983188389339</v>
      </c>
      <c r="Y139" s="186">
        <f t="shared" si="232"/>
        <v>0.74619038622633638</v>
      </c>
      <c r="Z139" s="186">
        <f t="shared" si="232"/>
        <v>0.75811094056877937</v>
      </c>
      <c r="AA139" s="186">
        <f t="shared" si="232"/>
        <v>0.77003149491122236</v>
      </c>
      <c r="AB139" s="186">
        <f t="shared" si="232"/>
        <v>0.78195204925366557</v>
      </c>
      <c r="AC139" s="186">
        <f t="shared" si="232"/>
        <v>0.80161668255719953</v>
      </c>
      <c r="AD139" s="186">
        <f t="shared" si="232"/>
        <v>0.8212813158607335</v>
      </c>
      <c r="AE139" s="186">
        <f t="shared" si="232"/>
        <v>0.84094594916426746</v>
      </c>
      <c r="AF139" s="186">
        <f t="shared" si="232"/>
        <v>0.86061058246780142</v>
      </c>
      <c r="AG139" s="186">
        <f t="shared" si="232"/>
        <v>0.88027521577133538</v>
      </c>
      <c r="AH139" s="186">
        <f t="shared" si="232"/>
        <v>0.89993984907486935</v>
      </c>
      <c r="AI139" s="186">
        <f t="shared" si="232"/>
        <v>0.91960448237840331</v>
      </c>
      <c r="AJ139" s="186">
        <f t="shared" si="232"/>
        <v>0.93926911568193727</v>
      </c>
      <c r="AK139" s="186">
        <f t="shared" si="232"/>
        <v>0.95893374898547123</v>
      </c>
      <c r="AL139" s="186">
        <f t="shared" si="232"/>
        <v>0.97859838228900564</v>
      </c>
      <c r="AM139" s="186">
        <f t="shared" si="232"/>
        <v>1.1220118390183011</v>
      </c>
      <c r="AN139" s="186">
        <f t="shared" si="232"/>
        <v>1.2654252957475955</v>
      </c>
      <c r="AO139" s="186">
        <f t="shared" si="232"/>
        <v>1.2654252957475955</v>
      </c>
      <c r="AP139" s="186">
        <f t="shared" si="232"/>
        <v>1.2654252957475955</v>
      </c>
    </row>
    <row r="140" spans="1:76">
      <c r="A140" s="40"/>
      <c r="B140" s="22" t="str">
        <f t="shared" si="226"/>
        <v>COM_PROJ</v>
      </c>
      <c r="C140" s="23" t="str">
        <f t="shared" si="227"/>
        <v>-</v>
      </c>
      <c r="D140" s="57" t="str">
        <f>ITEMS_TRA!C18</f>
        <v>TFHCV3</v>
      </c>
      <c r="E140" s="23" t="str">
        <f t="shared" si="228"/>
        <v>-</v>
      </c>
      <c r="F140" s="23" t="str">
        <f t="shared" si="228"/>
        <v>-</v>
      </c>
      <c r="G140" s="23" t="str">
        <f t="shared" si="228"/>
        <v>-</v>
      </c>
      <c r="H140" s="23" t="str">
        <f t="shared" si="228"/>
        <v>-</v>
      </c>
      <c r="I140" s="125">
        <f t="shared" si="229"/>
        <v>0</v>
      </c>
      <c r="J140" s="186">
        <f t="shared" ref="J140:AP140" si="233">INDEX($M114:$BA114,MATCH(J$132,$M$106:$BA$106,0))</f>
        <v>2.7114063478211388</v>
      </c>
      <c r="K140" s="186">
        <f t="shared" si="233"/>
        <v>2.7742708985474289</v>
      </c>
      <c r="L140" s="186">
        <f t="shared" si="233"/>
        <v>2.8371354492737191</v>
      </c>
      <c r="M140" s="186">
        <f t="shared" si="233"/>
        <v>2.9</v>
      </c>
      <c r="N140" s="186">
        <f t="shared" si="233"/>
        <v>2.9652984627095749</v>
      </c>
      <c r="O140" s="186">
        <f t="shared" si="233"/>
        <v>3.0305969254191498</v>
      </c>
      <c r="P140" s="186">
        <f t="shared" si="233"/>
        <v>2.9756012107337897</v>
      </c>
      <c r="Q140" s="186">
        <f t="shared" si="233"/>
        <v>2.9206054960484296</v>
      </c>
      <c r="R140" s="186">
        <f t="shared" si="233"/>
        <v>2.7478067971784568</v>
      </c>
      <c r="S140" s="186">
        <f t="shared" si="233"/>
        <v>2.7937406502439863</v>
      </c>
      <c r="T140" s="186">
        <f t="shared" si="233"/>
        <v>2.8431026825795374</v>
      </c>
      <c r="U140" s="186">
        <f t="shared" si="233"/>
        <v>2.8924647149150884</v>
      </c>
      <c r="V140" s="186">
        <f t="shared" si="233"/>
        <v>2.9418267472506394</v>
      </c>
      <c r="W140" s="186">
        <f t="shared" si="233"/>
        <v>2.9911887795861904</v>
      </c>
      <c r="X140" s="186">
        <f t="shared" si="233"/>
        <v>3.0405508119217415</v>
      </c>
      <c r="Y140" s="186">
        <f t="shared" si="233"/>
        <v>3.0899128442572925</v>
      </c>
      <c r="Z140" s="186">
        <f t="shared" si="233"/>
        <v>3.1392748765928435</v>
      </c>
      <c r="AA140" s="186">
        <f t="shared" si="233"/>
        <v>3.1886369089283946</v>
      </c>
      <c r="AB140" s="186">
        <f t="shared" si="233"/>
        <v>3.2379989412639452</v>
      </c>
      <c r="AC140" s="186">
        <f t="shared" si="233"/>
        <v>3.319428565852768</v>
      </c>
      <c r="AD140" s="186">
        <f t="shared" si="233"/>
        <v>3.4008581904415909</v>
      </c>
      <c r="AE140" s="186">
        <f t="shared" si="233"/>
        <v>3.4822878150304137</v>
      </c>
      <c r="AF140" s="186">
        <f t="shared" si="233"/>
        <v>3.5637174396192366</v>
      </c>
      <c r="AG140" s="186">
        <f t="shared" si="233"/>
        <v>3.6451470642080595</v>
      </c>
      <c r="AH140" s="186">
        <f t="shared" si="233"/>
        <v>3.7265766887968823</v>
      </c>
      <c r="AI140" s="186">
        <f t="shared" si="233"/>
        <v>3.8080063133857052</v>
      </c>
      <c r="AJ140" s="186">
        <f t="shared" si="233"/>
        <v>3.889435937974528</v>
      </c>
      <c r="AK140" s="186">
        <f t="shared" si="233"/>
        <v>3.9708655625633509</v>
      </c>
      <c r="AL140" s="186">
        <f t="shared" si="233"/>
        <v>4.0522951871521755</v>
      </c>
      <c r="AM140" s="186">
        <f t="shared" si="233"/>
        <v>4.6461584828564089</v>
      </c>
      <c r="AN140" s="186">
        <f t="shared" si="233"/>
        <v>5.2400217785606396</v>
      </c>
      <c r="AO140" s="186">
        <f t="shared" si="233"/>
        <v>5.2400217785606396</v>
      </c>
      <c r="AP140" s="186">
        <f t="shared" si="233"/>
        <v>5.2400217785606396</v>
      </c>
    </row>
    <row r="141" spans="1:76">
      <c r="A141" s="40"/>
      <c r="B141" s="22" t="str">
        <f t="shared" si="226"/>
        <v>COM_PROJ</v>
      </c>
      <c r="C141" s="23" t="str">
        <f t="shared" si="227"/>
        <v>-</v>
      </c>
      <c r="D141" s="57" t="str">
        <f>ITEMS_TRA!C19</f>
        <v>TFHCV4</v>
      </c>
      <c r="E141" s="23" t="str">
        <f t="shared" si="228"/>
        <v>-</v>
      </c>
      <c r="F141" s="23" t="str">
        <f t="shared" si="228"/>
        <v>-</v>
      </c>
      <c r="G141" s="23" t="str">
        <f t="shared" si="228"/>
        <v>-</v>
      </c>
      <c r="H141" s="23" t="str">
        <f t="shared" si="228"/>
        <v>-</v>
      </c>
      <c r="I141" s="125">
        <f t="shared" si="229"/>
        <v>0</v>
      </c>
      <c r="J141" s="186">
        <f t="shared" ref="J141:AP141" si="234">INDEX($M115:$BA115,MATCH(J$132,$M$106:$BA$106,0))</f>
        <v>0.57023972229676956</v>
      </c>
      <c r="K141" s="186">
        <f t="shared" si="234"/>
        <v>0.55900373411704862</v>
      </c>
      <c r="L141" s="186">
        <f t="shared" si="234"/>
        <v>0.54776774593732769</v>
      </c>
      <c r="M141" s="24">
        <f t="shared" si="234"/>
        <v>0.53653175775760331</v>
      </c>
      <c r="N141" s="186">
        <f t="shared" si="234"/>
        <v>0.54016937887880168</v>
      </c>
      <c r="O141" s="186">
        <f t="shared" si="234"/>
        <v>0.54380700000000004</v>
      </c>
      <c r="P141" s="186">
        <f t="shared" si="234"/>
        <v>0.57902184623080521</v>
      </c>
      <c r="Q141" s="186">
        <f t="shared" si="234"/>
        <v>0.61423669246161028</v>
      </c>
      <c r="R141" s="186">
        <f t="shared" si="234"/>
        <v>0.5778951525312197</v>
      </c>
      <c r="S141" s="186">
        <f t="shared" si="234"/>
        <v>0.58755556644784168</v>
      </c>
      <c r="T141" s="186">
        <f t="shared" si="234"/>
        <v>0.5979369656186625</v>
      </c>
      <c r="U141" s="186">
        <f t="shared" si="234"/>
        <v>0.60831836478948331</v>
      </c>
      <c r="V141" s="186">
        <f t="shared" si="234"/>
        <v>0.61869976396030413</v>
      </c>
      <c r="W141" s="186">
        <f t="shared" si="234"/>
        <v>0.62908116313112494</v>
      </c>
      <c r="X141" s="186">
        <f t="shared" si="234"/>
        <v>0.63946256230194576</v>
      </c>
      <c r="Y141" s="186">
        <f t="shared" si="234"/>
        <v>0.64984396147276657</v>
      </c>
      <c r="Z141" s="186">
        <f t="shared" si="234"/>
        <v>0.66022536064358739</v>
      </c>
      <c r="AA141" s="186">
        <f t="shared" si="234"/>
        <v>0.6706067598144082</v>
      </c>
      <c r="AB141" s="186">
        <f t="shared" si="234"/>
        <v>0.68098815898522902</v>
      </c>
      <c r="AC141" s="186">
        <f t="shared" si="234"/>
        <v>0.69811373905535568</v>
      </c>
      <c r="AD141" s="186">
        <f t="shared" si="234"/>
        <v>0.71523931912548233</v>
      </c>
      <c r="AE141" s="186">
        <f t="shared" si="234"/>
        <v>0.73236489919560899</v>
      </c>
      <c r="AF141" s="186">
        <f t="shared" si="234"/>
        <v>0.74949047926573564</v>
      </c>
      <c r="AG141" s="186">
        <f t="shared" si="234"/>
        <v>0.7666160593358623</v>
      </c>
      <c r="AH141" s="186">
        <f t="shared" si="234"/>
        <v>0.78374163940598895</v>
      </c>
      <c r="AI141" s="186">
        <f t="shared" si="234"/>
        <v>0.80086721947611561</v>
      </c>
      <c r="AJ141" s="186">
        <f t="shared" si="234"/>
        <v>0.81799279954624227</v>
      </c>
      <c r="AK141" s="186">
        <f t="shared" si="234"/>
        <v>0.83511837961636892</v>
      </c>
      <c r="AL141" s="186">
        <f t="shared" si="234"/>
        <v>0.85224395968649524</v>
      </c>
      <c r="AM141" s="186">
        <f t="shared" si="234"/>
        <v>0.97714019336860491</v>
      </c>
      <c r="AN141" s="186">
        <f t="shared" si="234"/>
        <v>1.1020364270507146</v>
      </c>
      <c r="AO141" s="186">
        <f t="shared" si="234"/>
        <v>1.1020364270507146</v>
      </c>
      <c r="AP141" s="186">
        <f t="shared" si="234"/>
        <v>1.1020364270507146</v>
      </c>
    </row>
    <row r="142" spans="1:76">
      <c r="A142" s="40"/>
      <c r="B142" s="22" t="str">
        <f t="shared" si="226"/>
        <v>COM_PROJ</v>
      </c>
      <c r="C142" s="23" t="str">
        <f t="shared" si="227"/>
        <v>-</v>
      </c>
      <c r="D142" s="57" t="str">
        <f>ITEMS_TRA!C20</f>
        <v>TFHCV5</v>
      </c>
      <c r="E142" s="23" t="str">
        <f t="shared" si="228"/>
        <v>-</v>
      </c>
      <c r="F142" s="23" t="str">
        <f t="shared" si="228"/>
        <v>-</v>
      </c>
      <c r="G142" s="23" t="str">
        <f t="shared" si="228"/>
        <v>-</v>
      </c>
      <c r="H142" s="23" t="str">
        <f t="shared" si="228"/>
        <v>-</v>
      </c>
      <c r="I142" s="125">
        <f t="shared" si="229"/>
        <v>0</v>
      </c>
      <c r="J142" s="186">
        <f t="shared" ref="J142:AP142" si="235">INDEX($M116:$BA116,MATCH(J$132,$M$106:$BA$106,0))</f>
        <v>0.27326501935541331</v>
      </c>
      <c r="K142" s="186">
        <f t="shared" si="235"/>
        <v>0.27740453823694228</v>
      </c>
      <c r="L142" s="186">
        <f t="shared" si="235"/>
        <v>0.28154405711847125</v>
      </c>
      <c r="M142" s="186">
        <f t="shared" si="235"/>
        <v>0.28568357599999999</v>
      </c>
      <c r="N142" s="186">
        <f t="shared" si="235"/>
        <v>0.2876204765</v>
      </c>
      <c r="O142" s="186">
        <f t="shared" si="235"/>
        <v>0.289557377</v>
      </c>
      <c r="P142" s="186">
        <f t="shared" si="235"/>
        <v>0.29195310926665263</v>
      </c>
      <c r="Q142" s="186">
        <f t="shared" si="235"/>
        <v>0.29434884153330526</v>
      </c>
      <c r="R142" s="186">
        <f t="shared" si="235"/>
        <v>0.27693358401233692</v>
      </c>
      <c r="S142" s="186">
        <f t="shared" si="235"/>
        <v>0.28156295845379881</v>
      </c>
      <c r="T142" s="186">
        <f t="shared" si="235"/>
        <v>0.28653783679781258</v>
      </c>
      <c r="U142" s="186">
        <f t="shared" si="235"/>
        <v>0.29151271514182636</v>
      </c>
      <c r="V142" s="186">
        <f t="shared" si="235"/>
        <v>0.29648759348584014</v>
      </c>
      <c r="W142" s="186">
        <f t="shared" si="235"/>
        <v>0.30146247182985392</v>
      </c>
      <c r="X142" s="186">
        <f t="shared" si="235"/>
        <v>0.3064373501738677</v>
      </c>
      <c r="Y142" s="186">
        <f t="shared" si="235"/>
        <v>0.31141222851788147</v>
      </c>
      <c r="Z142" s="186">
        <f t="shared" si="235"/>
        <v>0.31638710686189525</v>
      </c>
      <c r="AA142" s="186">
        <f t="shared" si="235"/>
        <v>0.32136198520590903</v>
      </c>
      <c r="AB142" s="186">
        <f t="shared" si="235"/>
        <v>0.32633686354992292</v>
      </c>
      <c r="AC142" s="186">
        <f t="shared" si="235"/>
        <v>0.33454362605058985</v>
      </c>
      <c r="AD142" s="186">
        <f t="shared" si="235"/>
        <v>0.34275038855125678</v>
      </c>
      <c r="AE142" s="186">
        <f t="shared" si="235"/>
        <v>0.35095715105192371</v>
      </c>
      <c r="AF142" s="186">
        <f t="shared" si="235"/>
        <v>0.35916391355259064</v>
      </c>
      <c r="AG142" s="186">
        <f t="shared" si="235"/>
        <v>0.36737067605325757</v>
      </c>
      <c r="AH142" s="186">
        <f t="shared" si="235"/>
        <v>0.3755774385539245</v>
      </c>
      <c r="AI142" s="186">
        <f t="shared" si="235"/>
        <v>0.38378420105459143</v>
      </c>
      <c r="AJ142" s="186">
        <f t="shared" si="235"/>
        <v>0.39199096355525836</v>
      </c>
      <c r="AK142" s="186">
        <f t="shared" si="235"/>
        <v>0.4001977260559253</v>
      </c>
      <c r="AL142" s="186">
        <f t="shared" si="235"/>
        <v>0.40840448855659239</v>
      </c>
      <c r="AM142" s="186">
        <f t="shared" si="235"/>
        <v>0.4682561095153967</v>
      </c>
      <c r="AN142" s="186">
        <f t="shared" si="235"/>
        <v>0.52810773047420112</v>
      </c>
      <c r="AO142" s="186">
        <f t="shared" si="235"/>
        <v>0.52810773047420112</v>
      </c>
      <c r="AP142" s="186">
        <f t="shared" si="235"/>
        <v>0.52810773047420112</v>
      </c>
    </row>
    <row r="143" spans="1:76">
      <c r="A143" s="40"/>
      <c r="B143" s="22" t="str">
        <f t="shared" si="226"/>
        <v>COM_PROJ</v>
      </c>
      <c r="C143" s="23" t="str">
        <f t="shared" si="227"/>
        <v>-</v>
      </c>
      <c r="D143" s="57" t="str">
        <f>ITEMS_TRA!C21</f>
        <v>TFHCV6</v>
      </c>
      <c r="E143" s="23" t="str">
        <f t="shared" si="228"/>
        <v>-</v>
      </c>
      <c r="F143" s="23" t="str">
        <f t="shared" si="228"/>
        <v>-</v>
      </c>
      <c r="G143" s="23" t="str">
        <f t="shared" si="228"/>
        <v>-</v>
      </c>
      <c r="H143" s="23" t="str">
        <f t="shared" si="228"/>
        <v>-</v>
      </c>
      <c r="I143" s="125">
        <f t="shared" si="229"/>
        <v>0</v>
      </c>
      <c r="J143" s="186">
        <f t="shared" ref="J143:AP143" si="236">INDEX($M117:$BA117,MATCH(J$132,$M$106:$BA$106,0))</f>
        <v>5.0361375113209643</v>
      </c>
      <c r="K143" s="186">
        <f t="shared" si="236"/>
        <v>5.3607583408806443</v>
      </c>
      <c r="L143" s="186">
        <f t="shared" si="236"/>
        <v>5.6853791704403243</v>
      </c>
      <c r="M143" s="186">
        <f t="shared" si="236"/>
        <v>6.01</v>
      </c>
      <c r="N143" s="186">
        <f t="shared" si="236"/>
        <v>6.3253919226144593</v>
      </c>
      <c r="O143" s="186">
        <f t="shared" si="236"/>
        <v>6.6407838452289196</v>
      </c>
      <c r="P143" s="186">
        <f t="shared" si="236"/>
        <v>6.0327428224047797</v>
      </c>
      <c r="Q143" s="186">
        <f t="shared" si="236"/>
        <v>5.4247017995806397</v>
      </c>
      <c r="R143" s="186">
        <f t="shared" si="236"/>
        <v>5.1037473214789557</v>
      </c>
      <c r="S143" s="186">
        <f t="shared" si="236"/>
        <v>5.1890643749883703</v>
      </c>
      <c r="T143" s="186">
        <f t="shared" si="236"/>
        <v>5.2807488924639143</v>
      </c>
      <c r="U143" s="186">
        <f t="shared" si="236"/>
        <v>5.3724334099394584</v>
      </c>
      <c r="V143" s="186">
        <f t="shared" si="236"/>
        <v>5.4641179274150025</v>
      </c>
      <c r="W143" s="186">
        <f t="shared" si="236"/>
        <v>5.5558024448905465</v>
      </c>
      <c r="X143" s="186">
        <f t="shared" si="236"/>
        <v>5.6474869623660906</v>
      </c>
      <c r="Y143" s="186">
        <f t="shared" si="236"/>
        <v>5.7391714798416347</v>
      </c>
      <c r="Z143" s="186">
        <f t="shared" si="236"/>
        <v>5.8308559973171787</v>
      </c>
      <c r="AA143" s="186">
        <f t="shared" si="236"/>
        <v>5.9225405147927228</v>
      </c>
      <c r="AB143" s="186">
        <f t="shared" si="236"/>
        <v>6.0142250322682633</v>
      </c>
      <c r="AC143" s="186">
        <f t="shared" si="236"/>
        <v>6.1654715568823635</v>
      </c>
      <c r="AD143" s="186">
        <f t="shared" si="236"/>
        <v>6.3167180814964636</v>
      </c>
      <c r="AE143" s="186">
        <f t="shared" si="236"/>
        <v>6.4679646061105638</v>
      </c>
      <c r="AF143" s="186">
        <f t="shared" si="236"/>
        <v>6.6192111307246639</v>
      </c>
      <c r="AG143" s="186">
        <f t="shared" si="236"/>
        <v>6.7704576553387641</v>
      </c>
      <c r="AH143" s="186">
        <f t="shared" si="236"/>
        <v>6.9217041799528642</v>
      </c>
      <c r="AI143" s="186">
        <f t="shared" si="236"/>
        <v>7.0729507045669644</v>
      </c>
      <c r="AJ143" s="186">
        <f t="shared" si="236"/>
        <v>7.2241972291810646</v>
      </c>
      <c r="AK143" s="186">
        <f t="shared" si="236"/>
        <v>7.3754437537951647</v>
      </c>
      <c r="AL143" s="186">
        <f t="shared" si="236"/>
        <v>7.5266902784092622</v>
      </c>
      <c r="AM143" s="186">
        <f t="shared" si="236"/>
        <v>8.6297256911927978</v>
      </c>
      <c r="AN143" s="186">
        <f t="shared" si="236"/>
        <v>9.7327611039763298</v>
      </c>
      <c r="AO143" s="186">
        <f t="shared" si="236"/>
        <v>9.7327611039763298</v>
      </c>
      <c r="AP143" s="186">
        <f t="shared" si="236"/>
        <v>9.7327611039763298</v>
      </c>
    </row>
    <row r="144" spans="1:76">
      <c r="A144" s="40"/>
      <c r="B144" s="22" t="str">
        <f t="shared" si="226"/>
        <v>COM_PROJ</v>
      </c>
      <c r="C144" s="23" t="str">
        <f t="shared" si="227"/>
        <v>-</v>
      </c>
      <c r="D144" s="57" t="str">
        <f>ITEMS_TRA!C22</f>
        <v>TFHCV7</v>
      </c>
      <c r="E144" s="23" t="str">
        <f t="shared" si="228"/>
        <v>-</v>
      </c>
      <c r="F144" s="23" t="str">
        <f t="shared" si="228"/>
        <v>-</v>
      </c>
      <c r="G144" s="23" t="str">
        <f t="shared" si="228"/>
        <v>-</v>
      </c>
      <c r="H144" s="23" t="str">
        <f t="shared" si="228"/>
        <v>-</v>
      </c>
      <c r="I144" s="125">
        <f t="shared" si="229"/>
        <v>0</v>
      </c>
      <c r="J144" s="186">
        <f t="shared" ref="J144:AP144" si="237">INDEX($M118:$BA118,MATCH(J$132,$M$106:$BA$106,0))</f>
        <v>1.5653068685251963</v>
      </c>
      <c r="K144" s="186">
        <f t="shared" si="237"/>
        <v>1.6102045790167996</v>
      </c>
      <c r="L144" s="186">
        <f t="shared" si="237"/>
        <v>1.6551022895084029</v>
      </c>
      <c r="M144" s="186">
        <f t="shared" si="237"/>
        <v>1.7</v>
      </c>
      <c r="N144" s="186">
        <f t="shared" si="237"/>
        <v>1.74</v>
      </c>
      <c r="O144" s="186">
        <f t="shared" si="237"/>
        <v>1.78</v>
      </c>
      <c r="P144" s="186">
        <f t="shared" si="237"/>
        <v>1.7330392307096965</v>
      </c>
      <c r="Q144" s="186">
        <f t="shared" si="237"/>
        <v>1.6860784614193931</v>
      </c>
      <c r="R144" s="186">
        <f t="shared" si="237"/>
        <v>1.5863210088226096</v>
      </c>
      <c r="S144" s="186">
        <f t="shared" si="237"/>
        <v>1.6128388252167032</v>
      </c>
      <c r="T144" s="186">
        <f t="shared" si="237"/>
        <v>1.6413357446553154</v>
      </c>
      <c r="U144" s="186">
        <f t="shared" si="237"/>
        <v>1.6698326640939276</v>
      </c>
      <c r="V144" s="186">
        <f t="shared" si="237"/>
        <v>1.6983295835325398</v>
      </c>
      <c r="W144" s="186">
        <f t="shared" si="237"/>
        <v>1.726826502971152</v>
      </c>
      <c r="X144" s="186">
        <f t="shared" si="237"/>
        <v>1.7553234224097642</v>
      </c>
      <c r="Y144" s="186">
        <f t="shared" si="237"/>
        <v>1.7838203418483765</v>
      </c>
      <c r="Z144" s="186">
        <f t="shared" si="237"/>
        <v>1.8123172612869887</v>
      </c>
      <c r="AA144" s="186">
        <f t="shared" si="237"/>
        <v>1.8408141807256009</v>
      </c>
      <c r="AB144" s="186">
        <f t="shared" si="237"/>
        <v>1.8693111001642126</v>
      </c>
      <c r="AC144" s="186">
        <f t="shared" si="237"/>
        <v>1.916320782343625</v>
      </c>
      <c r="AD144" s="186">
        <f t="shared" si="237"/>
        <v>1.9633304645230374</v>
      </c>
      <c r="AE144" s="186">
        <f t="shared" si="237"/>
        <v>2.0103401467024495</v>
      </c>
      <c r="AF144" s="186">
        <f t="shared" si="237"/>
        <v>2.0573498288818621</v>
      </c>
      <c r="AG144" s="186">
        <f t="shared" si="237"/>
        <v>2.1043595110612747</v>
      </c>
      <c r="AH144" s="186">
        <f t="shared" si="237"/>
        <v>2.1513691932406873</v>
      </c>
      <c r="AI144" s="186">
        <f t="shared" si="237"/>
        <v>2.1983788754200999</v>
      </c>
      <c r="AJ144" s="186">
        <f t="shared" si="237"/>
        <v>2.2453885575995125</v>
      </c>
      <c r="AK144" s="186">
        <f t="shared" si="237"/>
        <v>2.2923982397789251</v>
      </c>
      <c r="AL144" s="186">
        <f t="shared" si="237"/>
        <v>2.3394079219583364</v>
      </c>
      <c r="AM144" s="186">
        <f t="shared" si="237"/>
        <v>2.6822478273372719</v>
      </c>
      <c r="AN144" s="186">
        <f t="shared" si="237"/>
        <v>3.0250877327162065</v>
      </c>
      <c r="AO144" s="186">
        <f t="shared" si="237"/>
        <v>3.0250877327162065</v>
      </c>
      <c r="AP144" s="186">
        <f t="shared" si="237"/>
        <v>3.0250877327162065</v>
      </c>
    </row>
    <row r="145" spans="1:51">
      <c r="A145" s="40" t="s">
        <v>125</v>
      </c>
      <c r="B145" s="22" t="str">
        <f t="shared" si="226"/>
        <v>COM_PROJ</v>
      </c>
      <c r="C145" s="23" t="str">
        <f t="shared" si="227"/>
        <v>-</v>
      </c>
      <c r="D145" s="57" t="str">
        <f>ITEMS_TRA!C23</f>
        <v>TFHCV8</v>
      </c>
      <c r="E145" s="23" t="str">
        <f t="shared" si="228"/>
        <v>-</v>
      </c>
      <c r="F145" s="23" t="str">
        <f t="shared" si="228"/>
        <v>-</v>
      </c>
      <c r="G145" s="23" t="str">
        <f t="shared" si="228"/>
        <v>-</v>
      </c>
      <c r="H145" s="23" t="str">
        <f t="shared" si="228"/>
        <v>-</v>
      </c>
      <c r="I145" s="125">
        <f t="shared" si="229"/>
        <v>0</v>
      </c>
      <c r="J145" s="186">
        <f t="shared" ref="J145:AP145" si="238">INDEX($M119:$BA119,MATCH(J$132,$M$106:$BA$106,0))</f>
        <v>5.8486156921973939E-2</v>
      </c>
      <c r="K145" s="186">
        <f t="shared" si="238"/>
        <v>6.5622085483256903E-2</v>
      </c>
      <c r="L145" s="186">
        <f t="shared" si="238"/>
        <v>7.2758014044539868E-2</v>
      </c>
      <c r="M145" s="186">
        <f t="shared" si="238"/>
        <v>7.9893942605822804E-2</v>
      </c>
      <c r="N145" s="186">
        <f t="shared" si="238"/>
        <v>9.0970063028559395E-2</v>
      </c>
      <c r="O145" s="186">
        <f t="shared" si="238"/>
        <v>0.102046183451296</v>
      </c>
      <c r="P145" s="186">
        <f t="shared" si="238"/>
        <v>8.252242628432338E-2</v>
      </c>
      <c r="Q145" s="186">
        <f t="shared" si="238"/>
        <v>6.2998669117350775E-2</v>
      </c>
      <c r="R145" s="186">
        <f t="shared" si="238"/>
        <v>5.9271329677379511E-2</v>
      </c>
      <c r="S145" s="186">
        <f t="shared" si="238"/>
        <v>6.0262141895762171E-2</v>
      </c>
      <c r="T145" s="186">
        <f t="shared" si="238"/>
        <v>6.1326901359604453E-2</v>
      </c>
      <c r="U145" s="186">
        <f t="shared" si="238"/>
        <v>6.2391660823446736E-2</v>
      </c>
      <c r="V145" s="186">
        <f t="shared" si="238"/>
        <v>6.3456420287289012E-2</v>
      </c>
      <c r="W145" s="186">
        <f t="shared" si="238"/>
        <v>6.4521179751131294E-2</v>
      </c>
      <c r="X145" s="186">
        <f t="shared" si="238"/>
        <v>6.5585939214973576E-2</v>
      </c>
      <c r="Y145" s="186">
        <f t="shared" si="238"/>
        <v>6.6650698678815859E-2</v>
      </c>
      <c r="Z145" s="186">
        <f t="shared" si="238"/>
        <v>6.7715458142658141E-2</v>
      </c>
      <c r="AA145" s="186">
        <f t="shared" si="238"/>
        <v>6.8780217606500424E-2</v>
      </c>
      <c r="AB145" s="186">
        <f t="shared" si="238"/>
        <v>6.9844977070342693E-2</v>
      </c>
      <c r="AC145" s="186">
        <f t="shared" si="238"/>
        <v>7.160144776888866E-2</v>
      </c>
      <c r="AD145" s="186">
        <f t="shared" si="238"/>
        <v>7.3357918467434627E-2</v>
      </c>
      <c r="AE145" s="186">
        <f t="shared" si="238"/>
        <v>7.5114389165980594E-2</v>
      </c>
      <c r="AF145" s="186">
        <f t="shared" si="238"/>
        <v>7.6870859864526561E-2</v>
      </c>
      <c r="AG145" s="186">
        <f t="shared" si="238"/>
        <v>7.8627330563072528E-2</v>
      </c>
      <c r="AH145" s="186">
        <f t="shared" si="238"/>
        <v>8.0383801261618495E-2</v>
      </c>
      <c r="AI145" s="186">
        <f t="shared" si="238"/>
        <v>8.2140271960164463E-2</v>
      </c>
      <c r="AJ145" s="186">
        <f t="shared" si="238"/>
        <v>8.389674265871043E-2</v>
      </c>
      <c r="AK145" s="186">
        <f t="shared" si="238"/>
        <v>8.5653213357256397E-2</v>
      </c>
      <c r="AL145" s="186">
        <f t="shared" si="238"/>
        <v>8.7409684055802309E-2</v>
      </c>
      <c r="AM145" s="186">
        <f t="shared" si="238"/>
        <v>0.10021956108905086</v>
      </c>
      <c r="AN145" s="186">
        <f t="shared" si="238"/>
        <v>0.11302943812229946</v>
      </c>
      <c r="AO145" s="186">
        <f t="shared" si="238"/>
        <v>0.11302943812229946</v>
      </c>
      <c r="AP145" s="186">
        <f t="shared" si="238"/>
        <v>0.11302943812229946</v>
      </c>
    </row>
    <row r="146" spans="1:51">
      <c r="A146" s="40" t="s">
        <v>125</v>
      </c>
      <c r="B146" s="22" t="str">
        <f t="shared" si="226"/>
        <v>COM_PROJ</v>
      </c>
      <c r="C146" s="23" t="str">
        <f t="shared" si="227"/>
        <v>-</v>
      </c>
      <c r="D146" s="57" t="str">
        <f>ITEMS_TRA!C24</f>
        <v>TFHCV9</v>
      </c>
      <c r="E146" s="23" t="str">
        <f t="shared" si="228"/>
        <v>-</v>
      </c>
      <c r="F146" s="23" t="str">
        <f t="shared" si="228"/>
        <v>-</v>
      </c>
      <c r="G146" s="23" t="str">
        <f t="shared" si="228"/>
        <v>-</v>
      </c>
      <c r="H146" s="23" t="str">
        <f t="shared" si="228"/>
        <v>-</v>
      </c>
      <c r="I146" s="125">
        <f t="shared" si="229"/>
        <v>0</v>
      </c>
      <c r="J146" s="186">
        <f t="shared" ref="J146:AP146" si="239">INDEX($M120:$BA120,MATCH(J$132,$M$106:$BA$106,0))</f>
        <v>3.9969372950314989E-2</v>
      </c>
      <c r="K146" s="186">
        <f t="shared" si="239"/>
        <v>3.4102559292729893E-2</v>
      </c>
      <c r="L146" s="186">
        <f t="shared" si="239"/>
        <v>2.8235745635144794E-2</v>
      </c>
      <c r="M146" s="186">
        <f t="shared" si="239"/>
        <v>2.2368931977559604E-2</v>
      </c>
      <c r="N146" s="186">
        <f t="shared" si="239"/>
        <v>2.2519965988779801E-2</v>
      </c>
      <c r="O146" s="186">
        <f t="shared" si="239"/>
        <v>2.2670999999999997E-2</v>
      </c>
      <c r="P146" s="186">
        <f t="shared" si="239"/>
        <v>3.2862109319570731E-2</v>
      </c>
      <c r="Q146" s="186">
        <f t="shared" si="239"/>
        <v>4.3053218639141459E-2</v>
      </c>
      <c r="R146" s="186">
        <f t="shared" si="239"/>
        <v>4.0505959116048124E-2</v>
      </c>
      <c r="S146" s="186">
        <f t="shared" si="239"/>
        <v>4.1183079056294807E-2</v>
      </c>
      <c r="T146" s="186">
        <f t="shared" si="239"/>
        <v>4.1910734459768582E-2</v>
      </c>
      <c r="U146" s="186">
        <f t="shared" si="239"/>
        <v>4.2638389863242358E-2</v>
      </c>
      <c r="V146" s="186">
        <f t="shared" si="239"/>
        <v>4.3366045266716134E-2</v>
      </c>
      <c r="W146" s="186">
        <f t="shared" si="239"/>
        <v>4.409370067018991E-2</v>
      </c>
      <c r="X146" s="186">
        <f t="shared" si="239"/>
        <v>4.4821356073663686E-2</v>
      </c>
      <c r="Y146" s="186">
        <f t="shared" si="239"/>
        <v>4.5549011477137462E-2</v>
      </c>
      <c r="Z146" s="186">
        <f t="shared" si="239"/>
        <v>4.6276666880611238E-2</v>
      </c>
      <c r="AA146" s="186">
        <f t="shared" si="239"/>
        <v>4.7004322284085014E-2</v>
      </c>
      <c r="AB146" s="186">
        <f t="shared" si="239"/>
        <v>4.773197768755879E-2</v>
      </c>
      <c r="AC146" s="186">
        <f t="shared" si="239"/>
        <v>4.8932347760089694E-2</v>
      </c>
      <c r="AD146" s="186">
        <f t="shared" si="239"/>
        <v>5.0132717832620598E-2</v>
      </c>
      <c r="AE146" s="186">
        <f t="shared" si="239"/>
        <v>5.1333087905151502E-2</v>
      </c>
      <c r="AF146" s="186">
        <f t="shared" si="239"/>
        <v>5.2533457977682406E-2</v>
      </c>
      <c r="AG146" s="186">
        <f t="shared" si="239"/>
        <v>5.373382805021331E-2</v>
      </c>
      <c r="AH146" s="186">
        <f t="shared" si="239"/>
        <v>5.4934198122744214E-2</v>
      </c>
      <c r="AI146" s="186">
        <f t="shared" si="239"/>
        <v>5.6134568195275118E-2</v>
      </c>
      <c r="AJ146" s="186">
        <f t="shared" si="239"/>
        <v>5.7334938267806022E-2</v>
      </c>
      <c r="AK146" s="186">
        <f t="shared" si="239"/>
        <v>5.8535308340336926E-2</v>
      </c>
      <c r="AL146" s="186">
        <f t="shared" si="239"/>
        <v>5.9735678412867824E-2</v>
      </c>
      <c r="AM146" s="186">
        <f t="shared" si="239"/>
        <v>6.8489933770638153E-2</v>
      </c>
      <c r="AN146" s="186">
        <f t="shared" si="239"/>
        <v>7.7244189128408469E-2</v>
      </c>
      <c r="AO146" s="186">
        <f t="shared" si="239"/>
        <v>7.7244189128408469E-2</v>
      </c>
      <c r="AP146" s="186">
        <f t="shared" si="239"/>
        <v>7.7244189128408469E-2</v>
      </c>
    </row>
    <row r="147" spans="1:51">
      <c r="A147" s="40" t="s">
        <v>125</v>
      </c>
      <c r="B147" s="22" t="str">
        <f t="shared" si="226"/>
        <v>COM_PROJ</v>
      </c>
      <c r="C147" s="23" t="str">
        <f t="shared" si="227"/>
        <v>-</v>
      </c>
      <c r="D147" s="57" t="str">
        <f>ITEMS_TRA!C25</f>
        <v>TFRCO</v>
      </c>
      <c r="E147" s="23" t="str">
        <f t="shared" si="228"/>
        <v>-</v>
      </c>
      <c r="F147" s="23" t="str">
        <f t="shared" si="228"/>
        <v>-</v>
      </c>
      <c r="G147" s="23" t="str">
        <f t="shared" si="228"/>
        <v>-</v>
      </c>
      <c r="H147" s="23" t="str">
        <f t="shared" si="228"/>
        <v>-</v>
      </c>
      <c r="I147" s="125">
        <f t="shared" si="229"/>
        <v>0</v>
      </c>
      <c r="J147" s="186">
        <f t="shared" ref="J147:AP147" si="240">INDEX($M121:$BA121,MATCH(J$132,$M$106:$BA$106,0))</f>
        <v>22</v>
      </c>
      <c r="K147" s="186">
        <f t="shared" si="240"/>
        <v>22.352656325667724</v>
      </c>
      <c r="L147" s="186">
        <f t="shared" si="240"/>
        <v>22.705312651335447</v>
      </c>
      <c r="M147" s="186">
        <f t="shared" si="240"/>
        <v>23.057968977003167</v>
      </c>
      <c r="N147" s="186">
        <f t="shared" si="240"/>
        <v>23.24970779517799</v>
      </c>
      <c r="O147" s="186">
        <f t="shared" si="240"/>
        <v>23.441446613352813</v>
      </c>
      <c r="P147" s="186">
        <f t="shared" si="240"/>
        <v>23.56943070619603</v>
      </c>
      <c r="Q147" s="186">
        <f t="shared" si="240"/>
        <v>23.697414799039247</v>
      </c>
      <c r="R147" s="186">
        <f t="shared" si="240"/>
        <v>22.295348532507742</v>
      </c>
      <c r="S147" s="186">
        <f t="shared" si="240"/>
        <v>22.668049868201567</v>
      </c>
      <c r="T147" s="186">
        <f t="shared" si="240"/>
        <v>23.068567006569555</v>
      </c>
      <c r="U147" s="186">
        <f t="shared" si="240"/>
        <v>23.469084144937543</v>
      </c>
      <c r="V147" s="186">
        <f t="shared" si="240"/>
        <v>23.869601283305531</v>
      </c>
      <c r="W147" s="186">
        <f t="shared" si="240"/>
        <v>24.270118421673519</v>
      </c>
      <c r="X147" s="186">
        <f t="shared" si="240"/>
        <v>24.670635560041507</v>
      </c>
      <c r="Y147" s="186">
        <f t="shared" si="240"/>
        <v>25.071152698409495</v>
      </c>
      <c r="Z147" s="186">
        <f t="shared" si="240"/>
        <v>25.471669836777483</v>
      </c>
      <c r="AA147" s="186">
        <f t="shared" si="240"/>
        <v>25.872186975145471</v>
      </c>
      <c r="AB147" s="186">
        <f t="shared" si="240"/>
        <v>26.272704113513473</v>
      </c>
      <c r="AC147" s="186">
        <f t="shared" si="240"/>
        <v>26.933413542918515</v>
      </c>
      <c r="AD147" s="186">
        <f t="shared" si="240"/>
        <v>27.594122972323557</v>
      </c>
      <c r="AE147" s="186">
        <f t="shared" si="240"/>
        <v>28.254832401728599</v>
      </c>
      <c r="AF147" s="186">
        <f t="shared" si="240"/>
        <v>28.915541831133641</v>
      </c>
      <c r="AG147" s="186">
        <f t="shared" si="240"/>
        <v>29.576251260538683</v>
      </c>
      <c r="AH147" s="186">
        <f t="shared" si="240"/>
        <v>30.236960689943725</v>
      </c>
      <c r="AI147" s="186">
        <f t="shared" si="240"/>
        <v>30.897670119348767</v>
      </c>
      <c r="AJ147" s="186">
        <f t="shared" si="240"/>
        <v>31.558379548753809</v>
      </c>
      <c r="AK147" s="186">
        <f t="shared" si="240"/>
        <v>32.219088978158851</v>
      </c>
      <c r="AL147" s="186">
        <f t="shared" si="240"/>
        <v>32.879798407563889</v>
      </c>
      <c r="AM147" s="186">
        <f t="shared" si="240"/>
        <v>37.698328288189131</v>
      </c>
      <c r="AN147" s="186">
        <f t="shared" si="240"/>
        <v>42.516858168814387</v>
      </c>
      <c r="AO147" s="186">
        <f t="shared" si="240"/>
        <v>42.516858168814387</v>
      </c>
      <c r="AP147" s="186">
        <f t="shared" si="240"/>
        <v>42.516858168814387</v>
      </c>
    </row>
    <row r="148" spans="1:51">
      <c r="A148" s="40"/>
      <c r="B148" s="22" t="str">
        <f t="shared" si="226"/>
        <v>COM_PROJ</v>
      </c>
      <c r="C148" s="23" t="str">
        <f t="shared" si="227"/>
        <v>-</v>
      </c>
      <c r="D148" s="57" t="str">
        <f>ITEMS_TRA!C26</f>
        <v>TFROT</v>
      </c>
      <c r="E148" s="23" t="str">
        <f t="shared" si="228"/>
        <v>-</v>
      </c>
      <c r="F148" s="23" t="str">
        <f t="shared" si="228"/>
        <v>-</v>
      </c>
      <c r="G148" s="23" t="str">
        <f t="shared" si="228"/>
        <v>-</v>
      </c>
      <c r="H148" s="23" t="str">
        <f t="shared" si="228"/>
        <v>-</v>
      </c>
      <c r="I148" s="125">
        <f t="shared" si="229"/>
        <v>0</v>
      </c>
      <c r="J148" s="186">
        <f t="shared" ref="J148:AP148" si="241">INDEX($M122:$BA122,MATCH(J$132,$M$106:$BA$106,0))</f>
        <v>25.1</v>
      </c>
      <c r="K148" s="186">
        <f t="shared" si="241"/>
        <v>25.50234880792091</v>
      </c>
      <c r="L148" s="186">
        <f t="shared" si="241"/>
        <v>25.904697615841819</v>
      </c>
      <c r="M148" s="186">
        <f t="shared" si="241"/>
        <v>26.307046423762724</v>
      </c>
      <c r="N148" s="186">
        <f t="shared" si="241"/>
        <v>26.525802984498547</v>
      </c>
      <c r="O148" s="186">
        <f t="shared" si="241"/>
        <v>26.744559545234367</v>
      </c>
      <c r="P148" s="186">
        <f t="shared" si="241"/>
        <v>26.890577760250949</v>
      </c>
      <c r="Q148" s="186">
        <f t="shared" si="241"/>
        <v>27.036595975267527</v>
      </c>
      <c r="R148" s="186">
        <f t="shared" si="241"/>
        <v>25.436965825724762</v>
      </c>
      <c r="S148" s="186">
        <f t="shared" si="241"/>
        <v>25.862184167811812</v>
      </c>
      <c r="T148" s="186">
        <f t="shared" si="241"/>
        <v>26.319137812040747</v>
      </c>
      <c r="U148" s="186">
        <f t="shared" si="241"/>
        <v>26.776091456269683</v>
      </c>
      <c r="V148" s="186">
        <f t="shared" si="241"/>
        <v>27.233045100498618</v>
      </c>
      <c r="W148" s="186">
        <f t="shared" si="241"/>
        <v>27.689998744727554</v>
      </c>
      <c r="X148" s="186">
        <f t="shared" si="241"/>
        <v>28.146952388956489</v>
      </c>
      <c r="Y148" s="186">
        <f t="shared" si="241"/>
        <v>28.603906033185424</v>
      </c>
      <c r="Z148" s="186">
        <f t="shared" si="241"/>
        <v>29.06085967741436</v>
      </c>
      <c r="AA148" s="186">
        <f t="shared" si="241"/>
        <v>29.517813321643295</v>
      </c>
      <c r="AB148" s="186">
        <f t="shared" si="241"/>
        <v>29.974766965872217</v>
      </c>
      <c r="AC148" s="186">
        <f t="shared" si="241"/>
        <v>30.728576360329786</v>
      </c>
      <c r="AD148" s="186">
        <f t="shared" si="241"/>
        <v>31.482385754787355</v>
      </c>
      <c r="AE148" s="186">
        <f t="shared" si="241"/>
        <v>32.236195149244928</v>
      </c>
      <c r="AF148" s="186">
        <f t="shared" si="241"/>
        <v>32.990004543702497</v>
      </c>
      <c r="AG148" s="186">
        <f t="shared" si="241"/>
        <v>33.743813938160066</v>
      </c>
      <c r="AH148" s="186">
        <f t="shared" si="241"/>
        <v>34.497623332617636</v>
      </c>
      <c r="AI148" s="186">
        <f t="shared" si="241"/>
        <v>35.251432727075205</v>
      </c>
      <c r="AJ148" s="186">
        <f t="shared" si="241"/>
        <v>36.005242121532774</v>
      </c>
      <c r="AK148" s="186">
        <f t="shared" si="241"/>
        <v>36.759051515990343</v>
      </c>
      <c r="AL148" s="186">
        <f t="shared" si="241"/>
        <v>37.51286091044792</v>
      </c>
      <c r="AM148" s="186">
        <f t="shared" si="241"/>
        <v>43.01036545607036</v>
      </c>
      <c r="AN148" s="186">
        <f t="shared" si="241"/>
        <v>48.507870001692822</v>
      </c>
      <c r="AO148" s="186">
        <f t="shared" si="241"/>
        <v>48.507870001692822</v>
      </c>
      <c r="AP148" s="186">
        <f t="shared" si="241"/>
        <v>48.507870001692822</v>
      </c>
    </row>
    <row r="149" spans="1:51">
      <c r="A149" s="40"/>
      <c r="B149" s="22" t="str">
        <f t="shared" si="226"/>
        <v>COM_PROJ</v>
      </c>
      <c r="C149" s="124" t="str">
        <f t="shared" si="227"/>
        <v>-</v>
      </c>
      <c r="D149" s="57" t="str">
        <f>ITEMS_TRA!C27</f>
        <v>TFREX</v>
      </c>
      <c r="E149" s="124" t="str">
        <f t="shared" si="228"/>
        <v>-</v>
      </c>
      <c r="F149" s="124" t="str">
        <f t="shared" si="228"/>
        <v>-</v>
      </c>
      <c r="G149" s="124" t="str">
        <f t="shared" si="228"/>
        <v>-</v>
      </c>
      <c r="H149" s="124" t="str">
        <f t="shared" si="228"/>
        <v>-</v>
      </c>
      <c r="I149" s="125">
        <f t="shared" si="229"/>
        <v>0</v>
      </c>
      <c r="J149" s="186">
        <f t="shared" ref="J149:AP149" si="242">INDEX($M123:$BA123,MATCH(J$132,$M$106:$BA$106,0))</f>
        <v>82</v>
      </c>
      <c r="K149" s="186">
        <f t="shared" si="242"/>
        <v>82</v>
      </c>
      <c r="L149" s="186">
        <f t="shared" si="242"/>
        <v>82</v>
      </c>
      <c r="M149" s="186">
        <f t="shared" si="242"/>
        <v>82</v>
      </c>
      <c r="N149" s="186">
        <f t="shared" si="242"/>
        <v>82</v>
      </c>
      <c r="O149" s="186">
        <f t="shared" si="242"/>
        <v>82</v>
      </c>
      <c r="P149" s="186">
        <f t="shared" si="242"/>
        <v>82.736379622588487</v>
      </c>
      <c r="Q149" s="186">
        <f t="shared" si="242"/>
        <v>83.472759245176988</v>
      </c>
      <c r="R149" s="186">
        <f t="shared" si="242"/>
        <v>75.296230147600639</v>
      </c>
      <c r="S149" s="186">
        <f t="shared" si="242"/>
        <v>79.106244706495588</v>
      </c>
      <c r="T149" s="186">
        <f t="shared" si="242"/>
        <v>80.098981635801536</v>
      </c>
      <c r="U149" s="186">
        <f t="shared" si="242"/>
        <v>81.091718565107485</v>
      </c>
      <c r="V149" s="186">
        <f t="shared" si="242"/>
        <v>82.084455494413433</v>
      </c>
      <c r="W149" s="186">
        <f t="shared" si="242"/>
        <v>83.077192423719382</v>
      </c>
      <c r="X149" s="186">
        <f t="shared" si="242"/>
        <v>84.06992935302533</v>
      </c>
      <c r="Y149" s="186">
        <f t="shared" si="242"/>
        <v>85.062666282331278</v>
      </c>
      <c r="Z149" s="186">
        <f t="shared" si="242"/>
        <v>86.055403211637227</v>
      </c>
      <c r="AA149" s="186">
        <f t="shared" si="242"/>
        <v>87.048140140943175</v>
      </c>
      <c r="AB149" s="186">
        <f t="shared" si="242"/>
        <v>88.040877070249081</v>
      </c>
      <c r="AC149" s="186">
        <f t="shared" si="242"/>
        <v>89.889451104345511</v>
      </c>
      <c r="AD149" s="186">
        <f t="shared" si="242"/>
        <v>91.738025138441941</v>
      </c>
      <c r="AE149" s="186">
        <f t="shared" si="242"/>
        <v>93.586599172538371</v>
      </c>
      <c r="AF149" s="186">
        <f t="shared" si="242"/>
        <v>95.435173206634801</v>
      </c>
      <c r="AG149" s="186">
        <f t="shared" si="242"/>
        <v>97.28374724073123</v>
      </c>
      <c r="AH149" s="186">
        <f t="shared" si="242"/>
        <v>99.13232127482766</v>
      </c>
      <c r="AI149" s="186">
        <f t="shared" si="242"/>
        <v>100.98089530892409</v>
      </c>
      <c r="AJ149" s="186">
        <f t="shared" si="242"/>
        <v>102.82946934302052</v>
      </c>
      <c r="AK149" s="186">
        <f t="shared" si="242"/>
        <v>104.67804337711695</v>
      </c>
      <c r="AL149" s="186">
        <f t="shared" si="242"/>
        <v>106.52661741121335</v>
      </c>
      <c r="AM149" s="186">
        <f t="shared" si="242"/>
        <v>118.056857121503</v>
      </c>
      <c r="AN149" s="186">
        <f t="shared" si="242"/>
        <v>129.58709683179265</v>
      </c>
      <c r="AO149" s="186">
        <f t="shared" si="242"/>
        <v>129.58709683179265</v>
      </c>
      <c r="AP149" s="186">
        <f t="shared" si="242"/>
        <v>129.58709683179265</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7">
        <v>2050</v>
      </c>
      <c r="K171" s="191">
        <f t="shared" ref="K171:AQ171" si="243">MATCH(J$132,$C$128:$K$128,$C171)</f>
        <v>1</v>
      </c>
      <c r="L171" s="191">
        <f t="shared" si="243"/>
        <v>1</v>
      </c>
      <c r="M171" s="191">
        <f t="shared" si="243"/>
        <v>1</v>
      </c>
      <c r="N171" s="191">
        <f t="shared" si="243"/>
        <v>2</v>
      </c>
      <c r="O171" s="191">
        <f t="shared" si="243"/>
        <v>2</v>
      </c>
      <c r="P171" s="191">
        <f t="shared" si="243"/>
        <v>3</v>
      </c>
      <c r="Q171" s="191">
        <f t="shared" si="243"/>
        <v>3</v>
      </c>
      <c r="R171" s="191">
        <f t="shared" si="243"/>
        <v>4</v>
      </c>
      <c r="S171" s="191">
        <f t="shared" si="243"/>
        <v>5</v>
      </c>
      <c r="T171" s="191">
        <f t="shared" si="243"/>
        <v>6</v>
      </c>
      <c r="U171" s="191">
        <f t="shared" si="243"/>
        <v>6</v>
      </c>
      <c r="V171" s="191">
        <f t="shared" si="243"/>
        <v>6</v>
      </c>
      <c r="W171" s="191">
        <f t="shared" si="243"/>
        <v>6</v>
      </c>
      <c r="X171" s="191">
        <f t="shared" si="243"/>
        <v>6</v>
      </c>
      <c r="Y171" s="191">
        <f t="shared" si="243"/>
        <v>6</v>
      </c>
      <c r="Z171" s="191">
        <f t="shared" si="243"/>
        <v>6</v>
      </c>
      <c r="AA171" s="191">
        <f t="shared" si="243"/>
        <v>6</v>
      </c>
      <c r="AB171" s="191">
        <f t="shared" si="243"/>
        <v>6</v>
      </c>
      <c r="AC171" s="191">
        <f t="shared" si="243"/>
        <v>7</v>
      </c>
      <c r="AD171" s="191">
        <f t="shared" si="243"/>
        <v>7</v>
      </c>
      <c r="AE171" s="191">
        <f t="shared" si="243"/>
        <v>7</v>
      </c>
      <c r="AF171" s="191">
        <f t="shared" si="243"/>
        <v>7</v>
      </c>
      <c r="AG171" s="191">
        <f t="shared" si="243"/>
        <v>7</v>
      </c>
      <c r="AH171" s="191">
        <f t="shared" si="243"/>
        <v>7</v>
      </c>
      <c r="AI171" s="191">
        <f t="shared" si="243"/>
        <v>7</v>
      </c>
      <c r="AJ171" s="191">
        <f t="shared" si="243"/>
        <v>7</v>
      </c>
      <c r="AK171" s="191">
        <f t="shared" si="243"/>
        <v>7</v>
      </c>
      <c r="AL171" s="191">
        <f t="shared" si="243"/>
        <v>7</v>
      </c>
      <c r="AM171" s="191">
        <f t="shared" si="243"/>
        <v>8</v>
      </c>
      <c r="AN171" s="191">
        <f t="shared" si="243"/>
        <v>8</v>
      </c>
      <c r="AO171" s="191">
        <f t="shared" si="243"/>
        <v>9</v>
      </c>
      <c r="AP171" s="191">
        <f t="shared" si="243"/>
        <v>9</v>
      </c>
      <c r="AQ171" s="191">
        <f t="shared" si="243"/>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4">MATCH(J$132,$C$128:$K$128,$C172)</f>
        <v>1</v>
      </c>
      <c r="L172" s="185" t="e">
        <f t="shared" si="244"/>
        <v>#N/A</v>
      </c>
      <c r="M172" s="185" t="e">
        <f t="shared" si="244"/>
        <v>#N/A</v>
      </c>
      <c r="N172" s="185">
        <f t="shared" si="244"/>
        <v>2</v>
      </c>
      <c r="O172" s="185" t="e">
        <f t="shared" si="244"/>
        <v>#N/A</v>
      </c>
      <c r="P172" s="185">
        <f t="shared" si="244"/>
        <v>3</v>
      </c>
      <c r="Q172" s="185" t="e">
        <f t="shared" si="244"/>
        <v>#N/A</v>
      </c>
      <c r="R172" s="185">
        <f t="shared" si="244"/>
        <v>4</v>
      </c>
      <c r="S172" s="185">
        <f t="shared" si="244"/>
        <v>5</v>
      </c>
      <c r="T172" s="185">
        <f t="shared" si="244"/>
        <v>6</v>
      </c>
      <c r="U172" s="185" t="e">
        <f t="shared" si="244"/>
        <v>#N/A</v>
      </c>
      <c r="V172" s="185" t="e">
        <f t="shared" si="244"/>
        <v>#N/A</v>
      </c>
      <c r="W172" s="185" t="e">
        <f t="shared" si="244"/>
        <v>#N/A</v>
      </c>
      <c r="X172" s="185" t="e">
        <f t="shared" si="244"/>
        <v>#N/A</v>
      </c>
      <c r="Y172" s="185" t="e">
        <f t="shared" si="244"/>
        <v>#N/A</v>
      </c>
      <c r="Z172" s="185" t="e">
        <f t="shared" si="244"/>
        <v>#N/A</v>
      </c>
      <c r="AA172" s="185" t="e">
        <f t="shared" si="244"/>
        <v>#N/A</v>
      </c>
      <c r="AB172" s="185" t="e">
        <f t="shared" si="244"/>
        <v>#N/A</v>
      </c>
      <c r="AC172" s="185">
        <f t="shared" si="244"/>
        <v>7</v>
      </c>
      <c r="AD172" s="185" t="e">
        <f t="shared" si="244"/>
        <v>#N/A</v>
      </c>
      <c r="AE172" s="185" t="e">
        <f t="shared" si="244"/>
        <v>#N/A</v>
      </c>
      <c r="AF172" s="185" t="e">
        <f t="shared" si="244"/>
        <v>#N/A</v>
      </c>
      <c r="AG172" s="185" t="e">
        <f t="shared" si="244"/>
        <v>#N/A</v>
      </c>
      <c r="AH172" s="185" t="e">
        <f t="shared" si="244"/>
        <v>#N/A</v>
      </c>
      <c r="AI172" s="185" t="e">
        <f t="shared" si="244"/>
        <v>#N/A</v>
      </c>
      <c r="AJ172" s="185" t="e">
        <f t="shared" si="244"/>
        <v>#N/A</v>
      </c>
      <c r="AK172" s="185" t="e">
        <f t="shared" si="244"/>
        <v>#N/A</v>
      </c>
      <c r="AL172" s="185" t="e">
        <f t="shared" si="244"/>
        <v>#N/A</v>
      </c>
      <c r="AM172" s="185">
        <f t="shared" si="244"/>
        <v>8</v>
      </c>
      <c r="AN172" s="185" t="e">
        <f t="shared" si="244"/>
        <v>#N/A</v>
      </c>
      <c r="AO172" s="185">
        <f t="shared" si="244"/>
        <v>9</v>
      </c>
      <c r="AP172" s="185" t="e">
        <f t="shared" si="244"/>
        <v>#N/A</v>
      </c>
      <c r="AQ172" s="185" t="e">
        <f t="shared" si="244"/>
        <v>#N/A</v>
      </c>
    </row>
    <row r="173" spans="1:78">
      <c r="A173" s="40" t="s">
        <v>16</v>
      </c>
      <c r="B173" s="185" t="s">
        <v>391</v>
      </c>
      <c r="C173" s="185">
        <v>-1</v>
      </c>
      <c r="D173" s="185">
        <v>0</v>
      </c>
      <c r="E173" s="185">
        <v>1</v>
      </c>
      <c r="F173" s="185">
        <v>2</v>
      </c>
      <c r="G173" s="185">
        <v>3</v>
      </c>
      <c r="I173" s="185">
        <v>4</v>
      </c>
      <c r="J173" s="185">
        <v>5</v>
      </c>
      <c r="K173" s="40">
        <f t="shared" ref="K173:AQ173" si="245">MATCH(J$132,$C$129:$K$129,$C173)</f>
        <v>9</v>
      </c>
      <c r="L173" s="185">
        <f t="shared" si="245"/>
        <v>8</v>
      </c>
      <c r="M173" s="185">
        <f t="shared" si="245"/>
        <v>8</v>
      </c>
      <c r="N173" s="185">
        <f t="shared" si="245"/>
        <v>8</v>
      </c>
      <c r="O173" s="185">
        <f t="shared" si="245"/>
        <v>7</v>
      </c>
      <c r="P173" s="185">
        <f t="shared" si="245"/>
        <v>7</v>
      </c>
      <c r="Q173" s="185">
        <f t="shared" si="245"/>
        <v>6</v>
      </c>
      <c r="R173" s="185">
        <f t="shared" si="245"/>
        <v>6</v>
      </c>
      <c r="S173" s="185">
        <f t="shared" si="245"/>
        <v>5</v>
      </c>
      <c r="T173" s="185">
        <f t="shared" si="245"/>
        <v>4</v>
      </c>
      <c r="U173" s="185">
        <f t="shared" si="245"/>
        <v>3</v>
      </c>
      <c r="V173" s="185">
        <f t="shared" si="245"/>
        <v>3</v>
      </c>
      <c r="W173" s="185">
        <f t="shared" si="245"/>
        <v>3</v>
      </c>
      <c r="X173" s="185">
        <f t="shared" si="245"/>
        <v>3</v>
      </c>
      <c r="Y173" s="185">
        <f t="shared" si="245"/>
        <v>3</v>
      </c>
      <c r="Z173" s="185">
        <f t="shared" si="245"/>
        <v>3</v>
      </c>
      <c r="AA173" s="185">
        <f t="shared" si="245"/>
        <v>3</v>
      </c>
      <c r="AB173" s="185">
        <f t="shared" si="245"/>
        <v>3</v>
      </c>
      <c r="AC173" s="185">
        <f t="shared" si="245"/>
        <v>3</v>
      </c>
      <c r="AD173" s="185">
        <f t="shared" si="245"/>
        <v>2</v>
      </c>
      <c r="AE173" s="185">
        <f t="shared" si="245"/>
        <v>2</v>
      </c>
      <c r="AF173" s="185">
        <f t="shared" si="245"/>
        <v>2</v>
      </c>
      <c r="AG173" s="185">
        <f t="shared" si="245"/>
        <v>2</v>
      </c>
      <c r="AH173" s="185">
        <f t="shared" si="245"/>
        <v>2</v>
      </c>
      <c r="AI173" s="185">
        <f t="shared" si="245"/>
        <v>2</v>
      </c>
      <c r="AJ173" s="185">
        <f t="shared" si="245"/>
        <v>2</v>
      </c>
      <c r="AK173" s="185">
        <f t="shared" si="245"/>
        <v>2</v>
      </c>
      <c r="AL173" s="185">
        <f t="shared" si="245"/>
        <v>2</v>
      </c>
      <c r="AM173" s="185">
        <f t="shared" si="245"/>
        <v>2</v>
      </c>
      <c r="AN173" s="185">
        <f t="shared" si="245"/>
        <v>1</v>
      </c>
      <c r="AO173" s="185">
        <f t="shared" si="245"/>
        <v>1</v>
      </c>
      <c r="AP173" s="185" t="e">
        <f t="shared" si="245"/>
        <v>#N/A</v>
      </c>
      <c r="AQ173" s="185" t="e">
        <f t="shared" si="245"/>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6">IF(ISNA(L171),-1,IF(ISNA(L173),99,IF(ISNA(L172),L171,0)))</f>
        <v>1</v>
      </c>
      <c r="M174" s="189">
        <f t="shared" si="246"/>
        <v>1</v>
      </c>
      <c r="N174" s="189">
        <f t="shared" si="246"/>
        <v>0</v>
      </c>
      <c r="O174" s="189">
        <f t="shared" si="246"/>
        <v>2</v>
      </c>
      <c r="P174" s="189">
        <f t="shared" si="246"/>
        <v>0</v>
      </c>
      <c r="Q174" s="189">
        <f t="shared" si="246"/>
        <v>3</v>
      </c>
      <c r="R174" s="189">
        <f t="shared" si="246"/>
        <v>0</v>
      </c>
      <c r="S174" s="189">
        <f t="shared" si="246"/>
        <v>0</v>
      </c>
      <c r="T174" s="189">
        <f t="shared" si="246"/>
        <v>0</v>
      </c>
      <c r="U174" s="189">
        <f t="shared" si="246"/>
        <v>6</v>
      </c>
      <c r="V174" s="189">
        <f t="shared" si="246"/>
        <v>6</v>
      </c>
      <c r="W174" s="189">
        <f t="shared" si="246"/>
        <v>6</v>
      </c>
      <c r="X174" s="189">
        <f t="shared" si="246"/>
        <v>6</v>
      </c>
      <c r="Y174" s="189">
        <f t="shared" si="246"/>
        <v>6</v>
      </c>
      <c r="Z174" s="189">
        <f t="shared" si="246"/>
        <v>6</v>
      </c>
      <c r="AA174" s="189">
        <f t="shared" si="246"/>
        <v>6</v>
      </c>
      <c r="AB174" s="189">
        <f t="shared" si="246"/>
        <v>6</v>
      </c>
      <c r="AC174" s="189">
        <f t="shared" si="246"/>
        <v>0</v>
      </c>
      <c r="AD174" s="189">
        <f t="shared" si="246"/>
        <v>7</v>
      </c>
      <c r="AE174" s="189">
        <f t="shared" si="246"/>
        <v>7</v>
      </c>
      <c r="AF174" s="189">
        <f t="shared" si="246"/>
        <v>7</v>
      </c>
      <c r="AG174" s="189">
        <f t="shared" si="246"/>
        <v>7</v>
      </c>
      <c r="AH174" s="189">
        <f t="shared" si="246"/>
        <v>7</v>
      </c>
      <c r="AI174" s="189">
        <f t="shared" si="246"/>
        <v>7</v>
      </c>
      <c r="AJ174" s="189">
        <f t="shared" si="246"/>
        <v>7</v>
      </c>
      <c r="AK174" s="189">
        <f t="shared" si="246"/>
        <v>7</v>
      </c>
      <c r="AL174" s="189">
        <f t="shared" si="246"/>
        <v>7</v>
      </c>
      <c r="AM174" s="189">
        <f t="shared" si="246"/>
        <v>0</v>
      </c>
      <c r="AN174" s="189">
        <f t="shared" si="246"/>
        <v>8</v>
      </c>
      <c r="AO174" s="189">
        <f t="shared" si="246"/>
        <v>0</v>
      </c>
      <c r="AP174" s="189">
        <f t="shared" si="246"/>
        <v>99</v>
      </c>
      <c r="AQ174" s="189">
        <f t="shared" si="246"/>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7">IF(A175="*","","COM_PROJ")</f>
        <v/>
      </c>
      <c r="C175" s="23" t="str">
        <f t="shared" ref="C175:C184" si="248">IF($A175="*","","-")</f>
        <v/>
      </c>
      <c r="D175" s="57"/>
      <c r="E175" s="23" t="str">
        <f t="shared" ref="E175:I184" si="249">IF($A175="*","","-")</f>
        <v/>
      </c>
      <c r="F175" s="23" t="str">
        <f t="shared" si="249"/>
        <v/>
      </c>
      <c r="G175" s="23" t="str">
        <f t="shared" si="249"/>
        <v/>
      </c>
      <c r="H175" s="23"/>
      <c r="I175" s="23" t="str">
        <f t="shared" si="249"/>
        <v/>
      </c>
      <c r="K175" s="23">
        <f>K170</f>
        <v>2012</v>
      </c>
      <c r="L175" s="23">
        <f t="shared" ref="L175:AQ175" si="250">L170</f>
        <v>2013</v>
      </c>
      <c r="M175" s="23">
        <f t="shared" si="250"/>
        <v>2014</v>
      </c>
      <c r="N175" s="23">
        <f t="shared" si="250"/>
        <v>2015</v>
      </c>
      <c r="O175" s="23">
        <f t="shared" si="250"/>
        <v>2016</v>
      </c>
      <c r="P175" s="23">
        <f t="shared" si="250"/>
        <v>2017</v>
      </c>
      <c r="Q175" s="23">
        <f t="shared" si="250"/>
        <v>2018</v>
      </c>
      <c r="R175" s="23">
        <f t="shared" si="250"/>
        <v>2019</v>
      </c>
      <c r="S175" s="23">
        <f t="shared" si="250"/>
        <v>2020</v>
      </c>
      <c r="T175" s="23">
        <f t="shared" si="250"/>
        <v>2021</v>
      </c>
      <c r="U175" s="23">
        <f t="shared" si="250"/>
        <v>2022</v>
      </c>
      <c r="V175" s="23">
        <f t="shared" si="250"/>
        <v>2023</v>
      </c>
      <c r="W175" s="23">
        <f t="shared" si="250"/>
        <v>2024</v>
      </c>
      <c r="X175" s="23">
        <f t="shared" si="250"/>
        <v>2025</v>
      </c>
      <c r="Y175" s="23">
        <f t="shared" si="250"/>
        <v>2026</v>
      </c>
      <c r="Z175" s="23">
        <f t="shared" si="250"/>
        <v>2027</v>
      </c>
      <c r="AA175" s="23">
        <f t="shared" si="250"/>
        <v>2028</v>
      </c>
      <c r="AB175" s="23">
        <f t="shared" si="250"/>
        <v>2029</v>
      </c>
      <c r="AC175" s="23">
        <f t="shared" si="250"/>
        <v>2030</v>
      </c>
      <c r="AD175" s="23">
        <f t="shared" si="250"/>
        <v>2031</v>
      </c>
      <c r="AE175" s="23">
        <f t="shared" si="250"/>
        <v>2032</v>
      </c>
      <c r="AF175" s="23">
        <f t="shared" si="250"/>
        <v>2033</v>
      </c>
      <c r="AG175" s="23">
        <f t="shared" si="250"/>
        <v>2034</v>
      </c>
      <c r="AH175" s="23">
        <f t="shared" si="250"/>
        <v>2035</v>
      </c>
      <c r="AI175" s="23">
        <f t="shared" si="250"/>
        <v>2036</v>
      </c>
      <c r="AJ175" s="23">
        <f t="shared" si="250"/>
        <v>2037</v>
      </c>
      <c r="AK175" s="23">
        <f t="shared" si="250"/>
        <v>2038</v>
      </c>
      <c r="AL175" s="23">
        <f t="shared" si="250"/>
        <v>2039</v>
      </c>
      <c r="AM175" s="23">
        <f t="shared" si="250"/>
        <v>2040</v>
      </c>
      <c r="AN175" s="23">
        <f t="shared" si="250"/>
        <v>2041</v>
      </c>
      <c r="AO175" s="23">
        <f t="shared" si="250"/>
        <v>2042</v>
      </c>
      <c r="AP175" s="23">
        <f t="shared" si="250"/>
        <v>2043</v>
      </c>
      <c r="AQ175" s="23">
        <f t="shared" si="250"/>
        <v>2044</v>
      </c>
    </row>
    <row r="176" spans="1:78">
      <c r="A176" s="185" t="s">
        <v>16</v>
      </c>
      <c r="B176" s="22" t="str">
        <f t="shared" si="247"/>
        <v/>
      </c>
      <c r="C176" s="23" t="str">
        <f t="shared" si="248"/>
        <v/>
      </c>
      <c r="D176" s="57"/>
      <c r="E176" s="23" t="str">
        <f t="shared" si="249"/>
        <v/>
      </c>
      <c r="F176" s="23" t="str">
        <f t="shared" si="249"/>
        <v/>
      </c>
      <c r="G176" s="23" t="str">
        <f t="shared" si="249"/>
        <v/>
      </c>
      <c r="H176" s="23"/>
      <c r="I176" s="23" t="str">
        <f t="shared" si="249"/>
        <v/>
      </c>
      <c r="J176" s="133" t="str">
        <f t="shared" ref="J176:J188" si="251">B76</f>
        <v>TFLCV</v>
      </c>
      <c r="K176" s="186">
        <f>F43</f>
        <v>17.151878492126293</v>
      </c>
      <c r="L176" s="186" cm="1">
        <f t="array" ref="L176">IF(L$174=-1,M176,IF(L$174=99,K176,IF(L$174=0,INDEX($F43:$N43,0,L$172),(INDEX($F43:$N43,0,L$174+1)-INDEX($F43:$N43,0,L$174))/(INDEX($F$4:$N$4,0,L$174+1)-INDEX($F$4:$N$4,0,L$174))+K176)))</f>
        <v>17.426820239732322</v>
      </c>
      <c r="M176" s="186" cm="1">
        <f t="array" ref="M176">IF(M$174=-1,N176,IF(M$174=99,L176,IF(M$174=0,INDEX($F43:$N43,0,M$172),(INDEX($F43:$N43,0,M$174+1)-INDEX($F43:$N43,0,M$174))/(INDEX($F$4:$N$4,0,M$174+1)-INDEX($F$4:$N$4,0,M$174))+L176)))</f>
        <v>17.701761987338351</v>
      </c>
      <c r="N176" s="186" cm="1">
        <f t="array" ref="N176">IF(N$174=-1,O176,IF(N$174=99,M176,IF(N$174=0,INDEX($F43:$N43,0,N$172),(INDEX($F43:$N43,0,N$174+1)-INDEX($F43:$N43,0,N$174))/(INDEX($F$4:$N$4,0,N$174+1)-INDEX($F$4:$N$4,0,N$174))+M176)))</f>
        <v>17.976703734944376</v>
      </c>
      <c r="O176" s="186" cm="1">
        <f t="array" ref="O176">IF(O$174=-1,P176,IF(O$174=99,N176,IF(O$174=0,INDEX($F43:$N43,0,O$172),(INDEX($F43:$N43,0,O$174+1)-INDEX($F43:$N43,0,O$174))/(INDEX($F$4:$N$4,0,O$174+1)-INDEX($F$4:$N$4,0,O$174))+N176)))</f>
        <v>18.126189230924304</v>
      </c>
      <c r="P176" s="186" cm="1">
        <f t="array" ref="P176">IF(P$174=-1,Q176,IF(P$174=99,O176,IF(P$174=0,INDEX($F43:$N43,0,P$172),(INDEX($F43:$N43,0,P$174+1)-INDEX($F43:$N43,0,P$174))/(INDEX($F$4:$N$4,0,P$174+1)-INDEX($F$4:$N$4,0,P$174))+O176)))</f>
        <v>18.275674726904235</v>
      </c>
      <c r="Q176" s="186" cm="1">
        <f t="array" ref="Q176">IF(Q$174=-1,R176,IF(Q$174=99,P176,IF(Q$174=0,INDEX($F43:$N43,0,Q$172),(INDEX($F43:$N43,0,Q$174+1)-INDEX($F43:$N43,0,Q$174))/(INDEX($F$4:$N$4,0,Q$174+1)-INDEX($F$4:$N$4,0,Q$174))+P176)))</f>
        <v>18.375455072784774</v>
      </c>
      <c r="R176" s="186" cm="1">
        <f t="array" ref="R176">IF(R$174=-1,S176,IF(R$174=99,Q176,IF(R$174=0,INDEX($F43:$N43,0,R$172),(INDEX($F43:$N43,0,R$174+1)-INDEX($F43:$N43,0,R$174))/(INDEX($F$4:$N$4,0,R$174+1)-INDEX($F$4:$N$4,0,R$174))+Q176)))</f>
        <v>18.475235418665314</v>
      </c>
      <c r="S176" s="186" cm="1">
        <f t="array" ref="S176">IF(S$174=-1,T176,IF(S$174=99,R176,IF(S$174=0,INDEX($F43:$N43,0,S$172),(INDEX($F43:$N43,0,S$174+1)-INDEX($F43:$N43,0,S$174))/(INDEX($F$4:$N$4,0,S$174+1)-INDEX($F$4:$N$4,0,S$174))+R176)))</f>
        <v>17.382141316780881</v>
      </c>
      <c r="T176" s="186" cm="1">
        <f t="array" ref="T176">IF(T$174=-1,U176,IF(T$174=99,S176,IF(T$174=0,INDEX($F43:$N43,0,T$172),(INDEX($F43:$N43,0,T$174+1)-INDEX($F43:$N43,0,T$174))/(INDEX($F$4:$N$4,0,T$174+1)-INDEX($F$4:$N$4,0,T$174))+S176)))</f>
        <v>17.672710772402414</v>
      </c>
      <c r="U176" s="186" cm="1">
        <f t="array" ref="U176">IF(U$174=-1,V176,IF(U$174=99,T176,IF(U$174=0,INDEX($F43:$N43,0,U$172),(INDEX($F43:$N43,0,U$174+1)-INDEX($F43:$N43,0,U$174))/(INDEX($F$4:$N$4,0,U$174+1)-INDEX($F$4:$N$4,0,U$174))+T176)))</f>
        <v>17.984966285643409</v>
      </c>
      <c r="V176" s="186" cm="1">
        <f t="array" ref="V176">IF(V$174=-1,W176,IF(V$174=99,U176,IF(V$174=0,INDEX($F43:$N43,0,V$172),(INDEX($F43:$N43,0,V$174+1)-INDEX($F43:$N43,0,V$174))/(INDEX($F$4:$N$4,0,V$174+1)-INDEX($F$4:$N$4,0,V$174))+U176)))</f>
        <v>18.297221798884404</v>
      </c>
      <c r="W176" s="186" cm="1">
        <f t="array" ref="W176">IF(W$174=-1,X176,IF(W$174=99,V176,IF(W$174=0,INDEX($F43:$N43,0,W$172),(INDEX($F43:$N43,0,W$174+1)-INDEX($F43:$N43,0,W$174))/(INDEX($F$4:$N$4,0,W$174+1)-INDEX($F$4:$N$4,0,W$174))+V176)))</f>
        <v>18.609477312125399</v>
      </c>
      <c r="X176" s="186" cm="1">
        <f t="array" ref="X176">IF(X$174=-1,Y176,IF(X$174=99,W176,IF(X$174=0,INDEX($F43:$N43,0,X$172),(INDEX($F43:$N43,0,X$174+1)-INDEX($F43:$N43,0,X$174))/(INDEX($F$4:$N$4,0,X$174+1)-INDEX($F$4:$N$4,0,X$174))+W176)))</f>
        <v>18.921732825366394</v>
      </c>
      <c r="Y176" s="186" cm="1">
        <f t="array" ref="Y176">IF(Y$174=-1,Z176,IF(Y$174=99,X176,IF(Y$174=0,INDEX($F43:$N43,0,Y$172),(INDEX($F43:$N43,0,Y$174+1)-INDEX($F43:$N43,0,Y$174))/(INDEX($F$4:$N$4,0,Y$174+1)-INDEX($F$4:$N$4,0,Y$174))+X176)))</f>
        <v>19.233988338607389</v>
      </c>
      <c r="Z176" s="186" cm="1">
        <f t="array" ref="Z176">IF(Z$174=-1,AA176,IF(Z$174=99,Y176,IF(Z$174=0,INDEX($F43:$N43,0,Z$172),(INDEX($F43:$N43,0,Z$174+1)-INDEX($F43:$N43,0,Z$174))/(INDEX($F$4:$N$4,0,Z$174+1)-INDEX($F$4:$N$4,0,Z$174))+Y176)))</f>
        <v>19.546243851848384</v>
      </c>
      <c r="AA176" s="186" cm="1">
        <f t="array" ref="AA176">IF(AA$174=-1,AB176,IF(AA$174=99,Z176,IF(AA$174=0,INDEX($F43:$N43,0,AA$172),(INDEX($F43:$N43,0,AA$174+1)-INDEX($F43:$N43,0,AA$174))/(INDEX($F$4:$N$4,0,AA$174+1)-INDEX($F$4:$N$4,0,AA$174))+Z176)))</f>
        <v>19.858499365089379</v>
      </c>
      <c r="AB176" s="186" cm="1">
        <f t="array" ref="AB176">IF(AB$174=-1,AC176,IF(AB$174=99,AA176,IF(AB$174=0,INDEX($F43:$N43,0,AB$172),(INDEX($F43:$N43,0,AB$174+1)-INDEX($F43:$N43,0,AB$174))/(INDEX($F$4:$N$4,0,AB$174+1)-INDEX($F$4:$N$4,0,AB$174))+AA176)))</f>
        <v>20.170754878330374</v>
      </c>
      <c r="AC176" s="186" cm="1">
        <f t="array" ref="AC176">IF(AC$174=-1,AD176,IF(AC$174=99,AB176,IF(AC$174=0,INDEX($F43:$N43,0,AC$172),(INDEX($F43:$N43,0,AC$174+1)-INDEX($F43:$N43,0,AC$174))/(INDEX($F$4:$N$4,0,AC$174+1)-INDEX($F$4:$N$4,0,AC$174))+AB176)))</f>
        <v>20.483010391571373</v>
      </c>
      <c r="AD176" s="186" cm="1">
        <f t="array" ref="AD176">IF(AD$174=-1,AE176,IF(AD$174=99,AC176,IF(AD$174=0,INDEX($F43:$N43,0,AD$172),(INDEX($F43:$N43,0,AD$174+1)-INDEX($F43:$N43,0,AD$174))/(INDEX($F$4:$N$4,0,AD$174+1)-INDEX($F$4:$N$4,0,AD$174))+AC176)))</f>
        <v>20.998119839378525</v>
      </c>
      <c r="AE176" s="186" cm="1">
        <f t="array" ref="AE176">IF(AE$174=-1,AF176,IF(AE$174=99,AD176,IF(AE$174=0,INDEX($F43:$N43,0,AE$172),(INDEX($F43:$N43,0,AE$174+1)-INDEX($F43:$N43,0,AE$174))/(INDEX($F$4:$N$4,0,AE$174+1)-INDEX($F$4:$N$4,0,AE$174))+AD176)))</f>
        <v>21.513229287185677</v>
      </c>
      <c r="AF176" s="186" cm="1">
        <f t="array" ref="AF176">IF(AF$174=-1,AG176,IF(AF$174=99,AE176,IF(AF$174=0,INDEX($F43:$N43,0,AF$172),(INDEX($F43:$N43,0,AF$174+1)-INDEX($F43:$N43,0,AF$174))/(INDEX($F$4:$N$4,0,AF$174+1)-INDEX($F$4:$N$4,0,AF$174))+AE176)))</f>
        <v>22.028338734992829</v>
      </c>
      <c r="AG176" s="186" cm="1">
        <f t="array" ref="AG176">IF(AG$174=-1,AH176,IF(AG$174=99,AF176,IF(AG$174=0,INDEX($F43:$N43,0,AG$172),(INDEX($F43:$N43,0,AG$174+1)-INDEX($F43:$N43,0,AG$174))/(INDEX($F$4:$N$4,0,AG$174+1)-INDEX($F$4:$N$4,0,AG$174))+AF176)))</f>
        <v>22.543448182799981</v>
      </c>
      <c r="AH176" s="186" cm="1">
        <f t="array" ref="AH176">IF(AH$174=-1,AI176,IF(AH$174=99,AG176,IF(AH$174=0,INDEX($F43:$N43,0,AH$172),(INDEX($F43:$N43,0,AH$174+1)-INDEX($F43:$N43,0,AH$174))/(INDEX($F$4:$N$4,0,AH$174+1)-INDEX($F$4:$N$4,0,AH$174))+AG176)))</f>
        <v>23.058557630607133</v>
      </c>
      <c r="AI176" s="186" cm="1">
        <f t="array" ref="AI176">IF(AI$174=-1,AJ176,IF(AI$174=99,AH176,IF(AI$174=0,INDEX($F43:$N43,0,AI$172),(INDEX($F43:$N43,0,AI$174+1)-INDEX($F43:$N43,0,AI$174))/(INDEX($F$4:$N$4,0,AI$174+1)-INDEX($F$4:$N$4,0,AI$174))+AH176)))</f>
        <v>23.573667078414285</v>
      </c>
      <c r="AJ176" s="186" cm="1">
        <f t="array" ref="AJ176">IF(AJ$174=-1,AK176,IF(AJ$174=99,AI176,IF(AJ$174=0,INDEX($F43:$N43,0,AJ$172),(INDEX($F43:$N43,0,AJ$174+1)-INDEX($F43:$N43,0,AJ$174))/(INDEX($F$4:$N$4,0,AJ$174+1)-INDEX($F$4:$N$4,0,AJ$174))+AI176)))</f>
        <v>24.088776526221437</v>
      </c>
      <c r="AK176" s="186" cm="1">
        <f t="array" ref="AK176">IF(AK$174=-1,AL176,IF(AK$174=99,AJ176,IF(AK$174=0,INDEX($F43:$N43,0,AK$172),(INDEX($F43:$N43,0,AK$174+1)-INDEX($F43:$N43,0,AK$174))/(INDEX($F$4:$N$4,0,AK$174+1)-INDEX($F$4:$N$4,0,AK$174))+AJ176)))</f>
        <v>24.603885974028589</v>
      </c>
      <c r="AL176" s="186" cm="1">
        <f t="array" ref="AL176">IF(AL$174=-1,AM176,IF(AL$174=99,AK176,IF(AL$174=0,INDEX($F43:$N43,0,AL$172),(INDEX($F43:$N43,0,AL$174+1)-INDEX($F43:$N43,0,AL$174))/(INDEX($F$4:$N$4,0,AL$174+1)-INDEX($F$4:$N$4,0,AL$174))+AK176)))</f>
        <v>25.118995421835741</v>
      </c>
      <c r="AM176" s="186" cm="1">
        <f t="array" ref="AM176">IF(AM$174=-1,AN176,IF(AM$174=99,AL176,IF(AM$174=0,INDEX($F43:$N43,0,AM$172),(INDEX($F43:$N43,0,AM$174+1)-INDEX($F43:$N43,0,AM$174))/(INDEX($F$4:$N$4,0,AM$174+1)-INDEX($F$4:$N$4,0,AM$174))+AL176)))</f>
        <v>25.634104869642908</v>
      </c>
      <c r="AN176" s="186" cm="1">
        <f t="array" ref="AN176">IF(AN$174=-1,AO176,IF(AN$174=99,AM176,IF(AN$174=0,INDEX($F43:$N43,0,AN$172),(INDEX($F43:$N43,0,AN$174+1)-INDEX($F43:$N43,0,AN$174))/(INDEX($F$4:$N$4,0,AN$174+1)-INDEX($F$4:$N$4,0,AN$174))+AM176)))</f>
        <v>26.385439769853491</v>
      </c>
      <c r="AO176" s="186" cm="1">
        <f t="array" ref="AO176">IF(AO$174=-1,AP176,IF(AO$174=99,AN176,IF(AO$174=0,INDEX($F43:$N43,0,AO$172),(INDEX($F43:$N43,0,AO$174+1)-INDEX($F43:$N43,0,AO$174))/(INDEX($F$4:$N$4,0,AO$174+1)-INDEX($F$4:$N$4,0,AO$174))+AN176)))</f>
        <v>33.147453871748745</v>
      </c>
      <c r="AP176" s="186" cm="1">
        <f t="array" ref="AP176">IF(AP$174=-1,AQ176,IF(AP$174=99,AO176,IF(AP$174=0,INDEX($F43:$N43,0,AP$172),(INDEX($F43:$N43,0,AP$174+1)-INDEX($F43:$N43,0,AP$174))/(INDEX($F$4:$N$4,0,AP$174+1)-INDEX($F$4:$N$4,0,AP$174))+AO176)))</f>
        <v>33.147453871748745</v>
      </c>
      <c r="AQ176" s="186" cm="1">
        <f t="array" ref="AQ176">IF(AQ$174=-1,AR176,IF(AQ$174=99,AP176,IF(AQ$174=0,INDEX($F43:$N43,0,AQ$172),(INDEX($F43:$N43,0,AQ$174+1)-INDEX($F43:$N43,0,AQ$174))/(INDEX($F$4:$N$4,0,AQ$174+1)-INDEX($F$4:$N$4,0,AQ$174))+AP176)))</f>
        <v>33.147453871748745</v>
      </c>
    </row>
    <row r="177" spans="1:57">
      <c r="A177" s="185" t="s">
        <v>16</v>
      </c>
      <c r="B177" s="22" t="str">
        <f t="shared" si="247"/>
        <v/>
      </c>
      <c r="C177" s="23" t="str">
        <f t="shared" si="248"/>
        <v/>
      </c>
      <c r="D177" s="57"/>
      <c r="E177" s="23" t="str">
        <f t="shared" si="249"/>
        <v/>
      </c>
      <c r="F177" s="23" t="str">
        <f t="shared" si="249"/>
        <v/>
      </c>
      <c r="G177" s="23" t="str">
        <f t="shared" si="249"/>
        <v/>
      </c>
      <c r="H177" s="23"/>
      <c r="I177" s="23" t="str">
        <f t="shared" si="249"/>
        <v/>
      </c>
      <c r="J177" s="133" t="str">
        <f t="shared" si="251"/>
        <v>TFHCV1</v>
      </c>
      <c r="K177" s="186">
        <f>F46</f>
        <v>4.9123710000000003</v>
      </c>
      <c r="L177" s="186" cm="1">
        <f t="array" ref="L177">IF(L$174=-1,M177,IF(L$174=99,K177,IF(L$174=0,INDEX($F46:$N46,0,L$172),(INDEX($F46:$N46,0,L$174+1)-INDEX($F46:$N46,0,L$174))/(INDEX($F$4:$N$4,0,L$174+1)-INDEX($F$4:$N$4,0,L$174))+K177)))</f>
        <v>4.9911154866898508</v>
      </c>
      <c r="M177" s="186" cm="1">
        <f t="array" ref="M177">IF(M$174=-1,N177,IF(M$174=99,L177,IF(M$174=0,INDEX($F46:$N46,0,M$172),(INDEX($F46:$N46,0,M$174+1)-INDEX($F46:$N46,0,M$174))/(INDEX($F$4:$N$4,0,M$174+1)-INDEX($F$4:$N$4,0,M$174))+L177)))</f>
        <v>5.0698599733797014</v>
      </c>
      <c r="N177" s="186" cm="1">
        <f t="array" ref="N177">IF(N$174=-1,O177,IF(N$174=99,M177,IF(N$174=0,INDEX($F46:$N46,0,N$172),(INDEX($F46:$N46,0,N$174+1)-INDEX($F46:$N46,0,N$174))/(INDEX($F$4:$N$4,0,N$174+1)-INDEX($F$4:$N$4,0,N$174))+M177)))</f>
        <v>5.1486044600695511</v>
      </c>
      <c r="O177" s="186" cm="1">
        <f t="array" ref="O177">IF(O$174=-1,P177,IF(O$174=99,N177,IF(O$174=0,INDEX($F46:$N46,0,O$172),(INDEX($F46:$N46,0,O$174+1)-INDEX($F46:$N46,0,O$174))/(INDEX($F$4:$N$4,0,O$174+1)-INDEX($F$4:$N$4,0,O$174))+N177)))</f>
        <v>5.1914177423411996</v>
      </c>
      <c r="P177" s="186" cm="1">
        <f t="array" ref="P177">IF(P$174=-1,Q177,IF(P$174=99,O177,IF(P$174=0,INDEX($F46:$N46,0,P$172),(INDEX($F46:$N46,0,P$174+1)-INDEX($F46:$N46,0,P$174))/(INDEX($F$4:$N$4,0,P$174+1)-INDEX($F$4:$N$4,0,P$174))+O177)))</f>
        <v>5.2342310246128489</v>
      </c>
      <c r="Q177" s="186" cm="1">
        <f t="array" ref="Q177">IF(Q$174=-1,R177,IF(Q$174=99,P177,IF(Q$174=0,INDEX($F46:$N46,0,Q$172),(INDEX($F46:$N46,0,Q$174+1)-INDEX($F46:$N46,0,Q$174))/(INDEX($F$4:$N$4,0,Q$174+1)-INDEX($F$4:$N$4,0,Q$174))+P177)))</f>
        <v>5.2628085403466827</v>
      </c>
      <c r="R177" s="186" cm="1">
        <f t="array" ref="R177">IF(R$174=-1,S177,IF(R$174=99,Q177,IF(R$174=0,INDEX($F46:$N46,0,R$172),(INDEX($F46:$N46,0,R$174+1)-INDEX($F46:$N46,0,R$174))/(INDEX($F$4:$N$4,0,R$174+1)-INDEX($F$4:$N$4,0,R$174))+Q177)))</f>
        <v>5.2913860560805155</v>
      </c>
      <c r="S177" s="186" cm="1">
        <f t="array" ref="S177">IF(S$174=-1,T177,IF(S$174=99,R177,IF(S$174=0,INDEX($F46:$N46,0,S$172),(INDEX($F46:$N46,0,S$174+1)-INDEX($F46:$N46,0,S$174))/(INDEX($F$4:$N$4,0,S$174+1)-INDEX($F$4:$N$4,0,S$174))+R177)))</f>
        <v>4.9783192529992588</v>
      </c>
      <c r="T177" s="186" cm="1">
        <f t="array" ref="T177">IF(T$174=-1,U177,IF(T$174=99,S177,IF(T$174=0,INDEX($F46:$N46,0,T$172),(INDEX($F46:$N46,0,T$174+1)-INDEX($F46:$N46,0,T$174))/(INDEX($F$4:$N$4,0,T$174+1)-INDEX($F$4:$N$4,0,T$174))+S177)))</f>
        <v>5.0615395817776054</v>
      </c>
      <c r="U177" s="186" cm="1">
        <f t="array" ref="U177">IF(U$174=-1,V177,IF(U$174=99,T177,IF(U$174=0,INDEX($F46:$N46,0,U$172),(INDEX($F46:$N46,0,U$174+1)-INDEX($F46:$N46,0,U$174))/(INDEX($F$4:$N$4,0,U$174+1)-INDEX($F$4:$N$4,0,U$174))+T177)))</f>
        <v>5.1509708897558735</v>
      </c>
      <c r="V177" s="186" cm="1">
        <f t="array" ref="V177">IF(V$174=-1,W177,IF(V$174=99,U177,IF(V$174=0,INDEX($F46:$N46,0,V$172),(INDEX($F46:$N46,0,V$174+1)-INDEX($F46:$N46,0,V$174))/(INDEX($F$4:$N$4,0,V$174+1)-INDEX($F$4:$N$4,0,V$174))+U177)))</f>
        <v>5.2404021977341415</v>
      </c>
      <c r="W177" s="186" cm="1">
        <f t="array" ref="W177">IF(W$174=-1,X177,IF(W$174=99,V177,IF(W$174=0,INDEX($F46:$N46,0,W$172),(INDEX($F46:$N46,0,W$174+1)-INDEX($F46:$N46,0,W$174))/(INDEX($F$4:$N$4,0,W$174+1)-INDEX($F$4:$N$4,0,W$174))+V177)))</f>
        <v>5.3298335057124095</v>
      </c>
      <c r="X177" s="186" cm="1">
        <f t="array" ref="X177">IF(X$174=-1,Y177,IF(X$174=99,W177,IF(X$174=0,INDEX($F46:$N46,0,X$172),(INDEX($F46:$N46,0,X$174+1)-INDEX($F46:$N46,0,X$174))/(INDEX($F$4:$N$4,0,X$174+1)-INDEX($F$4:$N$4,0,X$174))+W177)))</f>
        <v>5.4192648136906776</v>
      </c>
      <c r="Y177" s="186" cm="1">
        <f t="array" ref="Y177">IF(Y$174=-1,Z177,IF(Y$174=99,X177,IF(Y$174=0,INDEX($F46:$N46,0,Y$172),(INDEX($F46:$N46,0,Y$174+1)-INDEX($F46:$N46,0,Y$174))/(INDEX($F$4:$N$4,0,Y$174+1)-INDEX($F$4:$N$4,0,Y$174))+X177)))</f>
        <v>5.5086961216689456</v>
      </c>
      <c r="Z177" s="186" cm="1">
        <f t="array" ref="Z177">IF(Z$174=-1,AA177,IF(Z$174=99,Y177,IF(Z$174=0,INDEX($F46:$N46,0,Z$172),(INDEX($F46:$N46,0,Z$174+1)-INDEX($F46:$N46,0,Z$174))/(INDEX($F$4:$N$4,0,Z$174+1)-INDEX($F$4:$N$4,0,Z$174))+Y177)))</f>
        <v>5.5981274296472137</v>
      </c>
      <c r="AA177" s="186" cm="1">
        <f t="array" ref="AA177">IF(AA$174=-1,AB177,IF(AA$174=99,Z177,IF(AA$174=0,INDEX($F46:$N46,0,AA$172),(INDEX($F46:$N46,0,AA$174+1)-INDEX($F46:$N46,0,AA$174))/(INDEX($F$4:$N$4,0,AA$174+1)-INDEX($F$4:$N$4,0,AA$174))+Z177)))</f>
        <v>5.6875587376254817</v>
      </c>
      <c r="AB177" s="186" cm="1">
        <f t="array" ref="AB177">IF(AB$174=-1,AC177,IF(AB$174=99,AA177,IF(AB$174=0,INDEX($F46:$N46,0,AB$172),(INDEX($F46:$N46,0,AB$174+1)-INDEX($F46:$N46,0,AB$174))/(INDEX($F$4:$N$4,0,AB$174+1)-INDEX($F$4:$N$4,0,AB$174))+AA177)))</f>
        <v>5.7769900456037497</v>
      </c>
      <c r="AC177" s="186" cm="1">
        <f t="array" ref="AC177">IF(AC$174=-1,AD177,IF(AC$174=99,AB177,IF(AC$174=0,INDEX($F46:$N46,0,AC$172),(INDEX($F46:$N46,0,AC$174+1)-INDEX($F46:$N46,0,AC$174))/(INDEX($F$4:$N$4,0,AC$174+1)-INDEX($F$4:$N$4,0,AC$174))+AB177)))</f>
        <v>5.8664213535820195</v>
      </c>
      <c r="AD177" s="186" cm="1">
        <f t="array" ref="AD177">IF(AD$174=-1,AE177,IF(AD$174=99,AC177,IF(AD$174=0,INDEX($F46:$N46,0,AD$172),(INDEX($F46:$N46,0,AD$174+1)-INDEX($F46:$N46,0,AD$174))/(INDEX($F$4:$N$4,0,AD$174+1)-INDEX($F$4:$N$4,0,AD$174))+AC177)))</f>
        <v>6.0139508917836499</v>
      </c>
      <c r="AE177" s="186" cm="1">
        <f t="array" ref="AE177">IF(AE$174=-1,AF177,IF(AE$174=99,AD177,IF(AE$174=0,INDEX($F46:$N46,0,AE$172),(INDEX($F46:$N46,0,AE$174+1)-INDEX($F46:$N46,0,AE$174))/(INDEX($F$4:$N$4,0,AE$174+1)-INDEX($F$4:$N$4,0,AE$174))+AD177)))</f>
        <v>6.1614804299852803</v>
      </c>
      <c r="AF177" s="186" cm="1">
        <f t="array" ref="AF177">IF(AF$174=-1,AG177,IF(AF$174=99,AE177,IF(AF$174=0,INDEX($F46:$N46,0,AF$172),(INDEX($F46:$N46,0,AF$174+1)-INDEX($F46:$N46,0,AF$174))/(INDEX($F$4:$N$4,0,AF$174+1)-INDEX($F$4:$N$4,0,AF$174))+AE177)))</f>
        <v>6.3090099681869107</v>
      </c>
      <c r="AG177" s="186" cm="1">
        <f t="array" ref="AG177">IF(AG$174=-1,AH177,IF(AG$174=99,AF177,IF(AG$174=0,INDEX($F46:$N46,0,AG$172),(INDEX($F46:$N46,0,AG$174+1)-INDEX($F46:$N46,0,AG$174))/(INDEX($F$4:$N$4,0,AG$174+1)-INDEX($F$4:$N$4,0,AG$174))+AF177)))</f>
        <v>6.4565395063885411</v>
      </c>
      <c r="AH177" s="186" cm="1">
        <f t="array" ref="AH177">IF(AH$174=-1,AI177,IF(AH$174=99,AG177,IF(AH$174=0,INDEX($F46:$N46,0,AH$172),(INDEX($F46:$N46,0,AH$174+1)-INDEX($F46:$N46,0,AH$174))/(INDEX($F$4:$N$4,0,AH$174+1)-INDEX($F$4:$N$4,0,AH$174))+AG177)))</f>
        <v>6.6040690445901715</v>
      </c>
      <c r="AI177" s="186" cm="1">
        <f t="array" ref="AI177">IF(AI$174=-1,AJ177,IF(AI$174=99,AH177,IF(AI$174=0,INDEX($F46:$N46,0,AI$172),(INDEX($F46:$N46,0,AI$174+1)-INDEX($F46:$N46,0,AI$174))/(INDEX($F$4:$N$4,0,AI$174+1)-INDEX($F$4:$N$4,0,AI$174))+AH177)))</f>
        <v>6.7515985827918019</v>
      </c>
      <c r="AJ177" s="186" cm="1">
        <f t="array" ref="AJ177">IF(AJ$174=-1,AK177,IF(AJ$174=99,AI177,IF(AJ$174=0,INDEX($F46:$N46,0,AJ$172),(INDEX($F46:$N46,0,AJ$174+1)-INDEX($F46:$N46,0,AJ$174))/(INDEX($F$4:$N$4,0,AJ$174+1)-INDEX($F$4:$N$4,0,AJ$174))+AI177)))</f>
        <v>6.8991281209934323</v>
      </c>
      <c r="AK177" s="186" cm="1">
        <f t="array" ref="AK177">IF(AK$174=-1,AL177,IF(AK$174=99,AJ177,IF(AK$174=0,INDEX($F46:$N46,0,AK$172),(INDEX($F46:$N46,0,AK$174+1)-INDEX($F46:$N46,0,AK$174))/(INDEX($F$4:$N$4,0,AK$174+1)-INDEX($F$4:$N$4,0,AK$174))+AJ177)))</f>
        <v>7.0466576591950627</v>
      </c>
      <c r="AL177" s="186" cm="1">
        <f t="array" ref="AL177">IF(AL$174=-1,AM177,IF(AL$174=99,AK177,IF(AL$174=0,INDEX($F46:$N46,0,AL$172),(INDEX($F46:$N46,0,AL$174+1)-INDEX($F46:$N46,0,AL$174))/(INDEX($F$4:$N$4,0,AL$174+1)-INDEX($F$4:$N$4,0,AL$174))+AK177)))</f>
        <v>7.1941871973966931</v>
      </c>
      <c r="AM177" s="186" cm="1">
        <f t="array" ref="AM177">IF(AM$174=-1,AN177,IF(AM$174=99,AL177,IF(AM$174=0,INDEX($F46:$N46,0,AM$172),(INDEX($F46:$N46,0,AM$174+1)-INDEX($F46:$N46,0,AM$174))/(INDEX($F$4:$N$4,0,AM$174+1)-INDEX($F$4:$N$4,0,AM$174))+AL177)))</f>
        <v>7.341716735598327</v>
      </c>
      <c r="AN177" s="186" cm="1">
        <f t="array" ref="AN177">IF(AN$174=-1,AO177,IF(AN$174=99,AM177,IF(AN$174=0,INDEX($F46:$N46,0,AN$172),(INDEX($F46:$N46,0,AN$174+1)-INDEX($F46:$N46,0,AN$174))/(INDEX($F$4:$N$4,0,AN$174+1)-INDEX($F$4:$N$4,0,AN$174))+AM177)))</f>
        <v>7.5569022487639357</v>
      </c>
      <c r="AO177" s="186" cm="1">
        <f t="array" ref="AO177">IF(AO$174=-1,AP177,IF(AO$174=99,AN177,IF(AO$174=0,INDEX($F46:$N46,0,AO$172),(INDEX($F46:$N46,0,AO$174+1)-INDEX($F46:$N46,0,AO$174))/(INDEX($F$4:$N$4,0,AO$174+1)-INDEX($F$4:$N$4,0,AO$174))+AN177)))</f>
        <v>9.4935718672544152</v>
      </c>
      <c r="AP177" s="186" cm="1">
        <f t="array" ref="AP177">IF(AP$174=-1,AQ177,IF(AP$174=99,AO177,IF(AP$174=0,INDEX($F46:$N46,0,AP$172),(INDEX($F46:$N46,0,AP$174+1)-INDEX($F46:$N46,0,AP$174))/(INDEX($F$4:$N$4,0,AP$174+1)-INDEX($F$4:$N$4,0,AP$174))+AO177)))</f>
        <v>9.4935718672544152</v>
      </c>
      <c r="AQ177" s="186" cm="1">
        <f t="array" ref="AQ177">IF(AQ$174=-1,AR177,IF(AQ$174=99,AP177,IF(AQ$174=0,INDEX($F46:$N46,0,AQ$172),(INDEX($F46:$N46,0,AQ$174+1)-INDEX($F46:$N46,0,AQ$174))/(INDEX($F$4:$N$4,0,AQ$174+1)-INDEX($F$4:$N$4,0,AQ$174))+AP177)))</f>
        <v>9.4935718672544152</v>
      </c>
      <c r="AZ177" s="186"/>
      <c r="BA177" s="186"/>
      <c r="BB177" s="186"/>
      <c r="BC177" s="186"/>
      <c r="BD177" s="186"/>
      <c r="BE177" s="186"/>
    </row>
    <row r="178" spans="1:57">
      <c r="A178" s="185" t="s">
        <v>16</v>
      </c>
      <c r="B178" s="22" t="str">
        <f t="shared" si="247"/>
        <v/>
      </c>
      <c r="C178" s="23" t="str">
        <f t="shared" si="248"/>
        <v/>
      </c>
      <c r="D178" s="57"/>
      <c r="E178" s="23" t="str">
        <f t="shared" si="249"/>
        <v/>
      </c>
      <c r="F178" s="23" t="str">
        <f t="shared" si="249"/>
        <v/>
      </c>
      <c r="G178" s="23" t="str">
        <f t="shared" si="249"/>
        <v/>
      </c>
      <c r="H178" s="23"/>
      <c r="I178" s="23" t="str">
        <f t="shared" si="249"/>
        <v/>
      </c>
      <c r="J178" s="133" t="str">
        <f t="shared" si="251"/>
        <v>TFHCV2</v>
      </c>
      <c r="K178" s="186">
        <f t="shared" ref="K178:K185" si="252">F51</f>
        <v>1.637614669131271</v>
      </c>
      <c r="L178" s="186" cm="1">
        <f t="array" ref="L178">IF(L$174=-1,M178,IF(L$174=99,K178,IF(L$174=0,INDEX($F51:$N51,0,L$172),(INDEX($F51:$N51,0,L$174+1)-INDEX($F51:$N51,0,L$174))/(INDEX($F$4:$N$4,0,L$174+1)-INDEX($F$4:$N$4,0,L$174))+K178)))</f>
        <v>1.6638653587710621</v>
      </c>
      <c r="M178" s="186" cm="1">
        <f t="array" ref="M178">IF(M$174=-1,N178,IF(M$174=99,L178,IF(M$174=0,INDEX($F51:$N51,0,M$172),(INDEX($F51:$N51,0,M$174+1)-INDEX($F51:$N51,0,M$174))/(INDEX($F$4:$N$4,0,M$174+1)-INDEX($F$4:$N$4,0,M$174))+L178)))</f>
        <v>1.6901160484108533</v>
      </c>
      <c r="N178" s="186" cm="1">
        <f t="array" ref="N178">IF(N$174=-1,O178,IF(N$174=99,M178,IF(N$174=0,INDEX($F51:$N51,0,N$172),(INDEX($F51:$N51,0,N$174+1)-INDEX($F51:$N51,0,N$174))/(INDEX($F$4:$N$4,0,N$174+1)-INDEX($F$4:$N$4,0,N$174))+M178)))</f>
        <v>1.7163667380506447</v>
      </c>
      <c r="O178" s="186" cm="1">
        <f t="array" ref="O178">IF(O$174=-1,P178,IF(O$174=99,N178,IF(O$174=0,INDEX($F51:$N51,0,O$172),(INDEX($F51:$N51,0,O$174+1)-INDEX($F51:$N51,0,O$174))/(INDEX($F$4:$N$4,0,O$174+1)-INDEX($F$4:$N$4,0,O$174))+N178)))</f>
        <v>1.7306392062908711</v>
      </c>
      <c r="P178" s="186" cm="1">
        <f t="array" ref="P178">IF(P$174=-1,Q178,IF(P$174=99,O178,IF(P$174=0,INDEX($F51:$N51,0,P$172),(INDEX($F51:$N51,0,P$174+1)-INDEX($F51:$N51,0,P$174))/(INDEX($F$4:$N$4,0,P$174+1)-INDEX($F$4:$N$4,0,P$174))+O178)))</f>
        <v>1.7449116745310977</v>
      </c>
      <c r="Q178" s="186" cm="1">
        <f t="array" ref="Q178">IF(Q$174=-1,R178,IF(Q$174=99,P178,IF(Q$174=0,INDEX($F51:$N51,0,Q$172),(INDEX($F51:$N51,0,Q$174+1)-INDEX($F51:$N51,0,Q$174))/(INDEX($F$4:$N$4,0,Q$174+1)-INDEX($F$4:$N$4,0,Q$174))+P178)))</f>
        <v>1.7544384303427119</v>
      </c>
      <c r="R178" s="186" cm="1">
        <f t="array" ref="R178">IF(R$174=-1,S178,IF(R$174=99,Q178,IF(R$174=0,INDEX($F51:$N51,0,R$172),(INDEX($F51:$N51,0,R$174+1)-INDEX($F51:$N51,0,R$174))/(INDEX($F$4:$N$4,0,R$174+1)-INDEX($F$4:$N$4,0,R$174))+Q178)))</f>
        <v>1.763965186154326</v>
      </c>
      <c r="S178" s="186" cm="1">
        <f t="array" ref="S178">IF(S$174=-1,T178,IF(S$174=99,R178,IF(S$174=0,INDEX($F51:$N51,0,S$172),(INDEX($F51:$N51,0,S$174+1)-INDEX($F51:$N51,0,S$174))/(INDEX($F$4:$N$4,0,S$174+1)-INDEX($F$4:$N$4,0,S$174))+R178)))</f>
        <v>1.6595995368285938</v>
      </c>
      <c r="T178" s="186" cm="1">
        <f t="array" ref="T178">IF(T$174=-1,U178,IF(T$174=99,S178,IF(T$174=0,INDEX($F51:$N51,0,T$172),(INDEX($F51:$N51,0,T$174+1)-INDEX($F51:$N51,0,T$174))/(INDEX($F$4:$N$4,0,T$174+1)-INDEX($F$4:$N$4,0,T$174))+S178)))</f>
        <v>1.6873423174893678</v>
      </c>
      <c r="U178" s="186" cm="1">
        <f t="array" ref="U178">IF(U$174=-1,V178,IF(U$174=99,T178,IF(U$174=0,INDEX($F51:$N51,0,U$172),(INDEX($F51:$N51,0,U$174+1)-INDEX($F51:$N51,0,U$174))/(INDEX($F$4:$N$4,0,U$174+1)-INDEX($F$4:$N$4,0,U$174))+T178)))</f>
        <v>1.7171556238998178</v>
      </c>
      <c r="V178" s="186" cm="1">
        <f t="array" ref="V178">IF(V$174=-1,W178,IF(V$174=99,U178,IF(V$174=0,INDEX($F51:$N51,0,V$172),(INDEX($F51:$N51,0,V$174+1)-INDEX($F51:$N51,0,V$174))/(INDEX($F$4:$N$4,0,V$174+1)-INDEX($F$4:$N$4,0,V$174))+U178)))</f>
        <v>1.7469689303102678</v>
      </c>
      <c r="W178" s="186" cm="1">
        <f t="array" ref="W178">IF(W$174=-1,X178,IF(W$174=99,V178,IF(W$174=0,INDEX($F51:$N51,0,W$172),(INDEX($F51:$N51,0,W$174+1)-INDEX($F51:$N51,0,W$174))/(INDEX($F$4:$N$4,0,W$174+1)-INDEX($F$4:$N$4,0,W$174))+V178)))</f>
        <v>1.7767822367207178</v>
      </c>
      <c r="X178" s="186" cm="1">
        <f t="array" ref="X178">IF(X$174=-1,Y178,IF(X$174=99,W178,IF(X$174=0,INDEX($F51:$N51,0,X$172),(INDEX($F51:$N51,0,X$174+1)-INDEX($F51:$N51,0,X$174))/(INDEX($F$4:$N$4,0,X$174+1)-INDEX($F$4:$N$4,0,X$174))+W178)))</f>
        <v>1.8065955431311678</v>
      </c>
      <c r="Y178" s="186" cm="1">
        <f t="array" ref="Y178">IF(Y$174=-1,Z178,IF(Y$174=99,X178,IF(Y$174=0,INDEX($F51:$N51,0,Y$172),(INDEX($F51:$N51,0,Y$174+1)-INDEX($F51:$N51,0,Y$174))/(INDEX($F$4:$N$4,0,Y$174+1)-INDEX($F$4:$N$4,0,Y$174))+X178)))</f>
        <v>1.8364088495416178</v>
      </c>
      <c r="Z178" s="186" cm="1">
        <f t="array" ref="Z178">IF(Z$174=-1,AA178,IF(Z$174=99,Y178,IF(Z$174=0,INDEX($F51:$N51,0,Z$172),(INDEX($F51:$N51,0,Z$174+1)-INDEX($F51:$N51,0,Z$174))/(INDEX($F$4:$N$4,0,Z$174+1)-INDEX($F$4:$N$4,0,Z$174))+Y178)))</f>
        <v>1.8662221559520678</v>
      </c>
      <c r="AA178" s="186" cm="1">
        <f t="array" ref="AA178">IF(AA$174=-1,AB178,IF(AA$174=99,Z178,IF(AA$174=0,INDEX($F51:$N51,0,AA$172),(INDEX($F51:$N51,0,AA$174+1)-INDEX($F51:$N51,0,AA$174))/(INDEX($F$4:$N$4,0,AA$174+1)-INDEX($F$4:$N$4,0,AA$174))+Z178)))</f>
        <v>1.8960354623625177</v>
      </c>
      <c r="AB178" s="186" cm="1">
        <f t="array" ref="AB178">IF(AB$174=-1,AC178,IF(AB$174=99,AA178,IF(AB$174=0,INDEX($F51:$N51,0,AB$172),(INDEX($F51:$N51,0,AB$174+1)-INDEX($F51:$N51,0,AB$174))/(INDEX($F$4:$N$4,0,AB$174+1)-INDEX($F$4:$N$4,0,AB$174))+AA178)))</f>
        <v>1.9258487687729677</v>
      </c>
      <c r="AC178" s="186" cm="1">
        <f t="array" ref="AC178">IF(AC$174=-1,AD178,IF(AC$174=99,AB178,IF(AC$174=0,INDEX($F51:$N51,0,AC$172),(INDEX($F51:$N51,0,AC$174+1)-INDEX($F51:$N51,0,AC$174))/(INDEX($F$4:$N$4,0,AC$174+1)-INDEX($F$4:$N$4,0,AC$174))+AB178)))</f>
        <v>1.9556620751834175</v>
      </c>
      <c r="AD178" s="186" cm="1">
        <f t="array" ref="AD178">IF(AD$174=-1,AE178,IF(AD$174=99,AC178,IF(AD$174=0,INDEX($F51:$N51,0,AD$172),(INDEX($F51:$N51,0,AD$174+1)-INDEX($F51:$N51,0,AD$174))/(INDEX($F$4:$N$4,0,AD$174+1)-INDEX($F$4:$N$4,0,AD$174))+AC178)))</f>
        <v>2.0048433230755562</v>
      </c>
      <c r="AE178" s="186" cm="1">
        <f t="array" ref="AE178">IF(AE$174=-1,AF178,IF(AE$174=99,AD178,IF(AE$174=0,INDEX($F51:$N51,0,AE$172),(INDEX($F51:$N51,0,AE$174+1)-INDEX($F51:$N51,0,AE$174))/(INDEX($F$4:$N$4,0,AE$174+1)-INDEX($F$4:$N$4,0,AE$174))+AD178)))</f>
        <v>2.054024570967695</v>
      </c>
      <c r="AF178" s="186" cm="1">
        <f t="array" ref="AF178">IF(AF$174=-1,AG178,IF(AF$174=99,AE178,IF(AF$174=0,INDEX($F51:$N51,0,AF$172),(INDEX($F51:$N51,0,AF$174+1)-INDEX($F51:$N51,0,AF$174))/(INDEX($F$4:$N$4,0,AF$174+1)-INDEX($F$4:$N$4,0,AF$174))+AE178)))</f>
        <v>2.1032058188598337</v>
      </c>
      <c r="AG178" s="186" cm="1">
        <f t="array" ref="AG178">IF(AG$174=-1,AH178,IF(AG$174=99,AF178,IF(AG$174=0,INDEX($F51:$N51,0,AG$172),(INDEX($F51:$N51,0,AG$174+1)-INDEX($F51:$N51,0,AG$174))/(INDEX($F$4:$N$4,0,AG$174+1)-INDEX($F$4:$N$4,0,AG$174))+AF178)))</f>
        <v>2.1523870667519724</v>
      </c>
      <c r="AH178" s="186" cm="1">
        <f t="array" ref="AH178">IF(AH$174=-1,AI178,IF(AH$174=99,AG178,IF(AH$174=0,INDEX($F51:$N51,0,AH$172),(INDEX($F51:$N51,0,AH$174+1)-INDEX($F51:$N51,0,AH$174))/(INDEX($F$4:$N$4,0,AH$174+1)-INDEX($F$4:$N$4,0,AH$174))+AG178)))</f>
        <v>2.2015683146441112</v>
      </c>
      <c r="AI178" s="186" cm="1">
        <f t="array" ref="AI178">IF(AI$174=-1,AJ178,IF(AI$174=99,AH178,IF(AI$174=0,INDEX($F51:$N51,0,AI$172),(INDEX($F51:$N51,0,AI$174+1)-INDEX($F51:$N51,0,AI$174))/(INDEX($F$4:$N$4,0,AI$174+1)-INDEX($F$4:$N$4,0,AI$174))+AH178)))</f>
        <v>2.2507495625362499</v>
      </c>
      <c r="AJ178" s="186" cm="1">
        <f t="array" ref="AJ178">IF(AJ$174=-1,AK178,IF(AJ$174=99,AI178,IF(AJ$174=0,INDEX($F51:$N51,0,AJ$172),(INDEX($F51:$N51,0,AJ$174+1)-INDEX($F51:$N51,0,AJ$174))/(INDEX($F$4:$N$4,0,AJ$174+1)-INDEX($F$4:$N$4,0,AJ$174))+AI178)))</f>
        <v>2.2999308104283887</v>
      </c>
      <c r="AK178" s="186" cm="1">
        <f t="array" ref="AK178">IF(AK$174=-1,AL178,IF(AK$174=99,AJ178,IF(AK$174=0,INDEX($F51:$N51,0,AK$172),(INDEX($F51:$N51,0,AK$174+1)-INDEX($F51:$N51,0,AK$174))/(INDEX($F$4:$N$4,0,AK$174+1)-INDEX($F$4:$N$4,0,AK$174))+AJ178)))</f>
        <v>2.3491120583205274</v>
      </c>
      <c r="AL178" s="186" cm="1">
        <f t="array" ref="AL178">IF(AL$174=-1,AM178,IF(AL$174=99,AK178,IF(AL$174=0,INDEX($F51:$N51,0,AL$172),(INDEX($F51:$N51,0,AL$174+1)-INDEX($F51:$N51,0,AL$174))/(INDEX($F$4:$N$4,0,AL$174+1)-INDEX($F$4:$N$4,0,AL$174))+AK178)))</f>
        <v>2.3982933062126661</v>
      </c>
      <c r="AM178" s="186" cm="1">
        <f t="array" ref="AM178">IF(AM$174=-1,AN178,IF(AM$174=99,AL178,IF(AM$174=0,INDEX($F51:$N51,0,AM$172),(INDEX($F51:$N51,0,AM$174+1)-INDEX($F51:$N51,0,AM$174))/(INDEX($F$4:$N$4,0,AM$174+1)-INDEX($F$4:$N$4,0,AM$174))+AL178)))</f>
        <v>2.4474745541048031</v>
      </c>
      <c r="AN178" s="186" cm="1">
        <f t="array" ref="AN178">IF(AN$174=-1,AO178,IF(AN$174=99,AM178,IF(AN$174=0,INDEX($F51:$N51,0,AN$172),(INDEX($F51:$N51,0,AN$174+1)-INDEX($F51:$N51,0,AN$174))/(INDEX($F$4:$N$4,0,AN$174+1)-INDEX($F$4:$N$4,0,AN$174))+AM178)))</f>
        <v>2.5192099651607966</v>
      </c>
      <c r="AO178" s="186" cm="1">
        <f t="array" ref="AO178">IF(AO$174=-1,AP178,IF(AO$174=99,AN178,IF(AO$174=0,INDEX($F51:$N51,0,AO$172),(INDEX($F51:$N51,0,AO$174+1)-INDEX($F51:$N51,0,AO$174))/(INDEX($F$4:$N$4,0,AO$174+1)-INDEX($F$4:$N$4,0,AO$174))+AN178)))</f>
        <v>3.1648286646647366</v>
      </c>
      <c r="AP178" s="186" cm="1">
        <f t="array" ref="AP178">IF(AP$174=-1,AQ178,IF(AP$174=99,AO178,IF(AP$174=0,INDEX($F51:$N51,0,AP$172),(INDEX($F51:$N51,0,AP$174+1)-INDEX($F51:$N51,0,AP$174))/(INDEX($F$4:$N$4,0,AP$174+1)-INDEX($F$4:$N$4,0,AP$174))+AO178)))</f>
        <v>3.1648286646647366</v>
      </c>
      <c r="AQ178" s="186" cm="1">
        <f t="array" ref="AQ178">IF(AQ$174=-1,AR178,IF(AQ$174=99,AP178,IF(AQ$174=0,INDEX($F51:$N51,0,AQ$172),(INDEX($F51:$N51,0,AQ$174+1)-INDEX($F51:$N51,0,AQ$174))/(INDEX($F$4:$N$4,0,AQ$174+1)-INDEX($F$4:$N$4,0,AQ$174))+AP178)))</f>
        <v>3.1648286646647366</v>
      </c>
      <c r="AZ178" s="186"/>
      <c r="BA178" s="186"/>
      <c r="BB178" s="186"/>
      <c r="BC178" s="186"/>
      <c r="BD178" s="186"/>
      <c r="BE178" s="186"/>
    </row>
    <row r="179" spans="1:57">
      <c r="A179" s="185" t="s">
        <v>16</v>
      </c>
      <c r="B179" s="22" t="str">
        <f t="shared" si="247"/>
        <v/>
      </c>
      <c r="C179" s="23" t="str">
        <f t="shared" si="248"/>
        <v/>
      </c>
      <c r="D179" s="57"/>
      <c r="E179" s="23" t="str">
        <f t="shared" si="249"/>
        <v/>
      </c>
      <c r="F179" s="23" t="str">
        <f t="shared" si="249"/>
        <v/>
      </c>
      <c r="G179" s="23" t="str">
        <f t="shared" si="249"/>
        <v/>
      </c>
      <c r="H179" s="23"/>
      <c r="I179" s="23" t="str">
        <f t="shared" si="249"/>
        <v/>
      </c>
      <c r="J179" s="133" t="str">
        <f t="shared" si="251"/>
        <v>TFHCV3</v>
      </c>
      <c r="K179" s="186">
        <f t="shared" si="252"/>
        <v>13.576270721867905</v>
      </c>
      <c r="L179" s="186" cm="1">
        <f t="array" ref="L179">IF(L$174=-1,M179,IF(L$174=99,K179,IF(L$174=0,INDEX($F52:$N52,0,L$172),(INDEX($F52:$N52,0,L$174+1)-INDEX($F52:$N52,0,L$174))/(INDEX($F$4:$N$4,0,L$174+1)-INDEX($F$4:$N$4,0,L$174))+K179)))</f>
        <v>13.793896074097191</v>
      </c>
      <c r="M179" s="186" cm="1">
        <f t="array" ref="M179">IF(M$174=-1,N179,IF(M$174=99,L179,IF(M$174=0,INDEX($F52:$N52,0,M$172),(INDEX($F52:$N52,0,M$174+1)-INDEX($F52:$N52,0,M$174))/(INDEX($F$4:$N$4,0,M$174+1)-INDEX($F$4:$N$4,0,M$174))+L179)))</f>
        <v>14.011521426326476</v>
      </c>
      <c r="N179" s="186" cm="1">
        <f t="array" ref="N179">IF(N$174=-1,O179,IF(N$174=99,M179,IF(N$174=0,INDEX($F52:$N52,0,N$172),(INDEX($F52:$N52,0,N$174+1)-INDEX($F52:$N52,0,N$174))/(INDEX($F$4:$N$4,0,N$174+1)-INDEX($F$4:$N$4,0,N$174))+M179)))</f>
        <v>14.229146778555762</v>
      </c>
      <c r="O179" s="186" cm="1">
        <f t="array" ref="O179">IF(O$174=-1,P179,IF(O$174=99,N179,IF(O$174=0,INDEX($F52:$N52,0,O$172),(INDEX($F52:$N52,0,O$174+1)-INDEX($F52:$N52,0,O$174))/(INDEX($F$4:$N$4,0,O$174+1)-INDEX($F$4:$N$4,0,O$174))+N179)))</f>
        <v>14.347469419620872</v>
      </c>
      <c r="P179" s="186" cm="1">
        <f t="array" ref="P179">IF(P$174=-1,Q179,IF(P$174=99,O179,IF(P$174=0,INDEX($F52:$N52,0,P$172),(INDEX($F52:$N52,0,P$174+1)-INDEX($F52:$N52,0,P$174))/(INDEX($F$4:$N$4,0,P$174+1)-INDEX($F$4:$N$4,0,P$174))+O179)))</f>
        <v>14.465792060685981</v>
      </c>
      <c r="Q179" s="186" cm="1">
        <f t="array" ref="Q179">IF(Q$174=-1,R179,IF(Q$174=99,P179,IF(Q$174=0,INDEX($F52:$N52,0,Q$172),(INDEX($F52:$N52,0,Q$174+1)-INDEX($F52:$N52,0,Q$174))/(INDEX($F$4:$N$4,0,Q$174+1)-INDEX($F$4:$N$4,0,Q$174))+P179)))</f>
        <v>14.544771455801081</v>
      </c>
      <c r="R179" s="186" cm="1">
        <f t="array" ref="R179">IF(R$174=-1,S179,IF(R$174=99,Q179,IF(R$174=0,INDEX($F52:$N52,0,R$172),(INDEX($F52:$N52,0,R$174+1)-INDEX($F52:$N52,0,R$174))/(INDEX($F$4:$N$4,0,R$174+1)-INDEX($F$4:$N$4,0,R$174))+Q179)))</f>
        <v>14.623750850916181</v>
      </c>
      <c r="S179" s="186" cm="1">
        <f t="array" ref="S179">IF(S$174=-1,T179,IF(S$174=99,R179,IF(S$174=0,INDEX($F52:$N52,0,S$172),(INDEX($F52:$N52,0,S$174+1)-INDEX($F52:$N52,0,S$174))/(INDEX($F$4:$N$4,0,S$174+1)-INDEX($F$4:$N$4,0,S$174))+R179)))</f>
        <v>13.758531250714801</v>
      </c>
      <c r="T179" s="186" cm="1">
        <f t="array" ref="T179">IF(T$174=-1,U179,IF(T$174=99,S179,IF(T$174=0,INDEX($F52:$N52,0,T$172),(INDEX($F52:$N52,0,T$174+1)-INDEX($F52:$N52,0,T$174))/(INDEX($F$4:$N$4,0,T$174+1)-INDEX($F$4:$N$4,0,T$174))+S179)))</f>
        <v>13.988526443068491</v>
      </c>
      <c r="U179" s="186" cm="1">
        <f t="array" ref="U179">IF(U$174=-1,V179,IF(U$174=99,T179,IF(U$174=0,INDEX($F52:$N52,0,U$172),(INDEX($F52:$N52,0,U$174+1)-INDEX($F52:$N52,0,U$174))/(INDEX($F$4:$N$4,0,U$174+1)-INDEX($F$4:$N$4,0,U$174))+T179)))</f>
        <v>14.235686856669929</v>
      </c>
      <c r="V179" s="186" cm="1">
        <f t="array" ref="V179">IF(V$174=-1,W179,IF(V$174=99,U179,IF(V$174=0,INDEX($F52:$N52,0,V$172),(INDEX($F52:$N52,0,V$174+1)-INDEX($F52:$N52,0,V$174))/(INDEX($F$4:$N$4,0,V$174+1)-INDEX($F$4:$N$4,0,V$174))+U179)))</f>
        <v>14.482847270271368</v>
      </c>
      <c r="W179" s="186" cm="1">
        <f t="array" ref="W179">IF(W$174=-1,X179,IF(W$174=99,V179,IF(W$174=0,INDEX($F52:$N52,0,W$172),(INDEX($F52:$N52,0,W$174+1)-INDEX($F52:$N52,0,W$174))/(INDEX($F$4:$N$4,0,W$174+1)-INDEX($F$4:$N$4,0,W$174))+V179)))</f>
        <v>14.730007683872806</v>
      </c>
      <c r="X179" s="186" cm="1">
        <f t="array" ref="X179">IF(X$174=-1,Y179,IF(X$174=99,W179,IF(X$174=0,INDEX($F52:$N52,0,X$172),(INDEX($F52:$N52,0,X$174+1)-INDEX($F52:$N52,0,X$174))/(INDEX($F$4:$N$4,0,X$174+1)-INDEX($F$4:$N$4,0,X$174))+W179)))</f>
        <v>14.977168097474244</v>
      </c>
      <c r="Y179" s="186" cm="1">
        <f t="array" ref="Y179">IF(Y$174=-1,Z179,IF(Y$174=99,X179,IF(Y$174=0,INDEX($F52:$N52,0,Y$172),(INDEX($F52:$N52,0,Y$174+1)-INDEX($F52:$N52,0,Y$174))/(INDEX($F$4:$N$4,0,Y$174+1)-INDEX($F$4:$N$4,0,Y$174))+X179)))</f>
        <v>15.224328511075683</v>
      </c>
      <c r="Z179" s="186" cm="1">
        <f t="array" ref="Z179">IF(Z$174=-1,AA179,IF(Z$174=99,Y179,IF(Z$174=0,INDEX($F52:$N52,0,Z$172),(INDEX($F52:$N52,0,Z$174+1)-INDEX($F52:$N52,0,Z$174))/(INDEX($F$4:$N$4,0,Z$174+1)-INDEX($F$4:$N$4,0,Z$174))+Y179)))</f>
        <v>15.471488924677121</v>
      </c>
      <c r="AA179" s="186" cm="1">
        <f t="array" ref="AA179">IF(AA$174=-1,AB179,IF(AA$174=99,Z179,IF(AA$174=0,INDEX($F52:$N52,0,AA$172),(INDEX($F52:$N52,0,AA$174+1)-INDEX($F52:$N52,0,AA$174))/(INDEX($F$4:$N$4,0,AA$174+1)-INDEX($F$4:$N$4,0,AA$174))+Z179)))</f>
        <v>15.71864933827856</v>
      </c>
      <c r="AB179" s="186" cm="1">
        <f t="array" ref="AB179">IF(AB$174=-1,AC179,IF(AB$174=99,AA179,IF(AB$174=0,INDEX($F52:$N52,0,AB$172),(INDEX($F52:$N52,0,AB$174+1)-INDEX($F52:$N52,0,AB$174))/(INDEX($F$4:$N$4,0,AB$174+1)-INDEX($F$4:$N$4,0,AB$174))+AA179)))</f>
        <v>15.965809751879998</v>
      </c>
      <c r="AC179" s="186" cm="1">
        <f t="array" ref="AC179">IF(AC$174=-1,AD179,IF(AC$174=99,AB179,IF(AC$174=0,INDEX($F52:$N52,0,AC$172),(INDEX($F52:$N52,0,AC$174+1)-INDEX($F52:$N52,0,AC$174))/(INDEX($F$4:$N$4,0,AC$174+1)-INDEX($F$4:$N$4,0,AC$174))+AB179)))</f>
        <v>16.21297016548144</v>
      </c>
      <c r="AD179" s="186" cm="1">
        <f t="array" ref="AD179">IF(AD$174=-1,AE179,IF(AD$174=99,AC179,IF(AD$174=0,INDEX($F52:$N52,0,AD$172),(INDEX($F52:$N52,0,AD$174+1)-INDEX($F52:$N52,0,AD$174))/(INDEX($F$4:$N$4,0,AD$174+1)-INDEX($F$4:$N$4,0,AD$174))+AC179)))</f>
        <v>16.620696078303883</v>
      </c>
      <c r="AE179" s="186" cm="1">
        <f t="array" ref="AE179">IF(AE$174=-1,AF179,IF(AE$174=99,AD179,IF(AE$174=0,INDEX($F52:$N52,0,AE$172),(INDEX($F52:$N52,0,AE$174+1)-INDEX($F52:$N52,0,AE$174))/(INDEX($F$4:$N$4,0,AE$174+1)-INDEX($F$4:$N$4,0,AE$174))+AD179)))</f>
        <v>17.028421991126326</v>
      </c>
      <c r="AF179" s="186" cm="1">
        <f t="array" ref="AF179">IF(AF$174=-1,AG179,IF(AF$174=99,AE179,IF(AF$174=0,INDEX($F52:$N52,0,AF$172),(INDEX($F52:$N52,0,AF$174+1)-INDEX($F52:$N52,0,AF$174))/(INDEX($F$4:$N$4,0,AF$174+1)-INDEX($F$4:$N$4,0,AF$174))+AE179)))</f>
        <v>17.436147903948768</v>
      </c>
      <c r="AG179" s="186" cm="1">
        <f t="array" ref="AG179">IF(AG$174=-1,AH179,IF(AG$174=99,AF179,IF(AG$174=0,INDEX($F52:$N52,0,AG$172),(INDEX($F52:$N52,0,AG$174+1)-INDEX($F52:$N52,0,AG$174))/(INDEX($F$4:$N$4,0,AG$174+1)-INDEX($F$4:$N$4,0,AG$174))+AF179)))</f>
        <v>17.843873816771211</v>
      </c>
      <c r="AH179" s="186" cm="1">
        <f t="array" ref="AH179">IF(AH$174=-1,AI179,IF(AH$174=99,AG179,IF(AH$174=0,INDEX($F52:$N52,0,AH$172),(INDEX($F52:$N52,0,AH$174+1)-INDEX($F52:$N52,0,AH$174))/(INDEX($F$4:$N$4,0,AH$174+1)-INDEX($F$4:$N$4,0,AH$174))+AG179)))</f>
        <v>18.251599729593654</v>
      </c>
      <c r="AI179" s="186" cm="1">
        <f t="array" ref="AI179">IF(AI$174=-1,AJ179,IF(AI$174=99,AH179,IF(AI$174=0,INDEX($F52:$N52,0,AI$172),(INDEX($F52:$N52,0,AI$174+1)-INDEX($F52:$N52,0,AI$174))/(INDEX($F$4:$N$4,0,AI$174+1)-INDEX($F$4:$N$4,0,AI$174))+AH179)))</f>
        <v>18.659325642416096</v>
      </c>
      <c r="AJ179" s="186" cm="1">
        <f t="array" ref="AJ179">IF(AJ$174=-1,AK179,IF(AJ$174=99,AI179,IF(AJ$174=0,INDEX($F52:$N52,0,AJ$172),(INDEX($F52:$N52,0,AJ$174+1)-INDEX($F52:$N52,0,AJ$174))/(INDEX($F$4:$N$4,0,AJ$174+1)-INDEX($F$4:$N$4,0,AJ$174))+AI179)))</f>
        <v>19.067051555238539</v>
      </c>
      <c r="AK179" s="186" cm="1">
        <f t="array" ref="AK179">IF(AK$174=-1,AL179,IF(AK$174=99,AJ179,IF(AK$174=0,INDEX($F52:$N52,0,AK$172),(INDEX($F52:$N52,0,AK$174+1)-INDEX($F52:$N52,0,AK$174))/(INDEX($F$4:$N$4,0,AK$174+1)-INDEX($F$4:$N$4,0,AK$174))+AJ179)))</f>
        <v>19.474777468060982</v>
      </c>
      <c r="AL179" s="186" cm="1">
        <f t="array" ref="AL179">IF(AL$174=-1,AM179,IF(AL$174=99,AK179,IF(AL$174=0,INDEX($F52:$N52,0,AL$172),(INDEX($F52:$N52,0,AL$174+1)-INDEX($F52:$N52,0,AL$174))/(INDEX($F$4:$N$4,0,AL$174+1)-INDEX($F$4:$N$4,0,AL$174))+AK179)))</f>
        <v>19.882503380883424</v>
      </c>
      <c r="AM179" s="186" cm="1">
        <f t="array" ref="AM179">IF(AM$174=-1,AN179,IF(AM$174=99,AL179,IF(AM$174=0,INDEX($F52:$N52,0,AM$172),(INDEX($F52:$N52,0,AM$174+1)-INDEX($F52:$N52,0,AM$174))/(INDEX($F$4:$N$4,0,AM$174+1)-INDEX($F$4:$N$4,0,AM$174))+AL179)))</f>
        <v>20.29022929370586</v>
      </c>
      <c r="AN179" s="186" cm="1">
        <f t="array" ref="AN179">IF(AN$174=-1,AO179,IF(AN$174=99,AM179,IF(AN$174=0,INDEX($F52:$N52,0,AN$172),(INDEX($F52:$N52,0,AN$174+1)-INDEX($F52:$N52,0,AN$174))/(INDEX($F$4:$N$4,0,AN$174+1)-INDEX($F$4:$N$4,0,AN$174))+AM179)))</f>
        <v>20.884935349531116</v>
      </c>
      <c r="AO179" s="186" cm="1">
        <f t="array" ref="AO179">IF(AO$174=-1,AP179,IF(AO$174=99,AN179,IF(AO$174=0,INDEX($F52:$N52,0,AO$172),(INDEX($F52:$N52,0,AO$174+1)-INDEX($F52:$N52,0,AO$174))/(INDEX($F$4:$N$4,0,AO$174+1)-INDEX($F$4:$N$4,0,AO$174))+AN179)))</f>
        <v>26.23728985195843</v>
      </c>
      <c r="AP179" s="186" cm="1">
        <f t="array" ref="AP179">IF(AP$174=-1,AQ179,IF(AP$174=99,AO179,IF(AP$174=0,INDEX($F52:$N52,0,AP$172),(INDEX($F52:$N52,0,AP$174+1)-INDEX($F52:$N52,0,AP$174))/(INDEX($F$4:$N$4,0,AP$174+1)-INDEX($F$4:$N$4,0,AP$174))+AO179)))</f>
        <v>26.23728985195843</v>
      </c>
      <c r="AQ179" s="186" cm="1">
        <f t="array" ref="AQ179">IF(AQ$174=-1,AR179,IF(AQ$174=99,AP179,IF(AQ$174=0,INDEX($F52:$N52,0,AQ$172),(INDEX($F52:$N52,0,AQ$174+1)-INDEX($F52:$N52,0,AQ$174))/(INDEX($F$4:$N$4,0,AQ$174+1)-INDEX($F$4:$N$4,0,AQ$174))+AP179)))</f>
        <v>26.23728985195843</v>
      </c>
      <c r="AZ179" s="186"/>
      <c r="BA179" s="186"/>
      <c r="BB179" s="186"/>
      <c r="BC179" s="186"/>
      <c r="BD179" s="186"/>
      <c r="BE179" s="186"/>
    </row>
    <row r="180" spans="1:57">
      <c r="A180" s="185" t="s">
        <v>16</v>
      </c>
      <c r="B180" s="22" t="str">
        <f t="shared" si="247"/>
        <v/>
      </c>
      <c r="C180" s="23" t="str">
        <f t="shared" si="248"/>
        <v/>
      </c>
      <c r="D180" s="57"/>
      <c r="E180" s="23" t="str">
        <f t="shared" si="249"/>
        <v/>
      </c>
      <c r="F180" s="23" t="str">
        <f t="shared" si="249"/>
        <v/>
      </c>
      <c r="G180" s="23" t="str">
        <f t="shared" si="249"/>
        <v/>
      </c>
      <c r="H180" s="23"/>
      <c r="I180" s="23" t="str">
        <f t="shared" si="249"/>
        <v/>
      </c>
      <c r="J180" s="133" t="str">
        <f t="shared" si="251"/>
        <v>TFHCV4</v>
      </c>
      <c r="K180" s="186">
        <f t="shared" si="252"/>
        <v>4.515932780515814</v>
      </c>
      <c r="L180" s="186" cm="1">
        <f t="array" ref="L180">IF(L$174=-1,M180,IF(L$174=99,K180,IF(L$174=0,INDEX($F53:$N53,0,L$172),(INDEX($F53:$N53,0,L$174+1)-INDEX($F53:$N53,0,L$174))/(INDEX($F$4:$N$4,0,L$174+1)-INDEX($F$4:$N$4,0,L$174))+K180)))</f>
        <v>4.5883224287585032</v>
      </c>
      <c r="M180" s="186" cm="1">
        <f t="array" ref="M180">IF(M$174=-1,N180,IF(M$174=99,L180,IF(M$174=0,INDEX($F53:$N53,0,M$172),(INDEX($F53:$N53,0,M$174+1)-INDEX($F53:$N53,0,M$174))/(INDEX($F$4:$N$4,0,M$174+1)-INDEX($F$4:$N$4,0,M$174))+L180)))</f>
        <v>4.6607120770011923</v>
      </c>
      <c r="N180" s="186" cm="1">
        <f t="array" ref="N180">IF(N$174=-1,O180,IF(N$174=99,M180,IF(N$174=0,INDEX($F53:$N53,0,N$172),(INDEX($F53:$N53,0,N$174+1)-INDEX($F53:$N53,0,N$174))/(INDEX($F$4:$N$4,0,N$174+1)-INDEX($F$4:$N$4,0,N$174))+M180)))</f>
        <v>4.7331017252438805</v>
      </c>
      <c r="O180" s="186" cm="1">
        <f t="array" ref="O180">IF(O$174=-1,P180,IF(O$174=99,N180,IF(O$174=0,INDEX($F53:$N53,0,O$172),(INDEX($F53:$N53,0,O$174+1)-INDEX($F53:$N53,0,O$174))/(INDEX($F$4:$N$4,0,O$174+1)-INDEX($F$4:$N$4,0,O$174))+N180)))</f>
        <v>4.7724598895299284</v>
      </c>
      <c r="P180" s="186" cm="1">
        <f t="array" ref="P180">IF(P$174=-1,Q180,IF(P$174=99,O180,IF(P$174=0,INDEX($F53:$N53,0,P$172),(INDEX($F53:$N53,0,P$174+1)-INDEX($F53:$N53,0,P$174))/(INDEX($F$4:$N$4,0,P$174+1)-INDEX($F$4:$N$4,0,P$174))+O180)))</f>
        <v>4.8118180538159754</v>
      </c>
      <c r="Q180" s="186" cm="1">
        <f t="array" ref="Q180">IF(Q$174=-1,R180,IF(Q$174=99,P180,IF(Q$174=0,INDEX($F53:$N53,0,Q$172),(INDEX($F53:$N53,0,Q$174+1)-INDEX($F53:$N53,0,Q$174))/(INDEX($F$4:$N$4,0,Q$174+1)-INDEX($F$4:$N$4,0,Q$174))+P180)))</f>
        <v>4.8380893065548509</v>
      </c>
      <c r="R180" s="186" cm="1">
        <f t="array" ref="R180">IF(R$174=-1,S180,IF(R$174=99,Q180,IF(R$174=0,INDEX($F53:$N53,0,R$172),(INDEX($F53:$N53,0,R$174+1)-INDEX($F53:$N53,0,R$174))/(INDEX($F$4:$N$4,0,R$174+1)-INDEX($F$4:$N$4,0,R$174))+Q180)))</f>
        <v>4.8643605592937273</v>
      </c>
      <c r="S180" s="186" cm="1">
        <f t="array" ref="S180">IF(S$174=-1,T180,IF(S$174=99,R180,IF(S$174=0,INDEX($F53:$N53,0,S$172),(INDEX($F53:$N53,0,S$174+1)-INDEX($F53:$N53,0,S$174))/(INDEX($F$4:$N$4,0,S$174+1)-INDEX($F$4:$N$4,0,S$174))+R180)))</f>
        <v>4.5765588768625882</v>
      </c>
      <c r="T180" s="186" cm="1">
        <f t="array" ref="T180">IF(T$174=-1,U180,IF(T$174=99,S180,IF(T$174=0,INDEX($F53:$N53,0,T$172),(INDEX($F53:$N53,0,T$174+1)-INDEX($F53:$N53,0,T$174))/(INDEX($F$4:$N$4,0,T$174+1)-INDEX($F$4:$N$4,0,T$174))+S180)))</f>
        <v>4.6530631577353967</v>
      </c>
      <c r="U180" s="186" cm="1">
        <f t="array" ref="U180">IF(U$174=-1,V180,IF(U$174=99,T180,IF(U$174=0,INDEX($F53:$N53,0,U$172),(INDEX($F53:$N53,0,U$174+1)-INDEX($F53:$N53,0,U$174))/(INDEX($F$4:$N$4,0,U$174+1)-INDEX($F$4:$N$4,0,U$174))+T180)))</f>
        <v>4.7352771792951422</v>
      </c>
      <c r="V180" s="186" cm="1">
        <f t="array" ref="V180">IF(V$174=-1,W180,IF(V$174=99,U180,IF(V$174=0,INDEX($F53:$N53,0,V$172),(INDEX($F53:$N53,0,V$174+1)-INDEX($F53:$N53,0,V$174))/(INDEX($F$4:$N$4,0,V$174+1)-INDEX($F$4:$N$4,0,V$174))+U180)))</f>
        <v>4.8174912008548878</v>
      </c>
      <c r="W180" s="186" cm="1">
        <f t="array" ref="W180">IF(W$174=-1,X180,IF(W$174=99,V180,IF(W$174=0,INDEX($F53:$N53,0,W$172),(INDEX($F53:$N53,0,W$174+1)-INDEX($F53:$N53,0,W$174))/(INDEX($F$4:$N$4,0,W$174+1)-INDEX($F$4:$N$4,0,W$174))+V180)))</f>
        <v>4.8997052224146334</v>
      </c>
      <c r="X180" s="186" cm="1">
        <f t="array" ref="X180">IF(X$174=-1,Y180,IF(X$174=99,W180,IF(X$174=0,INDEX($F53:$N53,0,X$172),(INDEX($F53:$N53,0,X$174+1)-INDEX($F53:$N53,0,X$174))/(INDEX($F$4:$N$4,0,X$174+1)-INDEX($F$4:$N$4,0,X$174))+W180)))</f>
        <v>4.9819192439743789</v>
      </c>
      <c r="Y180" s="186" cm="1">
        <f t="array" ref="Y180">IF(Y$174=-1,Z180,IF(Y$174=99,X180,IF(Y$174=0,INDEX($F53:$N53,0,Y$172),(INDEX($F53:$N53,0,Y$174+1)-INDEX($F53:$N53,0,Y$174))/(INDEX($F$4:$N$4,0,Y$174+1)-INDEX($F$4:$N$4,0,Y$174))+X180)))</f>
        <v>5.0641332655341245</v>
      </c>
      <c r="Z180" s="186" cm="1">
        <f t="array" ref="Z180">IF(Z$174=-1,AA180,IF(Z$174=99,Y180,IF(Z$174=0,INDEX($F53:$N53,0,Z$172),(INDEX($F53:$N53,0,Z$174+1)-INDEX($F53:$N53,0,Z$174))/(INDEX($F$4:$N$4,0,Z$174+1)-INDEX($F$4:$N$4,0,Z$174))+Y180)))</f>
        <v>5.14634728709387</v>
      </c>
      <c r="AA180" s="186" cm="1">
        <f t="array" ref="AA180">IF(AA$174=-1,AB180,IF(AA$174=99,Z180,IF(AA$174=0,INDEX($F53:$N53,0,AA$172),(INDEX($F53:$N53,0,AA$174+1)-INDEX($F53:$N53,0,AA$174))/(INDEX($F$4:$N$4,0,AA$174+1)-INDEX($F$4:$N$4,0,AA$174))+Z180)))</f>
        <v>5.2285613086536156</v>
      </c>
      <c r="AB180" s="186" cm="1">
        <f t="array" ref="AB180">IF(AB$174=-1,AC180,IF(AB$174=99,AA180,IF(AB$174=0,INDEX($F53:$N53,0,AB$172),(INDEX($F53:$N53,0,AB$174+1)-INDEX($F53:$N53,0,AB$174))/(INDEX($F$4:$N$4,0,AB$174+1)-INDEX($F$4:$N$4,0,AB$174))+AA180)))</f>
        <v>5.3107753302133611</v>
      </c>
      <c r="AC180" s="186" cm="1">
        <f t="array" ref="AC180">IF(AC$174=-1,AD180,IF(AC$174=99,AB180,IF(AC$174=0,INDEX($F53:$N53,0,AC$172),(INDEX($F53:$N53,0,AC$174+1)-INDEX($F53:$N53,0,AC$174))/(INDEX($F$4:$N$4,0,AC$174+1)-INDEX($F$4:$N$4,0,AC$174))+AB180)))</f>
        <v>5.3929893517731031</v>
      </c>
      <c r="AD180" s="186" cm="1">
        <f t="array" ref="AD180">IF(AD$174=-1,AE180,IF(AD$174=99,AC180,IF(AD$174=0,INDEX($F53:$N53,0,AD$172),(INDEX($F53:$N53,0,AD$174+1)-INDEX($F53:$N53,0,AD$174))/(INDEX($F$4:$N$4,0,AD$174+1)-INDEX($F$4:$N$4,0,AD$174))+AC180)))</f>
        <v>5.5286129595297453</v>
      </c>
      <c r="AE180" s="186" cm="1">
        <f t="array" ref="AE180">IF(AE$174=-1,AF180,IF(AE$174=99,AD180,IF(AE$174=0,INDEX($F53:$N53,0,AE$172),(INDEX($F53:$N53,0,AE$174+1)-INDEX($F53:$N53,0,AE$174))/(INDEX($F$4:$N$4,0,AE$174+1)-INDEX($F$4:$N$4,0,AE$174))+AD180)))</f>
        <v>5.6642365672863875</v>
      </c>
      <c r="AF180" s="186" cm="1">
        <f t="array" ref="AF180">IF(AF$174=-1,AG180,IF(AF$174=99,AE180,IF(AF$174=0,INDEX($F53:$N53,0,AF$172),(INDEX($F53:$N53,0,AF$174+1)-INDEX($F53:$N53,0,AF$174))/(INDEX($F$4:$N$4,0,AF$174+1)-INDEX($F$4:$N$4,0,AF$174))+AE180)))</f>
        <v>5.7998601750430296</v>
      </c>
      <c r="AG180" s="186" cm="1">
        <f t="array" ref="AG180">IF(AG$174=-1,AH180,IF(AG$174=99,AF180,IF(AG$174=0,INDEX($F53:$N53,0,AG$172),(INDEX($F53:$N53,0,AG$174+1)-INDEX($F53:$N53,0,AG$174))/(INDEX($F$4:$N$4,0,AG$174+1)-INDEX($F$4:$N$4,0,AG$174))+AF180)))</f>
        <v>5.9354837827996718</v>
      </c>
      <c r="AH180" s="186" cm="1">
        <f t="array" ref="AH180">IF(AH$174=-1,AI180,IF(AH$174=99,AG180,IF(AH$174=0,INDEX($F53:$N53,0,AH$172),(INDEX($F53:$N53,0,AH$174+1)-INDEX($F53:$N53,0,AH$174))/(INDEX($F$4:$N$4,0,AH$174+1)-INDEX($F$4:$N$4,0,AH$174))+AG180)))</f>
        <v>6.071107390556314</v>
      </c>
      <c r="AI180" s="186" cm="1">
        <f t="array" ref="AI180">IF(AI$174=-1,AJ180,IF(AI$174=99,AH180,IF(AI$174=0,INDEX($F53:$N53,0,AI$172),(INDEX($F53:$N53,0,AI$174+1)-INDEX($F53:$N53,0,AI$174))/(INDEX($F$4:$N$4,0,AI$174+1)-INDEX($F$4:$N$4,0,AI$174))+AH180)))</f>
        <v>6.2067309983129562</v>
      </c>
      <c r="AJ180" s="186" cm="1">
        <f t="array" ref="AJ180">IF(AJ$174=-1,AK180,IF(AJ$174=99,AI180,IF(AJ$174=0,INDEX($F53:$N53,0,AJ$172),(INDEX($F53:$N53,0,AJ$174+1)-INDEX($F53:$N53,0,AJ$174))/(INDEX($F$4:$N$4,0,AJ$174+1)-INDEX($F$4:$N$4,0,AJ$174))+AI180)))</f>
        <v>6.3423546060695983</v>
      </c>
      <c r="AK180" s="186" cm="1">
        <f t="array" ref="AK180">IF(AK$174=-1,AL180,IF(AK$174=99,AJ180,IF(AK$174=0,INDEX($F53:$N53,0,AK$172),(INDEX($F53:$N53,0,AK$174+1)-INDEX($F53:$N53,0,AK$174))/(INDEX($F$4:$N$4,0,AK$174+1)-INDEX($F$4:$N$4,0,AK$174))+AJ180)))</f>
        <v>6.4779782138262405</v>
      </c>
      <c r="AL180" s="186" cm="1">
        <f t="array" ref="AL180">IF(AL$174=-1,AM180,IF(AL$174=99,AK180,IF(AL$174=0,INDEX($F53:$N53,0,AL$172),(INDEX($F53:$N53,0,AL$174+1)-INDEX($F53:$N53,0,AL$174))/(INDEX($F$4:$N$4,0,AL$174+1)-INDEX($F$4:$N$4,0,AL$174))+AK180)))</f>
        <v>6.6136018215828827</v>
      </c>
      <c r="AM180" s="186" cm="1">
        <f t="array" ref="AM180">IF(AM$174=-1,AN180,IF(AM$174=99,AL180,IF(AM$174=0,INDEX($F53:$N53,0,AM$172),(INDEX($F53:$N53,0,AM$174+1)-INDEX($F53:$N53,0,AM$174))/(INDEX($F$4:$N$4,0,AM$174+1)-INDEX($F$4:$N$4,0,AM$174))+AL180)))</f>
        <v>6.7492254293395249</v>
      </c>
      <c r="AN180" s="186" cm="1">
        <f t="array" ref="AN180">IF(AN$174=-1,AO180,IF(AN$174=99,AM180,IF(AN$174=0,INDEX($F53:$N53,0,AN$172),(INDEX($F53:$N53,0,AN$174+1)-INDEX($F53:$N53,0,AN$174))/(INDEX($F$4:$N$4,0,AN$174+1)-INDEX($F$4:$N$4,0,AN$174))+AM180)))</f>
        <v>6.94704503881053</v>
      </c>
      <c r="AO180" s="186" cm="1">
        <f t="array" ref="AO180">IF(AO$174=-1,AP180,IF(AO$174=99,AN180,IF(AO$174=0,INDEX($F53:$N53,0,AO$172),(INDEX($F53:$N53,0,AO$174+1)-INDEX($F53:$N53,0,AO$174))/(INDEX($F$4:$N$4,0,AO$174+1)-INDEX($F$4:$N$4,0,AO$174))+AN180)))</f>
        <v>8.7274215240495732</v>
      </c>
      <c r="AP180" s="186" cm="1">
        <f t="array" ref="AP180">IF(AP$174=-1,AQ180,IF(AP$174=99,AO180,IF(AP$174=0,INDEX($F53:$N53,0,AP$172),(INDEX($F53:$N53,0,AP$174+1)-INDEX($F53:$N53,0,AP$174))/(INDEX($F$4:$N$4,0,AP$174+1)-INDEX($F$4:$N$4,0,AP$174))+AO180)))</f>
        <v>8.7274215240495732</v>
      </c>
      <c r="AQ180" s="186" cm="1">
        <f t="array" ref="AQ180">IF(AQ$174=-1,AR180,IF(AQ$174=99,AP180,IF(AQ$174=0,INDEX($F53:$N53,0,AQ$172),(INDEX($F53:$N53,0,AQ$174+1)-INDEX($F53:$N53,0,AQ$174))/(INDEX($F$4:$N$4,0,AQ$174+1)-INDEX($F$4:$N$4,0,AQ$174))+AP180)))</f>
        <v>8.7274215240495732</v>
      </c>
      <c r="AZ180" s="186"/>
      <c r="BA180" s="186"/>
      <c r="BB180" s="186"/>
      <c r="BC180" s="186"/>
      <c r="BD180" s="186"/>
      <c r="BE180" s="186"/>
    </row>
    <row r="181" spans="1:57">
      <c r="A181" s="185" t="s">
        <v>16</v>
      </c>
      <c r="B181" s="22" t="str">
        <f t="shared" si="247"/>
        <v/>
      </c>
      <c r="C181" s="23" t="str">
        <f t="shared" si="248"/>
        <v/>
      </c>
      <c r="D181" s="57"/>
      <c r="E181" s="23" t="str">
        <f t="shared" si="249"/>
        <v/>
      </c>
      <c r="F181" s="23" t="str">
        <f t="shared" si="249"/>
        <v/>
      </c>
      <c r="G181" s="23" t="str">
        <f t="shared" si="249"/>
        <v/>
      </c>
      <c r="H181" s="23"/>
      <c r="I181" s="23" t="str">
        <f t="shared" si="249"/>
        <v/>
      </c>
      <c r="J181" s="133" t="str">
        <f t="shared" si="251"/>
        <v>TFHCV5</v>
      </c>
      <c r="K181" s="186">
        <f t="shared" si="252"/>
        <v>2.9750185434856067</v>
      </c>
      <c r="L181" s="186" cm="1">
        <f t="array" ref="L181">IF(L$174=-1,M181,IF(L$174=99,K181,IF(L$174=0,INDEX($F54:$N54,0,L$172),(INDEX($F54:$N54,0,L$174+1)-INDEX($F54:$N54,0,L$174))/(INDEX($F$4:$N$4,0,L$174+1)-INDEX($F$4:$N$4,0,L$174))+K181)))</f>
        <v>3.0227075938646517</v>
      </c>
      <c r="M181" s="186" cm="1">
        <f t="array" ref="M181">IF(M$174=-1,N181,IF(M$174=99,L181,IF(M$174=0,INDEX($F54:$N54,0,M$172),(INDEX($F54:$N54,0,M$174+1)-INDEX($F54:$N54,0,M$174))/(INDEX($F$4:$N$4,0,M$174+1)-INDEX($F$4:$N$4,0,M$174))+L181)))</f>
        <v>3.0703966442436967</v>
      </c>
      <c r="N181" s="186" cm="1">
        <f t="array" ref="N181">IF(N$174=-1,O181,IF(N$174=99,M181,IF(N$174=0,INDEX($F54:$N54,0,N$172),(INDEX($F54:$N54,0,N$174+1)-INDEX($F54:$N54,0,N$174))/(INDEX($F$4:$N$4,0,N$174+1)-INDEX($F$4:$N$4,0,N$174))+M181)))</f>
        <v>3.1180856946227418</v>
      </c>
      <c r="O181" s="186" cm="1">
        <f t="array" ref="O181">IF(O$174=-1,P181,IF(O$174=99,N181,IF(O$174=0,INDEX($F54:$N54,0,O$172),(INDEX($F54:$N54,0,O$174+1)-INDEX($F54:$N54,0,O$174))/(INDEX($F$4:$N$4,0,O$174+1)-INDEX($F$4:$N$4,0,O$174))+N181)))</f>
        <v>3.1440141736943836</v>
      </c>
      <c r="P181" s="186" cm="1">
        <f t="array" ref="P181">IF(P$174=-1,Q181,IF(P$174=99,O181,IF(P$174=0,INDEX($F54:$N54,0,P$172),(INDEX($F54:$N54,0,P$174+1)-INDEX($F54:$N54,0,P$174))/(INDEX($F$4:$N$4,0,P$174+1)-INDEX($F$4:$N$4,0,P$174))+O181)))</f>
        <v>3.169942652766025</v>
      </c>
      <c r="Q181" s="186" cm="1">
        <f t="array" ref="Q181">IF(Q$174=-1,R181,IF(Q$174=99,P181,IF(Q$174=0,INDEX($F54:$N54,0,Q$172),(INDEX($F54:$N54,0,Q$174+1)-INDEX($F54:$N54,0,Q$174))/(INDEX($F$4:$N$4,0,Q$174+1)-INDEX($F$4:$N$4,0,Q$174))+P181)))</f>
        <v>3.1872497004696503</v>
      </c>
      <c r="R181" s="186" cm="1">
        <f t="array" ref="R181">IF(R$174=-1,S181,IF(R$174=99,Q181,IF(R$174=0,INDEX($F54:$N54,0,R$172),(INDEX($F54:$N54,0,R$174+1)-INDEX($F54:$N54,0,R$174))/(INDEX($F$4:$N$4,0,R$174+1)-INDEX($F$4:$N$4,0,R$174))+Q181)))</f>
        <v>3.2045567481732755</v>
      </c>
      <c r="S181" s="186" cm="1">
        <f t="array" ref="S181">IF(S$174=-1,T181,IF(S$174=99,R181,IF(S$174=0,INDEX($F54:$N54,0,S$172),(INDEX($F54:$N54,0,S$174+1)-INDEX($F54:$N54,0,S$174))/(INDEX($F$4:$N$4,0,S$174+1)-INDEX($F$4:$N$4,0,S$174))+R181)))</f>
        <v>3.0149579689856907</v>
      </c>
      <c r="T181" s="186" cm="1">
        <f t="array" ref="T181">IF(T$174=-1,U181,IF(T$174=99,S181,IF(T$174=0,INDEX($F54:$N54,0,T$172),(INDEX($F54:$N54,0,T$174+1)-INDEX($F54:$N54,0,T$174))/(INDEX($F$4:$N$4,0,T$174+1)-INDEX($F$4:$N$4,0,T$174))+S181)))</f>
        <v>3.0653576682980082</v>
      </c>
      <c r="U181" s="186" cm="1">
        <f t="array" ref="U181">IF(U$174=-1,V181,IF(U$174=99,T181,IF(U$174=0,INDEX($F54:$N54,0,U$172),(INDEX($F54:$N54,0,U$174+1)-INDEX($F54:$N54,0,U$174))/(INDEX($F$4:$N$4,0,U$174+1)-INDEX($F$4:$N$4,0,U$174))+T181)))</f>
        <v>3.1195188461902155</v>
      </c>
      <c r="V181" s="186" cm="1">
        <f t="array" ref="V181">IF(V$174=-1,W181,IF(V$174=99,U181,IF(V$174=0,INDEX($F54:$N54,0,V$172),(INDEX($F54:$N54,0,V$174+1)-INDEX($F54:$N54,0,V$174))/(INDEX($F$4:$N$4,0,V$174+1)-INDEX($F$4:$N$4,0,V$174))+U181)))</f>
        <v>3.1736800240824228</v>
      </c>
      <c r="W181" s="186" cm="1">
        <f t="array" ref="W181">IF(W$174=-1,X181,IF(W$174=99,V181,IF(W$174=0,INDEX($F54:$N54,0,W$172),(INDEX($F54:$N54,0,W$174+1)-INDEX($F54:$N54,0,W$174))/(INDEX($F$4:$N$4,0,W$174+1)-INDEX($F$4:$N$4,0,W$174))+V181)))</f>
        <v>3.2278412019746301</v>
      </c>
      <c r="X181" s="186" cm="1">
        <f t="array" ref="X181">IF(X$174=-1,Y181,IF(X$174=99,W181,IF(X$174=0,INDEX($F54:$N54,0,X$172),(INDEX($F54:$N54,0,X$174+1)-INDEX($F54:$N54,0,X$174))/(INDEX($F$4:$N$4,0,X$174+1)-INDEX($F$4:$N$4,0,X$174))+W181)))</f>
        <v>3.2820023798668374</v>
      </c>
      <c r="Y181" s="186" cm="1">
        <f t="array" ref="Y181">IF(Y$174=-1,Z181,IF(Y$174=99,X181,IF(Y$174=0,INDEX($F54:$N54,0,Y$172),(INDEX($F54:$N54,0,Y$174+1)-INDEX($F54:$N54,0,Y$174))/(INDEX($F$4:$N$4,0,Y$174+1)-INDEX($F$4:$N$4,0,Y$174))+X181)))</f>
        <v>3.3361635577590447</v>
      </c>
      <c r="Z181" s="186" cm="1">
        <f t="array" ref="Z181">IF(Z$174=-1,AA181,IF(Z$174=99,Y181,IF(Z$174=0,INDEX($F54:$N54,0,Z$172),(INDEX($F54:$N54,0,Z$174+1)-INDEX($F54:$N54,0,Z$174))/(INDEX($F$4:$N$4,0,Z$174+1)-INDEX($F$4:$N$4,0,Z$174))+Y181)))</f>
        <v>3.390324735651252</v>
      </c>
      <c r="AA181" s="186" cm="1">
        <f t="array" ref="AA181">IF(AA$174=-1,AB181,IF(AA$174=99,Z181,IF(AA$174=0,INDEX($F54:$N54,0,AA$172),(INDEX($F54:$N54,0,AA$174+1)-INDEX($F54:$N54,0,AA$174))/(INDEX($F$4:$N$4,0,AA$174+1)-INDEX($F$4:$N$4,0,AA$174))+Z181)))</f>
        <v>3.4444859135434593</v>
      </c>
      <c r="AB181" s="186" cm="1">
        <f t="array" ref="AB181">IF(AB$174=-1,AC181,IF(AB$174=99,AA181,IF(AB$174=0,INDEX($F54:$N54,0,AB$172),(INDEX($F54:$N54,0,AB$174+1)-INDEX($F54:$N54,0,AB$174))/(INDEX($F$4:$N$4,0,AB$174+1)-INDEX($F$4:$N$4,0,AB$174))+AA181)))</f>
        <v>3.4986470914356667</v>
      </c>
      <c r="AC181" s="186" cm="1">
        <f t="array" ref="AC181">IF(AC$174=-1,AD181,IF(AC$174=99,AB181,IF(AC$174=0,INDEX($F54:$N54,0,AC$172),(INDEX($F54:$N54,0,AC$174+1)-INDEX($F54:$N54,0,AC$174))/(INDEX($F$4:$N$4,0,AC$174+1)-INDEX($F$4:$N$4,0,AC$174))+AB181)))</f>
        <v>3.552808269327874</v>
      </c>
      <c r="AD181" s="186" cm="1">
        <f t="array" ref="AD181">IF(AD$174=-1,AE181,IF(AD$174=99,AC181,IF(AD$174=0,INDEX($F54:$N54,0,AD$172),(INDEX($F54:$N54,0,AD$174+1)-INDEX($F54:$N54,0,AD$174))/(INDEX($F$4:$N$4,0,AD$174+1)-INDEX($F$4:$N$4,0,AD$174))+AC181)))</f>
        <v>3.6421547604340465</v>
      </c>
      <c r="AE181" s="186" cm="1">
        <f t="array" ref="AE181">IF(AE$174=-1,AF181,IF(AE$174=99,AD181,IF(AE$174=0,INDEX($F54:$N54,0,AE$172),(INDEX($F54:$N54,0,AE$174+1)-INDEX($F54:$N54,0,AE$174))/(INDEX($F$4:$N$4,0,AE$174+1)-INDEX($F$4:$N$4,0,AE$174))+AD181)))</f>
        <v>3.7315012515402191</v>
      </c>
      <c r="AF181" s="186" cm="1">
        <f t="array" ref="AF181">IF(AF$174=-1,AG181,IF(AF$174=99,AE181,IF(AF$174=0,INDEX($F54:$N54,0,AF$172),(INDEX($F54:$N54,0,AF$174+1)-INDEX($F54:$N54,0,AF$174))/(INDEX($F$4:$N$4,0,AF$174+1)-INDEX($F$4:$N$4,0,AF$174))+AE181)))</f>
        <v>3.8208477426463916</v>
      </c>
      <c r="AG181" s="186" cm="1">
        <f t="array" ref="AG181">IF(AG$174=-1,AH181,IF(AG$174=99,AF181,IF(AG$174=0,INDEX($F54:$N54,0,AG$172),(INDEX($F54:$N54,0,AG$174+1)-INDEX($F54:$N54,0,AG$174))/(INDEX($F$4:$N$4,0,AG$174+1)-INDEX($F$4:$N$4,0,AG$174))+AF181)))</f>
        <v>3.9101942337525641</v>
      </c>
      <c r="AH181" s="186" cm="1">
        <f t="array" ref="AH181">IF(AH$174=-1,AI181,IF(AH$174=99,AG181,IF(AH$174=0,INDEX($F54:$N54,0,AH$172),(INDEX($F54:$N54,0,AH$174+1)-INDEX($F54:$N54,0,AH$174))/(INDEX($F$4:$N$4,0,AH$174+1)-INDEX($F$4:$N$4,0,AH$174))+AG181)))</f>
        <v>3.9995407248587367</v>
      </c>
      <c r="AI181" s="186" cm="1">
        <f t="array" ref="AI181">IF(AI$174=-1,AJ181,IF(AI$174=99,AH181,IF(AI$174=0,INDEX($F54:$N54,0,AI$172),(INDEX($F54:$N54,0,AI$174+1)-INDEX($F54:$N54,0,AI$174))/(INDEX($F$4:$N$4,0,AI$174+1)-INDEX($F$4:$N$4,0,AI$174))+AH181)))</f>
        <v>4.0888872159649088</v>
      </c>
      <c r="AJ181" s="186" cm="1">
        <f t="array" ref="AJ181">IF(AJ$174=-1,AK181,IF(AJ$174=99,AI181,IF(AJ$174=0,INDEX($F54:$N54,0,AJ$172),(INDEX($F54:$N54,0,AJ$174+1)-INDEX($F54:$N54,0,AJ$174))/(INDEX($F$4:$N$4,0,AJ$174+1)-INDEX($F$4:$N$4,0,AJ$174))+AI181)))</f>
        <v>4.1782337070710813</v>
      </c>
      <c r="AK181" s="186" cm="1">
        <f t="array" ref="AK181">IF(AK$174=-1,AL181,IF(AK$174=99,AJ181,IF(AK$174=0,INDEX($F54:$N54,0,AK$172),(INDEX($F54:$N54,0,AK$174+1)-INDEX($F54:$N54,0,AK$174))/(INDEX($F$4:$N$4,0,AK$174+1)-INDEX($F$4:$N$4,0,AK$174))+AJ181)))</f>
        <v>4.2675801981772539</v>
      </c>
      <c r="AL181" s="186" cm="1">
        <f t="array" ref="AL181">IF(AL$174=-1,AM181,IF(AL$174=99,AK181,IF(AL$174=0,INDEX($F54:$N54,0,AL$172),(INDEX($F54:$N54,0,AL$174+1)-INDEX($F54:$N54,0,AL$174))/(INDEX($F$4:$N$4,0,AL$174+1)-INDEX($F$4:$N$4,0,AL$174))+AK181)))</f>
        <v>4.3569266892834264</v>
      </c>
      <c r="AM181" s="186" cm="1">
        <f t="array" ref="AM181">IF(AM$174=-1,AN181,IF(AM$174=99,AL181,IF(AM$174=0,INDEX($F54:$N54,0,AM$172),(INDEX($F54:$N54,0,AM$174+1)-INDEX($F54:$N54,0,AM$174))/(INDEX($F$4:$N$4,0,AM$174+1)-INDEX($F$4:$N$4,0,AM$174))+AL181)))</f>
        <v>4.446273180389599</v>
      </c>
      <c r="AN181" s="186" cm="1">
        <f t="array" ref="AN181">IF(AN$174=-1,AO181,IF(AN$174=99,AM181,IF(AN$174=0,INDEX($F54:$N54,0,AN$172),(INDEX($F54:$N54,0,AN$174+1)-INDEX($F54:$N54,0,AN$174))/(INDEX($F$4:$N$4,0,AN$174+1)-INDEX($F$4:$N$4,0,AN$174))+AM181)))</f>
        <v>4.5765933235459588</v>
      </c>
      <c r="AO181" s="186" cm="1">
        <f t="array" ref="AO181">IF(AO$174=-1,AP181,IF(AO$174=99,AN181,IF(AO$174=0,INDEX($F54:$N54,0,AO$172),(INDEX($F54:$N54,0,AO$174+1)-INDEX($F54:$N54,0,AO$174))/(INDEX($F$4:$N$4,0,AO$174+1)-INDEX($F$4:$N$4,0,AO$174))+AN181)))</f>
        <v>5.7494746119532003</v>
      </c>
      <c r="AP181" s="186" cm="1">
        <f t="array" ref="AP181">IF(AP$174=-1,AQ181,IF(AP$174=99,AO181,IF(AP$174=0,INDEX($F54:$N54,0,AP$172),(INDEX($F54:$N54,0,AP$174+1)-INDEX($F54:$N54,0,AP$174))/(INDEX($F$4:$N$4,0,AP$174+1)-INDEX($F$4:$N$4,0,AP$174))+AO181)))</f>
        <v>5.7494746119532003</v>
      </c>
      <c r="AQ181" s="186" cm="1">
        <f t="array" ref="AQ181">IF(AQ$174=-1,AR181,IF(AQ$174=99,AP181,IF(AQ$174=0,INDEX($F54:$N54,0,AQ$172),(INDEX($F54:$N54,0,AQ$174+1)-INDEX($F54:$N54,0,AQ$174))/(INDEX($F$4:$N$4,0,AQ$174+1)-INDEX($F$4:$N$4,0,AQ$174))+AP181)))</f>
        <v>5.7494746119532003</v>
      </c>
      <c r="AZ181" s="186"/>
      <c r="BA181" s="186"/>
      <c r="BB181" s="186"/>
      <c r="BC181" s="186"/>
      <c r="BD181" s="186"/>
      <c r="BE181" s="186"/>
    </row>
    <row r="182" spans="1:57">
      <c r="A182" s="185" t="s">
        <v>16</v>
      </c>
      <c r="B182" s="22" t="str">
        <f t="shared" si="247"/>
        <v/>
      </c>
      <c r="C182" s="23" t="str">
        <f t="shared" si="248"/>
        <v/>
      </c>
      <c r="D182" s="57"/>
      <c r="E182" s="23" t="str">
        <f t="shared" si="249"/>
        <v/>
      </c>
      <c r="F182" s="23" t="str">
        <f t="shared" si="249"/>
        <v/>
      </c>
      <c r="G182" s="23" t="str">
        <f t="shared" si="249"/>
        <v/>
      </c>
      <c r="H182" s="23"/>
      <c r="I182" s="23" t="str">
        <f t="shared" si="249"/>
        <v/>
      </c>
      <c r="J182" s="133" t="str">
        <f t="shared" si="251"/>
        <v>TFHCV6</v>
      </c>
      <c r="K182" s="186">
        <f t="shared" si="252"/>
        <v>98.309314568087203</v>
      </c>
      <c r="L182" s="186" cm="1">
        <f t="array" ref="L182">IF(L$174=-1,M182,IF(L$174=99,K182,IF(L$174=0,INDEX($F55:$N55,0,L$172),(INDEX($F55:$N55,0,L$174+1)-INDEX($F55:$N55,0,L$174))/(INDEX($F$4:$N$4,0,L$174+1)-INDEX($F$4:$N$4,0,L$174))+K182)))</f>
        <v>99.885196461473313</v>
      </c>
      <c r="M182" s="186" cm="1">
        <f t="array" ref="M182">IF(M$174=-1,N182,IF(M$174=99,L182,IF(M$174=0,INDEX($F55:$N55,0,M$172),(INDEX($F55:$N55,0,M$174+1)-INDEX($F55:$N55,0,M$174))/(INDEX($F$4:$N$4,0,M$174+1)-INDEX($F$4:$N$4,0,M$174))+L182)))</f>
        <v>101.46107835485942</v>
      </c>
      <c r="N182" s="186" cm="1">
        <f t="array" ref="N182">IF(N$174=-1,O182,IF(N$174=99,M182,IF(N$174=0,INDEX($F55:$N55,0,N$172),(INDEX($F55:$N55,0,N$174+1)-INDEX($F55:$N55,0,N$174))/(INDEX($F$4:$N$4,0,N$174+1)-INDEX($F$4:$N$4,0,N$174))+M182)))</f>
        <v>103.03696024824553</v>
      </c>
      <c r="O182" s="186" cm="1">
        <f t="array" ref="O182">IF(O$174=-1,P182,IF(O$174=99,N182,IF(O$174=0,INDEX($F55:$N55,0,O$172),(INDEX($F55:$N55,0,O$174+1)-INDEX($F55:$N55,0,O$174))/(INDEX($F$4:$N$4,0,O$174+1)-INDEX($F$4:$N$4,0,O$174))+N182)))</f>
        <v>103.89376532964835</v>
      </c>
      <c r="P182" s="186" cm="1">
        <f t="array" ref="P182">IF(P$174=-1,Q182,IF(P$174=99,O182,IF(P$174=0,INDEX($F55:$N55,0,P$172),(INDEX($F55:$N55,0,P$174+1)-INDEX($F55:$N55,0,P$174))/(INDEX($F$4:$N$4,0,P$174+1)-INDEX($F$4:$N$4,0,P$174))+O182)))</f>
        <v>104.75057041105117</v>
      </c>
      <c r="Q182" s="186" cm="1">
        <f t="array" ref="Q182">IF(Q$174=-1,R182,IF(Q$174=99,P182,IF(Q$174=0,INDEX($F55:$N55,0,Q$172),(INDEX($F55:$N55,0,Q$174+1)-INDEX($F55:$N55,0,Q$174))/(INDEX($F$4:$N$4,0,Q$174+1)-INDEX($F$4:$N$4,0,Q$174))+P182)))</f>
        <v>105.32248079482549</v>
      </c>
      <c r="R182" s="186" cm="1">
        <f t="array" ref="R182">IF(R$174=-1,S182,IF(R$174=99,Q182,IF(R$174=0,INDEX($F55:$N55,0,R$172),(INDEX($F55:$N55,0,R$174+1)-INDEX($F55:$N55,0,R$174))/(INDEX($F$4:$N$4,0,R$174+1)-INDEX($F$4:$N$4,0,R$174))+Q182)))</f>
        <v>105.89439117859982</v>
      </c>
      <c r="S182" s="186" cm="1">
        <f t="array" ref="S182">IF(S$174=-1,T182,IF(S$174=99,R182,IF(S$174=0,INDEX($F55:$N55,0,S$172),(INDEX($F55:$N55,0,S$174+1)-INDEX($F55:$N55,0,S$174))/(INDEX($F$4:$N$4,0,S$174+1)-INDEX($F$4:$N$4,0,S$174))+R182)))</f>
        <v>99.629110558520296</v>
      </c>
      <c r="T182" s="186" cm="1">
        <f t="array" ref="T182">IF(T$174=-1,U182,IF(T$174=99,S182,IF(T$174=0,INDEX($F55:$N55,0,T$172),(INDEX($F55:$N55,0,T$174+1)-INDEX($F55:$N55,0,T$174))/(INDEX($F$4:$N$4,0,T$174+1)-INDEX($F$4:$N$4,0,T$174))+S182)))</f>
        <v>101.29456568809624</v>
      </c>
      <c r="U182" s="186" cm="1">
        <f t="array" ref="U182">IF(U$174=-1,V182,IF(U$174=99,T182,IF(U$174=0,INDEX($F55:$N55,0,U$172),(INDEX($F55:$N55,0,U$174+1)-INDEX($F55:$N55,0,U$174))/(INDEX($F$4:$N$4,0,U$174+1)-INDEX($F$4:$N$4,0,U$174))+T182)))</f>
        <v>103.08431865835664</v>
      </c>
      <c r="V182" s="186" cm="1">
        <f t="array" ref="V182">IF(V$174=-1,W182,IF(V$174=99,U182,IF(V$174=0,INDEX($F55:$N55,0,V$172),(INDEX($F55:$N55,0,V$174+1)-INDEX($F55:$N55,0,V$174))/(INDEX($F$4:$N$4,0,V$174+1)-INDEX($F$4:$N$4,0,V$174))+U182)))</f>
        <v>104.87407162861703</v>
      </c>
      <c r="W182" s="186" cm="1">
        <f t="array" ref="W182">IF(W$174=-1,X182,IF(W$174=99,V182,IF(W$174=0,INDEX($F55:$N55,0,W$172),(INDEX($F55:$N55,0,W$174+1)-INDEX($F55:$N55,0,W$174))/(INDEX($F$4:$N$4,0,W$174+1)-INDEX($F$4:$N$4,0,W$174))+V182)))</f>
        <v>106.66382459887743</v>
      </c>
      <c r="X182" s="186" cm="1">
        <f t="array" ref="X182">IF(X$174=-1,Y182,IF(X$174=99,W182,IF(X$174=0,INDEX($F55:$N55,0,X$172),(INDEX($F55:$N55,0,X$174+1)-INDEX($F55:$N55,0,X$174))/(INDEX($F$4:$N$4,0,X$174+1)-INDEX($F$4:$N$4,0,X$174))+W182)))</f>
        <v>108.45357756913782</v>
      </c>
      <c r="Y182" s="186" cm="1">
        <f t="array" ref="Y182">IF(Y$174=-1,Z182,IF(Y$174=99,X182,IF(Y$174=0,INDEX($F55:$N55,0,Y$172),(INDEX($F55:$N55,0,Y$174+1)-INDEX($F55:$N55,0,Y$174))/(INDEX($F$4:$N$4,0,Y$174+1)-INDEX($F$4:$N$4,0,Y$174))+X182)))</f>
        <v>110.24333053939822</v>
      </c>
      <c r="Z182" s="186" cm="1">
        <f t="array" ref="Z182">IF(Z$174=-1,AA182,IF(Z$174=99,Y182,IF(Z$174=0,INDEX($F55:$N55,0,Z$172),(INDEX($F55:$N55,0,Z$174+1)-INDEX($F55:$N55,0,Z$174))/(INDEX($F$4:$N$4,0,Z$174+1)-INDEX($F$4:$N$4,0,Z$174))+Y182)))</f>
        <v>112.03308350965861</v>
      </c>
      <c r="AA182" s="186" cm="1">
        <f t="array" ref="AA182">IF(AA$174=-1,AB182,IF(AA$174=99,Z182,IF(AA$174=0,INDEX($F55:$N55,0,AA$172),(INDEX($F55:$N55,0,AA$174+1)-INDEX($F55:$N55,0,AA$174))/(INDEX($F$4:$N$4,0,AA$174+1)-INDEX($F$4:$N$4,0,AA$174))+Z182)))</f>
        <v>113.822836479919</v>
      </c>
      <c r="AB182" s="186" cm="1">
        <f t="array" ref="AB182">IF(AB$174=-1,AC182,IF(AB$174=99,AA182,IF(AB$174=0,INDEX($F55:$N55,0,AB$172),(INDEX($F55:$N55,0,AB$174+1)-INDEX($F55:$N55,0,AB$174))/(INDEX($F$4:$N$4,0,AB$174+1)-INDEX($F$4:$N$4,0,AB$174))+AA182)))</f>
        <v>115.6125894501794</v>
      </c>
      <c r="AC182" s="186" cm="1">
        <f t="array" ref="AC182">IF(AC$174=-1,AD182,IF(AC$174=99,AB182,IF(AC$174=0,INDEX($F55:$N55,0,AC$172),(INDEX($F55:$N55,0,AC$174+1)-INDEX($F55:$N55,0,AC$174))/(INDEX($F$4:$N$4,0,AC$174+1)-INDEX($F$4:$N$4,0,AC$174))+AB182)))</f>
        <v>117.40234242043985</v>
      </c>
      <c r="AD182" s="186" cm="1">
        <f t="array" ref="AD182">IF(AD$174=-1,AE182,IF(AD$174=99,AC182,IF(AD$174=0,INDEX($F55:$N55,0,AD$172),(INDEX($F55:$N55,0,AD$174+1)-INDEX($F55:$N55,0,AD$174))/(INDEX($F$4:$N$4,0,AD$174+1)-INDEX($F$4:$N$4,0,AD$174))+AC182)))</f>
        <v>120.35479201741629</v>
      </c>
      <c r="AE182" s="186" cm="1">
        <f t="array" ref="AE182">IF(AE$174=-1,AF182,IF(AE$174=99,AD182,IF(AE$174=0,INDEX($F55:$N55,0,AE$172),(INDEX($F55:$N55,0,AE$174+1)-INDEX($F55:$N55,0,AE$174))/(INDEX($F$4:$N$4,0,AE$174+1)-INDEX($F$4:$N$4,0,AE$174))+AD182)))</f>
        <v>123.30724161439272</v>
      </c>
      <c r="AF182" s="186" cm="1">
        <f t="array" ref="AF182">IF(AF$174=-1,AG182,IF(AF$174=99,AE182,IF(AF$174=0,INDEX($F55:$N55,0,AF$172),(INDEX($F55:$N55,0,AF$174+1)-INDEX($F55:$N55,0,AF$174))/(INDEX($F$4:$N$4,0,AF$174+1)-INDEX($F$4:$N$4,0,AF$174))+AE182)))</f>
        <v>126.25969121136916</v>
      </c>
      <c r="AG182" s="186" cm="1">
        <f t="array" ref="AG182">IF(AG$174=-1,AH182,IF(AG$174=99,AF182,IF(AG$174=0,INDEX($F55:$N55,0,AG$172),(INDEX($F55:$N55,0,AG$174+1)-INDEX($F55:$N55,0,AG$174))/(INDEX($F$4:$N$4,0,AG$174+1)-INDEX($F$4:$N$4,0,AG$174))+AF182)))</f>
        <v>129.21214080834559</v>
      </c>
      <c r="AH182" s="186" cm="1">
        <f t="array" ref="AH182">IF(AH$174=-1,AI182,IF(AH$174=99,AG182,IF(AH$174=0,INDEX($F55:$N55,0,AH$172),(INDEX($F55:$N55,0,AH$174+1)-INDEX($F55:$N55,0,AH$174))/(INDEX($F$4:$N$4,0,AH$174+1)-INDEX($F$4:$N$4,0,AH$174))+AG182)))</f>
        <v>132.16459040532203</v>
      </c>
      <c r="AI182" s="186" cm="1">
        <f t="array" ref="AI182">IF(AI$174=-1,AJ182,IF(AI$174=99,AH182,IF(AI$174=0,INDEX($F55:$N55,0,AI$172),(INDEX($F55:$N55,0,AI$174+1)-INDEX($F55:$N55,0,AI$174))/(INDEX($F$4:$N$4,0,AI$174+1)-INDEX($F$4:$N$4,0,AI$174))+AH182)))</f>
        <v>135.11704000229847</v>
      </c>
      <c r="AJ182" s="186" cm="1">
        <f t="array" ref="AJ182">IF(AJ$174=-1,AK182,IF(AJ$174=99,AI182,IF(AJ$174=0,INDEX($F55:$N55,0,AJ$172),(INDEX($F55:$N55,0,AJ$174+1)-INDEX($F55:$N55,0,AJ$174))/(INDEX($F$4:$N$4,0,AJ$174+1)-INDEX($F$4:$N$4,0,AJ$174))+AI182)))</f>
        <v>138.0694895992749</v>
      </c>
      <c r="AK182" s="186" cm="1">
        <f t="array" ref="AK182">IF(AK$174=-1,AL182,IF(AK$174=99,AJ182,IF(AK$174=0,INDEX($F55:$N55,0,AK$172),(INDEX($F55:$N55,0,AK$174+1)-INDEX($F55:$N55,0,AK$174))/(INDEX($F$4:$N$4,0,AK$174+1)-INDEX($F$4:$N$4,0,AK$174))+AJ182)))</f>
        <v>141.02193919625134</v>
      </c>
      <c r="AL182" s="186" cm="1">
        <f t="array" ref="AL182">IF(AL$174=-1,AM182,IF(AL$174=99,AK182,IF(AL$174=0,INDEX($F55:$N55,0,AL$172),(INDEX($F55:$N55,0,AL$174+1)-INDEX($F55:$N55,0,AL$174))/(INDEX($F$4:$N$4,0,AL$174+1)-INDEX($F$4:$N$4,0,AL$174))+AK182)))</f>
        <v>143.97438879322777</v>
      </c>
      <c r="AM182" s="186" cm="1">
        <f t="array" ref="AM182">IF(AM$174=-1,AN182,IF(AM$174=99,AL182,IF(AM$174=0,INDEX($F55:$N55,0,AM$172),(INDEX($F55:$N55,0,AM$174+1)-INDEX($F55:$N55,0,AM$174))/(INDEX($F$4:$N$4,0,AM$174+1)-INDEX($F$4:$N$4,0,AM$174))+AL182)))</f>
        <v>146.92683839020424</v>
      </c>
      <c r="AN182" s="186" cm="1">
        <f t="array" ref="AN182">IF(AN$174=-1,AO182,IF(AN$174=99,AM182,IF(AN$174=0,INDEX($F55:$N55,0,AN$172),(INDEX($F55:$N55,0,AN$174+1)-INDEX($F55:$N55,0,AN$174))/(INDEX($F$4:$N$4,0,AN$174+1)-INDEX($F$4:$N$4,0,AN$174))+AM182)))</f>
        <v>151.23325993375073</v>
      </c>
      <c r="AO182" s="186" cm="1">
        <f t="array" ref="AO182">IF(AO$174=-1,AP182,IF(AO$174=99,AN182,IF(AO$174=0,INDEX($F55:$N55,0,AO$172),(INDEX($F55:$N55,0,AO$174+1)-INDEX($F55:$N55,0,AO$174))/(INDEX($F$4:$N$4,0,AO$174+1)-INDEX($F$4:$N$4,0,AO$174))+AN182)))</f>
        <v>189.9910538256693</v>
      </c>
      <c r="AP182" s="186" cm="1">
        <f t="array" ref="AP182">IF(AP$174=-1,AQ182,IF(AP$174=99,AO182,IF(AP$174=0,INDEX($F55:$N55,0,AP$172),(INDEX($F55:$N55,0,AP$174+1)-INDEX($F55:$N55,0,AP$174))/(INDEX($F$4:$N$4,0,AP$174+1)-INDEX($F$4:$N$4,0,AP$174))+AO182)))</f>
        <v>189.9910538256693</v>
      </c>
      <c r="AQ182" s="186" cm="1">
        <f t="array" ref="AQ182">IF(AQ$174=-1,AR182,IF(AQ$174=99,AP182,IF(AQ$174=0,INDEX($F55:$N55,0,AQ$172),(INDEX($F55:$N55,0,AQ$174+1)-INDEX($F55:$N55,0,AQ$174))/(INDEX($F$4:$N$4,0,AQ$174+1)-INDEX($F$4:$N$4,0,AQ$174))+AP182)))</f>
        <v>189.9910538256693</v>
      </c>
      <c r="AZ182" s="186"/>
      <c r="BA182" s="186"/>
      <c r="BB182" s="186"/>
      <c r="BC182" s="186"/>
      <c r="BD182" s="186"/>
      <c r="BE182" s="186"/>
    </row>
    <row r="183" spans="1:57">
      <c r="A183" s="185" t="s">
        <v>16</v>
      </c>
      <c r="B183" s="22" t="str">
        <f t="shared" si="247"/>
        <v/>
      </c>
      <c r="C183" s="23" t="str">
        <f t="shared" si="248"/>
        <v/>
      </c>
      <c r="D183" s="57"/>
      <c r="E183" s="23" t="str">
        <f t="shared" si="249"/>
        <v/>
      </c>
      <c r="F183" s="23" t="str">
        <f t="shared" si="249"/>
        <v/>
      </c>
      <c r="G183" s="23" t="str">
        <f t="shared" si="249"/>
        <v/>
      </c>
      <c r="H183" s="23"/>
      <c r="I183" s="23" t="str">
        <f t="shared" si="249"/>
        <v/>
      </c>
      <c r="J183" s="133" t="str">
        <f t="shared" si="251"/>
        <v>TFHCV7</v>
      </c>
      <c r="K183" s="186">
        <f t="shared" si="252"/>
        <v>28.003212301240232</v>
      </c>
      <c r="L183" s="186" cm="1">
        <f t="array" ref="L183">IF(L$174=-1,M183,IF(L$174=99,K183,IF(L$174=0,INDEX($F56:$N56,0,L$172),(INDEX($F56:$N56,0,L$174+1)-INDEX($F56:$N56,0,L$174))/(INDEX($F$4:$N$4,0,L$174+1)-INDEX($F$4:$N$4,0,L$174))+K183)))</f>
        <v>28.452099117469718</v>
      </c>
      <c r="M183" s="186" cm="1">
        <f t="array" ref="M183">IF(M$174=-1,N183,IF(M$174=99,L183,IF(M$174=0,INDEX($F56:$N56,0,M$172),(INDEX($F56:$N56,0,M$174+1)-INDEX($F56:$N56,0,M$174))/(INDEX($F$4:$N$4,0,M$174+1)-INDEX($F$4:$N$4,0,M$174))+L183)))</f>
        <v>28.900985933699204</v>
      </c>
      <c r="N183" s="186" cm="1">
        <f t="array" ref="N183">IF(N$174=-1,O183,IF(N$174=99,M183,IF(N$174=0,INDEX($F56:$N56,0,N$172),(INDEX($F56:$N56,0,N$174+1)-INDEX($F56:$N56,0,N$174))/(INDEX($F$4:$N$4,0,N$174+1)-INDEX($F$4:$N$4,0,N$174))+M183)))</f>
        <v>29.349872749928689</v>
      </c>
      <c r="O183" s="186" cm="1">
        <f t="array" ref="O183">IF(O$174=-1,P183,IF(O$174=99,N183,IF(O$174=0,INDEX($F56:$N56,0,O$172),(INDEX($F56:$N56,0,O$174+1)-INDEX($F56:$N56,0,O$174))/(INDEX($F$4:$N$4,0,O$174+1)-INDEX($F$4:$N$4,0,O$174))+N183)))</f>
        <v>29.593931969553168</v>
      </c>
      <c r="P183" s="186" cm="1">
        <f t="array" ref="P183">IF(P$174=-1,Q183,IF(P$174=99,O183,IF(P$174=0,INDEX($F56:$N56,0,P$172),(INDEX($F56:$N56,0,P$174+1)-INDEX($F56:$N56,0,P$174))/(INDEX($F$4:$N$4,0,P$174+1)-INDEX($F$4:$N$4,0,P$174))+O183)))</f>
        <v>29.837991189177643</v>
      </c>
      <c r="Q183" s="186" cm="1">
        <f t="array" ref="Q183">IF(Q$174=-1,R183,IF(Q$174=99,P183,IF(Q$174=0,INDEX($F56:$N56,0,Q$172),(INDEX($F56:$N56,0,Q$174+1)-INDEX($F56:$N56,0,Q$174))/(INDEX($F$4:$N$4,0,Q$174+1)-INDEX($F$4:$N$4,0,Q$174))+P183)))</f>
        <v>30.000898722044475</v>
      </c>
      <c r="R183" s="186" cm="1">
        <f t="array" ref="R183">IF(R$174=-1,S183,IF(R$174=99,Q183,IF(R$174=0,INDEX($F56:$N56,0,R$172),(INDEX($F56:$N56,0,R$174+1)-INDEX($F56:$N56,0,R$174))/(INDEX($F$4:$N$4,0,R$174+1)-INDEX($F$4:$N$4,0,R$174))+Q183)))</f>
        <v>30.163806254911304</v>
      </c>
      <c r="S183" s="186" cm="1">
        <f t="array" ref="S183">IF(S$174=-1,T183,IF(S$174=99,R183,IF(S$174=0,INDEX($F56:$N56,0,S$172),(INDEX($F56:$N56,0,S$174+1)-INDEX($F56:$N56,0,S$174))/(INDEX($F$4:$N$4,0,S$174+1)-INDEX($F$4:$N$4,0,S$174))+R183)))</f>
        <v>28.37915355845271</v>
      </c>
      <c r="T183" s="186" cm="1">
        <f t="array" ref="T183">IF(T$174=-1,U183,IF(T$174=99,S183,IF(T$174=0,INDEX($F56:$N56,0,T$172),(INDEX($F56:$N56,0,T$174+1)-INDEX($F56:$N56,0,T$174))/(INDEX($F$4:$N$4,0,T$174+1)-INDEX($F$4:$N$4,0,T$174))+S183)))</f>
        <v>28.85355513247044</v>
      </c>
      <c r="U183" s="186" cm="1">
        <f t="array" ref="U183">IF(U$174=-1,V183,IF(U$174=99,T183,IF(U$174=0,INDEX($F56:$N56,0,U$172),(INDEX($F56:$N56,0,U$174+1)-INDEX($F56:$N56,0,U$174))/(INDEX($F$4:$N$4,0,U$174+1)-INDEX($F$4:$N$4,0,U$174))+T183)))</f>
        <v>29.363362698652441</v>
      </c>
      <c r="V183" s="186" cm="1">
        <f t="array" ref="V183">IF(V$174=-1,W183,IF(V$174=99,U183,IF(V$174=0,INDEX($F56:$N56,0,V$172),(INDEX($F56:$N56,0,V$174+1)-INDEX($F56:$N56,0,V$174))/(INDEX($F$4:$N$4,0,V$174+1)-INDEX($F$4:$N$4,0,V$174))+U183)))</f>
        <v>29.873170264834442</v>
      </c>
      <c r="W183" s="186" cm="1">
        <f t="array" ref="W183">IF(W$174=-1,X183,IF(W$174=99,V183,IF(W$174=0,INDEX($F56:$N56,0,W$172),(INDEX($F56:$N56,0,W$174+1)-INDEX($F56:$N56,0,W$174))/(INDEX($F$4:$N$4,0,W$174+1)-INDEX($F$4:$N$4,0,W$174))+V183)))</f>
        <v>30.382977831016444</v>
      </c>
      <c r="X183" s="186" cm="1">
        <f t="array" ref="X183">IF(X$174=-1,Y183,IF(X$174=99,W183,IF(X$174=0,INDEX($F56:$N56,0,X$172),(INDEX($F56:$N56,0,X$174+1)-INDEX($F56:$N56,0,X$174))/(INDEX($F$4:$N$4,0,X$174+1)-INDEX($F$4:$N$4,0,X$174))+W183)))</f>
        <v>30.892785397198445</v>
      </c>
      <c r="Y183" s="186" cm="1">
        <f t="array" ref="Y183">IF(Y$174=-1,Z183,IF(Y$174=99,X183,IF(Y$174=0,INDEX($F56:$N56,0,Y$172),(INDEX($F56:$N56,0,Y$174+1)-INDEX($F56:$N56,0,Y$174))/(INDEX($F$4:$N$4,0,Y$174+1)-INDEX($F$4:$N$4,0,Y$174))+X183)))</f>
        <v>31.402592963380446</v>
      </c>
      <c r="Z183" s="186" cm="1">
        <f t="array" ref="Z183">IF(Z$174=-1,AA183,IF(Z$174=99,Y183,IF(Z$174=0,INDEX($F56:$N56,0,Z$172),(INDEX($F56:$N56,0,Z$174+1)-INDEX($F56:$N56,0,Z$174))/(INDEX($F$4:$N$4,0,Z$174+1)-INDEX($F$4:$N$4,0,Z$174))+Y183)))</f>
        <v>31.912400529562447</v>
      </c>
      <c r="AA183" s="186" cm="1">
        <f t="array" ref="AA183">IF(AA$174=-1,AB183,IF(AA$174=99,Z183,IF(AA$174=0,INDEX($F56:$N56,0,AA$172),(INDEX($F56:$N56,0,AA$174+1)-INDEX($F56:$N56,0,AA$174))/(INDEX($F$4:$N$4,0,AA$174+1)-INDEX($F$4:$N$4,0,AA$174))+Z183)))</f>
        <v>32.422208095744445</v>
      </c>
      <c r="AB183" s="186" cm="1">
        <f t="array" ref="AB183">IF(AB$174=-1,AC183,IF(AB$174=99,AA183,IF(AB$174=0,INDEX($F56:$N56,0,AB$172),(INDEX($F56:$N56,0,AB$174+1)-INDEX($F56:$N56,0,AB$174))/(INDEX($F$4:$N$4,0,AB$174+1)-INDEX($F$4:$N$4,0,AB$174))+AA183)))</f>
        <v>32.932015661926442</v>
      </c>
      <c r="AC183" s="186" cm="1">
        <f t="array" ref="AC183">IF(AC$174=-1,AD183,IF(AC$174=99,AB183,IF(AC$174=0,INDEX($F56:$N56,0,AC$172),(INDEX($F56:$N56,0,AC$174+1)-INDEX($F56:$N56,0,AC$174))/(INDEX($F$4:$N$4,0,AC$174+1)-INDEX($F$4:$N$4,0,AC$174))+AB183)))</f>
        <v>33.441823228108447</v>
      </c>
      <c r="AD183" s="186" cm="1">
        <f t="array" ref="AD183">IF(AD$174=-1,AE183,IF(AD$174=99,AC183,IF(AD$174=0,INDEX($F56:$N56,0,AD$172),(INDEX($F56:$N56,0,AD$174+1)-INDEX($F56:$N56,0,AD$174))/(INDEX($F$4:$N$4,0,AD$174+1)-INDEX($F$4:$N$4,0,AD$174))+AC183)))</f>
        <v>34.282822610883933</v>
      </c>
      <c r="AE183" s="186" cm="1">
        <f t="array" ref="AE183">IF(AE$174=-1,AF183,IF(AE$174=99,AD183,IF(AE$174=0,INDEX($F56:$N56,0,AE$172),(INDEX($F56:$N56,0,AE$174+1)-INDEX($F56:$N56,0,AE$174))/(INDEX($F$4:$N$4,0,AE$174+1)-INDEX($F$4:$N$4,0,AE$174))+AD183)))</f>
        <v>35.123821993659419</v>
      </c>
      <c r="AF183" s="186" cm="1">
        <f t="array" ref="AF183">IF(AF$174=-1,AG183,IF(AF$174=99,AE183,IF(AF$174=0,INDEX($F56:$N56,0,AF$172),(INDEX($F56:$N56,0,AF$174+1)-INDEX($F56:$N56,0,AF$174))/(INDEX($F$4:$N$4,0,AF$174+1)-INDEX($F$4:$N$4,0,AF$174))+AE183)))</f>
        <v>35.964821376434905</v>
      </c>
      <c r="AG183" s="186" cm="1">
        <f t="array" ref="AG183">IF(AG$174=-1,AH183,IF(AG$174=99,AF183,IF(AG$174=0,INDEX($F56:$N56,0,AG$172),(INDEX($F56:$N56,0,AG$174+1)-INDEX($F56:$N56,0,AG$174))/(INDEX($F$4:$N$4,0,AG$174+1)-INDEX($F$4:$N$4,0,AG$174))+AF183)))</f>
        <v>36.805820759210391</v>
      </c>
      <c r="AH183" s="186" cm="1">
        <f t="array" ref="AH183">IF(AH$174=-1,AI183,IF(AH$174=99,AG183,IF(AH$174=0,INDEX($F56:$N56,0,AH$172),(INDEX($F56:$N56,0,AH$174+1)-INDEX($F56:$N56,0,AH$174))/(INDEX($F$4:$N$4,0,AH$174+1)-INDEX($F$4:$N$4,0,AH$174))+AG183)))</f>
        <v>37.646820141985877</v>
      </c>
      <c r="AI183" s="186" cm="1">
        <f t="array" ref="AI183">IF(AI$174=-1,AJ183,IF(AI$174=99,AH183,IF(AI$174=0,INDEX($F56:$N56,0,AI$172),(INDEX($F56:$N56,0,AI$174+1)-INDEX($F56:$N56,0,AI$174))/(INDEX($F$4:$N$4,0,AI$174+1)-INDEX($F$4:$N$4,0,AI$174))+AH183)))</f>
        <v>38.487819524761363</v>
      </c>
      <c r="AJ183" s="186" cm="1">
        <f t="array" ref="AJ183">IF(AJ$174=-1,AK183,IF(AJ$174=99,AI183,IF(AJ$174=0,INDEX($F56:$N56,0,AJ$172),(INDEX($F56:$N56,0,AJ$174+1)-INDEX($F56:$N56,0,AJ$174))/(INDEX($F$4:$N$4,0,AJ$174+1)-INDEX($F$4:$N$4,0,AJ$174))+AI183)))</f>
        <v>39.328818907536849</v>
      </c>
      <c r="AK183" s="186" cm="1">
        <f t="array" ref="AK183">IF(AK$174=-1,AL183,IF(AK$174=99,AJ183,IF(AK$174=0,INDEX($F56:$N56,0,AK$172),(INDEX($F56:$N56,0,AK$174+1)-INDEX($F56:$N56,0,AK$174))/(INDEX($F$4:$N$4,0,AK$174+1)-INDEX($F$4:$N$4,0,AK$174))+AJ183)))</f>
        <v>40.169818290312335</v>
      </c>
      <c r="AL183" s="186" cm="1">
        <f t="array" ref="AL183">IF(AL$174=-1,AM183,IF(AL$174=99,AK183,IF(AL$174=0,INDEX($F56:$N56,0,AL$172),(INDEX($F56:$N56,0,AL$174+1)-INDEX($F56:$N56,0,AL$174))/(INDEX($F$4:$N$4,0,AL$174+1)-INDEX($F$4:$N$4,0,AL$174))+AK183)))</f>
        <v>41.010817673087821</v>
      </c>
      <c r="AM183" s="186" cm="1">
        <f t="array" ref="AM183">IF(AM$174=-1,AN183,IF(AM$174=99,AL183,IF(AM$174=0,INDEX($F56:$N56,0,AM$172),(INDEX($F56:$N56,0,AM$174+1)-INDEX($F56:$N56,0,AM$174))/(INDEX($F$4:$N$4,0,AM$174+1)-INDEX($F$4:$N$4,0,AM$174))+AL183)))</f>
        <v>41.851817055863307</v>
      </c>
      <c r="AN183" s="186" cm="1">
        <f t="array" ref="AN183">IF(AN$174=-1,AO183,IF(AN$174=99,AM183,IF(AN$174=0,INDEX($F56:$N56,0,AN$172),(INDEX($F56:$N56,0,AN$174+1)-INDEX($F56:$N56,0,AN$174))/(INDEX($F$4:$N$4,0,AN$174+1)-INDEX($F$4:$N$4,0,AN$174))+AM183)))</f>
        <v>43.078492648836203</v>
      </c>
      <c r="AO183" s="186" cm="1">
        <f t="array" ref="AO183">IF(AO$174=-1,AP183,IF(AO$174=99,AN183,IF(AO$174=0,INDEX($F56:$N56,0,AO$172),(INDEX($F56:$N56,0,AO$174+1)-INDEX($F56:$N56,0,AO$174))/(INDEX($F$4:$N$4,0,AO$174+1)-INDEX($F$4:$N$4,0,AO$174))+AN183)))</f>
        <v>54.11857298559228</v>
      </c>
      <c r="AP183" s="186" cm="1">
        <f t="array" ref="AP183">IF(AP$174=-1,AQ183,IF(AP$174=99,AO183,IF(AP$174=0,INDEX($F56:$N56,0,AP$172),(INDEX($F56:$N56,0,AP$174+1)-INDEX($F56:$N56,0,AP$174))/(INDEX($F$4:$N$4,0,AP$174+1)-INDEX($F$4:$N$4,0,AP$174))+AO183)))</f>
        <v>54.11857298559228</v>
      </c>
      <c r="AQ183" s="186" cm="1">
        <f t="array" ref="AQ183">IF(AQ$174=-1,AR183,IF(AQ$174=99,AP183,IF(AQ$174=0,INDEX($F56:$N56,0,AQ$172),(INDEX($F56:$N56,0,AQ$174+1)-INDEX($F56:$N56,0,AQ$174))/(INDEX($F$4:$N$4,0,AQ$174+1)-INDEX($F$4:$N$4,0,AQ$174))+AP183)))</f>
        <v>54.11857298559228</v>
      </c>
      <c r="AZ183" s="186"/>
      <c r="BA183" s="186"/>
      <c r="BB183" s="186"/>
      <c r="BC183" s="186"/>
      <c r="BD183" s="186"/>
      <c r="BE183" s="186"/>
    </row>
    <row r="184" spans="1:57">
      <c r="A184" s="185" t="s">
        <v>16</v>
      </c>
      <c r="B184" s="22" t="str">
        <f t="shared" si="247"/>
        <v/>
      </c>
      <c r="C184" s="23" t="str">
        <f t="shared" si="248"/>
        <v/>
      </c>
      <c r="D184" s="57"/>
      <c r="E184" s="23" t="str">
        <f t="shared" si="249"/>
        <v/>
      </c>
      <c r="F184" s="23" t="str">
        <f t="shared" si="249"/>
        <v/>
      </c>
      <c r="G184" s="23" t="str">
        <f t="shared" si="249"/>
        <v/>
      </c>
      <c r="H184" s="23"/>
      <c r="I184" s="23" t="str">
        <f t="shared" si="249"/>
        <v/>
      </c>
      <c r="J184" s="133" t="str">
        <f t="shared" si="251"/>
        <v>TFHCV8</v>
      </c>
      <c r="K184" s="186">
        <f t="shared" si="252"/>
        <v>1.0763192990282064</v>
      </c>
      <c r="L184" s="186" cm="1">
        <f t="array" ref="L184">IF(L$174=-1,M184,IF(L$174=99,K184,IF(L$174=0,INDEX($F57:$N57,0,L$172),(INDEX($F57:$N57,0,L$174+1)-INDEX($F57:$N57,0,L$174))/(INDEX($F$4:$N$4,0,L$174+1)-INDEX($F$4:$N$4,0,L$174))+K184)))</f>
        <v>1.0935725176300497</v>
      </c>
      <c r="M184" s="186" cm="1">
        <f t="array" ref="M184">IF(M$174=-1,N184,IF(M$174=99,L184,IF(M$174=0,INDEX($F57:$N57,0,M$172),(INDEX($F57:$N57,0,M$174+1)-INDEX($F57:$N57,0,M$174))/(INDEX($F$4:$N$4,0,M$174+1)-INDEX($F$4:$N$4,0,M$174))+L184)))</f>
        <v>1.110825736231893</v>
      </c>
      <c r="N184" s="186" cm="1">
        <f t="array" ref="N184">IF(N$174=-1,O184,IF(N$174=99,M184,IF(N$174=0,INDEX($F57:$N57,0,N$172),(INDEX($F57:$N57,0,N$174+1)-INDEX($F57:$N57,0,N$174))/(INDEX($F$4:$N$4,0,N$174+1)-INDEX($F$4:$N$4,0,N$174))+M184)))</f>
        <v>1.1280789548337362</v>
      </c>
      <c r="O184" s="186" cm="1">
        <f t="array" ref="O184">IF(O$174=-1,P184,IF(O$174=99,N184,IF(O$174=0,INDEX($F57:$N57,0,O$172),(INDEX($F57:$N57,0,O$174+1)-INDEX($F57:$N57,0,O$174))/(INDEX($F$4:$N$4,0,O$174+1)-INDEX($F$4:$N$4,0,O$174))+N184)))</f>
        <v>1.1374595089416646</v>
      </c>
      <c r="P184" s="186" cm="1">
        <f t="array" ref="P184">IF(P$174=-1,Q184,IF(P$174=99,O184,IF(P$174=0,INDEX($F57:$N57,0,P$172),(INDEX($F57:$N57,0,P$174+1)-INDEX($F57:$N57,0,P$174))/(INDEX($F$4:$N$4,0,P$174+1)-INDEX($F$4:$N$4,0,P$174))+O184)))</f>
        <v>1.1468400630495927</v>
      </c>
      <c r="Q184" s="186" cm="1">
        <f t="array" ref="Q184">IF(Q$174=-1,R184,IF(Q$174=99,P184,IF(Q$174=0,INDEX($F57:$N57,0,Q$172),(INDEX($F57:$N57,0,Q$174+1)-INDEX($F57:$N57,0,Q$174))/(INDEX($F$4:$N$4,0,Q$174+1)-INDEX($F$4:$N$4,0,Q$174))+P184)))</f>
        <v>1.1531015061903096</v>
      </c>
      <c r="R184" s="186" cm="1">
        <f t="array" ref="R184">IF(R$174=-1,S184,IF(R$174=99,Q184,IF(R$174=0,INDEX($F57:$N57,0,R$172),(INDEX($F57:$N57,0,R$174+1)-INDEX($F57:$N57,0,R$174))/(INDEX($F$4:$N$4,0,R$174+1)-INDEX($F$4:$N$4,0,R$174))+Q184)))</f>
        <v>1.1593629493310267</v>
      </c>
      <c r="S184" s="186" cm="1">
        <f t="array" ref="S184">IF(S$174=-1,T184,IF(S$174=99,R184,IF(S$174=0,INDEX($F57:$N57,0,S$172),(INDEX($F57:$N57,0,S$174+1)-INDEX($F57:$N57,0,S$174))/(INDEX($F$4:$N$4,0,S$174+1)-INDEX($F$4:$N$4,0,S$174))+R184)))</f>
        <v>1.0907688138226501</v>
      </c>
      <c r="T184" s="186" cm="1">
        <f t="array" ref="T184">IF(T$174=-1,U184,IF(T$174=99,S184,IF(T$174=0,INDEX($F57:$N57,0,T$172),(INDEX($F57:$N57,0,T$174+1)-INDEX($F57:$N57,0,T$174))/(INDEX($F$4:$N$4,0,T$174+1)-INDEX($F$4:$N$4,0,T$174))+S184)))</f>
        <v>1.1090027065672345</v>
      </c>
      <c r="U184" s="186" cm="1">
        <f t="array" ref="U184">IF(U$174=-1,V184,IF(U$174=99,T184,IF(U$174=0,INDEX($F57:$N57,0,U$172),(INDEX($F57:$N57,0,U$174+1)-INDEX($F57:$N57,0,U$174))/(INDEX($F$4:$N$4,0,U$174+1)-INDEX($F$4:$N$4,0,U$174))+T184)))</f>
        <v>1.1285974486407353</v>
      </c>
      <c r="V184" s="186" cm="1">
        <f t="array" ref="V184">IF(V$174=-1,W184,IF(V$174=99,U184,IF(V$174=0,INDEX($F57:$N57,0,V$172),(INDEX($F57:$N57,0,V$174+1)-INDEX($F57:$N57,0,V$174))/(INDEX($F$4:$N$4,0,V$174+1)-INDEX($F$4:$N$4,0,V$174))+U184)))</f>
        <v>1.1481921907142361</v>
      </c>
      <c r="W184" s="186" cm="1">
        <f t="array" ref="W184">IF(W$174=-1,X184,IF(W$174=99,V184,IF(W$174=0,INDEX($F57:$N57,0,W$172),(INDEX($F57:$N57,0,W$174+1)-INDEX($F57:$N57,0,W$174))/(INDEX($F$4:$N$4,0,W$174+1)-INDEX($F$4:$N$4,0,W$174))+V184)))</f>
        <v>1.1677869327877368</v>
      </c>
      <c r="X184" s="186" cm="1">
        <f t="array" ref="X184">IF(X$174=-1,Y184,IF(X$174=99,W184,IF(X$174=0,INDEX($F57:$N57,0,X$172),(INDEX($F57:$N57,0,X$174+1)-INDEX($F57:$N57,0,X$174))/(INDEX($F$4:$N$4,0,X$174+1)-INDEX($F$4:$N$4,0,X$174))+W184)))</f>
        <v>1.1873816748612376</v>
      </c>
      <c r="Y184" s="186" cm="1">
        <f t="array" ref="Y184">IF(Y$174=-1,Z184,IF(Y$174=99,X184,IF(Y$174=0,INDEX($F57:$N57,0,Y$172),(INDEX($F57:$N57,0,Y$174+1)-INDEX($F57:$N57,0,Y$174))/(INDEX($F$4:$N$4,0,Y$174+1)-INDEX($F$4:$N$4,0,Y$174))+X184)))</f>
        <v>1.2069764169347383</v>
      </c>
      <c r="Z184" s="186" cm="1">
        <f t="array" ref="Z184">IF(Z$174=-1,AA184,IF(Z$174=99,Y184,IF(Z$174=0,INDEX($F57:$N57,0,Z$172),(INDEX($F57:$N57,0,Z$174+1)-INDEX($F57:$N57,0,Z$174))/(INDEX($F$4:$N$4,0,Z$174+1)-INDEX($F$4:$N$4,0,Z$174))+Y184)))</f>
        <v>1.2265711590082391</v>
      </c>
      <c r="AA184" s="186" cm="1">
        <f t="array" ref="AA184">IF(AA$174=-1,AB184,IF(AA$174=99,Z184,IF(AA$174=0,INDEX($F57:$N57,0,AA$172),(INDEX($F57:$N57,0,AA$174+1)-INDEX($F57:$N57,0,AA$174))/(INDEX($F$4:$N$4,0,AA$174+1)-INDEX($F$4:$N$4,0,AA$174))+Z184)))</f>
        <v>1.2461659010817399</v>
      </c>
      <c r="AB184" s="186" cm="1">
        <f t="array" ref="AB184">IF(AB$174=-1,AC184,IF(AB$174=99,AA184,IF(AB$174=0,INDEX($F57:$N57,0,AB$172),(INDEX($F57:$N57,0,AB$174+1)-INDEX($F57:$N57,0,AB$174))/(INDEX($F$4:$N$4,0,AB$174+1)-INDEX($F$4:$N$4,0,AB$174))+AA184)))</f>
        <v>1.2657606431552406</v>
      </c>
      <c r="AC184" s="186" cm="1">
        <f t="array" ref="AC184">IF(AC$174=-1,AD184,IF(AC$174=99,AB184,IF(AC$174=0,INDEX($F57:$N57,0,AC$172),(INDEX($F57:$N57,0,AC$174+1)-INDEX($F57:$N57,0,AC$174))/(INDEX($F$4:$N$4,0,AC$174+1)-INDEX($F$4:$N$4,0,AC$174))+AB184)))</f>
        <v>1.2853553852287418</v>
      </c>
      <c r="AD184" s="186" cm="1">
        <f t="array" ref="AD184">IF(AD$174=-1,AE184,IF(AD$174=99,AC184,IF(AD$174=0,INDEX($F57:$N57,0,AD$172),(INDEX($F57:$N57,0,AD$174+1)-INDEX($F57:$N57,0,AD$174))/(INDEX($F$4:$N$4,0,AD$174+1)-INDEX($F$4:$N$4,0,AD$174))+AC184)))</f>
        <v>1.3176796720432218</v>
      </c>
      <c r="AE184" s="186" cm="1">
        <f t="array" ref="AE184">IF(AE$174=-1,AF184,IF(AE$174=99,AD184,IF(AE$174=0,INDEX($F57:$N57,0,AE$172),(INDEX($F57:$N57,0,AE$174+1)-INDEX($F57:$N57,0,AE$174))/(INDEX($F$4:$N$4,0,AE$174+1)-INDEX($F$4:$N$4,0,AE$174))+AD184)))</f>
        <v>1.3500039588577017</v>
      </c>
      <c r="AF184" s="186" cm="1">
        <f t="array" ref="AF184">IF(AF$174=-1,AG184,IF(AF$174=99,AE184,IF(AF$174=0,INDEX($F57:$N57,0,AF$172),(INDEX($F57:$N57,0,AF$174+1)-INDEX($F57:$N57,0,AF$174))/(INDEX($F$4:$N$4,0,AF$174+1)-INDEX($F$4:$N$4,0,AF$174))+AE184)))</f>
        <v>1.3823282456721817</v>
      </c>
      <c r="AG184" s="186" cm="1">
        <f t="array" ref="AG184">IF(AG$174=-1,AH184,IF(AG$174=99,AF184,IF(AG$174=0,INDEX($F57:$N57,0,AG$172),(INDEX($F57:$N57,0,AG$174+1)-INDEX($F57:$N57,0,AG$174))/(INDEX($F$4:$N$4,0,AG$174+1)-INDEX($F$4:$N$4,0,AG$174))+AF184)))</f>
        <v>1.4146525324866617</v>
      </c>
      <c r="AH184" s="186" cm="1">
        <f t="array" ref="AH184">IF(AH$174=-1,AI184,IF(AH$174=99,AG184,IF(AH$174=0,INDEX($F57:$N57,0,AH$172),(INDEX($F57:$N57,0,AH$174+1)-INDEX($F57:$N57,0,AH$174))/(INDEX($F$4:$N$4,0,AH$174+1)-INDEX($F$4:$N$4,0,AH$174))+AG184)))</f>
        <v>1.4469768193011416</v>
      </c>
      <c r="AI184" s="186" cm="1">
        <f t="array" ref="AI184">IF(AI$174=-1,AJ184,IF(AI$174=99,AH184,IF(AI$174=0,INDEX($F57:$N57,0,AI$172),(INDEX($F57:$N57,0,AI$174+1)-INDEX($F57:$N57,0,AI$174))/(INDEX($F$4:$N$4,0,AI$174+1)-INDEX($F$4:$N$4,0,AI$174))+AH184)))</f>
        <v>1.4793011061156216</v>
      </c>
      <c r="AJ184" s="186" cm="1">
        <f t="array" ref="AJ184">IF(AJ$174=-1,AK184,IF(AJ$174=99,AI184,IF(AJ$174=0,INDEX($F57:$N57,0,AJ$172),(INDEX($F57:$N57,0,AJ$174+1)-INDEX($F57:$N57,0,AJ$174))/(INDEX($F$4:$N$4,0,AJ$174+1)-INDEX($F$4:$N$4,0,AJ$174))+AI184)))</f>
        <v>1.5116253929301016</v>
      </c>
      <c r="AK184" s="186" cm="1">
        <f t="array" ref="AK184">IF(AK$174=-1,AL184,IF(AK$174=99,AJ184,IF(AK$174=0,INDEX($F57:$N57,0,AK$172),(INDEX($F57:$N57,0,AK$174+1)-INDEX($F57:$N57,0,AK$174))/(INDEX($F$4:$N$4,0,AK$174+1)-INDEX($F$4:$N$4,0,AK$174))+AJ184)))</f>
        <v>1.5439496797445815</v>
      </c>
      <c r="AL184" s="186" cm="1">
        <f t="array" ref="AL184">IF(AL$174=-1,AM184,IF(AL$174=99,AK184,IF(AL$174=0,INDEX($F57:$N57,0,AL$172),(INDEX($F57:$N57,0,AL$174+1)-INDEX($F57:$N57,0,AL$174))/(INDEX($F$4:$N$4,0,AL$174+1)-INDEX($F$4:$N$4,0,AL$174))+AK184)))</f>
        <v>1.5762739665590615</v>
      </c>
      <c r="AM184" s="186" cm="1">
        <f t="array" ref="AM184">IF(AM$174=-1,AN184,IF(AM$174=99,AL184,IF(AM$174=0,INDEX($F57:$N57,0,AM$172),(INDEX($F57:$N57,0,AM$174+1)-INDEX($F57:$N57,0,AM$174))/(INDEX($F$4:$N$4,0,AM$174+1)-INDEX($F$4:$N$4,0,AM$174))+AL184)))</f>
        <v>1.6085982533735423</v>
      </c>
      <c r="AN184" s="186" cm="1">
        <f t="array" ref="AN184">IF(AN$174=-1,AO184,IF(AN$174=99,AM184,IF(AN$174=0,INDEX($F57:$N57,0,AN$172),(INDEX($F57:$N57,0,AN$174+1)-INDEX($F57:$N57,0,AN$174))/(INDEX($F$4:$N$4,0,AN$174+1)-INDEX($F$4:$N$4,0,AN$174))+AM184)))</f>
        <v>1.6557462234050064</v>
      </c>
      <c r="AO184" s="186" cm="1">
        <f t="array" ref="AO184">IF(AO$174=-1,AP184,IF(AO$174=99,AN184,IF(AO$174=0,INDEX($F57:$N57,0,AO$172),(INDEX($F57:$N57,0,AO$174+1)-INDEX($F57:$N57,0,AO$174))/(INDEX($F$4:$N$4,0,AO$174+1)-INDEX($F$4:$N$4,0,AO$174))+AN184)))</f>
        <v>2.0800779536881824</v>
      </c>
      <c r="AP184" s="186" cm="1">
        <f t="array" ref="AP184">IF(AP$174=-1,AQ184,IF(AP$174=99,AO184,IF(AP$174=0,INDEX($F57:$N57,0,AP$172),(INDEX($F57:$N57,0,AP$174+1)-INDEX($F57:$N57,0,AP$174))/(INDEX($F$4:$N$4,0,AP$174+1)-INDEX($F$4:$N$4,0,AP$174))+AO184)))</f>
        <v>2.0800779536881824</v>
      </c>
      <c r="AQ184" s="186" cm="1">
        <f t="array" ref="AQ184">IF(AQ$174=-1,AR184,IF(AQ$174=99,AP184,IF(AQ$174=0,INDEX($F57:$N57,0,AQ$172),(INDEX($F57:$N57,0,AQ$174+1)-INDEX($F57:$N57,0,AQ$174))/(INDEX($F$4:$N$4,0,AQ$174+1)-INDEX($F$4:$N$4,0,AQ$174))+AP184)))</f>
        <v>2.0800779536881824</v>
      </c>
      <c r="AZ184" s="186"/>
      <c r="BA184" s="186"/>
      <c r="BB184" s="186"/>
      <c r="BC184" s="186"/>
      <c r="BD184" s="186"/>
      <c r="BE184" s="186"/>
    </row>
    <row r="185" spans="1:57">
      <c r="A185" s="185" t="s">
        <v>16</v>
      </c>
      <c r="B185" s="22"/>
      <c r="C185" s="23"/>
      <c r="D185" s="57"/>
      <c r="E185" s="23"/>
      <c r="F185" s="23"/>
      <c r="G185" s="23"/>
      <c r="H185" s="23"/>
      <c r="I185" s="23"/>
      <c r="J185" s="133" t="str">
        <f t="shared" si="251"/>
        <v>TFHCV9</v>
      </c>
      <c r="K185" s="186">
        <f t="shared" si="252"/>
        <v>0.87560973396075781</v>
      </c>
      <c r="L185" s="186" cm="1">
        <f t="array" ref="L185">IF(L$174=-1,M185,IF(L$174=99,K185,IF(L$174=0,INDEX($F58:$N58,0,L$172),(INDEX($F58:$N58,0,L$174+1)-INDEX($F58:$N58,0,L$174))/(INDEX($F$4:$N$4,0,L$174+1)-INDEX($F$4:$N$4,0,L$174))+K185)))</f>
        <v>0.88964561175609869</v>
      </c>
      <c r="M185" s="186" cm="1">
        <f t="array" ref="M185">IF(M$174=-1,N185,IF(M$174=99,L185,IF(M$174=0,INDEX($F58:$N58,0,M$172),(INDEX($F58:$N58,0,M$174+1)-INDEX($F58:$N58,0,M$174))/(INDEX($F$4:$N$4,0,M$174+1)-INDEX($F$4:$N$4,0,M$174))+L185)))</f>
        <v>0.90368148955143957</v>
      </c>
      <c r="N185" s="186" cm="1">
        <f t="array" ref="N185">IF(N$174=-1,O185,IF(N$174=99,M185,IF(N$174=0,INDEX($F58:$N58,0,N$172),(INDEX($F58:$N58,0,N$174+1)-INDEX($F58:$N58,0,N$174))/(INDEX($F$4:$N$4,0,N$174+1)-INDEX($F$4:$N$4,0,N$174))+M185)))</f>
        <v>0.91771736734678033</v>
      </c>
      <c r="O185" s="186" cm="1">
        <f t="array" ref="O185">IF(O$174=-1,P185,IF(O$174=99,N185,IF(O$174=0,INDEX($F58:$N58,0,O$172),(INDEX($F58:$N58,0,O$174+1)-INDEX($F58:$N58,0,O$174))/(INDEX($F$4:$N$4,0,O$174+1)-INDEX($F$4:$N$4,0,O$174))+N185)))</f>
        <v>0.92534865714550785</v>
      </c>
      <c r="P185" s="186" cm="1">
        <f t="array" ref="P185">IF(P$174=-1,Q185,IF(P$174=99,O185,IF(P$174=0,INDEX($F58:$N58,0,P$172),(INDEX($F58:$N58,0,P$174+1)-INDEX($F58:$N58,0,P$174))/(INDEX($F$4:$N$4,0,P$174+1)-INDEX($F$4:$N$4,0,P$174))+O185)))</f>
        <v>0.93297994694423547</v>
      </c>
      <c r="Q185" s="186" cm="1">
        <f t="array" ref="Q185">IF(Q$174=-1,R185,IF(Q$174=99,P185,IF(Q$174=0,INDEX($F58:$N58,0,Q$172),(INDEX($F58:$N58,0,Q$174+1)-INDEX($F58:$N58,0,Q$174))/(INDEX($F$4:$N$4,0,Q$174+1)-INDEX($F$4:$N$4,0,Q$174))+P185)))</f>
        <v>0.93807377046631091</v>
      </c>
      <c r="R185" s="186" cm="1">
        <f t="array" ref="R185">IF(R$174=-1,S185,IF(R$174=99,Q185,IF(R$174=0,INDEX($F58:$N58,0,R$172),(INDEX($F58:$N58,0,R$174+1)-INDEX($F58:$N58,0,R$174))/(INDEX($F$4:$N$4,0,R$174+1)-INDEX($F$4:$N$4,0,R$174))+Q185)))</f>
        <v>0.94316759398838623</v>
      </c>
      <c r="S185" s="186" cm="1">
        <f t="array" ref="S185">IF(S$174=-1,T185,IF(S$174=99,R185,IF(S$174=0,INDEX($F58:$N58,0,S$172),(INDEX($F58:$N58,0,S$174+1)-INDEX($F58:$N58,0,S$174))/(INDEX($F$4:$N$4,0,S$174+1)-INDEX($F$4:$N$4,0,S$174))+R185)))</f>
        <v>0.88736473623234058</v>
      </c>
      <c r="T185" s="186" cm="1">
        <f t="array" ref="T185">IF(T$174=-1,U185,IF(T$174=99,S185,IF(T$174=0,INDEX($F58:$N58,0,T$172),(INDEX($F58:$N58,0,T$174+1)-INDEX($F58:$N58,0,T$174))/(INDEX($F$4:$N$4,0,T$174+1)-INDEX($F$4:$N$4,0,T$174))+S185)))</f>
        <v>0.90219841429569014</v>
      </c>
      <c r="U185" s="186" cm="1">
        <f t="array" ref="U185">IF(U$174=-1,V185,IF(U$174=99,T185,IF(U$174=0,INDEX($F58:$N58,0,U$172),(INDEX($F58:$N58,0,U$174+1)-INDEX($F58:$N58,0,U$174))/(INDEX($F$4:$N$4,0,U$174+1)-INDEX($F$4:$N$4,0,U$174))+T185)))</f>
        <v>0.91813917361265007</v>
      </c>
      <c r="V185" s="186" cm="1">
        <f t="array" ref="V185">IF(V$174=-1,W185,IF(V$174=99,U185,IF(V$174=0,INDEX($F58:$N58,0,V$172),(INDEX($F58:$N58,0,V$174+1)-INDEX($F58:$N58,0,V$174))/(INDEX($F$4:$N$4,0,V$174+1)-INDEX($F$4:$N$4,0,V$174))+U185)))</f>
        <v>0.93407993292961</v>
      </c>
      <c r="W185" s="186" cm="1">
        <f t="array" ref="W185">IF(W$174=-1,X185,IF(W$174=99,V185,IF(W$174=0,INDEX($F58:$N58,0,W$172),(INDEX($F58:$N58,0,W$174+1)-INDEX($F58:$N58,0,W$174))/(INDEX($F$4:$N$4,0,W$174+1)-INDEX($F$4:$N$4,0,W$174))+V185)))</f>
        <v>0.95002069224656993</v>
      </c>
      <c r="X185" s="186" cm="1">
        <f t="array" ref="X185">IF(X$174=-1,Y185,IF(X$174=99,W185,IF(X$174=0,INDEX($F58:$N58,0,X$172),(INDEX($F58:$N58,0,X$174+1)-INDEX($F58:$N58,0,X$174))/(INDEX($F$4:$N$4,0,X$174+1)-INDEX($F$4:$N$4,0,X$174))+W185)))</f>
        <v>0.96596145156352986</v>
      </c>
      <c r="Y185" s="186" cm="1">
        <f t="array" ref="Y185">IF(Y$174=-1,Z185,IF(Y$174=99,X185,IF(Y$174=0,INDEX($F58:$N58,0,Y$172),(INDEX($F58:$N58,0,Y$174+1)-INDEX($F58:$N58,0,Y$174))/(INDEX($F$4:$N$4,0,Y$174+1)-INDEX($F$4:$N$4,0,Y$174))+X185)))</f>
        <v>0.98190221088048979</v>
      </c>
      <c r="Z185" s="186" cm="1">
        <f t="array" ref="Z185">IF(Z$174=-1,AA185,IF(Z$174=99,Y185,IF(Z$174=0,INDEX($F58:$N58,0,Z$172),(INDEX($F58:$N58,0,Z$174+1)-INDEX($F58:$N58,0,Z$174))/(INDEX($F$4:$N$4,0,Z$174+1)-INDEX($F$4:$N$4,0,Z$174))+Y185)))</f>
        <v>0.99784297019744972</v>
      </c>
      <c r="AA185" s="186" cm="1">
        <f t="array" ref="AA185">IF(AA$174=-1,AB185,IF(AA$174=99,Z185,IF(AA$174=0,INDEX($F58:$N58,0,AA$172),(INDEX($F58:$N58,0,AA$174+1)-INDEX($F58:$N58,0,AA$174))/(INDEX($F$4:$N$4,0,AA$174+1)-INDEX($F$4:$N$4,0,AA$174))+Z185)))</f>
        <v>1.0137837295144096</v>
      </c>
      <c r="AB185" s="186" cm="1">
        <f t="array" ref="AB185">IF(AB$174=-1,AC185,IF(AB$174=99,AA185,IF(AB$174=0,INDEX($F58:$N58,0,AB$172),(INDEX($F58:$N58,0,AB$174+1)-INDEX($F58:$N58,0,AB$174))/(INDEX($F$4:$N$4,0,AB$174+1)-INDEX($F$4:$N$4,0,AB$174))+AA185)))</f>
        <v>1.0297244888313697</v>
      </c>
      <c r="AC185" s="186" cm="1">
        <f t="array" ref="AC185">IF(AC$174=-1,AD185,IF(AC$174=99,AB185,IF(AC$174=0,INDEX($F58:$N58,0,AC$172),(INDEX($F58:$N58,0,AC$174+1)-INDEX($F58:$N58,0,AC$174))/(INDEX($F$4:$N$4,0,AC$174+1)-INDEX($F$4:$N$4,0,AC$174))+AB185)))</f>
        <v>1.04566524814833</v>
      </c>
      <c r="AD185" s="186" cm="1">
        <f t="array" ref="AD185">IF(AD$174=-1,AE185,IF(AD$174=99,AC185,IF(AD$174=0,INDEX($F58:$N58,0,AD$172),(INDEX($F58:$N58,0,AD$174+1)-INDEX($F58:$N58,0,AD$174))/(INDEX($F$4:$N$4,0,AD$174+1)-INDEX($F$4:$N$4,0,AD$174))+AC185)))</f>
        <v>1.0719617757713624</v>
      </c>
      <c r="AE185" s="186" cm="1">
        <f t="array" ref="AE185">IF(AE$174=-1,AF185,IF(AE$174=99,AD185,IF(AE$174=0,INDEX($F58:$N58,0,AE$172),(INDEX($F58:$N58,0,AE$174+1)-INDEX($F58:$N58,0,AE$174))/(INDEX($F$4:$N$4,0,AE$174+1)-INDEX($F$4:$N$4,0,AE$174))+AD185)))</f>
        <v>1.0982583033943949</v>
      </c>
      <c r="AF185" s="186" cm="1">
        <f t="array" ref="AF185">IF(AF$174=-1,AG185,IF(AF$174=99,AE185,IF(AF$174=0,INDEX($F58:$N58,0,AF$172),(INDEX($F58:$N58,0,AF$174+1)-INDEX($F58:$N58,0,AF$174))/(INDEX($F$4:$N$4,0,AF$174+1)-INDEX($F$4:$N$4,0,AF$174))+AE185)))</f>
        <v>1.1245548310174274</v>
      </c>
      <c r="AG185" s="186" cm="1">
        <f t="array" ref="AG185">IF(AG$174=-1,AH185,IF(AG$174=99,AF185,IF(AG$174=0,INDEX($F58:$N58,0,AG$172),(INDEX($F58:$N58,0,AG$174+1)-INDEX($F58:$N58,0,AG$174))/(INDEX($F$4:$N$4,0,AG$174+1)-INDEX($F$4:$N$4,0,AG$174))+AF185)))</f>
        <v>1.1508513586404598</v>
      </c>
      <c r="AH185" s="186" cm="1">
        <f t="array" ref="AH185">IF(AH$174=-1,AI185,IF(AH$174=99,AG185,IF(AH$174=0,INDEX($F58:$N58,0,AH$172),(INDEX($F58:$N58,0,AH$174+1)-INDEX($F58:$N58,0,AH$174))/(INDEX($F$4:$N$4,0,AH$174+1)-INDEX($F$4:$N$4,0,AH$174))+AG185)))</f>
        <v>1.1771478862634923</v>
      </c>
      <c r="AI185" s="186" cm="1">
        <f t="array" ref="AI185">IF(AI$174=-1,AJ185,IF(AI$174=99,AH185,IF(AI$174=0,INDEX($F58:$N58,0,AI$172),(INDEX($F58:$N58,0,AI$174+1)-INDEX($F58:$N58,0,AI$174))/(INDEX($F$4:$N$4,0,AI$174+1)-INDEX($F$4:$N$4,0,AI$174))+AH185)))</f>
        <v>1.2034444138865248</v>
      </c>
      <c r="AJ185" s="186" cm="1">
        <f t="array" ref="AJ185">IF(AJ$174=-1,AK185,IF(AJ$174=99,AI185,IF(AJ$174=0,INDEX($F58:$N58,0,AJ$172),(INDEX($F58:$N58,0,AJ$174+1)-INDEX($F58:$N58,0,AJ$174))/(INDEX($F$4:$N$4,0,AJ$174+1)-INDEX($F$4:$N$4,0,AJ$174))+AI185)))</f>
        <v>1.2297409415095573</v>
      </c>
      <c r="AK185" s="186" cm="1">
        <f t="array" ref="AK185">IF(AK$174=-1,AL185,IF(AK$174=99,AJ185,IF(AK$174=0,INDEX($F58:$N58,0,AK$172),(INDEX($F58:$N58,0,AK$174+1)-INDEX($F58:$N58,0,AK$174))/(INDEX($F$4:$N$4,0,AK$174+1)-INDEX($F$4:$N$4,0,AK$174))+AJ185)))</f>
        <v>1.2560374691325897</v>
      </c>
      <c r="AL185" s="186" cm="1">
        <f t="array" ref="AL185">IF(AL$174=-1,AM185,IF(AL$174=99,AK185,IF(AL$174=0,INDEX($F58:$N58,0,AL$172),(INDEX($F58:$N58,0,AL$174+1)-INDEX($F58:$N58,0,AL$174))/(INDEX($F$4:$N$4,0,AL$174+1)-INDEX($F$4:$N$4,0,AL$174))+AK185)))</f>
        <v>1.2823339967556222</v>
      </c>
      <c r="AM185" s="186" cm="1">
        <f t="array" ref="AM185">IF(AM$174=-1,AN185,IF(AM$174=99,AL185,IF(AM$174=0,INDEX($F58:$N58,0,AM$172),(INDEX($F58:$N58,0,AM$174+1)-INDEX($F58:$N58,0,AM$174))/(INDEX($F$4:$N$4,0,AM$174+1)-INDEX($F$4:$N$4,0,AM$174))+AL185)))</f>
        <v>1.308630524378654</v>
      </c>
      <c r="AN185" s="186" cm="1">
        <f t="array" ref="AN185">IF(AN$174=-1,AO185,IF(AN$174=99,AM185,IF(AN$174=0,INDEX($F58:$N58,0,AN$172),(INDEX($F58:$N58,0,AN$174+1)-INDEX($F58:$N58,0,AN$174))/(INDEX($F$4:$N$4,0,AN$174+1)-INDEX($F$4:$N$4,0,AN$174))+AM185)))</f>
        <v>1.3469864486228016</v>
      </c>
      <c r="AO185" s="186" cm="1">
        <f t="array" ref="AO185">IF(AO$174=-1,AP185,IF(AO$174=99,AN185,IF(AO$174=0,INDEX($F58:$N58,0,AO$172),(INDEX($F58:$N58,0,AO$174+1)-INDEX($F58:$N58,0,AO$174))/(INDEX($F$4:$N$4,0,AO$174+1)-INDEX($F$4:$N$4,0,AO$174))+AN185)))</f>
        <v>1.6921897668201304</v>
      </c>
      <c r="AP185" s="186" cm="1">
        <f t="array" ref="AP185">IF(AP$174=-1,AQ185,IF(AP$174=99,AO185,IF(AP$174=0,INDEX($F58:$N58,0,AP$172),(INDEX($F58:$N58,0,AP$174+1)-INDEX($F58:$N58,0,AP$174))/(INDEX($F$4:$N$4,0,AP$174+1)-INDEX($F$4:$N$4,0,AP$174))+AO185)))</f>
        <v>1.6921897668201304</v>
      </c>
      <c r="AQ185" s="186" cm="1">
        <f t="array" ref="AQ185">IF(AQ$174=-1,AR185,IF(AQ$174=99,AP185,IF(AQ$174=0,INDEX($F58:$N58,0,AQ$172),(INDEX($F58:$N58,0,AQ$174+1)-INDEX($F58:$N58,0,AQ$174))/(INDEX($F$4:$N$4,0,AQ$174+1)-INDEX($F$4:$N$4,0,AQ$174))+AP185)))</f>
        <v>1.6921897668201304</v>
      </c>
      <c r="AZ185" s="186"/>
      <c r="BA185" s="186"/>
      <c r="BB185" s="186"/>
      <c r="BC185" s="186"/>
      <c r="BD185" s="186"/>
      <c r="BE185" s="186"/>
    </row>
    <row r="186" spans="1:57">
      <c r="A186" s="185" t="s">
        <v>16</v>
      </c>
      <c r="B186" s="22"/>
      <c r="C186" s="23"/>
      <c r="D186" s="57"/>
      <c r="E186" s="23"/>
      <c r="F186" s="23"/>
      <c r="G186" s="23"/>
      <c r="H186" s="23"/>
      <c r="I186" s="23"/>
      <c r="J186" s="133" t="str">
        <f t="shared" si="251"/>
        <v>TFRCO</v>
      </c>
      <c r="K186" s="186">
        <f t="shared" ref="K186:AQ186" si="253">J147</f>
        <v>22</v>
      </c>
      <c r="L186" s="186">
        <f t="shared" si="253"/>
        <v>22.352656325667724</v>
      </c>
      <c r="M186" s="186">
        <f t="shared" si="253"/>
        <v>22.705312651335447</v>
      </c>
      <c r="N186" s="186">
        <f t="shared" si="253"/>
        <v>23.057968977003167</v>
      </c>
      <c r="O186" s="186">
        <f t="shared" si="253"/>
        <v>23.24970779517799</v>
      </c>
      <c r="P186" s="186">
        <f t="shared" si="253"/>
        <v>23.441446613352813</v>
      </c>
      <c r="Q186" s="186">
        <f t="shared" si="253"/>
        <v>23.56943070619603</v>
      </c>
      <c r="R186" s="186">
        <f t="shared" si="253"/>
        <v>23.697414799039247</v>
      </c>
      <c r="S186" s="186">
        <f t="shared" si="253"/>
        <v>22.295348532507742</v>
      </c>
      <c r="T186" s="186">
        <f t="shared" si="253"/>
        <v>22.668049868201567</v>
      </c>
      <c r="U186" s="186">
        <f t="shared" si="253"/>
        <v>23.068567006569555</v>
      </c>
      <c r="V186" s="186">
        <f t="shared" si="253"/>
        <v>23.469084144937543</v>
      </c>
      <c r="W186" s="186">
        <f t="shared" si="253"/>
        <v>23.869601283305531</v>
      </c>
      <c r="X186" s="186">
        <f t="shared" si="253"/>
        <v>24.270118421673519</v>
      </c>
      <c r="Y186" s="186">
        <f t="shared" si="253"/>
        <v>24.670635560041507</v>
      </c>
      <c r="Z186" s="186">
        <f t="shared" si="253"/>
        <v>25.071152698409495</v>
      </c>
      <c r="AA186" s="186">
        <f t="shared" si="253"/>
        <v>25.471669836777483</v>
      </c>
      <c r="AB186" s="186">
        <f t="shared" si="253"/>
        <v>25.872186975145471</v>
      </c>
      <c r="AC186" s="186">
        <f t="shared" si="253"/>
        <v>26.272704113513473</v>
      </c>
      <c r="AD186" s="186">
        <f t="shared" si="253"/>
        <v>26.933413542918515</v>
      </c>
      <c r="AE186" s="186">
        <f t="shared" si="253"/>
        <v>27.594122972323557</v>
      </c>
      <c r="AF186" s="186">
        <f t="shared" si="253"/>
        <v>28.254832401728599</v>
      </c>
      <c r="AG186" s="186">
        <f t="shared" si="253"/>
        <v>28.915541831133641</v>
      </c>
      <c r="AH186" s="186">
        <f t="shared" si="253"/>
        <v>29.576251260538683</v>
      </c>
      <c r="AI186" s="186">
        <f t="shared" si="253"/>
        <v>30.236960689943725</v>
      </c>
      <c r="AJ186" s="186">
        <f t="shared" si="253"/>
        <v>30.897670119348767</v>
      </c>
      <c r="AK186" s="186">
        <f t="shared" si="253"/>
        <v>31.558379548753809</v>
      </c>
      <c r="AL186" s="186">
        <f t="shared" si="253"/>
        <v>32.219088978158851</v>
      </c>
      <c r="AM186" s="186">
        <f t="shared" si="253"/>
        <v>32.879798407563889</v>
      </c>
      <c r="AN186" s="186">
        <f t="shared" si="253"/>
        <v>37.698328288189131</v>
      </c>
      <c r="AO186" s="186">
        <f t="shared" si="253"/>
        <v>42.516858168814387</v>
      </c>
      <c r="AP186" s="186">
        <f t="shared" si="253"/>
        <v>42.516858168814387</v>
      </c>
      <c r="AQ186" s="186">
        <f t="shared" si="253"/>
        <v>42.516858168814387</v>
      </c>
      <c r="AZ186" s="186"/>
      <c r="BA186" s="186"/>
      <c r="BB186" s="186"/>
      <c r="BC186" s="186"/>
      <c r="BD186" s="186"/>
      <c r="BE186" s="186"/>
    </row>
    <row r="187" spans="1:57">
      <c r="A187" s="185" t="s">
        <v>16</v>
      </c>
      <c r="B187" s="22"/>
      <c r="C187" s="23"/>
      <c r="D187" s="57"/>
      <c r="E187" s="23"/>
      <c r="F187" s="23"/>
      <c r="G187" s="23"/>
      <c r="H187" s="23"/>
      <c r="I187" s="23"/>
      <c r="J187" s="133" t="str">
        <f t="shared" si="251"/>
        <v>TFROT</v>
      </c>
      <c r="K187" s="186">
        <f t="shared" ref="K187:AQ187" si="254">J148</f>
        <v>25.1</v>
      </c>
      <c r="L187" s="186">
        <f t="shared" si="254"/>
        <v>25.50234880792091</v>
      </c>
      <c r="M187" s="186">
        <f t="shared" si="254"/>
        <v>25.904697615841819</v>
      </c>
      <c r="N187" s="186">
        <f t="shared" si="254"/>
        <v>26.307046423762724</v>
      </c>
      <c r="O187" s="186">
        <f t="shared" si="254"/>
        <v>26.525802984498547</v>
      </c>
      <c r="P187" s="186">
        <f t="shared" si="254"/>
        <v>26.744559545234367</v>
      </c>
      <c r="Q187" s="186">
        <f t="shared" si="254"/>
        <v>26.890577760250949</v>
      </c>
      <c r="R187" s="186">
        <f t="shared" si="254"/>
        <v>27.036595975267527</v>
      </c>
      <c r="S187" s="186">
        <f t="shared" si="254"/>
        <v>25.436965825724762</v>
      </c>
      <c r="T187" s="186">
        <f t="shared" si="254"/>
        <v>25.862184167811812</v>
      </c>
      <c r="U187" s="186">
        <f t="shared" si="254"/>
        <v>26.319137812040747</v>
      </c>
      <c r="V187" s="186">
        <f t="shared" si="254"/>
        <v>26.776091456269683</v>
      </c>
      <c r="W187" s="186">
        <f t="shared" si="254"/>
        <v>27.233045100498618</v>
      </c>
      <c r="X187" s="186">
        <f t="shared" si="254"/>
        <v>27.689998744727554</v>
      </c>
      <c r="Y187" s="186">
        <f t="shared" si="254"/>
        <v>28.146952388956489</v>
      </c>
      <c r="Z187" s="186">
        <f t="shared" si="254"/>
        <v>28.603906033185424</v>
      </c>
      <c r="AA187" s="186">
        <f t="shared" si="254"/>
        <v>29.06085967741436</v>
      </c>
      <c r="AB187" s="186">
        <f t="shared" si="254"/>
        <v>29.517813321643295</v>
      </c>
      <c r="AC187" s="186">
        <f t="shared" si="254"/>
        <v>29.974766965872217</v>
      </c>
      <c r="AD187" s="186">
        <f t="shared" si="254"/>
        <v>30.728576360329786</v>
      </c>
      <c r="AE187" s="186">
        <f t="shared" si="254"/>
        <v>31.482385754787355</v>
      </c>
      <c r="AF187" s="186">
        <f t="shared" si="254"/>
        <v>32.236195149244928</v>
      </c>
      <c r="AG187" s="186">
        <f t="shared" si="254"/>
        <v>32.990004543702497</v>
      </c>
      <c r="AH187" s="186">
        <f t="shared" si="254"/>
        <v>33.743813938160066</v>
      </c>
      <c r="AI187" s="186">
        <f t="shared" si="254"/>
        <v>34.497623332617636</v>
      </c>
      <c r="AJ187" s="186">
        <f t="shared" si="254"/>
        <v>35.251432727075205</v>
      </c>
      <c r="AK187" s="186">
        <f t="shared" si="254"/>
        <v>36.005242121532774</v>
      </c>
      <c r="AL187" s="186">
        <f t="shared" si="254"/>
        <v>36.759051515990343</v>
      </c>
      <c r="AM187" s="186">
        <f t="shared" si="254"/>
        <v>37.51286091044792</v>
      </c>
      <c r="AN187" s="186">
        <f t="shared" si="254"/>
        <v>43.01036545607036</v>
      </c>
      <c r="AO187" s="186">
        <f t="shared" si="254"/>
        <v>48.507870001692822</v>
      </c>
      <c r="AP187" s="186">
        <f t="shared" si="254"/>
        <v>48.507870001692822</v>
      </c>
      <c r="AQ187" s="186">
        <f t="shared" si="254"/>
        <v>48.507870001692822</v>
      </c>
      <c r="AZ187" s="186"/>
      <c r="BA187" s="186"/>
      <c r="BB187" s="186"/>
      <c r="BC187" s="186"/>
      <c r="BD187" s="186"/>
      <c r="BE187" s="186"/>
    </row>
    <row r="188" spans="1:57">
      <c r="A188" s="185" t="s">
        <v>16</v>
      </c>
      <c r="J188" s="133" t="str">
        <f t="shared" si="251"/>
        <v>TFREX</v>
      </c>
      <c r="K188" s="186">
        <f t="shared" ref="K188:AQ188" si="255">J149</f>
        <v>82</v>
      </c>
      <c r="L188" s="186">
        <f t="shared" si="255"/>
        <v>82</v>
      </c>
      <c r="M188" s="186">
        <f t="shared" si="255"/>
        <v>82</v>
      </c>
      <c r="N188" s="186">
        <f t="shared" si="255"/>
        <v>82</v>
      </c>
      <c r="O188" s="186">
        <f t="shared" si="255"/>
        <v>82</v>
      </c>
      <c r="P188" s="186">
        <f t="shared" si="255"/>
        <v>82</v>
      </c>
      <c r="Q188" s="186">
        <f t="shared" si="255"/>
        <v>82.736379622588487</v>
      </c>
      <c r="R188" s="186">
        <f t="shared" si="255"/>
        <v>83.472759245176988</v>
      </c>
      <c r="S188" s="186">
        <f t="shared" si="255"/>
        <v>75.296230147600639</v>
      </c>
      <c r="T188" s="186">
        <f t="shared" si="255"/>
        <v>79.106244706495588</v>
      </c>
      <c r="U188" s="186">
        <f t="shared" si="255"/>
        <v>80.098981635801536</v>
      </c>
      <c r="V188" s="186">
        <f t="shared" si="255"/>
        <v>81.091718565107485</v>
      </c>
      <c r="W188" s="186">
        <f t="shared" si="255"/>
        <v>82.084455494413433</v>
      </c>
      <c r="X188" s="186">
        <f t="shared" si="255"/>
        <v>83.077192423719382</v>
      </c>
      <c r="Y188" s="186">
        <f t="shared" si="255"/>
        <v>84.06992935302533</v>
      </c>
      <c r="Z188" s="186">
        <f t="shared" si="255"/>
        <v>85.062666282331278</v>
      </c>
      <c r="AA188" s="186">
        <f t="shared" si="255"/>
        <v>86.055403211637227</v>
      </c>
      <c r="AB188" s="186">
        <f t="shared" si="255"/>
        <v>87.048140140943175</v>
      </c>
      <c r="AC188" s="186">
        <f t="shared" si="255"/>
        <v>88.040877070249081</v>
      </c>
      <c r="AD188" s="186">
        <f t="shared" si="255"/>
        <v>89.889451104345511</v>
      </c>
      <c r="AE188" s="186">
        <f t="shared" si="255"/>
        <v>91.738025138441941</v>
      </c>
      <c r="AF188" s="186">
        <f t="shared" si="255"/>
        <v>93.586599172538371</v>
      </c>
      <c r="AG188" s="186">
        <f t="shared" si="255"/>
        <v>95.435173206634801</v>
      </c>
      <c r="AH188" s="186">
        <f t="shared" si="255"/>
        <v>97.28374724073123</v>
      </c>
      <c r="AI188" s="186">
        <f t="shared" si="255"/>
        <v>99.13232127482766</v>
      </c>
      <c r="AJ188" s="186">
        <f t="shared" si="255"/>
        <v>100.98089530892409</v>
      </c>
      <c r="AK188" s="186">
        <f t="shared" si="255"/>
        <v>102.82946934302052</v>
      </c>
      <c r="AL188" s="186">
        <f t="shared" si="255"/>
        <v>104.67804337711695</v>
      </c>
      <c r="AM188" s="186">
        <f t="shared" si="255"/>
        <v>106.52661741121335</v>
      </c>
      <c r="AN188" s="186">
        <f t="shared" si="255"/>
        <v>118.056857121503</v>
      </c>
      <c r="AO188" s="186">
        <f t="shared" si="255"/>
        <v>129.58709683179265</v>
      </c>
      <c r="AP188" s="186">
        <f t="shared" si="255"/>
        <v>129.58709683179265</v>
      </c>
      <c r="AQ188" s="186">
        <f t="shared" si="255"/>
        <v>129.58709683179265</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1" zoomScale="90" zoomScaleNormal="90" workbookViewId="0">
      <selection activeCell="N223" sqref="N223"/>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7" t="s">
        <v>620</v>
      </c>
      <c r="BJ1" s="287"/>
      <c r="BK1" s="287"/>
      <c r="BL1" s="192"/>
    </row>
    <row r="2" spans="1:64" ht="15.75" thickBot="1">
      <c r="A2" s="185" t="s">
        <v>16</v>
      </c>
      <c r="B2" s="340" t="s">
        <v>296</v>
      </c>
      <c r="C2" s="340"/>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647</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8"/>
      <c r="W4" s="238"/>
      <c r="X4" s="238"/>
      <c r="AA4" s="238"/>
      <c r="AC4" s="238"/>
      <c r="AD4" s="238"/>
      <c r="AE4" s="238"/>
      <c r="AF4" s="238"/>
      <c r="AG4" s="238"/>
      <c r="AH4" s="238"/>
      <c r="AI4" s="238"/>
      <c r="AJ4" s="238"/>
      <c r="AK4" s="238"/>
      <c r="AL4" s="238"/>
      <c r="AM4" s="238"/>
      <c r="AN4" s="238"/>
      <c r="AO4" s="238"/>
      <c r="AP4" s="238"/>
      <c r="AQ4" s="238"/>
      <c r="AR4" s="238"/>
      <c r="AS4" s="238"/>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9"/>
      <c r="R6" s="239"/>
      <c r="T6" s="239"/>
      <c r="U6" s="239"/>
      <c r="V6" s="239"/>
      <c r="W6" s="239"/>
      <c r="X6" s="239"/>
      <c r="AA6" s="239"/>
      <c r="AC6" s="239"/>
      <c r="AD6" s="239"/>
      <c r="AE6" s="239"/>
      <c r="AF6" s="239"/>
      <c r="AG6" s="239"/>
      <c r="AH6" s="239"/>
      <c r="AI6" s="239"/>
      <c r="AJ6" s="239"/>
      <c r="AK6" s="239"/>
      <c r="AL6" s="239"/>
      <c r="AM6" s="239"/>
      <c r="AN6" s="239"/>
      <c r="AO6" s="239"/>
      <c r="AP6" s="239"/>
      <c r="AQ6" s="239"/>
      <c r="AR6" s="239"/>
      <c r="AS6" s="239"/>
      <c r="AT6" s="239"/>
      <c r="AU6" s="239"/>
      <c r="BB6" s="192">
        <v>2</v>
      </c>
      <c r="BC6" s="192" t="s">
        <v>615</v>
      </c>
      <c r="BD6" s="192">
        <v>1</v>
      </c>
      <c r="BE6" s="183">
        <v>0.97499999999999998</v>
      </c>
      <c r="BF6" s="184">
        <v>0.95</v>
      </c>
      <c r="BG6" s="184">
        <v>0.95</v>
      </c>
      <c r="BH6" s="202">
        <v>1</v>
      </c>
      <c r="BI6" s="184">
        <v>0</v>
      </c>
      <c r="BJ6" s="253">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9"/>
    </row>
    <row r="11" spans="1:64" ht="15.75" thickBot="1">
      <c r="A11" s="185" t="s">
        <v>16</v>
      </c>
      <c r="B11" s="227" t="s">
        <v>56</v>
      </c>
      <c r="E11" s="185">
        <f>MATCH(E12,Drivers!$C$5:$AG$5,0)</f>
        <v>1</v>
      </c>
      <c r="F11" s="185">
        <f>MATCH(F12,Drivers!$C$5:$AG$5,0)</f>
        <v>4</v>
      </c>
      <c r="G11" s="185">
        <f>MATCH(G12,Drivers!$C$5:$AG$5,0)</f>
        <v>6</v>
      </c>
      <c r="H11" s="282">
        <f>MATCH(H12,Drivers!$C$5:$AG$5,0)</f>
        <v>8</v>
      </c>
      <c r="I11" s="282">
        <f>MATCH(I12,Drivers!$C$5:$AG$5,0)</f>
        <v>9</v>
      </c>
      <c r="J11" s="282">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26.360993218184007</v>
      </c>
      <c r="G13" s="186" cm="1">
        <f t="array" ref="G13">INDEX(Drivers!$C$31:$AG$33,1,G$11)</f>
        <v>26.578764727799523</v>
      </c>
      <c r="H13" s="186" cm="1">
        <f t="array" ref="H13">INDEX(Drivers!$C$31:$AG$33,1,H$11)</f>
        <v>26.911307025844376</v>
      </c>
      <c r="I13" s="186" cm="1">
        <f t="array" ref="I13">INDEX(Drivers!$C$31:$AG$33,1,I$11)</f>
        <v>28.111589337230718</v>
      </c>
      <c r="J13" s="186" cm="1">
        <f t="array" ref="J13">INDEX(Drivers!$C$31:$AG$33,1,J$11)</f>
        <v>29.277268001984922</v>
      </c>
      <c r="K13" s="186" cm="1">
        <f t="array" ref="K13">INDEX(Drivers!$C$31:$AG$33,1,K$11)</f>
        <v>27.84457886154026</v>
      </c>
      <c r="L13" s="186" cm="1">
        <f t="array" ref="L13">INDEX(Drivers!$C$31:$AG$33,1,L$11)</f>
        <v>23.986195872849844</v>
      </c>
      <c r="M13" s="186" cm="1">
        <f t="array" ref="M13">INDEX(Drivers!$C$31:$AG$33,1,M$11)</f>
        <v>19.593316062021987</v>
      </c>
      <c r="N13" s="40"/>
      <c r="O13" s="186">
        <f>F13</f>
        <v>26.360993218184007</v>
      </c>
      <c r="P13" s="186">
        <f t="shared" si="1"/>
        <v>26.578764727799523</v>
      </c>
      <c r="Q13" s="186">
        <f t="shared" si="1"/>
        <v>26.911307025844376</v>
      </c>
      <c r="R13" s="186">
        <f t="shared" si="1"/>
        <v>28.111589337230718</v>
      </c>
      <c r="S13" s="186">
        <f t="shared" si="1"/>
        <v>29.277268001984922</v>
      </c>
      <c r="T13" s="186">
        <f t="shared" ref="T13:V15" si="3">K13</f>
        <v>27.84457886154026</v>
      </c>
      <c r="U13" s="186">
        <f t="shared" si="3"/>
        <v>23.986195872849844</v>
      </c>
      <c r="V13" s="186">
        <f t="shared" si="3"/>
        <v>19.593316062021987</v>
      </c>
      <c r="X13" s="186">
        <f>F13</f>
        <v>26.360993218184007</v>
      </c>
      <c r="Y13" s="186">
        <f t="shared" ref="Y13:AE15" si="4">G13</f>
        <v>26.578764727799523</v>
      </c>
      <c r="Z13" s="186">
        <f t="shared" si="4"/>
        <v>26.911307025844376</v>
      </c>
      <c r="AA13" s="186">
        <f t="shared" si="4"/>
        <v>28.111589337230718</v>
      </c>
      <c r="AB13" s="186">
        <f t="shared" si="4"/>
        <v>29.277268001984922</v>
      </c>
      <c r="AC13" s="7">
        <f>T13</f>
        <v>27.84457886154026</v>
      </c>
      <c r="AD13" s="186">
        <f t="shared" si="4"/>
        <v>23.986195872849844</v>
      </c>
      <c r="AE13" s="186">
        <f t="shared" si="4"/>
        <v>19.593316062021987</v>
      </c>
    </row>
    <row r="14" spans="1:64">
      <c r="A14" s="185" t="s">
        <v>16</v>
      </c>
      <c r="C14" s="185" t="s">
        <v>51</v>
      </c>
      <c r="D14" s="185" t="s">
        <v>47</v>
      </c>
      <c r="E14" s="186" cm="1">
        <f t="array" ref="E14">INDEX(Drivers!$C$31:$AG$33,2,E$11)</f>
        <v>15.697629864621025</v>
      </c>
      <c r="F14" s="186" cm="1">
        <f t="array" ref="F14">INDEX(Drivers!$C$31:$AG$33,2,F$11)</f>
        <v>16.60012737178209</v>
      </c>
      <c r="G14" s="186" cm="1">
        <f t="array" ref="G14">INDEX(Drivers!$C$31:$AG$33,2,G$11)</f>
        <v>17.298814732088275</v>
      </c>
      <c r="H14" s="186" cm="1">
        <f t="array" ref="H14">INDEX(Drivers!$C$31:$AG$33,2,H$11)</f>
        <v>18.226385675800731</v>
      </c>
      <c r="I14" s="186" cm="1">
        <f t="array" ref="I14">INDEX(Drivers!$C$31:$AG$33,2,I$11)</f>
        <v>19.201285369797056</v>
      </c>
      <c r="J14" s="186" cm="1">
        <f t="array" ref="J14">INDEX(Drivers!$C$31:$AG$33,2,J$11)</f>
        <v>18.406399362296234</v>
      </c>
      <c r="K14" s="186" cm="1">
        <f t="array" ref="K14">INDEX(Drivers!$C$31:$AG$33,2,K$11)</f>
        <v>21.41729290657965</v>
      </c>
      <c r="L14" s="186" cm="1">
        <f t="array" ref="L14">INDEX(Drivers!$C$31:$AG$33,2,L$11)</f>
        <v>24.674136706158219</v>
      </c>
      <c r="M14" s="186" cm="1">
        <f t="array" ref="M14">INDEX(Drivers!$C$31:$AG$33,2,M$11)</f>
        <v>27.322481569655267</v>
      </c>
      <c r="N14" s="40"/>
      <c r="O14" s="186">
        <f t="shared" ref="O14:O15" si="5">F14</f>
        <v>16.60012737178209</v>
      </c>
      <c r="P14" s="186">
        <f t="shared" si="1"/>
        <v>17.298814732088275</v>
      </c>
      <c r="Q14" s="186">
        <f t="shared" si="1"/>
        <v>18.226385675800731</v>
      </c>
      <c r="R14" s="186">
        <f t="shared" si="1"/>
        <v>19.201285369797056</v>
      </c>
      <c r="S14" s="186">
        <f t="shared" si="1"/>
        <v>18.406399362296234</v>
      </c>
      <c r="T14" s="186">
        <f t="shared" si="3"/>
        <v>21.41729290657965</v>
      </c>
      <c r="U14" s="186">
        <f t="shared" si="3"/>
        <v>24.674136706158219</v>
      </c>
      <c r="V14" s="186">
        <f t="shared" si="3"/>
        <v>27.322481569655267</v>
      </c>
      <c r="X14" s="186">
        <f t="shared" ref="X14:X15" si="6">F14</f>
        <v>16.60012737178209</v>
      </c>
      <c r="Y14" s="186">
        <f t="shared" si="4"/>
        <v>17.298814732088275</v>
      </c>
      <c r="Z14" s="186">
        <f t="shared" si="4"/>
        <v>18.226385675800731</v>
      </c>
      <c r="AA14" s="186">
        <f t="shared" si="4"/>
        <v>19.201285369797056</v>
      </c>
      <c r="AB14" s="186">
        <f t="shared" si="4"/>
        <v>18.406399362296234</v>
      </c>
      <c r="AC14" s="7">
        <f>T14</f>
        <v>21.41729290657965</v>
      </c>
      <c r="AD14" s="186">
        <f t="shared" si="4"/>
        <v>24.674136706158219</v>
      </c>
      <c r="AE14" s="186">
        <f t="shared" si="4"/>
        <v>27.322481569655267</v>
      </c>
    </row>
    <row r="15" spans="1:64">
      <c r="A15" s="185" t="s">
        <v>16</v>
      </c>
      <c r="C15" s="185" t="s">
        <v>50</v>
      </c>
      <c r="D15" s="185" t="s">
        <v>47</v>
      </c>
      <c r="E15" s="186" cm="1">
        <f t="array" ref="E15">INDEX(Drivers!$C$31:$AG$33,3,E$11)</f>
        <v>10.465086576414015</v>
      </c>
      <c r="F15" s="186" cm="1">
        <f t="array" ref="F15">INDEX(Drivers!$C$31:$AG$33,3,F$11)</f>
        <v>11.789370867355018</v>
      </c>
      <c r="G15" s="186" cm="1">
        <f t="array" ref="G15">INDEX(Drivers!$C$31:$AG$33,3,G$11)</f>
        <v>12.644368581760297</v>
      </c>
      <c r="H15" s="186" cm="1">
        <f t="array" ref="H15">INDEX(Drivers!$C$31:$AG$33,3,H$11)</f>
        <v>13.227142220174334</v>
      </c>
      <c r="I15" s="186" cm="1">
        <f t="array" ref="I15">INDEX(Drivers!$C$31:$AG$33,3,I$11)</f>
        <v>11.995815292972233</v>
      </c>
      <c r="J15" s="186" cm="1">
        <f t="array" ref="J15">INDEX(Drivers!$C$31:$AG$33,3,J$11)</f>
        <v>12.307913084923102</v>
      </c>
      <c r="K15" s="186" cm="1">
        <f t="array" ref="K15">INDEX(Drivers!$C$31:$AG$33,3,K$11)</f>
        <v>16.694218231880097</v>
      </c>
      <c r="L15" s="186" cm="1">
        <f t="array" ref="L15">INDEX(Drivers!$C$31:$AG$33,3,L$11)</f>
        <v>22.714973420991928</v>
      </c>
      <c r="M15" s="186" cm="1">
        <f t="array" ref="M15">INDEX(Drivers!$C$31:$AG$33,3,M$11)</f>
        <v>28.602111368322735</v>
      </c>
      <c r="N15" s="40"/>
      <c r="O15" s="186">
        <f t="shared" si="5"/>
        <v>11.789370867355018</v>
      </c>
      <c r="P15" s="186">
        <f t="shared" si="1"/>
        <v>12.644368581760297</v>
      </c>
      <c r="Q15" s="186">
        <f t="shared" si="1"/>
        <v>13.227142220174334</v>
      </c>
      <c r="R15" s="186">
        <f t="shared" si="1"/>
        <v>11.995815292972233</v>
      </c>
      <c r="S15" s="186">
        <f t="shared" si="1"/>
        <v>12.307913084923102</v>
      </c>
      <c r="T15" s="186">
        <f t="shared" si="3"/>
        <v>16.694218231880097</v>
      </c>
      <c r="U15" s="186">
        <f t="shared" si="3"/>
        <v>22.714973420991928</v>
      </c>
      <c r="V15" s="186">
        <f t="shared" si="3"/>
        <v>28.602111368322735</v>
      </c>
      <c r="X15" s="186">
        <f t="shared" si="6"/>
        <v>11.789370867355018</v>
      </c>
      <c r="Y15" s="186">
        <f t="shared" si="4"/>
        <v>12.644368581760297</v>
      </c>
      <c r="Z15" s="186">
        <f t="shared" si="4"/>
        <v>13.227142220174334</v>
      </c>
      <c r="AA15" s="186">
        <f t="shared" si="4"/>
        <v>11.995815292972233</v>
      </c>
      <c r="AB15" s="186">
        <f t="shared" si="4"/>
        <v>12.307913084923102</v>
      </c>
      <c r="AC15" s="7">
        <f>T15</f>
        <v>16.694218231880097</v>
      </c>
      <c r="AD15" s="186">
        <f t="shared" si="4"/>
        <v>22.714973420991928</v>
      </c>
      <c r="AE15" s="186">
        <f t="shared" si="4"/>
        <v>28.602111368322735</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59.308690000000006</v>
      </c>
      <c r="J16" s="3">
        <f t="shared" si="7"/>
        <v>59.991580449204257</v>
      </c>
      <c r="K16" s="3">
        <f t="shared" si="7"/>
        <v>65.956090000000003</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59.308690000000006</v>
      </c>
      <c r="S16" s="3">
        <f t="shared" si="8"/>
        <v>59.991580449204257</v>
      </c>
      <c r="T16" s="3">
        <f t="shared" si="8"/>
        <v>65.956090000000003</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59.308690000000006</v>
      </c>
      <c r="AB16" s="47">
        <f t="shared" si="9"/>
        <v>59.991580449204257</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0.962472291480437</v>
      </c>
      <c r="H21" s="204">
        <f t="shared" si="13"/>
        <v>0.962472291480437</v>
      </c>
      <c r="I21" s="186">
        <f>RES!F45</f>
        <v>0.92494458296087401</v>
      </c>
      <c r="J21" s="204">
        <f t="shared" si="14"/>
        <v>0.99787928125886405</v>
      </c>
      <c r="K21" s="10">
        <f>RES!G45</f>
        <v>1.0708139795568541</v>
      </c>
      <c r="L21" s="10">
        <f>RES!H45</f>
        <v>1.323004175963068</v>
      </c>
      <c r="M21" s="10">
        <f>RES!I45</f>
        <v>1.6809090173356944</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3">
        <f>X$12</f>
        <v>2015</v>
      </c>
      <c r="Y24" s="303">
        <f t="shared" ref="Y24:AE24" si="17">Y$12</f>
        <v>2017</v>
      </c>
      <c r="Z24" s="303">
        <f t="shared" si="17"/>
        <v>2019</v>
      </c>
      <c r="AA24" s="303">
        <f t="shared" si="17"/>
        <v>2020</v>
      </c>
      <c r="AB24" s="303">
        <f t="shared" si="17"/>
        <v>2021</v>
      </c>
      <c r="AC24" s="303">
        <f t="shared" si="17"/>
        <v>2030</v>
      </c>
      <c r="AD24" s="303">
        <f t="shared" si="17"/>
        <v>2040</v>
      </c>
      <c r="AE24" s="303">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40"/>
      <c r="O25" s="62">
        <f>E25</f>
        <v>0.02</v>
      </c>
      <c r="P25" s="62">
        <f>O25</f>
        <v>0.02</v>
      </c>
      <c r="Q25" s="62">
        <f>P25</f>
        <v>0.02</v>
      </c>
      <c r="R25" s="62">
        <f t="shared" ref="R25:V25" si="19">Q25</f>
        <v>0.02</v>
      </c>
      <c r="S25" s="62">
        <f t="shared" si="19"/>
        <v>0.02</v>
      </c>
      <c r="T25" s="34">
        <f t="shared" si="19"/>
        <v>0.02</v>
      </c>
      <c r="U25" s="34">
        <f t="shared" si="19"/>
        <v>0.02</v>
      </c>
      <c r="V25" s="34">
        <f t="shared" si="19"/>
        <v>0.02</v>
      </c>
      <c r="W25" s="241"/>
      <c r="X25" s="62">
        <f>O25</f>
        <v>0.02</v>
      </c>
      <c r="Y25" s="62">
        <f t="shared" ref="Y25:AB25" si="20">P25</f>
        <v>0.02</v>
      </c>
      <c r="Z25" s="62">
        <f t="shared" si="20"/>
        <v>0.02</v>
      </c>
      <c r="AA25" s="62">
        <f t="shared" si="20"/>
        <v>0.02</v>
      </c>
      <c r="AB25" s="62">
        <f t="shared" si="20"/>
        <v>0.02</v>
      </c>
      <c r="AC25" s="70">
        <v>0.05</v>
      </c>
      <c r="AD25" s="70">
        <v>0.04</v>
      </c>
      <c r="AE25" s="70">
        <v>0.04</v>
      </c>
      <c r="AF25" s="241"/>
      <c r="AG25" s="241"/>
      <c r="AH25" s="241"/>
      <c r="AI25" s="241"/>
      <c r="AJ25" s="241"/>
      <c r="AK25" s="241"/>
      <c r="AL25" s="241"/>
      <c r="AM25" s="241"/>
      <c r="AN25" s="241"/>
      <c r="AO25" s="241"/>
      <c r="AP25" s="241"/>
      <c r="AQ25" s="241"/>
      <c r="AR25" s="241"/>
      <c r="AS25" s="241"/>
      <c r="AT25" s="241"/>
      <c r="AU25" s="241"/>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40"/>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1"/>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1"/>
      <c r="AG26" s="241"/>
      <c r="AH26" s="241"/>
      <c r="AI26" s="241"/>
      <c r="AJ26" s="241"/>
      <c r="AK26" s="241"/>
      <c r="AL26" s="241"/>
      <c r="AM26" s="241"/>
      <c r="AN26" s="241"/>
      <c r="AO26" s="241"/>
      <c r="AP26" s="241"/>
      <c r="AQ26" s="241"/>
      <c r="AR26" s="241"/>
      <c r="AS26" s="241"/>
      <c r="AT26" s="241"/>
      <c r="AU26" s="241"/>
    </row>
    <row r="27" spans="1:57">
      <c r="A27" s="185" t="s">
        <v>16</v>
      </c>
      <c r="B27" s="193">
        <f>INDEX($BE$4:$BE$7,MATCH($D$3,$BB$4:$BB$7,0))</f>
        <v>0.97499999999999998</v>
      </c>
      <c r="C27" s="228" t="str">
        <f>C21</f>
        <v>High Income</v>
      </c>
      <c r="D27" s="185" t="s">
        <v>48</v>
      </c>
      <c r="E27" s="279">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40"/>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1"/>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1"/>
      <c r="AG27" s="241"/>
      <c r="AH27" s="241"/>
      <c r="AI27" s="241"/>
      <c r="AJ27" s="241"/>
      <c r="AK27" s="241"/>
      <c r="AL27" s="241"/>
      <c r="AM27" s="241"/>
      <c r="AN27" s="241"/>
      <c r="AO27" s="241"/>
      <c r="AP27" s="241"/>
      <c r="AQ27" s="241"/>
      <c r="AR27" s="241"/>
      <c r="AS27" s="241"/>
      <c r="AT27" s="241"/>
      <c r="AU27" s="241"/>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0.40508826956230243</v>
      </c>
      <c r="J32" s="61">
        <f t="shared" si="40"/>
        <v>0.40881381998767918</v>
      </c>
      <c r="K32" s="61">
        <f t="shared" si="40"/>
        <v>0.41628383995423146</v>
      </c>
      <c r="L32" s="61">
        <f t="shared" si="40"/>
        <v>0.44079386348843963</v>
      </c>
      <c r="M32" s="61">
        <f t="shared" si="40"/>
        <v>0.47060523155819944</v>
      </c>
      <c r="N32" s="42"/>
      <c r="O32" s="61">
        <f t="shared" si="44"/>
        <v>0.41283463855351005</v>
      </c>
      <c r="P32" s="61">
        <f t="shared" si="45"/>
        <v>0.41283463855351005</v>
      </c>
      <c r="Q32" s="61">
        <f t="shared" si="45"/>
        <v>0.41283463855351005</v>
      </c>
      <c r="R32" s="61">
        <f>Q32*(1+R21*(I21/F21-1))</f>
        <v>0.40508826956230243</v>
      </c>
      <c r="S32" s="61">
        <f>R32*(1+S21*(J21/G21-1))</f>
        <v>0.40881381998767918</v>
      </c>
      <c r="T32" s="46">
        <f>S32*(1+T21*(K21/J21-1))</f>
        <v>0.41628383995423146</v>
      </c>
      <c r="U32" s="46">
        <f t="shared" ref="U32:V32" si="53">T32*(1+U21*(L21/K21-1))</f>
        <v>0.44079386348843963</v>
      </c>
      <c r="V32" s="46">
        <f t="shared" si="53"/>
        <v>0.47060523155819944</v>
      </c>
      <c r="W32" s="229"/>
      <c r="X32" s="62">
        <f t="shared" si="47"/>
        <v>0.41283463855351005</v>
      </c>
      <c r="Y32" s="62">
        <f t="shared" si="48"/>
        <v>0.41283463855351005</v>
      </c>
      <c r="Z32" s="62">
        <f t="shared" si="49"/>
        <v>0.41283463855351005</v>
      </c>
      <c r="AA32" s="62">
        <f t="shared" si="50"/>
        <v>0.40508826956230243</v>
      </c>
      <c r="AB32" s="62">
        <f t="shared" si="51"/>
        <v>0.40881381998767918</v>
      </c>
      <c r="AC32" s="70">
        <f>IF(INDEX($BH$4:$BH$7,MATCH($D$3,$BB$4:$BB$7,0)),AA32*$B$27,AA32)</f>
        <v>0.39496106282324484</v>
      </c>
      <c r="AD32" s="70">
        <f>IF(INDEX($BH$4:$BH$7,MATCH($D$3,$BB$4:$BB$7,0)),AC32*$B$27,AC32)</f>
        <v>0.38508703625266372</v>
      </c>
      <c r="AE32" s="70">
        <f>IF(INDEX($BH$4:$BH$7,MATCH($D$3,$BB$4:$BB$7,0)),AD32*$B$27,AD32)</f>
        <v>0.3754598603463471</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0.95</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1" t="s">
        <v>648</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7.0159580737982399</v>
      </c>
      <c r="H41" s="61">
        <f t="shared" si="75"/>
        <v>7.0159580737982399</v>
      </c>
      <c r="I41" s="61">
        <f t="shared" si="75"/>
        <v>7.0159580737982399</v>
      </c>
      <c r="J41" s="61">
        <f t="shared" si="75"/>
        <v>7.0159580737982399</v>
      </c>
      <c r="K41" s="61">
        <f t="shared" si="75"/>
        <v>7.0159580737982399</v>
      </c>
      <c r="L41" s="61">
        <f t="shared" si="75"/>
        <v>7.0159580737982399</v>
      </c>
      <c r="M41" s="61">
        <f t="shared" si="75"/>
        <v>7.0159580737982399</v>
      </c>
      <c r="N41" s="302">
        <v>1</v>
      </c>
      <c r="O41" s="331">
        <f>E41*O$39</f>
        <v>7.3852190250507794</v>
      </c>
      <c r="P41" s="215">
        <f>O41*P$39</f>
        <v>7.0159580737982399</v>
      </c>
      <c r="Q41" s="185">
        <f t="shared" ref="Q41:V41" si="76">P41</f>
        <v>7.0159580737982399</v>
      </c>
      <c r="R41" s="61">
        <f>Q41*$N41</f>
        <v>7.0159580737982399</v>
      </c>
      <c r="S41" s="61">
        <f>Q41</f>
        <v>7.0159580737982399</v>
      </c>
      <c r="T41" s="46">
        <f t="shared" si="76"/>
        <v>7.0159580737982399</v>
      </c>
      <c r="U41" s="46">
        <f t="shared" si="76"/>
        <v>7.0159580737982399</v>
      </c>
      <c r="V41" s="46">
        <f t="shared" si="76"/>
        <v>7.0159580737982399</v>
      </c>
      <c r="X41" s="61">
        <f>O41</f>
        <v>7.3852190250507794</v>
      </c>
      <c r="Y41" s="61">
        <f t="shared" ref="Y41:AB41" si="77">P41</f>
        <v>7.0159580737982399</v>
      </c>
      <c r="Z41" s="61">
        <f t="shared" si="77"/>
        <v>7.0159580737982399</v>
      </c>
      <c r="AA41" s="61">
        <f t="shared" si="77"/>
        <v>7.0159580737982399</v>
      </c>
      <c r="AB41" s="61">
        <f t="shared" si="77"/>
        <v>7.0159580737982399</v>
      </c>
      <c r="AC41" s="71">
        <f t="shared" ref="AC41:AE43" si="78">AB41*$B41</f>
        <v>6.6651601701083276</v>
      </c>
      <c r="AD41" s="71">
        <f t="shared" si="78"/>
        <v>6.331902161602911</v>
      </c>
      <c r="AE41" s="71">
        <f t="shared" si="78"/>
        <v>6.0153070535227648</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11.727396186446569</v>
      </c>
      <c r="H42" s="61">
        <f t="shared" si="75"/>
        <v>11.727396186446569</v>
      </c>
      <c r="I42" s="61">
        <f t="shared" si="75"/>
        <v>11.727396186446569</v>
      </c>
      <c r="J42" s="61">
        <f t="shared" si="75"/>
        <v>11.727396186446569</v>
      </c>
      <c r="K42" s="61">
        <f t="shared" si="75"/>
        <v>11.727396186446569</v>
      </c>
      <c r="L42" s="61">
        <f t="shared" si="75"/>
        <v>11.727396186446569</v>
      </c>
      <c r="M42" s="61">
        <f t="shared" si="75"/>
        <v>11.727396186446569</v>
      </c>
      <c r="N42" s="302">
        <v>1</v>
      </c>
      <c r="O42" s="331">
        <f t="shared" ref="O42:O43" si="79">E42*O$39</f>
        <v>12.3446275646806</v>
      </c>
      <c r="P42" s="215">
        <f t="shared" ref="P42:P43" si="80">O42*P$39</f>
        <v>11.727396186446569</v>
      </c>
      <c r="Q42" s="185">
        <f t="shared" ref="P42:V44" si="81">P42</f>
        <v>11.727396186446569</v>
      </c>
      <c r="R42" s="61">
        <f t="shared" ref="R42:R44" si="82">Q42*$N42</f>
        <v>11.727396186446569</v>
      </c>
      <c r="S42" s="61">
        <f t="shared" ref="S42:S44" si="83">Q42</f>
        <v>11.727396186446569</v>
      </c>
      <c r="T42" s="180">
        <f>S42</f>
        <v>11.727396186446569</v>
      </c>
      <c r="U42" s="180">
        <f t="shared" si="81"/>
        <v>11.727396186446569</v>
      </c>
      <c r="V42" s="180">
        <f t="shared" si="81"/>
        <v>11.727396186446569</v>
      </c>
      <c r="X42" s="61">
        <f t="shared" ref="X42:X44" si="84">O42</f>
        <v>12.3446275646806</v>
      </c>
      <c r="Y42" s="61">
        <f t="shared" ref="Y42:Y44" si="85">P42</f>
        <v>11.727396186446569</v>
      </c>
      <c r="Z42" s="61">
        <f t="shared" ref="Z42:Z44" si="86">Q42</f>
        <v>11.727396186446569</v>
      </c>
      <c r="AA42" s="61">
        <f t="shared" ref="AA42:AA44" si="87">R42</f>
        <v>11.727396186446569</v>
      </c>
      <c r="AB42" s="61">
        <f t="shared" ref="AB42:AB44" si="88">S42</f>
        <v>11.727396186446569</v>
      </c>
      <c r="AC42" s="71">
        <f t="shared" si="78"/>
        <v>11.141026377124239</v>
      </c>
      <c r="AD42" s="71">
        <f t="shared" si="78"/>
        <v>10.583975058268027</v>
      </c>
      <c r="AE42" s="71">
        <f t="shared" si="78"/>
        <v>10.054776305354626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30">
        <f>[2]Calib_1011!$J$118*0.925</f>
        <v>14.489168827787489</v>
      </c>
      <c r="F43" s="61">
        <f>IF($D$4,X43,O43)</f>
        <v>13.330035321564491</v>
      </c>
      <c r="G43" s="61">
        <f t="shared" si="75"/>
        <v>12.663533555486266</v>
      </c>
      <c r="H43" s="61">
        <f t="shared" si="75"/>
        <v>12.663533555486266</v>
      </c>
      <c r="I43" s="61">
        <f t="shared" si="75"/>
        <v>12.663533555486266</v>
      </c>
      <c r="J43" s="61">
        <f t="shared" si="75"/>
        <v>12.663533555486266</v>
      </c>
      <c r="K43" s="61">
        <f t="shared" si="75"/>
        <v>12.663533555486266</v>
      </c>
      <c r="L43" s="61">
        <f t="shared" si="75"/>
        <v>12.663533555486266</v>
      </c>
      <c r="M43" s="61">
        <f t="shared" si="75"/>
        <v>12.663533555486266</v>
      </c>
      <c r="N43" s="302">
        <v>1</v>
      </c>
      <c r="O43" s="331">
        <f t="shared" si="79"/>
        <v>13.330035321564491</v>
      </c>
      <c r="P43" s="215">
        <f t="shared" si="80"/>
        <v>12.663533555486266</v>
      </c>
      <c r="Q43" s="185">
        <f t="shared" si="81"/>
        <v>12.663533555486266</v>
      </c>
      <c r="R43" s="61">
        <f t="shared" si="82"/>
        <v>12.663533555486266</v>
      </c>
      <c r="S43" s="61">
        <f t="shared" si="83"/>
        <v>12.663533555486266</v>
      </c>
      <c r="T43" s="46">
        <f t="shared" si="81"/>
        <v>12.663533555486266</v>
      </c>
      <c r="U43" s="46">
        <f t="shared" si="81"/>
        <v>12.663533555486266</v>
      </c>
      <c r="V43" s="46">
        <f t="shared" si="81"/>
        <v>12.663533555486266</v>
      </c>
      <c r="X43" s="61">
        <f t="shared" si="84"/>
        <v>13.330035321564491</v>
      </c>
      <c r="Y43" s="61">
        <f t="shared" si="85"/>
        <v>12.663533555486266</v>
      </c>
      <c r="Z43" s="61">
        <f t="shared" si="86"/>
        <v>12.663533555486266</v>
      </c>
      <c r="AA43" s="61">
        <f t="shared" si="87"/>
        <v>12.663533555486266</v>
      </c>
      <c r="AB43" s="61">
        <f t="shared" si="88"/>
        <v>12.663533555486266</v>
      </c>
      <c r="AC43" s="71">
        <f t="shared" si="78"/>
        <v>12.346945216599108</v>
      </c>
      <c r="AD43" s="71">
        <f t="shared" si="78"/>
        <v>12.038271586184131</v>
      </c>
      <c r="AE43" s="71">
        <f t="shared" si="78"/>
        <v>11.737314796529526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2">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12.847524483654443</v>
      </c>
      <c r="G45" s="186">
        <f t="shared" ref="G45:L45" si="92">SUMPRODUCT(G41:G44,G54:G57)/SUM(G54:G57)</f>
        <v>12.256134607447521</v>
      </c>
      <c r="H45" s="186">
        <f t="shared" si="92"/>
        <v>12.254747852062252</v>
      </c>
      <c r="I45" s="186">
        <f t="shared" si="92"/>
        <v>12.211215296432457</v>
      </c>
      <c r="J45" s="186">
        <f t="shared" si="92"/>
        <v>12.224440548090083</v>
      </c>
      <c r="K45" s="186">
        <f t="shared" si="92"/>
        <v>12.276330829205303</v>
      </c>
      <c r="L45" s="186">
        <f t="shared" si="92"/>
        <v>12.341600864809262</v>
      </c>
      <c r="M45" s="186">
        <f>SUMPRODUCT(M41:M44,M54:M57)/SUM(M54:M57)</f>
        <v>12.394420678267458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144.16</v>
      </c>
      <c r="G47" s="73">
        <f t="shared" ref="G47:M51" si="93">IF($D$4,Y47,P47)</f>
        <v>147.16</v>
      </c>
      <c r="H47" s="73">
        <f t="shared" si="93"/>
        <v>149.16999999999999</v>
      </c>
      <c r="I47" s="73">
        <f t="shared" si="93"/>
        <v>138.22</v>
      </c>
      <c r="J47" s="73">
        <f t="shared" si="93"/>
        <v>141.11000000000001</v>
      </c>
      <c r="K47" s="73">
        <f t="shared" si="93"/>
        <v>169.63</v>
      </c>
      <c r="L47" s="73">
        <f t="shared" si="93"/>
        <v>224.36</v>
      </c>
      <c r="M47" s="73">
        <f t="shared" si="93"/>
        <v>309.06</v>
      </c>
      <c r="N47" s="42"/>
      <c r="O47" s="306">
        <f>FTRA!G7</f>
        <v>144.16</v>
      </c>
      <c r="P47" s="306">
        <f>FTRA!H7</f>
        <v>147.16</v>
      </c>
      <c r="Q47" s="306">
        <f>FTRA!I7</f>
        <v>149.16999999999999</v>
      </c>
      <c r="R47" s="306">
        <f>FTRA!J7</f>
        <v>138.22</v>
      </c>
      <c r="S47" s="306">
        <f>FTRA!K7</f>
        <v>141.11000000000001</v>
      </c>
      <c r="T47" s="288">
        <f>FTRA!L7</f>
        <v>169.63</v>
      </c>
      <c r="U47" s="288">
        <f>FTRA!M7</f>
        <v>224.36</v>
      </c>
      <c r="V47" s="288">
        <f>FTRA!N7</f>
        <v>309.06</v>
      </c>
      <c r="W47" s="229"/>
      <c r="X47" s="186">
        <f>FTRA!G7</f>
        <v>144.16</v>
      </c>
      <c r="Y47" s="186">
        <f>FTRA!H7</f>
        <v>147.16</v>
      </c>
      <c r="Z47" s="186">
        <f>FTRA!I7</f>
        <v>149.16999999999999</v>
      </c>
      <c r="AA47" s="186">
        <f>FTRA!J7</f>
        <v>138.22</v>
      </c>
      <c r="AB47" s="186">
        <f>FTRA!K7</f>
        <v>141.11000000000001</v>
      </c>
      <c r="AC47" s="186">
        <f>FTRA!L7</f>
        <v>169.63</v>
      </c>
      <c r="AD47" s="186">
        <f>FTRA!M7</f>
        <v>224.36</v>
      </c>
      <c r="AE47" s="186">
        <f>FTRA!N7</f>
        <v>309.06</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0.46211169289000681</v>
      </c>
      <c r="G49" s="73">
        <f t="shared" si="93"/>
        <v>0.46692001377884568</v>
      </c>
      <c r="H49" s="73">
        <f t="shared" si="93"/>
        <v>0.47010875130159457</v>
      </c>
      <c r="I49" s="73">
        <f t="shared" si="93"/>
        <v>0.45285430728888271</v>
      </c>
      <c r="J49" s="73">
        <f t="shared" si="93"/>
        <v>0.45758860387427147</v>
      </c>
      <c r="K49" s="73">
        <f t="shared" si="93"/>
        <v>0.50383063839519215</v>
      </c>
      <c r="L49" s="73">
        <f t="shared" si="93"/>
        <v>0.58510945357932487</v>
      </c>
      <c r="M49" s="73">
        <f t="shared" si="93"/>
        <v>0.69555420914664701</v>
      </c>
      <c r="N49" s="42"/>
      <c r="O49" s="24">
        <f>E49*(1+(O48*(O47/E47-1)))</f>
        <v>0.46211169289000681</v>
      </c>
      <c r="P49" s="24">
        <f t="shared" ref="P49:V49" si="97">F49*(1+(P48*(P47/F47-1)))</f>
        <v>0.46692001377884568</v>
      </c>
      <c r="Q49" s="24">
        <f t="shared" si="97"/>
        <v>0.47010875130159457</v>
      </c>
      <c r="R49" s="73">
        <f t="shared" si="97"/>
        <v>0.45285430728888271</v>
      </c>
      <c r="S49" s="73">
        <f t="shared" si="97"/>
        <v>0.45758860387427147</v>
      </c>
      <c r="T49" s="46">
        <f t="shared" si="97"/>
        <v>0.50383063839519215</v>
      </c>
      <c r="U49" s="46">
        <f t="shared" si="97"/>
        <v>0.58510945357932487</v>
      </c>
      <c r="V49" s="46">
        <f t="shared" si="97"/>
        <v>0.69555420914664701</v>
      </c>
      <c r="W49" s="229"/>
      <c r="X49" s="73">
        <f t="shared" ref="X49:X51" si="98">O49</f>
        <v>0.46211169289000681</v>
      </c>
      <c r="Y49" s="73">
        <f t="shared" ref="Y49:Y51" si="99">P49</f>
        <v>0.46692001377884568</v>
      </c>
      <c r="Z49" s="73">
        <f t="shared" ref="Z49:Z51" si="100">Q49</f>
        <v>0.47010875130159457</v>
      </c>
      <c r="AA49" s="73">
        <f t="shared" ref="AA49:AA51" si="101">R49</f>
        <v>0.45285430728888271</v>
      </c>
      <c r="AB49" s="73">
        <f t="shared" ref="AB49:AB51" si="102">S49</f>
        <v>0.45758860387427147</v>
      </c>
      <c r="AC49" s="46">
        <f>AA49*(1+(AC48*(AC47/AA47-1)))</f>
        <v>0.50430906706295231</v>
      </c>
      <c r="AD49" s="46">
        <f>AC49*(1+(AD48*(AD47/AC47-1)))</f>
        <v>0.56939386395113345</v>
      </c>
      <c r="AE49" s="46">
        <f>AD49*(1+(AE48*(AE47/AD47-1)))</f>
        <v>0.63388084060917538</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6.2385078540150918</v>
      </c>
      <c r="G50" s="73">
        <f t="shared" si="93"/>
        <v>6.3034201860144163</v>
      </c>
      <c r="H50" s="73">
        <f t="shared" si="93"/>
        <v>6.3464681425715268</v>
      </c>
      <c r="I50" s="73">
        <f t="shared" si="93"/>
        <v>6.1135331483999167</v>
      </c>
      <c r="J50" s="73">
        <f t="shared" si="93"/>
        <v>6.1774461523026645</v>
      </c>
      <c r="K50" s="73">
        <f t="shared" si="93"/>
        <v>6.8017136183350937</v>
      </c>
      <c r="L50" s="73">
        <f t="shared" si="93"/>
        <v>7.8989776233208859</v>
      </c>
      <c r="M50" s="73">
        <f t="shared" si="93"/>
        <v>9.3899818234797348</v>
      </c>
      <c r="N50" s="42"/>
      <c r="O50" s="186">
        <f>O49*O44</f>
        <v>6.2385078540150918</v>
      </c>
      <c r="P50" s="186">
        <f t="shared" ref="P50:V50" si="104">P49*P44</f>
        <v>6.3034201860144163</v>
      </c>
      <c r="Q50" s="186">
        <f t="shared" si="104"/>
        <v>6.3464681425715268</v>
      </c>
      <c r="R50" s="73">
        <f t="shared" si="104"/>
        <v>6.1135331483999167</v>
      </c>
      <c r="S50" s="73">
        <f t="shared" si="104"/>
        <v>6.1774461523026645</v>
      </c>
      <c r="T50" s="46">
        <f t="shared" si="104"/>
        <v>6.8017136183350937</v>
      </c>
      <c r="U50" s="46">
        <f t="shared" si="104"/>
        <v>7.8989776233208859</v>
      </c>
      <c r="V50" s="46">
        <f t="shared" si="104"/>
        <v>9.3899818234797348</v>
      </c>
      <c r="W50" s="229"/>
      <c r="X50" s="73">
        <f t="shared" si="98"/>
        <v>6.2385078540150918</v>
      </c>
      <c r="Y50" s="73">
        <f t="shared" si="99"/>
        <v>6.3034201860144163</v>
      </c>
      <c r="Z50" s="73">
        <f t="shared" si="100"/>
        <v>6.3464681425715268</v>
      </c>
      <c r="AA50" s="73">
        <f t="shared" si="101"/>
        <v>6.1135331483999167</v>
      </c>
      <c r="AB50" s="73">
        <f t="shared" si="102"/>
        <v>6.1774461523026645</v>
      </c>
      <c r="AC50" s="46">
        <f>AC49*AC44</f>
        <v>6.4677637850823633</v>
      </c>
      <c r="AD50" s="46">
        <f>AD49*AD44</f>
        <v>6.9373524899146215</v>
      </c>
      <c r="AE50" s="46">
        <f>AE49*AE44</f>
        <v>7.3368934071834371</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8.7339109956211285</v>
      </c>
      <c r="G51" s="73">
        <f t="shared" si="93"/>
        <v>8.8247882604201831</v>
      </c>
      <c r="H51" s="73">
        <f t="shared" si="93"/>
        <v>8.8850553996001373</v>
      </c>
      <c r="I51" s="73">
        <f t="shared" si="93"/>
        <v>8.5589464077598834</v>
      </c>
      <c r="J51" s="73">
        <f t="shared" si="93"/>
        <v>8.6484246132237299</v>
      </c>
      <c r="K51" s="73">
        <f t="shared" si="93"/>
        <v>9.5223990656691306</v>
      </c>
      <c r="L51" s="73">
        <f t="shared" si="93"/>
        <v>11.05856867264924</v>
      </c>
      <c r="M51" s="73">
        <f t="shared" si="93"/>
        <v>13.145974552871628</v>
      </c>
      <c r="N51" s="42"/>
      <c r="O51" s="186">
        <f>O50*O38</f>
        <v>8.7339109956211285</v>
      </c>
      <c r="P51" s="186">
        <f t="shared" ref="P51:V51" si="106">P50*P38</f>
        <v>8.8247882604201831</v>
      </c>
      <c r="Q51" s="186">
        <f t="shared" si="106"/>
        <v>8.8850553996001373</v>
      </c>
      <c r="R51" s="73">
        <f>R50*R38</f>
        <v>8.5589464077598834</v>
      </c>
      <c r="S51" s="73">
        <f t="shared" si="106"/>
        <v>8.6484246132237299</v>
      </c>
      <c r="T51" s="46">
        <f t="shared" si="106"/>
        <v>9.5223990656691306</v>
      </c>
      <c r="U51" s="46">
        <f t="shared" si="106"/>
        <v>11.05856867264924</v>
      </c>
      <c r="V51" s="46">
        <f t="shared" si="106"/>
        <v>13.145974552871628</v>
      </c>
      <c r="W51" s="229"/>
      <c r="X51" s="73">
        <f t="shared" si="98"/>
        <v>8.7339109956211285</v>
      </c>
      <c r="Y51" s="73">
        <f t="shared" si="99"/>
        <v>8.8247882604201831</v>
      </c>
      <c r="Z51" s="73">
        <f t="shared" si="100"/>
        <v>8.8850553996001373</v>
      </c>
      <c r="AA51" s="73">
        <f t="shared" si="101"/>
        <v>8.5589464077598834</v>
      </c>
      <c r="AB51" s="73">
        <f t="shared" si="102"/>
        <v>8.6484246132237299</v>
      </c>
      <c r="AC51" s="46">
        <f>AC50*AC38</f>
        <v>9.0548692991153086</v>
      </c>
      <c r="AD51" s="46">
        <f>AD50*AD38</f>
        <v>9.712293485880469</v>
      </c>
      <c r="AE51" s="46">
        <f>AE50*AE38</f>
        <v>10.27165077005681</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3">
        <f>X$12</f>
        <v>2015</v>
      </c>
      <c r="Y53" s="303">
        <f t="shared" ref="Y53:AE53" si="109">Y$12</f>
        <v>2017</v>
      </c>
      <c r="Z53" s="303">
        <f t="shared" si="109"/>
        <v>2019</v>
      </c>
      <c r="AA53" s="303">
        <f t="shared" si="109"/>
        <v>2020</v>
      </c>
      <c r="AB53" s="303">
        <f t="shared" si="109"/>
        <v>2021</v>
      </c>
      <c r="AC53" s="303">
        <f t="shared" si="109"/>
        <v>2030</v>
      </c>
      <c r="AD53" s="303">
        <f t="shared" si="109"/>
        <v>2040</v>
      </c>
      <c r="AE53" s="303">
        <f t="shared" si="109"/>
        <v>2050</v>
      </c>
    </row>
    <row r="54" spans="1:47">
      <c r="A54" s="185" t="s">
        <v>16</v>
      </c>
      <c r="C54" s="228" t="str">
        <f>C30</f>
        <v>Low Income</v>
      </c>
      <c r="D54" s="185" t="s">
        <v>67</v>
      </c>
      <c r="E54" s="186">
        <f>E30*E25*E13</f>
        <v>0.13081358220517519</v>
      </c>
      <c r="F54" s="61">
        <f t="shared" ref="F54:F61" si="110">IF($D$4,X54,O54)</f>
        <v>0.13180496609092004</v>
      </c>
      <c r="G54" s="61">
        <f t="shared" ref="G54:G59" si="111">IF($D$4,Y54,P54)</f>
        <v>0.13289382363899763</v>
      </c>
      <c r="H54" s="61">
        <f t="shared" ref="H54:H59" si="112">IF($D$4,Z54,Q54)</f>
        <v>0.13455653512922189</v>
      </c>
      <c r="I54" s="61">
        <f t="shared" ref="I54:I59" si="113">IF($D$4,AA54,R54)</f>
        <v>0.1405579466861536</v>
      </c>
      <c r="J54" s="61">
        <f t="shared" ref="J54:J59" si="114">IF($D$4,AB54,S54)</f>
        <v>0.14638634000992462</v>
      </c>
      <c r="K54" s="61">
        <f t="shared" ref="K54:K59" si="115">IF($D$4,AC54,T54)</f>
        <v>0.13922289430770129</v>
      </c>
      <c r="L54" s="61">
        <f t="shared" ref="L54:L59" si="116">IF($D$4,AD54,U54)</f>
        <v>0.11993097936424922</v>
      </c>
      <c r="M54" s="61">
        <f t="shared" ref="M54:M58" si="117">IF($D$4,AE54,V54)</f>
        <v>9.7966580310109935E-2</v>
      </c>
      <c r="N54" s="42"/>
      <c r="O54" s="186">
        <f t="shared" ref="O54:R56" si="118">O30*O25*O13</f>
        <v>0.13180496609092004</v>
      </c>
      <c r="P54" s="186">
        <f t="shared" si="118"/>
        <v>0.13289382363899763</v>
      </c>
      <c r="Q54" s="186">
        <f t="shared" si="118"/>
        <v>0.13455653512922189</v>
      </c>
      <c r="R54" s="186">
        <f t="shared" si="118"/>
        <v>0.1405579466861536</v>
      </c>
      <c r="S54" s="186">
        <f t="shared" ref="S54:V54" si="119">S30*S25*S13</f>
        <v>0.14638634000992462</v>
      </c>
      <c r="T54" s="46">
        <f t="shared" si="119"/>
        <v>0.13922289430770129</v>
      </c>
      <c r="U54" s="46">
        <f t="shared" si="119"/>
        <v>0.11993097936424922</v>
      </c>
      <c r="V54" s="46">
        <f t="shared" si="119"/>
        <v>9.7966580310109935E-2</v>
      </c>
      <c r="W54" s="229"/>
      <c r="X54" s="186">
        <f t="shared" ref="X54:AB56" si="120">X30*X25*X13</f>
        <v>0.13180496609092004</v>
      </c>
      <c r="Y54" s="186">
        <f t="shared" si="120"/>
        <v>0.13289382363899763</v>
      </c>
      <c r="Z54" s="186">
        <f t="shared" si="120"/>
        <v>0.13455653512922189</v>
      </c>
      <c r="AA54" s="186">
        <f t="shared" si="120"/>
        <v>0.1405579466861536</v>
      </c>
      <c r="AB54" s="186">
        <f t="shared" si="120"/>
        <v>0.14638634000992462</v>
      </c>
      <c r="AC54" s="46">
        <f t="shared" ref="AC54" si="121">AC30*AC25*AC13</f>
        <v>0.33065437398079062</v>
      </c>
      <c r="AD54" s="46">
        <f t="shared" ref="AD54:AE56" si="122">AD30*AD25*AD13</f>
        <v>0.21647541775246984</v>
      </c>
      <c r="AE54" s="46">
        <f t="shared" si="122"/>
        <v>0.16798819358676101</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2.7548189679355337</v>
      </c>
      <c r="G55" s="61">
        <f t="shared" si="111"/>
        <v>2.8707673067476867</v>
      </c>
      <c r="H55" s="61">
        <f t="shared" si="112"/>
        <v>3.0246992599559843</v>
      </c>
      <c r="I55" s="61">
        <f t="shared" si="113"/>
        <v>3.1864854986218929</v>
      </c>
      <c r="J55" s="61">
        <f t="shared" si="114"/>
        <v>3.0545728330280069</v>
      </c>
      <c r="K55" s="61">
        <f t="shared" si="115"/>
        <v>3.5542356645509767</v>
      </c>
      <c r="L55" s="61">
        <f t="shared" si="116"/>
        <v>4.0947143532828152</v>
      </c>
      <c r="M55" s="61">
        <f t="shared" si="117"/>
        <v>4.5342116234060548</v>
      </c>
      <c r="N55" s="42"/>
      <c r="O55" s="186">
        <f t="shared" si="118"/>
        <v>2.7548189679355337</v>
      </c>
      <c r="P55" s="186">
        <f t="shared" si="118"/>
        <v>2.8707673067476867</v>
      </c>
      <c r="Q55" s="186">
        <f t="shared" si="118"/>
        <v>3.0246992599559843</v>
      </c>
      <c r="R55" s="186">
        <f>R31*R26*R14</f>
        <v>3.1864854986218929</v>
      </c>
      <c r="S55" s="186">
        <f t="shared" ref="S55:V55" si="123">S31*S26*S14</f>
        <v>3.0545728330280069</v>
      </c>
      <c r="T55" s="46">
        <f t="shared" si="123"/>
        <v>3.5542356645509767</v>
      </c>
      <c r="U55" s="46">
        <f t="shared" si="123"/>
        <v>4.0947143532828152</v>
      </c>
      <c r="V55" s="46">
        <f t="shared" si="123"/>
        <v>4.5342116234060548</v>
      </c>
      <c r="W55" s="229"/>
      <c r="X55" s="186">
        <f t="shared" si="120"/>
        <v>2.7548189679355337</v>
      </c>
      <c r="Y55" s="186">
        <f t="shared" si="120"/>
        <v>2.8707673067476867</v>
      </c>
      <c r="Z55" s="186">
        <f t="shared" si="120"/>
        <v>3.0246992599559843</v>
      </c>
      <c r="AA55" s="186">
        <f t="shared" si="120"/>
        <v>3.1864854986218929</v>
      </c>
      <c r="AB55" s="186">
        <f t="shared" si="120"/>
        <v>3.0545728330280069</v>
      </c>
      <c r="AC55" s="46">
        <f t="shared" ref="AC55" si="124">AC31*AC26*AC14</f>
        <v>3.207697687257256</v>
      </c>
      <c r="AD55" s="46">
        <f t="shared" si="122"/>
        <v>3.5107057186458523</v>
      </c>
      <c r="AE55" s="46">
        <f t="shared" si="122"/>
        <v>3.5084865207825326</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3.7384287562127883</v>
      </c>
      <c r="G56" s="61">
        <f t="shared" si="111"/>
        <v>4.0095499278165798</v>
      </c>
      <c r="H56" s="61">
        <f t="shared" si="112"/>
        <v>4.194348400332407</v>
      </c>
      <c r="I56" s="61">
        <f t="shared" si="113"/>
        <v>3.7325169339817172</v>
      </c>
      <c r="J56" s="61">
        <f t="shared" si="114"/>
        <v>3.8648472942184076</v>
      </c>
      <c r="K56" s="61">
        <f t="shared" si="115"/>
        <v>5.3379928527156766</v>
      </c>
      <c r="L56" s="61">
        <f t="shared" si="116"/>
        <v>7.6907752915381353</v>
      </c>
      <c r="M56" s="61">
        <f t="shared" si="117"/>
        <v>10.338968058959189</v>
      </c>
      <c r="N56" s="42"/>
      <c r="O56" s="186">
        <f t="shared" si="118"/>
        <v>3.7384287562127883</v>
      </c>
      <c r="P56" s="186">
        <f t="shared" si="118"/>
        <v>4.0095499278165798</v>
      </c>
      <c r="Q56" s="186">
        <f t="shared" si="118"/>
        <v>4.194348400332407</v>
      </c>
      <c r="R56" s="186">
        <f t="shared" si="118"/>
        <v>3.7325169339817172</v>
      </c>
      <c r="S56" s="186">
        <f t="shared" ref="S56:V56" si="125">S32*S27*S15</f>
        <v>3.8648472942184076</v>
      </c>
      <c r="T56" s="46">
        <f t="shared" si="125"/>
        <v>5.3379928527156766</v>
      </c>
      <c r="U56" s="46">
        <f t="shared" si="125"/>
        <v>7.6907752915381353</v>
      </c>
      <c r="V56" s="46">
        <f t="shared" si="125"/>
        <v>10.338968058959189</v>
      </c>
      <c r="W56" s="229"/>
      <c r="X56" s="186">
        <f t="shared" si="120"/>
        <v>3.7384287562127883</v>
      </c>
      <c r="Y56" s="186">
        <f t="shared" si="120"/>
        <v>4.0095499278165798</v>
      </c>
      <c r="Z56" s="186">
        <f t="shared" si="120"/>
        <v>4.194348400332407</v>
      </c>
      <c r="AA56" s="186">
        <f t="shared" si="120"/>
        <v>3.7325169339817172</v>
      </c>
      <c r="AB56" s="186">
        <f t="shared" si="120"/>
        <v>3.8648472942184076</v>
      </c>
      <c r="AC56" s="46">
        <f t="shared" ref="AC56" si="126">AC32*AC27*AC15</f>
        <v>4.9379573500047096</v>
      </c>
      <c r="AD56" s="46">
        <f t="shared" si="122"/>
        <v>6.3870852448175723</v>
      </c>
      <c r="AE56" s="46">
        <f t="shared" si="122"/>
        <v>7.6453576095040532</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0.46211169289000681</v>
      </c>
      <c r="G57" s="61">
        <f t="shared" si="111"/>
        <v>0.46692001377884568</v>
      </c>
      <c r="H57" s="61">
        <f t="shared" si="112"/>
        <v>0.47010875130159457</v>
      </c>
      <c r="I57" s="61">
        <f t="shared" si="113"/>
        <v>0.45285430728888271</v>
      </c>
      <c r="J57" s="61">
        <f t="shared" si="114"/>
        <v>0.45758860387427147</v>
      </c>
      <c r="K57" s="61">
        <f t="shared" si="115"/>
        <v>0.50383063839519215</v>
      </c>
      <c r="L57" s="61">
        <f t="shared" si="116"/>
        <v>0.58510945357932487</v>
      </c>
      <c r="M57" s="61">
        <f t="shared" si="117"/>
        <v>0.69555420914664701</v>
      </c>
      <c r="N57" s="42"/>
      <c r="O57" s="186">
        <f>O49</f>
        <v>0.46211169289000681</v>
      </c>
      <c r="P57" s="186">
        <f t="shared" ref="P57:R57" si="127">P49</f>
        <v>0.46692001377884568</v>
      </c>
      <c r="Q57" s="186">
        <f t="shared" si="127"/>
        <v>0.47010875130159457</v>
      </c>
      <c r="R57" s="186">
        <f t="shared" si="127"/>
        <v>0.45285430728888271</v>
      </c>
      <c r="S57" s="186">
        <f>S49</f>
        <v>0.45758860387427147</v>
      </c>
      <c r="T57" s="46">
        <f t="shared" ref="T57:V57" si="128">T49</f>
        <v>0.50383063839519215</v>
      </c>
      <c r="U57" s="46">
        <f t="shared" si="128"/>
        <v>0.58510945357932487</v>
      </c>
      <c r="V57" s="46">
        <f t="shared" si="128"/>
        <v>0.69555420914664701</v>
      </c>
      <c r="W57" s="229"/>
      <c r="X57" s="186">
        <f>X49</f>
        <v>0.46211169289000681</v>
      </c>
      <c r="Y57" s="186">
        <f t="shared" ref="Y57:AB57" si="129">Y49</f>
        <v>0.46692001377884568</v>
      </c>
      <c r="Z57" s="186">
        <f t="shared" si="129"/>
        <v>0.47010875130159457</v>
      </c>
      <c r="AA57" s="186">
        <f t="shared" si="129"/>
        <v>0.45285430728888271</v>
      </c>
      <c r="AB57" s="186">
        <f t="shared" si="129"/>
        <v>0.45758860387427147</v>
      </c>
      <c r="AC57" s="46">
        <f t="shared" ref="AC57" si="130">AC49</f>
        <v>0.50430906706295231</v>
      </c>
      <c r="AD57" s="46">
        <f>AD49</f>
        <v>0.56939386395113345</v>
      </c>
      <c r="AE57" s="46">
        <f>AE49</f>
        <v>0.63388084060917538</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7.0871643831292488</v>
      </c>
      <c r="G58" s="61">
        <f t="shared" si="111"/>
        <v>7.4801310719821101</v>
      </c>
      <c r="H58" s="61">
        <f t="shared" si="112"/>
        <v>7.8237129467192084</v>
      </c>
      <c r="I58" s="61">
        <f t="shared" si="113"/>
        <v>7.5124146865786461</v>
      </c>
      <c r="J58" s="61">
        <f t="shared" si="114"/>
        <v>7.5233950711306106</v>
      </c>
      <c r="K58" s="61">
        <f t="shared" si="115"/>
        <v>9.5352820499695472</v>
      </c>
      <c r="L58" s="61">
        <f t="shared" si="116"/>
        <v>12.490530077764525</v>
      </c>
      <c r="M58" s="61">
        <f t="shared" si="117"/>
        <v>15.666700471822001</v>
      </c>
      <c r="N58" s="42"/>
      <c r="O58" s="186">
        <f>SUM(O54:O57)</f>
        <v>7.0871643831292488</v>
      </c>
      <c r="P58" s="186">
        <f t="shared" ref="P58:R58" si="131">SUM(P54:P57)</f>
        <v>7.4801310719821101</v>
      </c>
      <c r="Q58" s="186">
        <f t="shared" si="131"/>
        <v>7.8237129467192084</v>
      </c>
      <c r="R58" s="186">
        <f t="shared" si="131"/>
        <v>7.5124146865786461</v>
      </c>
      <c r="S58" s="186">
        <f>SUM(S54:S57)</f>
        <v>7.5233950711306106</v>
      </c>
      <c r="T58" s="46">
        <f t="shared" ref="T58" si="132">SUM(T54:T57)</f>
        <v>9.5352820499695472</v>
      </c>
      <c r="U58" s="46">
        <f t="shared" ref="U58" si="133">SUM(U54:U57)</f>
        <v>12.490530077764525</v>
      </c>
      <c r="V58" s="46">
        <f>SUM(V54:V57)</f>
        <v>15.666700471822001</v>
      </c>
      <c r="W58" s="229"/>
      <c r="X58" s="186">
        <f>SUM(X54:X57)</f>
        <v>7.0871643831292488</v>
      </c>
      <c r="Y58" s="186">
        <f t="shared" ref="Y58:AC58" si="134">SUM(Y54:Y57)</f>
        <v>7.4801310719821101</v>
      </c>
      <c r="Z58" s="186">
        <f t="shared" si="134"/>
        <v>7.8237129467192084</v>
      </c>
      <c r="AA58" s="186">
        <f t="shared" si="134"/>
        <v>7.5124146865786461</v>
      </c>
      <c r="AB58" s="186">
        <f t="shared" si="134"/>
        <v>7.5233950711306106</v>
      </c>
      <c r="AC58" s="46">
        <f t="shared" si="134"/>
        <v>8.9806184783057077</v>
      </c>
      <c r="AD58" s="46">
        <f>SUM(AD54:AD57)</f>
        <v>10.683660245167028</v>
      </c>
      <c r="AE58" s="46">
        <f>SUM(AE54:AE57)</f>
        <v>11.955713164482521</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7.7253028852629386</v>
      </c>
      <c r="G59" s="61">
        <f t="shared" si="111"/>
        <v>7.556277757399072</v>
      </c>
      <c r="H59" s="61">
        <f t="shared" si="112"/>
        <v>7.4599918631081836</v>
      </c>
      <c r="I59" s="61">
        <f t="shared" si="113"/>
        <v>7.8947572084856201</v>
      </c>
      <c r="J59" s="61">
        <f t="shared" si="114"/>
        <v>7.9740037419288106</v>
      </c>
      <c r="K59" s="61">
        <f t="shared" si="115"/>
        <v>6.9170570576054065</v>
      </c>
      <c r="L59" s="61">
        <f t="shared" si="116"/>
        <v>5.7143536387668092</v>
      </c>
      <c r="M59" s="61">
        <f>IF($D$4,AE59,V59)</f>
        <v>4.8202816627423166</v>
      </c>
      <c r="N59" s="42"/>
      <c r="O59" s="47">
        <f>F16/O58</f>
        <v>7.7253028852629386</v>
      </c>
      <c r="P59" s="47">
        <f t="shared" ref="P59:R59" si="135">G16/P58</f>
        <v>7.556277757399072</v>
      </c>
      <c r="Q59" s="47">
        <f t="shared" si="135"/>
        <v>7.4599918631081836</v>
      </c>
      <c r="R59" s="186">
        <f t="shared" si="135"/>
        <v>7.8947572084856201</v>
      </c>
      <c r="S59" s="186">
        <f>J16/S58</f>
        <v>7.9740037419288106</v>
      </c>
      <c r="T59" s="46">
        <f t="shared" ref="T59" si="136">K16/T58</f>
        <v>6.9170570576054065</v>
      </c>
      <c r="U59" s="46">
        <f t="shared" ref="U59" si="137">L16/U58</f>
        <v>5.7143536387668092</v>
      </c>
      <c r="V59" s="46">
        <f t="shared" ref="V59" si="138">M16/V58</f>
        <v>4.8202816627423166</v>
      </c>
      <c r="W59" s="229"/>
      <c r="X59" s="47">
        <f>X16/X58</f>
        <v>7.7253028852629386</v>
      </c>
      <c r="Y59" s="47">
        <f t="shared" ref="Y59:AC59" si="139">Y16/Y58</f>
        <v>7.556277757399072</v>
      </c>
      <c r="Z59" s="47">
        <f t="shared" si="139"/>
        <v>7.4599918631081836</v>
      </c>
      <c r="AA59" s="47">
        <f t="shared" si="139"/>
        <v>7.8947572084856201</v>
      </c>
      <c r="AB59" s="47">
        <f t="shared" si="139"/>
        <v>7.9740037419288106</v>
      </c>
      <c r="AC59" s="46">
        <f t="shared" si="139"/>
        <v>7.3442703483427954</v>
      </c>
      <c r="AD59" s="46">
        <f>AD16/AD58</f>
        <v>6.6807914480702504</v>
      </c>
      <c r="AE59" s="46">
        <f>AE16/AE58</f>
        <v>6.3164704573496371</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129.44476285941298</v>
      </c>
      <c r="G60" s="186">
        <f t="shared" si="140"/>
        <v>132.34029135850713</v>
      </c>
      <c r="H60" s="186">
        <f t="shared" si="140"/>
        <v>134.04840358409626</v>
      </c>
      <c r="I60" s="186">
        <f t="shared" si="140"/>
        <v>126.66633990025147</v>
      </c>
      <c r="J60" s="186">
        <f t="shared" si="140"/>
        <v>125.40751576799644</v>
      </c>
      <c r="K60" s="186">
        <f t="shared" si="140"/>
        <v>144.57015341524257</v>
      </c>
      <c r="L60" s="186">
        <f t="shared" si="140"/>
        <v>174.9979198374929</v>
      </c>
      <c r="M60" s="186">
        <f t="shared" si="140"/>
        <v>207.45675667240738</v>
      </c>
      <c r="N60" s="40"/>
      <c r="O60" s="186">
        <f>1000/O59</f>
        <v>129.44476285941298</v>
      </c>
      <c r="P60" s="186">
        <f t="shared" ref="P60:R60" si="141">1000/P59</f>
        <v>132.34029135850713</v>
      </c>
      <c r="Q60" s="186">
        <f t="shared" si="141"/>
        <v>134.04840358409626</v>
      </c>
      <c r="R60" s="186">
        <f t="shared" si="141"/>
        <v>126.66633990025147</v>
      </c>
      <c r="S60" s="186">
        <f>1000/S59</f>
        <v>125.40751576799644</v>
      </c>
      <c r="T60" s="186">
        <f t="shared" ref="T60" si="142">1000/T59</f>
        <v>144.57015341524257</v>
      </c>
      <c r="U60" s="186">
        <f t="shared" ref="U60" si="143">1000/U59</f>
        <v>174.9979198374929</v>
      </c>
      <c r="V60" s="186">
        <f t="shared" ref="V60" si="144">1000/V59</f>
        <v>207.45675667240738</v>
      </c>
      <c r="X60" s="186">
        <f>1000/X59</f>
        <v>129.44476285941298</v>
      </c>
      <c r="Y60" s="186">
        <f t="shared" ref="Y60:AC60" si="145">1000/Y59</f>
        <v>132.34029135850713</v>
      </c>
      <c r="Z60" s="186">
        <f t="shared" si="145"/>
        <v>134.04840358409626</v>
      </c>
      <c r="AA60" s="186">
        <f t="shared" si="145"/>
        <v>126.66633990025147</v>
      </c>
      <c r="AB60" s="186">
        <f t="shared" si="145"/>
        <v>125.40751576799644</v>
      </c>
      <c r="AC60" s="186">
        <f t="shared" si="145"/>
        <v>136.16056498051518</v>
      </c>
      <c r="AD60" s="186">
        <f>1000/AD59</f>
        <v>149.68286433920198</v>
      </c>
      <c r="AE60" s="186">
        <f>1000/AE59</f>
        <v>158.31626329169845</v>
      </c>
    </row>
    <row r="61" spans="1:47">
      <c r="A61" s="185" t="s">
        <v>16</v>
      </c>
      <c r="C61" s="228" t="s">
        <v>167</v>
      </c>
      <c r="E61" s="232">
        <f>E57/E58</f>
        <v>6.8980607583974091E-2</v>
      </c>
      <c r="F61" s="232">
        <f t="shared" si="110"/>
        <v>6.5204031952475636E-2</v>
      </c>
      <c r="G61" s="232">
        <f t="shared" ref="G61" si="146">IF($D$4,AA61,R61)</f>
        <v>6.0280792019899082E-2</v>
      </c>
      <c r="H61" s="232">
        <f t="shared" ref="H61:J61" si="147">IF($D$4,AC61,T61)</f>
        <v>5.283856688820246E-2</v>
      </c>
      <c r="I61" s="232">
        <f t="shared" si="147"/>
        <v>4.6844245195080146E-2</v>
      </c>
      <c r="J61" s="232">
        <f t="shared" si="147"/>
        <v>4.4396981380837981E-2</v>
      </c>
      <c r="K61" s="232">
        <f t="shared" ref="K61:M61" si="148">IF($D$4,AC61,T61)</f>
        <v>5.283856688820246E-2</v>
      </c>
      <c r="L61" s="232">
        <f t="shared" si="148"/>
        <v>4.6844245195080146E-2</v>
      </c>
      <c r="M61" s="232">
        <f t="shared" si="148"/>
        <v>4.4396981380837981E-2</v>
      </c>
      <c r="N61" s="40"/>
      <c r="O61" s="232">
        <f>O57/O58</f>
        <v>6.5204031952475636E-2</v>
      </c>
      <c r="P61" s="232">
        <f t="shared" ref="P61:R61" si="149">P57/P58</f>
        <v>6.2421367925992725E-2</v>
      </c>
      <c r="Q61" s="232">
        <f>Q57/Q58</f>
        <v>6.0087678894038377E-2</v>
      </c>
      <c r="R61" s="232">
        <f t="shared" si="149"/>
        <v>6.0280792019899082E-2</v>
      </c>
      <c r="S61" s="232">
        <f>S57/S58</f>
        <v>6.0822088903740815E-2</v>
      </c>
      <c r="T61" s="232">
        <f t="shared" ref="T61:V61" si="150">T57/T58</f>
        <v>5.283856688820246E-2</v>
      </c>
      <c r="U61" s="232">
        <f t="shared" si="150"/>
        <v>4.6844245195080146E-2</v>
      </c>
      <c r="V61" s="232">
        <f t="shared" si="150"/>
        <v>4.4396981380837981E-2</v>
      </c>
      <c r="W61" s="282"/>
      <c r="X61" s="232">
        <f>X57/X58</f>
        <v>6.5204031952475636E-2</v>
      </c>
      <c r="Y61" s="232">
        <f t="shared" ref="Y61:AB61" si="151">Y57/Y58</f>
        <v>6.2421367925992725E-2</v>
      </c>
      <c r="Z61" s="232">
        <f t="shared" si="151"/>
        <v>6.0087678894038377E-2</v>
      </c>
      <c r="AA61" s="232">
        <f t="shared" si="151"/>
        <v>6.0280792019899082E-2</v>
      </c>
      <c r="AB61" s="232">
        <f t="shared" si="151"/>
        <v>6.0822088903740815E-2</v>
      </c>
      <c r="AC61" s="232">
        <f t="shared" ref="AC61" si="152">AC57/AC58</f>
        <v>5.6155271296871277E-2</v>
      </c>
      <c r="AD61" s="232">
        <f>AD57/AD58</f>
        <v>5.3295766702119753E-2</v>
      </c>
      <c r="AE61" s="232">
        <f>AE57/AE58</f>
        <v>5.3019073968107497E-2</v>
      </c>
    </row>
    <row r="62" spans="1:47">
      <c r="A62" s="185" t="s">
        <v>16</v>
      </c>
      <c r="C62" s="228"/>
      <c r="E62" s="232"/>
      <c r="F62" s="232"/>
      <c r="G62" s="232"/>
      <c r="I62" s="232"/>
      <c r="K62" s="232"/>
      <c r="L62" s="232"/>
      <c r="M62" s="232"/>
      <c r="N62" s="40"/>
      <c r="W62" s="282"/>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9">
        <f>O53</f>
        <v>2015</v>
      </c>
      <c r="P63" s="289">
        <f t="shared" ref="P63:V63" si="154">P53</f>
        <v>2017</v>
      </c>
      <c r="Q63" s="289">
        <f t="shared" si="154"/>
        <v>2019</v>
      </c>
      <c r="R63" s="289">
        <f t="shared" si="154"/>
        <v>2020</v>
      </c>
      <c r="S63" s="289">
        <f t="shared" si="154"/>
        <v>2021</v>
      </c>
      <c r="T63" s="289">
        <f t="shared" si="154"/>
        <v>2030</v>
      </c>
      <c r="U63" s="289">
        <f t="shared" si="154"/>
        <v>2040</v>
      </c>
      <c r="V63" s="289">
        <f t="shared" si="154"/>
        <v>2050</v>
      </c>
      <c r="W63" s="282"/>
      <c r="X63" s="303">
        <f>X$12</f>
        <v>2015</v>
      </c>
      <c r="Y63" s="303">
        <f t="shared" ref="Y63:AE63" si="155">Y$12</f>
        <v>2017</v>
      </c>
      <c r="Z63" s="303">
        <f t="shared" si="155"/>
        <v>2019</v>
      </c>
      <c r="AA63" s="303">
        <f t="shared" si="155"/>
        <v>2020</v>
      </c>
      <c r="AB63" s="303">
        <f t="shared" si="155"/>
        <v>2021</v>
      </c>
      <c r="AC63" s="303">
        <f t="shared" si="155"/>
        <v>2030</v>
      </c>
      <c r="AD63" s="303">
        <f t="shared" si="155"/>
        <v>2040</v>
      </c>
      <c r="AE63" s="303">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2"/>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2"/>
    </row>
    <row r="66" spans="1:47" ht="15.75" thickBot="1">
      <c r="A66" s="185" t="s">
        <v>16</v>
      </c>
      <c r="C66" s="227" t="s">
        <v>178</v>
      </c>
      <c r="L66" s="185"/>
      <c r="N66" s="40"/>
      <c r="O66" s="185">
        <f t="shared" ref="O66:V66" si="159">O53</f>
        <v>2015</v>
      </c>
      <c r="P66" s="282">
        <f t="shared" si="159"/>
        <v>2017</v>
      </c>
      <c r="Q66" s="282">
        <f t="shared" si="159"/>
        <v>2019</v>
      </c>
      <c r="R66" s="282">
        <f t="shared" si="159"/>
        <v>2020</v>
      </c>
      <c r="S66" s="282">
        <f t="shared" si="159"/>
        <v>2021</v>
      </c>
      <c r="T66" s="282">
        <f t="shared" si="159"/>
        <v>2030</v>
      </c>
      <c r="U66" s="282">
        <f t="shared" si="159"/>
        <v>2040</v>
      </c>
      <c r="V66" s="282">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8">
        <v>19</v>
      </c>
      <c r="Q70" s="73">
        <f t="shared" ref="Q70:V70" si="178">P70</f>
        <v>19</v>
      </c>
      <c r="R70" s="186">
        <f t="shared" si="178"/>
        <v>19</v>
      </c>
      <c r="S70" s="186">
        <f t="shared" si="178"/>
        <v>19</v>
      </c>
      <c r="T70" s="327">
        <f t="shared" si="178"/>
        <v>19</v>
      </c>
      <c r="U70" s="327">
        <f t="shared" si="178"/>
        <v>19</v>
      </c>
      <c r="V70" s="327">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3" t="s">
        <v>630</v>
      </c>
      <c r="L71" s="185"/>
      <c r="N71" s="40"/>
    </row>
    <row r="72" spans="1:47" ht="15.75" thickBot="1">
      <c r="A72" s="185" t="s">
        <v>16</v>
      </c>
      <c r="C72" s="227" t="s">
        <v>177</v>
      </c>
      <c r="K72" s="286"/>
      <c r="L72" s="286"/>
      <c r="N72" s="40"/>
      <c r="O72" s="297">
        <f>O$12</f>
        <v>2015</v>
      </c>
      <c r="P72" s="297">
        <f t="shared" ref="P72:V113" si="179">P$12</f>
        <v>2017</v>
      </c>
      <c r="Q72" s="297">
        <f t="shared" si="179"/>
        <v>2019</v>
      </c>
      <c r="R72" s="297">
        <f t="shared" si="179"/>
        <v>2020</v>
      </c>
      <c r="S72" s="297">
        <f t="shared" si="179"/>
        <v>2021</v>
      </c>
      <c r="T72" s="297">
        <f t="shared" si="179"/>
        <v>2030</v>
      </c>
      <c r="U72" s="297">
        <f t="shared" si="179"/>
        <v>2040</v>
      </c>
      <c r="V72" s="297">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0.52721986436368018</v>
      </c>
      <c r="G75" s="61">
        <f t="shared" ref="G75:M75" si="186">IF($D$4,Y75,P75)</f>
        <v>0.53157529455599051</v>
      </c>
      <c r="H75" s="61">
        <f t="shared" si="186"/>
        <v>0.53822614051688755</v>
      </c>
      <c r="I75" s="61">
        <f t="shared" si="186"/>
        <v>0.56223178674461438</v>
      </c>
      <c r="J75" s="61">
        <f t="shared" si="186"/>
        <v>0.58554536003969848</v>
      </c>
      <c r="K75" s="61">
        <f t="shared" si="186"/>
        <v>0.55689157723080518</v>
      </c>
      <c r="L75" s="61">
        <f t="shared" si="186"/>
        <v>0.47972391745699688</v>
      </c>
      <c r="M75" s="61">
        <f t="shared" si="186"/>
        <v>0.39186632124043974</v>
      </c>
      <c r="N75" s="40"/>
      <c r="O75" s="186">
        <f t="shared" ref="O75:V75" si="187">O25*O13</f>
        <v>0.52721986436368018</v>
      </c>
      <c r="P75" s="186">
        <f t="shared" si="187"/>
        <v>0.53157529455599051</v>
      </c>
      <c r="Q75" s="186">
        <f>Q25*Q13</f>
        <v>0.53822614051688755</v>
      </c>
      <c r="R75" s="186">
        <f t="shared" si="187"/>
        <v>0.56223178674461438</v>
      </c>
      <c r="S75" s="186">
        <f t="shared" si="187"/>
        <v>0.58554536003969848</v>
      </c>
      <c r="T75" s="186">
        <f t="shared" si="187"/>
        <v>0.55689157723080518</v>
      </c>
      <c r="U75" s="186">
        <f t="shared" si="187"/>
        <v>0.47972391745699688</v>
      </c>
      <c r="V75" s="186">
        <f t="shared" si="187"/>
        <v>0.39186632124043974</v>
      </c>
      <c r="X75" s="186">
        <f>O75</f>
        <v>0.52721986436368018</v>
      </c>
      <c r="Y75" s="186">
        <f t="shared" ref="Y75:AB75" si="188">P75</f>
        <v>0.53157529455599051</v>
      </c>
      <c r="Z75" s="186">
        <f t="shared" si="188"/>
        <v>0.53822614051688755</v>
      </c>
      <c r="AA75" s="186">
        <f t="shared" si="188"/>
        <v>0.56223178674461438</v>
      </c>
      <c r="AB75" s="186">
        <f t="shared" si="188"/>
        <v>0.58554536003969848</v>
      </c>
      <c r="AC75" s="186">
        <f>AC25*AC13</f>
        <v>1.3922289430770132</v>
      </c>
      <c r="AD75" s="186">
        <f>AD25*AD13</f>
        <v>0.95944783491399377</v>
      </c>
      <c r="AE75" s="186">
        <f>AE25*AE13</f>
        <v>0.78373264248087948</v>
      </c>
    </row>
    <row r="76" spans="1:47">
      <c r="A76" s="185" t="s">
        <v>16</v>
      </c>
      <c r="C76" s="38"/>
      <c r="E76" s="186"/>
      <c r="F76" s="186"/>
      <c r="G76" s="186"/>
      <c r="I76" s="186"/>
      <c r="K76" s="186"/>
      <c r="L76" s="186"/>
      <c r="M76" s="186"/>
      <c r="N76" s="40"/>
      <c r="O76" s="303">
        <f>O$12</f>
        <v>2015</v>
      </c>
      <c r="P76" s="303">
        <f t="shared" ref="P76:V76" si="189">P$12</f>
        <v>2017</v>
      </c>
      <c r="Q76" s="303">
        <f t="shared" si="189"/>
        <v>2019</v>
      </c>
      <c r="R76" s="303">
        <f t="shared" si="189"/>
        <v>2020</v>
      </c>
      <c r="S76" s="303">
        <f t="shared" si="189"/>
        <v>2021</v>
      </c>
      <c r="T76" s="303">
        <f t="shared" si="189"/>
        <v>2030</v>
      </c>
      <c r="U76" s="303">
        <f t="shared" si="189"/>
        <v>2040</v>
      </c>
      <c r="V76" s="303">
        <f t="shared" si="189"/>
        <v>2050</v>
      </c>
      <c r="X76" s="303">
        <f>X$12</f>
        <v>2015</v>
      </c>
      <c r="Y76" s="303">
        <f t="shared" ref="Y76:AE76" si="190">Y$12</f>
        <v>2017</v>
      </c>
      <c r="Z76" s="303">
        <f t="shared" si="190"/>
        <v>2019</v>
      </c>
      <c r="AA76" s="303">
        <f t="shared" si="190"/>
        <v>2020</v>
      </c>
      <c r="AB76" s="303">
        <f t="shared" si="190"/>
        <v>2021</v>
      </c>
      <c r="AC76" s="303">
        <f t="shared" si="190"/>
        <v>2030</v>
      </c>
      <c r="AD76" s="303">
        <f t="shared" si="190"/>
        <v>2040</v>
      </c>
      <c r="AE76" s="303">
        <f t="shared" si="190"/>
        <v>2050</v>
      </c>
    </row>
    <row r="77" spans="1:47">
      <c r="A77" s="185" t="s">
        <v>16</v>
      </c>
      <c r="C77" s="185" t="s">
        <v>83</v>
      </c>
      <c r="D77" s="185" t="s">
        <v>48</v>
      </c>
      <c r="E77" s="230">
        <f>[2]Calib_1011!$H$92</f>
        <v>2.035E-2</v>
      </c>
      <c r="F77" s="62">
        <f t="shared" ref="F77:F89" si="191">IF($D$4,X77,O77)</f>
        <v>0.23381516587677725</v>
      </c>
      <c r="G77" s="62">
        <f t="shared" ref="G77:G79" si="192">IF($D$4,Y77,P77)</f>
        <v>0.22212440758293839</v>
      </c>
      <c r="H77" s="62">
        <f t="shared" ref="H77:H79" si="193">IF($D$4,Z77,Q77)</f>
        <v>0.22212440758293839</v>
      </c>
      <c r="I77" s="62">
        <f t="shared" ref="I77:I79" si="194">IF($D$4,AA77,R77)</f>
        <v>0.22212440758293839</v>
      </c>
      <c r="J77" s="62">
        <f t="shared" ref="J77:J79" si="195">IF($D$4,AB77,S77)</f>
        <v>0.22212440758293839</v>
      </c>
      <c r="K77" s="62">
        <f t="shared" ref="K77:K79" si="196">IF($D$4,AC77,T77)</f>
        <v>0.22212440758293839</v>
      </c>
      <c r="L77" s="62">
        <f t="shared" ref="L77:L79" si="197">IF($D$4,AD77,U77)</f>
        <v>0.22212440758293839</v>
      </c>
      <c r="M77" s="62">
        <f t="shared" ref="M77:M79" si="198">IF($D$4,AE77,V77)</f>
        <v>0.22212440758293839</v>
      </c>
      <c r="N77" s="242"/>
      <c r="O77" s="62">
        <f>O$41*1000*O$35*O$30/O$67/O$64</f>
        <v>0.23381516587677725</v>
      </c>
      <c r="P77" s="62">
        <f t="shared" ref="P77:V77" si="199">P$41*1000*P$35*P$30/P$67/P$64</f>
        <v>0.22212440758293839</v>
      </c>
      <c r="Q77" s="62">
        <f t="shared" si="199"/>
        <v>0.22212440758293839</v>
      </c>
      <c r="R77" s="186">
        <f t="shared" si="199"/>
        <v>0.22212440758293839</v>
      </c>
      <c r="S77" s="186">
        <f t="shared" si="199"/>
        <v>0.22212440758293839</v>
      </c>
      <c r="T77" s="290">
        <f t="shared" si="199"/>
        <v>0.22212440758293839</v>
      </c>
      <c r="U77" s="290">
        <f t="shared" si="199"/>
        <v>0.22212440758293839</v>
      </c>
      <c r="V77" s="290">
        <f t="shared" si="199"/>
        <v>0.22212440758293839</v>
      </c>
      <c r="W77" s="241"/>
      <c r="X77" s="62">
        <f>O77</f>
        <v>0.23381516587677725</v>
      </c>
      <c r="Y77" s="62">
        <f t="shared" ref="Y77:AB77" si="200">P77</f>
        <v>0.22212440758293839</v>
      </c>
      <c r="Z77" s="62">
        <f t="shared" si="200"/>
        <v>0.22212440758293839</v>
      </c>
      <c r="AA77" s="62">
        <f t="shared" si="200"/>
        <v>0.22212440758293839</v>
      </c>
      <c r="AB77" s="62">
        <f t="shared" si="200"/>
        <v>0.22212440758293839</v>
      </c>
      <c r="AC77" s="62">
        <f>AC$41*1000*AC$35*AC$30/AC$67/AC$64</f>
        <v>0.20046727784360185</v>
      </c>
      <c r="AD77" s="62">
        <f>AD$41*1000*AD$35*AD$30/AD$67/AD$64</f>
        <v>0.1809217182538507</v>
      </c>
      <c r="AE77" s="62">
        <f>AE$41*1000*AE$35*AE$30/AE$67/AE$64</f>
        <v>0.16328185072410023</v>
      </c>
      <c r="AF77" s="241"/>
      <c r="AG77" s="241"/>
      <c r="AH77" s="241"/>
      <c r="AI77" s="241"/>
      <c r="AJ77" s="241"/>
      <c r="AK77" s="241"/>
      <c r="AL77" s="241"/>
      <c r="AM77" s="241"/>
      <c r="AN77" s="241"/>
      <c r="AO77" s="241"/>
      <c r="AP77" s="241"/>
      <c r="AQ77" s="241"/>
      <c r="AR77" s="241"/>
      <c r="AS77" s="241"/>
      <c r="AT77" s="241"/>
      <c r="AU77" s="241"/>
    </row>
    <row r="78" spans="1:47">
      <c r="A78" s="185" t="s">
        <v>16</v>
      </c>
      <c r="C78" s="185" t="s">
        <v>63</v>
      </c>
      <c r="D78" s="185" t="s">
        <v>48</v>
      </c>
      <c r="E78" s="293">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2"/>
      <c r="O78" s="231">
        <f>E78</f>
        <v>5.0000000000000001E-3</v>
      </c>
      <c r="P78" s="231">
        <f>O78</f>
        <v>5.0000000000000001E-3</v>
      </c>
      <c r="Q78" s="231">
        <f>P78</f>
        <v>5.0000000000000001E-3</v>
      </c>
      <c r="R78" s="186">
        <f>Q78</f>
        <v>5.0000000000000001E-3</v>
      </c>
      <c r="S78" s="24">
        <f>AVERAGE(R78,T78)</f>
        <v>2.75E-2</v>
      </c>
      <c r="T78" s="291">
        <v>0.05</v>
      </c>
      <c r="U78" s="34">
        <v>0.1</v>
      </c>
      <c r="V78" s="34">
        <v>0.15</v>
      </c>
      <c r="W78" s="241"/>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1"/>
      <c r="AG78" s="241"/>
      <c r="AH78" s="241"/>
      <c r="AI78" s="241"/>
      <c r="AJ78" s="241"/>
      <c r="AK78" s="241"/>
      <c r="AL78" s="241"/>
      <c r="AM78" s="241"/>
      <c r="AN78" s="241"/>
      <c r="AO78" s="241"/>
      <c r="AP78" s="241"/>
      <c r="AQ78" s="241"/>
      <c r="AR78" s="241"/>
      <c r="AS78" s="241"/>
      <c r="AT78" s="241"/>
      <c r="AU78" s="241"/>
    </row>
    <row r="79" spans="1:47">
      <c r="A79" s="185" t="s">
        <v>16</v>
      </c>
      <c r="C79" s="185" t="s">
        <v>82</v>
      </c>
      <c r="D79" s="185" t="s">
        <v>48</v>
      </c>
      <c r="E79" s="293">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2"/>
      <c r="O79" s="231">
        <f>E79</f>
        <v>0</v>
      </c>
      <c r="P79" s="231">
        <f>O79</f>
        <v>0</v>
      </c>
      <c r="Q79" s="231">
        <v>5.0000000000000001E-3</v>
      </c>
      <c r="R79" s="186">
        <v>5.0000000000000001E-3</v>
      </c>
      <c r="S79" s="186">
        <v>5.0000000000000001E-3</v>
      </c>
      <c r="T79" s="291">
        <v>5.0000000000000001E-3</v>
      </c>
      <c r="U79" s="291">
        <v>5.0000000000000001E-3</v>
      </c>
      <c r="V79" s="291">
        <v>5.0000000000000001E-3</v>
      </c>
      <c r="W79" s="241"/>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1"/>
      <c r="AG79" s="241"/>
      <c r="AH79" s="241"/>
      <c r="AI79" s="241"/>
      <c r="AJ79" s="241"/>
      <c r="AK79" s="241"/>
      <c r="AL79" s="241"/>
      <c r="AM79" s="241"/>
      <c r="AN79" s="241"/>
      <c r="AO79" s="241"/>
      <c r="AP79" s="241"/>
      <c r="AQ79" s="241"/>
      <c r="AR79" s="241"/>
      <c r="AS79" s="241"/>
      <c r="AT79" s="241"/>
      <c r="AU79" s="241"/>
    </row>
    <row r="80" spans="1:47">
      <c r="A80" s="185" t="s">
        <v>16</v>
      </c>
      <c r="C80" s="185" t="s">
        <v>81</v>
      </c>
      <c r="D80" s="185" t="s">
        <v>48</v>
      </c>
      <c r="E80" s="33">
        <f>1-SUM(E77:E79)</f>
        <v>0.97465000000000002</v>
      </c>
      <c r="F80" s="33">
        <f t="shared" ref="F80:M80" si="206">1-SUM(F77:F79)</f>
        <v>0.7611848341232228</v>
      </c>
      <c r="G80" s="33">
        <f t="shared" si="206"/>
        <v>0.77287559241706161</v>
      </c>
      <c r="H80" s="33">
        <f t="shared" si="206"/>
        <v>0.7678755924170616</v>
      </c>
      <c r="I80" s="33">
        <f t="shared" si="206"/>
        <v>0.7678755924170616</v>
      </c>
      <c r="J80" s="33">
        <f t="shared" si="206"/>
        <v>0.74537559241706164</v>
      </c>
      <c r="K80" s="33">
        <f t="shared" si="206"/>
        <v>0.72287559241706156</v>
      </c>
      <c r="L80" s="33">
        <f t="shared" si="206"/>
        <v>0.67287559241706163</v>
      </c>
      <c r="M80" s="33">
        <f t="shared" si="206"/>
        <v>0.62287559241706159</v>
      </c>
      <c r="N80" s="242"/>
      <c r="O80" s="33">
        <f>1-SUM(O77:O79)</f>
        <v>0.7611848341232228</v>
      </c>
      <c r="P80" s="33">
        <f t="shared" ref="P80:R80" si="207">1-SUM(P77:P79)</f>
        <v>0.77287559241706161</v>
      </c>
      <c r="Q80" s="33">
        <f t="shared" si="207"/>
        <v>0.7678755924170616</v>
      </c>
      <c r="R80" s="33">
        <f t="shared" si="207"/>
        <v>0.7678755924170616</v>
      </c>
      <c r="S80" s="33">
        <f t="shared" ref="S80" si="208">1-SUM(S77:S79)</f>
        <v>0.74537559241706164</v>
      </c>
      <c r="T80" s="33">
        <f t="shared" ref="T80:U80" si="209">1-SUM(T77:T79)</f>
        <v>0.72287559241706156</v>
      </c>
      <c r="U80" s="33">
        <f t="shared" si="209"/>
        <v>0.67287559241706163</v>
      </c>
      <c r="V80" s="33">
        <f t="shared" ref="V80" si="210">1-SUM(V77:V79)</f>
        <v>0.62287559241706159</v>
      </c>
      <c r="W80" s="241"/>
      <c r="X80" s="62">
        <f t="shared" si="201"/>
        <v>0.7611848341232228</v>
      </c>
      <c r="Y80" s="62">
        <f t="shared" si="202"/>
        <v>0.77287559241706161</v>
      </c>
      <c r="Z80" s="62">
        <f t="shared" si="203"/>
        <v>0.7678755924170616</v>
      </c>
      <c r="AA80" s="62">
        <f t="shared" si="204"/>
        <v>0.7678755924170616</v>
      </c>
      <c r="AB80" s="62">
        <f t="shared" si="205"/>
        <v>0.74537559241706164</v>
      </c>
      <c r="AC80" s="33">
        <f>1-SUM(AC77:AC79)</f>
        <v>0.72953272215639808</v>
      </c>
      <c r="AD80" s="33">
        <f>1-SUM(AD77:AD79)</f>
        <v>0.66907828174614936</v>
      </c>
      <c r="AE80" s="33">
        <f>1-SUM(AE77:AE79)</f>
        <v>0.58671814927589971</v>
      </c>
      <c r="AF80" s="241"/>
      <c r="AG80" s="241"/>
      <c r="AH80" s="241"/>
      <c r="AI80" s="241"/>
      <c r="AJ80" s="241"/>
      <c r="AK80" s="241"/>
      <c r="AL80" s="241"/>
      <c r="AM80" s="241"/>
      <c r="AN80" s="241"/>
      <c r="AO80" s="241"/>
      <c r="AP80" s="241"/>
      <c r="AQ80" s="241"/>
      <c r="AR80" s="241"/>
      <c r="AS80" s="241"/>
      <c r="AT80" s="241"/>
      <c r="AU80" s="241"/>
    </row>
    <row r="81" spans="1:47">
      <c r="A81" s="185" t="s">
        <v>16</v>
      </c>
      <c r="C81" s="38" t="str">
        <f>C55</f>
        <v>Middle Income</v>
      </c>
      <c r="D81" s="185" t="s">
        <v>191</v>
      </c>
      <c r="E81" s="186">
        <f t="shared" ref="E81" si="211">E$26*E$14</f>
        <v>8.3197438282491429</v>
      </c>
      <c r="F81" s="186">
        <f t="shared" si="191"/>
        <v>8.7980675070445074</v>
      </c>
      <c r="G81" s="186">
        <f t="shared" ref="G81:G84" si="212">IF($D$4,Y81,P81)</f>
        <v>9.1683718080067855</v>
      </c>
      <c r="H81" s="186">
        <f t="shared" ref="H81:H84" si="213">IF($D$4,Z81,Q81)</f>
        <v>9.6599844081743882</v>
      </c>
      <c r="I81" s="186">
        <f t="shared" ref="I81:I84" si="214">IF($D$4,AA81,R81)</f>
        <v>10.176681245992439</v>
      </c>
      <c r="J81" s="186">
        <f t="shared" ref="J81:J84" si="215">IF($D$4,AB81,S81)</f>
        <v>9.7553916620170043</v>
      </c>
      <c r="K81" s="186">
        <f t="shared" ref="K81:K84" si="216">IF($D$4,AC81,T81)</f>
        <v>11.351165240487216</v>
      </c>
      <c r="L81" s="186">
        <f t="shared" ref="L81:L84" si="217">IF($D$4,AD81,U81)</f>
        <v>13.077292454263857</v>
      </c>
      <c r="M81" s="186">
        <f t="shared" ref="M81:M84" si="218">IF($D$4,AE81,V81)</f>
        <v>14.480915231917292</v>
      </c>
      <c r="N81" s="40"/>
      <c r="O81" s="186">
        <f>O$26*O$14</f>
        <v>8.7980675070445074</v>
      </c>
      <c r="P81" s="186">
        <f t="shared" ref="P81:V81" si="219">P$26*P$14</f>
        <v>9.1683718080067855</v>
      </c>
      <c r="Q81" s="186">
        <f t="shared" si="219"/>
        <v>9.6599844081743882</v>
      </c>
      <c r="R81" s="186">
        <f t="shared" si="219"/>
        <v>10.176681245992439</v>
      </c>
      <c r="S81" s="186">
        <f t="shared" si="219"/>
        <v>9.7553916620170043</v>
      </c>
      <c r="T81" s="292">
        <f t="shared" si="219"/>
        <v>11.351165240487216</v>
      </c>
      <c r="U81" s="292">
        <f t="shared" si="219"/>
        <v>13.077292454263857</v>
      </c>
      <c r="V81" s="292">
        <f t="shared" si="219"/>
        <v>14.480915231917292</v>
      </c>
      <c r="X81" s="62">
        <f t="shared" si="201"/>
        <v>8.7980675070445074</v>
      </c>
      <c r="Y81" s="62">
        <f t="shared" si="202"/>
        <v>9.1683718080067855</v>
      </c>
      <c r="Z81" s="62">
        <f t="shared" si="203"/>
        <v>9.6599844081743882</v>
      </c>
      <c r="AA81" s="62">
        <f t="shared" si="204"/>
        <v>10.176681245992439</v>
      </c>
      <c r="AB81" s="62">
        <f t="shared" si="205"/>
        <v>9.7553916620170043</v>
      </c>
      <c r="AC81" s="186">
        <f>AC$26*AC$14</f>
        <v>10.783606978462853</v>
      </c>
      <c r="AD81" s="186">
        <f>AD$26*AD$14</f>
        <v>11.802256439973128</v>
      </c>
      <c r="AE81" s="186">
        <f>AE$26*AE$14</f>
        <v>12.415574696965086</v>
      </c>
    </row>
    <row r="82" spans="1:47">
      <c r="A82" s="185" t="s">
        <v>16</v>
      </c>
      <c r="C82" s="185" t="str">
        <f>C77</f>
        <v>Priv.veh.</v>
      </c>
      <c r="D82" s="185" t="s">
        <v>48</v>
      </c>
      <c r="E82" s="62">
        <f t="shared" ref="E82" si="220">E$42*1000*E$36*E$31/E$67/E$64</f>
        <v>0.53206565737051803</v>
      </c>
      <c r="F82" s="62">
        <f t="shared" si="191"/>
        <v>0.48950040478087659</v>
      </c>
      <c r="G82" s="62">
        <f t="shared" si="212"/>
        <v>0.46502538454183256</v>
      </c>
      <c r="H82" s="62">
        <f t="shared" si="213"/>
        <v>0.46502538454183256</v>
      </c>
      <c r="I82" s="62">
        <f t="shared" si="214"/>
        <v>0.46502538454183256</v>
      </c>
      <c r="J82" s="62">
        <f t="shared" si="215"/>
        <v>0.46502538454183256</v>
      </c>
      <c r="K82" s="62">
        <f t="shared" si="216"/>
        <v>0.46502538454183256</v>
      </c>
      <c r="L82" s="62">
        <f t="shared" si="217"/>
        <v>0.46502538454183256</v>
      </c>
      <c r="M82" s="62">
        <f t="shared" si="218"/>
        <v>0.46502538454183256</v>
      </c>
      <c r="N82" s="242"/>
      <c r="O82" s="62">
        <f>O$42*1000*O$36*O$31/O$67/O$64</f>
        <v>0.48950040478087659</v>
      </c>
      <c r="P82" s="62">
        <f t="shared" ref="P82:V82" si="221">P$42*1000*P$36*P$31/P$67/P$64</f>
        <v>0.46502538454183256</v>
      </c>
      <c r="Q82" s="62">
        <f t="shared" si="221"/>
        <v>0.46502538454183256</v>
      </c>
      <c r="R82" s="186">
        <f t="shared" si="221"/>
        <v>0.46502538454183256</v>
      </c>
      <c r="S82" s="186">
        <f t="shared" si="221"/>
        <v>0.46502538454183256</v>
      </c>
      <c r="T82" s="290">
        <f t="shared" si="221"/>
        <v>0.46502538454183256</v>
      </c>
      <c r="U82" s="290">
        <f t="shared" si="221"/>
        <v>0.46502538454183256</v>
      </c>
      <c r="V82" s="290">
        <f t="shared" si="221"/>
        <v>0.46502538454183256</v>
      </c>
      <c r="W82" s="241"/>
      <c r="X82" s="62">
        <f t="shared" si="201"/>
        <v>0.48950040478087659</v>
      </c>
      <c r="Y82" s="62">
        <f t="shared" si="202"/>
        <v>0.46502538454183256</v>
      </c>
      <c r="Z82" s="62">
        <f t="shared" si="203"/>
        <v>0.46502538454183256</v>
      </c>
      <c r="AA82" s="62">
        <f t="shared" si="204"/>
        <v>0.46502538454183256</v>
      </c>
      <c r="AB82" s="62">
        <f t="shared" si="205"/>
        <v>0.46502538454183256</v>
      </c>
      <c r="AC82" s="62">
        <f>AC$42*1000*AC$36*AC$31/AC$67/AC$64</f>
        <v>0.4196854095490038</v>
      </c>
      <c r="AD82" s="62">
        <f>AD$42*1000*AD$36*AD$31/AD$67/AD$64</f>
        <v>0.39870113907155369</v>
      </c>
      <c r="AE82" s="62">
        <f>AE$42*1000*AE$36*AE$31/AE$67/AE$64</f>
        <v>0.35982777801207716</v>
      </c>
      <c r="AF82" s="241"/>
      <c r="AG82" s="241"/>
      <c r="AH82" s="241"/>
      <c r="AI82" s="241"/>
      <c r="AJ82" s="241"/>
      <c r="AK82" s="241"/>
      <c r="AL82" s="241"/>
      <c r="AM82" s="241"/>
      <c r="AN82" s="241"/>
      <c r="AO82" s="241"/>
      <c r="AP82" s="241"/>
      <c r="AQ82" s="241"/>
      <c r="AR82" s="241"/>
      <c r="AS82" s="241"/>
      <c r="AT82" s="241"/>
      <c r="AU82" s="241"/>
    </row>
    <row r="83" spans="1:47">
      <c r="A83" s="185" t="s">
        <v>16</v>
      </c>
      <c r="C83" s="185" t="str">
        <f>C78</f>
        <v>BRT</v>
      </c>
      <c r="D83" s="185" t="s">
        <v>48</v>
      </c>
      <c r="E83" s="293">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2"/>
      <c r="O83" s="243">
        <f>E83</f>
        <v>0.01</v>
      </c>
      <c r="P83" s="243">
        <f>O83</f>
        <v>0.01</v>
      </c>
      <c r="Q83" s="243">
        <f t="shared" ref="Q83:U84" si="222">P83</f>
        <v>0.01</v>
      </c>
      <c r="R83" s="186">
        <f>Q83</f>
        <v>0.01</v>
      </c>
      <c r="S83" s="186">
        <f>AVERAGE(R83,T83)</f>
        <v>3.0000000000000002E-2</v>
      </c>
      <c r="T83" s="291">
        <v>0.05</v>
      </c>
      <c r="U83" s="34">
        <v>0.1</v>
      </c>
      <c r="V83" s="34">
        <v>0.15</v>
      </c>
      <c r="W83" s="241"/>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1"/>
      <c r="AG83" s="241"/>
      <c r="AH83" s="241"/>
      <c r="AI83" s="241"/>
      <c r="AJ83" s="241"/>
      <c r="AK83" s="241"/>
      <c r="AL83" s="241"/>
      <c r="AM83" s="241"/>
      <c r="AN83" s="241"/>
      <c r="AO83" s="241"/>
      <c r="AP83" s="241"/>
      <c r="AQ83" s="241"/>
      <c r="AR83" s="241"/>
      <c r="AS83" s="241"/>
      <c r="AT83" s="241"/>
      <c r="AU83" s="241"/>
    </row>
    <row r="84" spans="1:47">
      <c r="A84" s="185" t="s">
        <v>16</v>
      </c>
      <c r="C84" s="185" t="str">
        <f>C79</f>
        <v>Gautrain</v>
      </c>
      <c r="D84" s="185" t="s">
        <v>48</v>
      </c>
      <c r="E84" s="293">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2"/>
      <c r="O84" s="294">
        <f>E84</f>
        <v>2E-3</v>
      </c>
      <c r="P84" s="294">
        <f>O84</f>
        <v>2E-3</v>
      </c>
      <c r="Q84" s="294">
        <f t="shared" si="222"/>
        <v>2E-3</v>
      </c>
      <c r="R84" s="186">
        <f t="shared" si="222"/>
        <v>2E-3</v>
      </c>
      <c r="S84" s="186">
        <f t="shared" si="222"/>
        <v>2E-3</v>
      </c>
      <c r="T84" s="295">
        <f t="shared" si="222"/>
        <v>2E-3</v>
      </c>
      <c r="U84" s="295">
        <f t="shared" si="222"/>
        <v>2E-3</v>
      </c>
      <c r="V84" s="295">
        <f>U84</f>
        <v>2E-3</v>
      </c>
      <c r="W84" s="241"/>
      <c r="X84" s="62">
        <f t="shared" si="201"/>
        <v>2E-3</v>
      </c>
      <c r="Y84" s="62">
        <f t="shared" si="202"/>
        <v>2E-3</v>
      </c>
      <c r="Z84" s="62">
        <f t="shared" si="203"/>
        <v>2E-3</v>
      </c>
      <c r="AA84" s="62">
        <f t="shared" si="204"/>
        <v>2E-3</v>
      </c>
      <c r="AB84" s="62">
        <f t="shared" si="205"/>
        <v>2E-3</v>
      </c>
      <c r="AC84" s="72">
        <v>0.01</v>
      </c>
      <c r="AD84" s="72">
        <v>0.02</v>
      </c>
      <c r="AE84" s="72">
        <v>0.03</v>
      </c>
      <c r="AF84" s="241"/>
      <c r="AG84" s="241"/>
      <c r="AH84" s="241"/>
      <c r="AI84" s="241"/>
      <c r="AJ84" s="241"/>
      <c r="AK84" s="241"/>
      <c r="AL84" s="241"/>
      <c r="AM84" s="241"/>
      <c r="AN84" s="241"/>
      <c r="AO84" s="241"/>
      <c r="AP84" s="241"/>
      <c r="AQ84" s="241"/>
      <c r="AR84" s="241"/>
      <c r="AS84" s="241"/>
      <c r="AT84" s="241"/>
      <c r="AU84" s="241"/>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0.52297461545816737</v>
      </c>
      <c r="H85" s="33">
        <f t="shared" si="224"/>
        <v>0.52297461545816737</v>
      </c>
      <c r="I85" s="33">
        <f t="shared" si="224"/>
        <v>0.52297461545816737</v>
      </c>
      <c r="J85" s="33">
        <f t="shared" si="224"/>
        <v>0.50297461545816735</v>
      </c>
      <c r="K85" s="33">
        <f t="shared" si="224"/>
        <v>0.48297461545816744</v>
      </c>
      <c r="L85" s="33">
        <f t="shared" si="224"/>
        <v>0.4329746154581674</v>
      </c>
      <c r="M85" s="33">
        <f t="shared" si="224"/>
        <v>0.38297461545816747</v>
      </c>
      <c r="N85" s="242"/>
      <c r="O85" s="33">
        <f>1-SUM(O82:O84)</f>
        <v>0.49849959521912346</v>
      </c>
      <c r="P85" s="33">
        <f t="shared" ref="P85:R85" si="225">1-SUM(P82:P84)</f>
        <v>0.52297461545816737</v>
      </c>
      <c r="Q85" s="33">
        <f t="shared" si="225"/>
        <v>0.52297461545816737</v>
      </c>
      <c r="R85" s="33">
        <f t="shared" si="225"/>
        <v>0.52297461545816737</v>
      </c>
      <c r="S85" s="33">
        <f t="shared" ref="S85" si="226">1-SUM(S82:S84)</f>
        <v>0.50297461545816735</v>
      </c>
      <c r="T85" s="33">
        <f t="shared" ref="T85:U85" si="227">1-SUM(T82:T84)</f>
        <v>0.48297461545816744</v>
      </c>
      <c r="U85" s="33">
        <f t="shared" si="227"/>
        <v>0.4329746154581674</v>
      </c>
      <c r="V85" s="33">
        <f t="shared" ref="V85" si="228">1-SUM(V82:V84)</f>
        <v>0.38297461545816747</v>
      </c>
      <c r="W85" s="241"/>
      <c r="X85" s="62">
        <f t="shared" si="201"/>
        <v>0.49849959521912346</v>
      </c>
      <c r="Y85" s="62">
        <f t="shared" si="202"/>
        <v>0.52297461545816737</v>
      </c>
      <c r="Z85" s="62">
        <f t="shared" si="203"/>
        <v>0.52297461545816737</v>
      </c>
      <c r="AA85" s="62">
        <f t="shared" si="204"/>
        <v>0.52297461545816737</v>
      </c>
      <c r="AB85" s="62">
        <f t="shared" si="205"/>
        <v>0.50297461545816735</v>
      </c>
      <c r="AC85" s="33">
        <f>1-SUM(AC82:AC84)</f>
        <v>0.50031459045099624</v>
      </c>
      <c r="AD85" s="33">
        <f>1-SUM(AD82:AD84)</f>
        <v>0.43129886092844627</v>
      </c>
      <c r="AE85" s="33">
        <f>1-SUM(AE82:AE84)</f>
        <v>0.36017222198792287</v>
      </c>
      <c r="AF85" s="241"/>
      <c r="AG85" s="241"/>
      <c r="AH85" s="241"/>
      <c r="AI85" s="241"/>
      <c r="AJ85" s="241"/>
      <c r="AK85" s="241"/>
      <c r="AL85" s="241"/>
      <c r="AM85" s="241"/>
      <c r="AN85" s="241"/>
      <c r="AO85" s="241"/>
      <c r="AP85" s="241"/>
      <c r="AQ85" s="241"/>
      <c r="AR85" s="241"/>
      <c r="AS85" s="241"/>
      <c r="AT85" s="241"/>
      <c r="AU85" s="241"/>
    </row>
    <row r="86" spans="1:47">
      <c r="A86" s="185" t="s">
        <v>16</v>
      </c>
      <c r="C86" s="38" t="str">
        <f>C56</f>
        <v>High Income</v>
      </c>
      <c r="D86" s="185" t="s">
        <v>191</v>
      </c>
      <c r="E86" s="186">
        <f t="shared" ref="E86" si="229">E$27*E$15</f>
        <v>8.0383178513969256</v>
      </c>
      <c r="F86" s="186">
        <f t="shared" si="191"/>
        <v>9.0555113527089066</v>
      </c>
      <c r="G86" s="186">
        <f t="shared" ref="G86:G89" si="230">IF($D$4,Y86,P86)</f>
        <v>9.7122420295575029</v>
      </c>
      <c r="H86" s="186">
        <f t="shared" ref="H86:H89" si="231">IF($D$4,Z86,Q86)</f>
        <v>10.159875186414988</v>
      </c>
      <c r="I86" s="186">
        <f t="shared" ref="I86:I89" si="232">IF($D$4,AA86,R86)</f>
        <v>9.2140829898992127</v>
      </c>
      <c r="J86" s="186">
        <f t="shared" ref="J86:J89" si="233">IF($D$4,AB86,S86)</f>
        <v>9.4538078344193117</v>
      </c>
      <c r="K86" s="186">
        <f t="shared" ref="K86:K89" si="234">IF($D$4,AC86,T86)</f>
        <v>12.822964382433305</v>
      </c>
      <c r="L86" s="186">
        <f t="shared" ref="L86:L89" si="235">IF($D$4,AD86,U86)</f>
        <v>17.447555260124069</v>
      </c>
      <c r="M86" s="186">
        <f t="shared" ref="M86:M89" si="236">IF($D$4,AE86,V86)</f>
        <v>21.969513651019785</v>
      </c>
      <c r="N86" s="40"/>
      <c r="O86" s="186">
        <f>O$27*O$15</f>
        <v>9.0555113527089066</v>
      </c>
      <c r="P86" s="186">
        <f t="shared" ref="P86:V86" si="237">P$27*P$15</f>
        <v>9.7122420295575029</v>
      </c>
      <c r="Q86" s="186">
        <f t="shared" si="237"/>
        <v>10.159875186414988</v>
      </c>
      <c r="R86" s="186">
        <f t="shared" si="237"/>
        <v>9.2140829898992127</v>
      </c>
      <c r="S86" s="186">
        <f t="shared" si="237"/>
        <v>9.4538078344193117</v>
      </c>
      <c r="T86" s="292">
        <f t="shared" si="237"/>
        <v>12.822964382433305</v>
      </c>
      <c r="U86" s="292">
        <f t="shared" si="237"/>
        <v>17.447555260124069</v>
      </c>
      <c r="V86" s="292">
        <f t="shared" si="237"/>
        <v>21.969513651019785</v>
      </c>
      <c r="X86" s="62">
        <f t="shared" si="201"/>
        <v>9.0555113527089066</v>
      </c>
      <c r="Y86" s="62">
        <f t="shared" si="202"/>
        <v>9.7122420295575029</v>
      </c>
      <c r="Z86" s="62">
        <f t="shared" si="203"/>
        <v>10.159875186414988</v>
      </c>
      <c r="AA86" s="62">
        <f t="shared" si="204"/>
        <v>9.2140829898992127</v>
      </c>
      <c r="AB86" s="62">
        <f t="shared" si="205"/>
        <v>9.4538078344193117</v>
      </c>
      <c r="AC86" s="186">
        <f>AC$27*AC$15</f>
        <v>12.502390272872471</v>
      </c>
      <c r="AD86" s="186">
        <f>AD$27*AD$15</f>
        <v>16.58608221915544</v>
      </c>
      <c r="AE86" s="186">
        <f>AE$27*AE$15</f>
        <v>20.362649691638165</v>
      </c>
    </row>
    <row r="87" spans="1:47">
      <c r="A87" s="185" t="s">
        <v>16</v>
      </c>
      <c r="C87" s="185" t="str">
        <f>C82</f>
        <v>Priv.veh.</v>
      </c>
      <c r="D87" s="185" t="s">
        <v>48</v>
      </c>
      <c r="E87" s="293">
        <f t="shared" ref="E87" si="238">E$43*1000*E$37*E$32/E$67/E$64</f>
        <v>0.75751090785568587</v>
      </c>
      <c r="F87" s="62">
        <f t="shared" si="191"/>
        <v>0.69691003522723105</v>
      </c>
      <c r="G87" s="62">
        <f t="shared" si="230"/>
        <v>0.66206453346586935</v>
      </c>
      <c r="H87" s="62">
        <f t="shared" si="231"/>
        <v>0.66206453346586935</v>
      </c>
      <c r="I87" s="62">
        <f t="shared" si="232"/>
        <v>0.64964165104934557</v>
      </c>
      <c r="J87" s="62">
        <f t="shared" si="233"/>
        <v>0.65561633091856131</v>
      </c>
      <c r="K87" s="62">
        <f t="shared" si="234"/>
        <v>0.66759603131740552</v>
      </c>
      <c r="L87" s="62">
        <f t="shared" si="235"/>
        <v>0.70690285245351447</v>
      </c>
      <c r="M87" s="62">
        <f t="shared" si="236"/>
        <v>0.75471146067069195</v>
      </c>
      <c r="N87" s="242"/>
      <c r="O87" s="62">
        <f>O$43*1000*O$37*O$32/O$67/O$64</f>
        <v>0.69691003522723105</v>
      </c>
      <c r="P87" s="62">
        <f t="shared" ref="P87:U87" si="239">P$43*1000*P$37*P$32/P$67/P$64</f>
        <v>0.66206453346586935</v>
      </c>
      <c r="Q87" s="62">
        <f t="shared" si="239"/>
        <v>0.66206453346586935</v>
      </c>
      <c r="R87" s="186">
        <f t="shared" si="239"/>
        <v>0.64964165104934557</v>
      </c>
      <c r="S87" s="186">
        <f t="shared" si="239"/>
        <v>0.65561633091856131</v>
      </c>
      <c r="T87" s="290">
        <f t="shared" si="239"/>
        <v>0.66759603131740552</v>
      </c>
      <c r="U87" s="290">
        <f t="shared" si="239"/>
        <v>0.70690285245351447</v>
      </c>
      <c r="V87" s="290">
        <f>V$43*1000*V$37*V$32/V$67/V$64</f>
        <v>0.75471146067069195</v>
      </c>
      <c r="W87" s="241"/>
      <c r="X87" s="62">
        <f t="shared" si="201"/>
        <v>0.69691003522723105</v>
      </c>
      <c r="Y87" s="62">
        <f t="shared" si="202"/>
        <v>0.66206453346586935</v>
      </c>
      <c r="Z87" s="62">
        <f t="shared" si="203"/>
        <v>0.66206453346586935</v>
      </c>
      <c r="AA87" s="62">
        <f t="shared" si="204"/>
        <v>0.64964165104934557</v>
      </c>
      <c r="AB87" s="62">
        <f t="shared" si="205"/>
        <v>0.65561633091856131</v>
      </c>
      <c r="AC87" s="62">
        <f>AC$43*1000*AC$37*AC$32/AC$67/AC$64</f>
        <v>0.61756559452878401</v>
      </c>
      <c r="AD87" s="62">
        <f>AD$43*1000*AD$37*AD$32/AD$67/AD$64</f>
        <v>0.58707329329892521</v>
      </c>
      <c r="AE87" s="62">
        <f>AE$43*1000*AE$37*AE$32/AE$67/AE$64</f>
        <v>0.55808654944229086</v>
      </c>
      <c r="AF87" s="241"/>
      <c r="AG87" s="241"/>
      <c r="AH87" s="241"/>
      <c r="AI87" s="241"/>
      <c r="AJ87" s="241"/>
      <c r="AK87" s="241"/>
      <c r="AL87" s="241"/>
      <c r="AM87" s="241"/>
      <c r="AN87" s="241"/>
      <c r="AO87" s="241"/>
      <c r="AP87" s="241"/>
      <c r="AQ87" s="241"/>
      <c r="AR87" s="241"/>
      <c r="AS87" s="241"/>
      <c r="AT87" s="241"/>
      <c r="AU87" s="241"/>
    </row>
    <row r="88" spans="1:47">
      <c r="A88" s="185" t="s">
        <v>16</v>
      </c>
      <c r="C88" s="185" t="str">
        <f>C83</f>
        <v>BRT</v>
      </c>
      <c r="D88" s="185" t="s">
        <v>48</v>
      </c>
      <c r="E88" s="293">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2"/>
      <c r="O88" s="231">
        <f>E89</f>
        <v>5.0000000000000001E-3</v>
      </c>
      <c r="P88" s="231">
        <f>O88</f>
        <v>5.0000000000000001E-3</v>
      </c>
      <c r="Q88" s="231">
        <v>5.0000000000000001E-3</v>
      </c>
      <c r="R88" s="186">
        <v>5.0000000000000001E-3</v>
      </c>
      <c r="S88" s="186">
        <v>5.0000000000000001E-3</v>
      </c>
      <c r="T88" s="34">
        <v>0.03</v>
      </c>
      <c r="U88" s="34">
        <v>3.5000000000000003E-2</v>
      </c>
      <c r="V88" s="34">
        <v>0.04</v>
      </c>
      <c r="W88" s="241"/>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1"/>
      <c r="AG88" s="241"/>
      <c r="AH88" s="241"/>
      <c r="AI88" s="241"/>
      <c r="AJ88" s="241"/>
      <c r="AK88" s="241"/>
      <c r="AL88" s="241"/>
      <c r="AM88" s="241"/>
      <c r="AN88" s="241"/>
      <c r="AO88" s="241"/>
      <c r="AP88" s="241"/>
      <c r="AQ88" s="241"/>
      <c r="AR88" s="241"/>
      <c r="AS88" s="241"/>
      <c r="AT88" s="241"/>
      <c r="AU88" s="241"/>
    </row>
    <row r="89" spans="1:47">
      <c r="A89" s="185" t="s">
        <v>16</v>
      </c>
      <c r="C89" s="185" t="str">
        <f>C84</f>
        <v>Gautrain</v>
      </c>
      <c r="D89" s="185" t="s">
        <v>48</v>
      </c>
      <c r="E89" s="293">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2"/>
      <c r="O89" s="231">
        <f>E89</f>
        <v>5.0000000000000001E-3</v>
      </c>
      <c r="P89" s="231">
        <f>O89</f>
        <v>5.0000000000000001E-3</v>
      </c>
      <c r="Q89" s="231">
        <v>5.0000000000000001E-3</v>
      </c>
      <c r="R89" s="186">
        <v>5.0000000000000001E-3</v>
      </c>
      <c r="S89" s="186">
        <v>5.0000000000000001E-3</v>
      </c>
      <c r="T89" s="296">
        <v>5.0000000000000001E-3</v>
      </c>
      <c r="U89" s="296">
        <v>5.0000000000000001E-3</v>
      </c>
      <c r="V89" s="296">
        <v>5.0000000000000001E-3</v>
      </c>
      <c r="W89" s="241"/>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1"/>
      <c r="AG89" s="241"/>
      <c r="AH89" s="241"/>
      <c r="AI89" s="241"/>
      <c r="AJ89" s="241"/>
      <c r="AK89" s="241"/>
      <c r="AL89" s="241"/>
      <c r="AM89" s="241"/>
      <c r="AN89" s="241"/>
      <c r="AO89" s="241"/>
      <c r="AP89" s="241"/>
      <c r="AQ89" s="241"/>
      <c r="AR89" s="241"/>
      <c r="AS89" s="241"/>
      <c r="AT89" s="241"/>
      <c r="AU89" s="241"/>
    </row>
    <row r="90" spans="1:47">
      <c r="A90" s="185" t="s">
        <v>16</v>
      </c>
      <c r="C90" s="185" t="str">
        <f>C85</f>
        <v>Bus, minibus, metro rail</v>
      </c>
      <c r="D90" s="185" t="s">
        <v>48</v>
      </c>
      <c r="E90" s="33">
        <f>1-SUM(E87:E89)</f>
        <v>0.23748909214431413</v>
      </c>
      <c r="F90" s="33">
        <f>1-SUM(F87:F89)</f>
        <v>0.29308996477276894</v>
      </c>
      <c r="G90" s="33">
        <f t="shared" ref="G90:M90" si="240">1-SUM(G87:G89)</f>
        <v>0.32793546653413064</v>
      </c>
      <c r="H90" s="33">
        <f t="shared" si="240"/>
        <v>0.32793546653413064</v>
      </c>
      <c r="I90" s="33">
        <f t="shared" si="240"/>
        <v>0.34035834895065442</v>
      </c>
      <c r="J90" s="33">
        <f t="shared" si="240"/>
        <v>0.33438366908143868</v>
      </c>
      <c r="K90" s="33">
        <f t="shared" si="240"/>
        <v>0.29740396868259444</v>
      </c>
      <c r="L90" s="33">
        <f t="shared" si="240"/>
        <v>0.25309714754648549</v>
      </c>
      <c r="M90" s="33">
        <f t="shared" si="240"/>
        <v>0.20028853932930801</v>
      </c>
      <c r="N90" s="242"/>
      <c r="O90" s="33">
        <f t="shared" ref="O90:V90" si="241">1-SUM(O87:O89)</f>
        <v>0.29308996477276894</v>
      </c>
      <c r="P90" s="33">
        <f t="shared" si="241"/>
        <v>0.32793546653413064</v>
      </c>
      <c r="Q90" s="33">
        <f t="shared" si="241"/>
        <v>0.32793546653413064</v>
      </c>
      <c r="R90" s="33">
        <f t="shared" si="241"/>
        <v>0.34035834895065442</v>
      </c>
      <c r="S90" s="33">
        <f t="shared" si="241"/>
        <v>0.33438366908143868</v>
      </c>
      <c r="T90" s="33">
        <f t="shared" si="241"/>
        <v>0.29740396868259444</v>
      </c>
      <c r="U90" s="33">
        <f t="shared" si="241"/>
        <v>0.25309714754648549</v>
      </c>
      <c r="V90" s="33">
        <f t="shared" si="241"/>
        <v>0.20028853932930801</v>
      </c>
      <c r="W90" s="241"/>
      <c r="X90" s="62">
        <f t="shared" si="201"/>
        <v>0.29308996477276894</v>
      </c>
      <c r="Y90" s="62">
        <f t="shared" si="202"/>
        <v>0.32793546653413064</v>
      </c>
      <c r="Z90" s="62">
        <f t="shared" si="203"/>
        <v>0.32793546653413064</v>
      </c>
      <c r="AA90" s="62">
        <f t="shared" si="204"/>
        <v>0.34035834895065442</v>
      </c>
      <c r="AB90" s="62">
        <f t="shared" si="205"/>
        <v>0.33438366908143868</v>
      </c>
      <c r="AC90" s="33">
        <f>1-SUM(AC87:AC89)</f>
        <v>0.34243440547121595</v>
      </c>
      <c r="AD90" s="33">
        <f>1-SUM(AD87:AD89)</f>
        <v>0.33292670670107471</v>
      </c>
      <c r="AE90" s="33">
        <f>1-SUM(AE87:AE89)</f>
        <v>0.29191345055770912</v>
      </c>
      <c r="AF90" s="241"/>
      <c r="AG90" s="241"/>
      <c r="AH90" s="241"/>
      <c r="AI90" s="241"/>
      <c r="AJ90" s="241"/>
      <c r="AK90" s="241"/>
      <c r="AL90" s="241"/>
      <c r="AM90" s="241"/>
      <c r="AN90" s="241"/>
      <c r="AO90" s="241"/>
      <c r="AP90" s="241"/>
      <c r="AQ90" s="241"/>
      <c r="AR90" s="241"/>
      <c r="AS90" s="241"/>
      <c r="AT90" s="241"/>
      <c r="AU90" s="241"/>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25.833773353820327</v>
      </c>
      <c r="G93" s="186">
        <f t="shared" ref="G93:G95" si="244">IF($D$4,Y93,P93)</f>
        <v>26.047189433243531</v>
      </c>
      <c r="H93" s="186">
        <f t="shared" ref="H93:H95" si="245">IF($D$4,Z93,Q93)</f>
        <v>26.373080885327489</v>
      </c>
      <c r="I93" s="186">
        <f t="shared" ref="I93:I95" si="246">IF($D$4,AA93,R93)</f>
        <v>27.549357550486103</v>
      </c>
      <c r="J93" s="186">
        <f t="shared" ref="J93:J95" si="247">IF($D$4,AB93,S93)</f>
        <v>28.691722641945223</v>
      </c>
      <c r="K93" s="186">
        <f t="shared" ref="K93:K95" si="248">IF($D$4,AC93,T93)</f>
        <v>27.287687284309452</v>
      </c>
      <c r="L93" s="186">
        <f t="shared" ref="L93:L95" si="249">IF($D$4,AD93,U93)</f>
        <v>23.506471955392847</v>
      </c>
      <c r="M93" s="186">
        <f t="shared" ref="M93:M95" si="250">IF($D$4,AE93,V93)</f>
        <v>19.201449740781548</v>
      </c>
      <c r="N93" s="40"/>
      <c r="O93" s="186">
        <f>(1-O$25)*O$13</f>
        <v>25.833773353820327</v>
      </c>
      <c r="P93" s="186">
        <f>(1-P$25)*P$13</f>
        <v>26.047189433243531</v>
      </c>
      <c r="Q93" s="186">
        <f t="shared" ref="Q93:V93" si="251">(1-Q$25)*Q$13</f>
        <v>26.373080885327489</v>
      </c>
      <c r="R93" s="186">
        <f t="shared" si="251"/>
        <v>27.549357550486103</v>
      </c>
      <c r="S93" s="186">
        <f t="shared" si="251"/>
        <v>28.691722641945223</v>
      </c>
      <c r="T93" s="186">
        <f t="shared" si="251"/>
        <v>27.287687284309452</v>
      </c>
      <c r="U93" s="186">
        <f t="shared" si="251"/>
        <v>23.506471955392847</v>
      </c>
      <c r="V93" s="186">
        <f t="shared" si="251"/>
        <v>19.201449740781548</v>
      </c>
      <c r="X93" s="186">
        <f>O93</f>
        <v>25.833773353820327</v>
      </c>
      <c r="Y93" s="186">
        <f t="shared" ref="Y93:AB93" si="252">P93</f>
        <v>26.047189433243531</v>
      </c>
      <c r="Z93" s="186">
        <f t="shared" si="252"/>
        <v>26.373080885327489</v>
      </c>
      <c r="AA93" s="186">
        <f t="shared" si="252"/>
        <v>27.549357550486103</v>
      </c>
      <c r="AB93" s="186">
        <f t="shared" si="252"/>
        <v>28.691722641945223</v>
      </c>
      <c r="AC93" s="186">
        <f>(1-AC$25)*AC$13</f>
        <v>26.452349918463245</v>
      </c>
      <c r="AD93" s="186">
        <f>(1-AD$25)*AD$13</f>
        <v>23.02674803793585</v>
      </c>
      <c r="AE93" s="186">
        <f>(1-AE$25)*AE$13</f>
        <v>18.809583419541106</v>
      </c>
    </row>
    <row r="94" spans="1:47">
      <c r="A94" s="185" t="s">
        <v>16</v>
      </c>
      <c r="C94" s="185" t="s">
        <v>63</v>
      </c>
      <c r="D94" s="185" t="s">
        <v>48</v>
      </c>
      <c r="E94" s="293">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2"/>
      <c r="O94" s="231">
        <f>E94</f>
        <v>0</v>
      </c>
      <c r="P94" s="231">
        <v>5.0000000000000001E-3</v>
      </c>
      <c r="Q94" s="231">
        <v>0.01</v>
      </c>
      <c r="R94" s="231">
        <f>Q94</f>
        <v>0.01</v>
      </c>
      <c r="S94" s="231">
        <f>AVERAGE(R94,T94)</f>
        <v>3.0000000000000002E-2</v>
      </c>
      <c r="T94" s="34">
        <v>0.05</v>
      </c>
      <c r="U94" s="34">
        <v>0.1</v>
      </c>
      <c r="V94" s="34">
        <v>0.15</v>
      </c>
      <c r="W94" s="241"/>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1"/>
      <c r="AG94" s="241"/>
      <c r="AH94" s="241"/>
      <c r="AI94" s="241"/>
      <c r="AJ94" s="241"/>
      <c r="AK94" s="241"/>
      <c r="AL94" s="241"/>
      <c r="AM94" s="241"/>
      <c r="AN94" s="241"/>
      <c r="AO94" s="241"/>
      <c r="AP94" s="241"/>
      <c r="AQ94" s="241"/>
      <c r="AR94" s="241"/>
      <c r="AS94" s="241"/>
      <c r="AT94" s="241"/>
      <c r="AU94" s="241"/>
    </row>
    <row r="95" spans="1:47">
      <c r="A95" s="185" t="s">
        <v>16</v>
      </c>
      <c r="C95" s="185" t="s">
        <v>82</v>
      </c>
      <c r="D95" s="185" t="s">
        <v>48</v>
      </c>
      <c r="E95" s="293">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2"/>
      <c r="O95" s="231">
        <f>E95</f>
        <v>0</v>
      </c>
      <c r="P95" s="231">
        <f>O95</f>
        <v>0</v>
      </c>
      <c r="Q95" s="231">
        <f>P95</f>
        <v>0</v>
      </c>
      <c r="R95" s="231">
        <f>Q95</f>
        <v>0</v>
      </c>
      <c r="S95" s="231">
        <f t="shared" ref="S95:V95" si="258">R95</f>
        <v>0</v>
      </c>
      <c r="T95" s="34">
        <f t="shared" si="258"/>
        <v>0</v>
      </c>
      <c r="U95" s="34">
        <f t="shared" si="258"/>
        <v>0</v>
      </c>
      <c r="V95" s="34">
        <f t="shared" si="258"/>
        <v>0</v>
      </c>
      <c r="W95" s="241"/>
      <c r="X95" s="186">
        <f t="shared" si="253"/>
        <v>0</v>
      </c>
      <c r="Y95" s="186">
        <f t="shared" si="254"/>
        <v>0</v>
      </c>
      <c r="Z95" s="186">
        <f t="shared" si="255"/>
        <v>0</v>
      </c>
      <c r="AA95" s="186">
        <f t="shared" si="256"/>
        <v>0</v>
      </c>
      <c r="AB95" s="186">
        <f t="shared" si="257"/>
        <v>0</v>
      </c>
      <c r="AC95" s="34">
        <v>0</v>
      </c>
      <c r="AD95" s="34">
        <v>0</v>
      </c>
      <c r="AE95" s="34">
        <v>0</v>
      </c>
      <c r="AF95" s="241"/>
      <c r="AG95" s="241"/>
      <c r="AH95" s="241"/>
      <c r="AI95" s="241"/>
      <c r="AJ95" s="241"/>
      <c r="AK95" s="241"/>
      <c r="AL95" s="241"/>
      <c r="AM95" s="241"/>
      <c r="AN95" s="241"/>
      <c r="AO95" s="241"/>
      <c r="AP95" s="241"/>
      <c r="AQ95" s="241"/>
      <c r="AR95" s="241"/>
      <c r="AS95" s="241"/>
      <c r="AT95" s="241"/>
      <c r="AU95" s="241"/>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2"/>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1"/>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1"/>
      <c r="AG96" s="241"/>
      <c r="AH96" s="241"/>
      <c r="AI96" s="241"/>
      <c r="AJ96" s="241"/>
      <c r="AK96" s="241"/>
      <c r="AL96" s="241"/>
      <c r="AM96" s="241"/>
      <c r="AN96" s="241"/>
      <c r="AO96" s="241"/>
      <c r="AP96" s="241"/>
      <c r="AQ96" s="241"/>
      <c r="AR96" s="241"/>
      <c r="AS96" s="241"/>
      <c r="AT96" s="241"/>
      <c r="AU96" s="241"/>
    </row>
    <row r="97" spans="1:47">
      <c r="A97" s="185" t="s">
        <v>16</v>
      </c>
      <c r="C97" s="38" t="str">
        <f>C81</f>
        <v>Middle Income</v>
      </c>
      <c r="D97" s="185" t="s">
        <v>191</v>
      </c>
      <c r="E97" s="186">
        <f t="shared" ref="E97" si="261">(1-E$26)*E$14</f>
        <v>7.3778860363718808</v>
      </c>
      <c r="F97" s="186">
        <f t="shared" si="243"/>
        <v>7.8020598647375818</v>
      </c>
      <c r="G97" s="186">
        <f t="shared" ref="G97:G99" si="262">IF($D$4,Y97,P97)</f>
        <v>8.1304429240814891</v>
      </c>
      <c r="H97" s="186">
        <f t="shared" ref="H97:H99" si="263">IF($D$4,Z97,Q97)</f>
        <v>8.5664012676263432</v>
      </c>
      <c r="I97" s="186">
        <f t="shared" ref="I97:I99" si="264">IF($D$4,AA97,R97)</f>
        <v>9.0246041238046164</v>
      </c>
      <c r="J97" s="186">
        <f t="shared" ref="J97:J99" si="265">IF($D$4,AB97,S97)</f>
        <v>8.6510077002792301</v>
      </c>
      <c r="K97" s="186">
        <f t="shared" ref="K97:K99" si="266">IF($D$4,AC97,T97)</f>
        <v>10.066127666092434</v>
      </c>
      <c r="L97" s="186">
        <f t="shared" ref="L97:L99" si="267">IF($D$4,AD97,U97)</f>
        <v>11.596844251894362</v>
      </c>
      <c r="M97" s="186">
        <f t="shared" ref="M97:M99" si="268">IF($D$4,AE97,V97)</f>
        <v>12.841566337737975</v>
      </c>
      <c r="N97" s="40"/>
      <c r="O97" s="186">
        <f>(1-O$26)*O$14</f>
        <v>7.8020598647375818</v>
      </c>
      <c r="P97" s="186">
        <f t="shared" ref="P97:V97" si="269">(1-P$26)*P$14</f>
        <v>8.1304429240814891</v>
      </c>
      <c r="Q97" s="186">
        <f t="shared" si="269"/>
        <v>8.5664012676263432</v>
      </c>
      <c r="R97" s="186">
        <f t="shared" si="269"/>
        <v>9.0246041238046164</v>
      </c>
      <c r="S97" s="186">
        <f t="shared" si="269"/>
        <v>8.6510077002792301</v>
      </c>
      <c r="T97" s="186">
        <f t="shared" si="269"/>
        <v>10.066127666092434</v>
      </c>
      <c r="U97" s="186">
        <f t="shared" si="269"/>
        <v>11.596844251894362</v>
      </c>
      <c r="V97" s="186">
        <f t="shared" si="269"/>
        <v>12.841566337737975</v>
      </c>
      <c r="X97" s="186">
        <f t="shared" si="253"/>
        <v>7.8020598647375818</v>
      </c>
      <c r="Y97" s="186">
        <f t="shared" si="254"/>
        <v>8.1304429240814891</v>
      </c>
      <c r="Z97" s="186">
        <f t="shared" si="255"/>
        <v>8.5664012676263432</v>
      </c>
      <c r="AA97" s="186">
        <f t="shared" si="256"/>
        <v>9.0246041238046164</v>
      </c>
      <c r="AB97" s="186">
        <f t="shared" si="257"/>
        <v>8.6510077002792301</v>
      </c>
      <c r="AC97" s="186">
        <f>(1-AC$26)*AC$14</f>
        <v>10.633685928116797</v>
      </c>
      <c r="AD97" s="186">
        <f>(1-AD$26)*AD$14</f>
        <v>12.871880266185091</v>
      </c>
      <c r="AE97" s="186">
        <f>(1-AE$26)*AE$14</f>
        <v>14.906906872690181</v>
      </c>
    </row>
    <row r="98" spans="1:47">
      <c r="A98" s="185" t="s">
        <v>16</v>
      </c>
      <c r="C98" s="185" t="str">
        <f>C94</f>
        <v>BRT</v>
      </c>
      <c r="D98" s="185" t="s">
        <v>48</v>
      </c>
      <c r="E98" s="293">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2"/>
      <c r="O98" s="231">
        <f>E98</f>
        <v>0</v>
      </c>
      <c r="P98" s="231">
        <v>5.0000000000000001E-3</v>
      </c>
      <c r="Q98" s="231">
        <v>0.01</v>
      </c>
      <c r="R98" s="231">
        <f>Q98</f>
        <v>0.01</v>
      </c>
      <c r="S98" s="231">
        <f>AVERAGE(R98,T98)</f>
        <v>3.0000000000000002E-2</v>
      </c>
      <c r="T98" s="34">
        <v>0.05</v>
      </c>
      <c r="U98" s="34">
        <v>0.1</v>
      </c>
      <c r="V98" s="34">
        <v>0.15</v>
      </c>
      <c r="W98" s="241"/>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1"/>
      <c r="AG98" s="241"/>
      <c r="AH98" s="241"/>
      <c r="AI98" s="241"/>
      <c r="AJ98" s="241"/>
      <c r="AK98" s="241"/>
      <c r="AL98" s="241"/>
      <c r="AM98" s="241"/>
      <c r="AN98" s="241"/>
      <c r="AO98" s="241"/>
      <c r="AP98" s="241"/>
      <c r="AQ98" s="241"/>
      <c r="AR98" s="241"/>
      <c r="AS98" s="241"/>
      <c r="AT98" s="241"/>
      <c r="AU98" s="241"/>
    </row>
    <row r="99" spans="1:47">
      <c r="A99" s="185" t="s">
        <v>16</v>
      </c>
      <c r="C99" s="185" t="str">
        <f>C95</f>
        <v>Gautrain</v>
      </c>
      <c r="D99" s="185" t="s">
        <v>48</v>
      </c>
      <c r="E99" s="293">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2"/>
      <c r="O99" s="231">
        <f>E99</f>
        <v>2E-3</v>
      </c>
      <c r="P99" s="231">
        <f>O99</f>
        <v>2E-3</v>
      </c>
      <c r="Q99" s="231">
        <f>P99</f>
        <v>2E-3</v>
      </c>
      <c r="R99" s="231">
        <f>Q99</f>
        <v>2E-3</v>
      </c>
      <c r="S99" s="231">
        <f t="shared" ref="S99:V99" si="270">R99</f>
        <v>2E-3</v>
      </c>
      <c r="T99" s="48">
        <f t="shared" si="270"/>
        <v>2E-3</v>
      </c>
      <c r="U99" s="48">
        <f t="shared" si="270"/>
        <v>2E-3</v>
      </c>
      <c r="V99" s="48">
        <f t="shared" si="270"/>
        <v>2E-3</v>
      </c>
      <c r="W99" s="241"/>
      <c r="X99" s="186">
        <f t="shared" si="253"/>
        <v>2E-3</v>
      </c>
      <c r="Y99" s="186">
        <f t="shared" si="254"/>
        <v>2E-3</v>
      </c>
      <c r="Z99" s="186">
        <f t="shared" si="255"/>
        <v>2E-3</v>
      </c>
      <c r="AA99" s="186">
        <f t="shared" si="256"/>
        <v>2E-3</v>
      </c>
      <c r="AB99" s="186">
        <f t="shared" si="257"/>
        <v>2E-3</v>
      </c>
      <c r="AC99" s="70">
        <f>AC84</f>
        <v>0.01</v>
      </c>
      <c r="AD99" s="70">
        <f>AD84</f>
        <v>0.02</v>
      </c>
      <c r="AE99" s="70">
        <f>AE84</f>
        <v>0.03</v>
      </c>
      <c r="AF99" s="241"/>
      <c r="AG99" s="241"/>
      <c r="AH99" s="241"/>
      <c r="AI99" s="241"/>
      <c r="AJ99" s="241"/>
      <c r="AK99" s="241"/>
      <c r="AL99" s="241"/>
      <c r="AM99" s="241"/>
      <c r="AN99" s="241"/>
      <c r="AO99" s="241"/>
      <c r="AP99" s="241"/>
      <c r="AQ99" s="241"/>
      <c r="AR99" s="241"/>
      <c r="AS99" s="241"/>
      <c r="AT99" s="241"/>
      <c r="AU99" s="241"/>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2"/>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1"/>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1"/>
      <c r="AG100" s="241"/>
      <c r="AH100" s="241"/>
      <c r="AI100" s="241"/>
      <c r="AJ100" s="241"/>
      <c r="AK100" s="241"/>
      <c r="AL100" s="241"/>
      <c r="AM100" s="241"/>
      <c r="AN100" s="241"/>
      <c r="AO100" s="241"/>
      <c r="AP100" s="241"/>
      <c r="AQ100" s="241"/>
      <c r="AR100" s="241"/>
      <c r="AS100" s="241"/>
      <c r="AT100" s="241"/>
      <c r="AU100" s="241"/>
    </row>
    <row r="101" spans="1:47">
      <c r="A101" s="185" t="s">
        <v>16</v>
      </c>
      <c r="C101" s="38" t="str">
        <f>C86</f>
        <v>High Income</v>
      </c>
      <c r="D101" s="185" t="s">
        <v>191</v>
      </c>
      <c r="E101" s="186">
        <f t="shared" ref="E101" si="274">(1-E$27)*E$15</f>
        <v>2.4267687250170886</v>
      </c>
      <c r="F101" s="186">
        <f t="shared" si="243"/>
        <v>2.7338595146461104</v>
      </c>
      <c r="G101" s="186">
        <f t="shared" ref="G101:G103" si="275">IF($D$4,Y101,P101)</f>
        <v>2.9321265522027939</v>
      </c>
      <c r="H101" s="186">
        <f t="shared" ref="H101:H103" si="276">IF($D$4,Z101,Q101)</f>
        <v>3.0672670337593466</v>
      </c>
      <c r="I101" s="186">
        <f t="shared" ref="I101:I103" si="277">IF($D$4,AA101,R101)</f>
        <v>2.7817323030730217</v>
      </c>
      <c r="J101" s="186">
        <f t="shared" ref="J101:J103" si="278">IF($D$4,AB101,S101)</f>
        <v>2.8541052505037907</v>
      </c>
      <c r="K101" s="186">
        <f t="shared" ref="K101:K103" si="279">IF($D$4,AC101,T101)</f>
        <v>3.8712538494467914</v>
      </c>
      <c r="L101" s="186">
        <f t="shared" ref="L101:L103" si="280">IF($D$4,AD101,U101)</f>
        <v>5.2674181608678596</v>
      </c>
      <c r="M101" s="186">
        <f t="shared" ref="M101:M103" si="281">IF($D$4,AE101,V101)</f>
        <v>6.63259771730295</v>
      </c>
      <c r="N101" s="40"/>
      <c r="O101" s="186">
        <f>(1-O$27)*O$15</f>
        <v>2.7338595146461104</v>
      </c>
      <c r="P101" s="186">
        <f t="shared" ref="P101:V101" si="282">(1-P$27)*P$15</f>
        <v>2.9321265522027939</v>
      </c>
      <c r="Q101" s="186">
        <f t="shared" si="282"/>
        <v>3.0672670337593466</v>
      </c>
      <c r="R101" s="186">
        <f t="shared" si="282"/>
        <v>2.7817323030730217</v>
      </c>
      <c r="S101" s="186">
        <f t="shared" si="282"/>
        <v>2.8541052505037907</v>
      </c>
      <c r="T101" s="186">
        <f t="shared" si="282"/>
        <v>3.8712538494467914</v>
      </c>
      <c r="U101" s="186">
        <f t="shared" si="282"/>
        <v>5.2674181608678596</v>
      </c>
      <c r="V101" s="186">
        <f t="shared" si="282"/>
        <v>6.63259771730295</v>
      </c>
      <c r="X101" s="186">
        <f t="shared" si="253"/>
        <v>2.7338595146461104</v>
      </c>
      <c r="Y101" s="186">
        <f t="shared" si="254"/>
        <v>2.9321265522027939</v>
      </c>
      <c r="Z101" s="186">
        <f t="shared" si="255"/>
        <v>3.0672670337593466</v>
      </c>
      <c r="AA101" s="186">
        <f t="shared" si="256"/>
        <v>2.7817323030730217</v>
      </c>
      <c r="AB101" s="186">
        <f t="shared" si="257"/>
        <v>2.8541052505037907</v>
      </c>
      <c r="AC101" s="186">
        <f>(1-AC$27)*AC$15</f>
        <v>4.1918279590076244</v>
      </c>
      <c r="AD101" s="186">
        <f>(1-AD$27)*AD$15</f>
        <v>6.1288912018364874</v>
      </c>
      <c r="AE101" s="186">
        <f>(1-AE$27)*AE$15</f>
        <v>8.2394616766845701</v>
      </c>
    </row>
    <row r="102" spans="1:47">
      <c r="A102" s="185" t="s">
        <v>16</v>
      </c>
      <c r="C102" s="185" t="str">
        <f>C98</f>
        <v>BRT</v>
      </c>
      <c r="D102" s="185" t="s">
        <v>48</v>
      </c>
      <c r="E102" s="293">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2"/>
      <c r="O102" s="231">
        <f>E102</f>
        <v>0.01</v>
      </c>
      <c r="P102" s="231">
        <v>5.0000000000000001E-3</v>
      </c>
      <c r="Q102" s="231">
        <v>0.01</v>
      </c>
      <c r="R102" s="231">
        <f>Q102</f>
        <v>0.01</v>
      </c>
      <c r="S102" s="231">
        <f>AVERAGE(R102,T102)</f>
        <v>0.02</v>
      </c>
      <c r="T102" s="34">
        <v>0.03</v>
      </c>
      <c r="U102" s="34">
        <v>0.03</v>
      </c>
      <c r="V102" s="34">
        <v>0.03</v>
      </c>
      <c r="W102" s="241"/>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1"/>
      <c r="AG102" s="241"/>
      <c r="AH102" s="241"/>
      <c r="AI102" s="241"/>
      <c r="AJ102" s="241"/>
      <c r="AK102" s="241"/>
      <c r="AL102" s="241"/>
      <c r="AM102" s="241"/>
      <c r="AN102" s="241"/>
      <c r="AO102" s="241"/>
      <c r="AP102" s="241"/>
      <c r="AQ102" s="241"/>
      <c r="AR102" s="241"/>
      <c r="AS102" s="241"/>
      <c r="AT102" s="241"/>
      <c r="AU102" s="241"/>
    </row>
    <row r="103" spans="1:47">
      <c r="A103" s="185" t="s">
        <v>16</v>
      </c>
      <c r="C103" s="185" t="str">
        <f>C99</f>
        <v>Gautrain</v>
      </c>
      <c r="D103" s="185" t="s">
        <v>48</v>
      </c>
      <c r="E103" s="293">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2"/>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1"/>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1"/>
      <c r="AG103" s="241"/>
      <c r="AH103" s="241"/>
      <c r="AI103" s="241"/>
      <c r="AJ103" s="241"/>
      <c r="AK103" s="241"/>
      <c r="AL103" s="241"/>
      <c r="AM103" s="241"/>
      <c r="AN103" s="241"/>
      <c r="AO103" s="241"/>
      <c r="AP103" s="241"/>
      <c r="AQ103" s="241"/>
      <c r="AR103" s="241"/>
      <c r="AS103" s="241"/>
      <c r="AT103" s="241"/>
      <c r="AU103" s="241"/>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2"/>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1"/>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1"/>
      <c r="AG104" s="241"/>
      <c r="AH104" s="241"/>
      <c r="AI104" s="241"/>
      <c r="AJ104" s="241"/>
      <c r="AK104" s="241"/>
      <c r="AL104" s="241"/>
      <c r="AM104" s="241"/>
      <c r="AN104" s="241"/>
      <c r="AO104" s="241"/>
      <c r="AP104" s="241"/>
      <c r="AQ104" s="241"/>
      <c r="AR104" s="241"/>
      <c r="AS104" s="241"/>
      <c r="AT104" s="241"/>
      <c r="AU104" s="241"/>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0.97340854317083558</v>
      </c>
      <c r="G107" s="186">
        <f t="shared" ref="G107:G108" si="289">IF($D$4,Y107,P107)</f>
        <v>0.93237749491794475</v>
      </c>
      <c r="H107" s="186">
        <f t="shared" ref="H107:H108" si="290">IF($D$4,Z107,Q107)</f>
        <v>0.94404300902218075</v>
      </c>
      <c r="I107" s="186">
        <f t="shared" ref="I107:I108" si="291">IF($D$4,AA107,R107)</f>
        <v>0.98614866088922182</v>
      </c>
      <c r="J107" s="186">
        <f t="shared" ref="J107:J108" si="292">IF($D$4,AB107,S107)</f>
        <v>1.0270404240864051</v>
      </c>
      <c r="K107" s="186">
        <f t="shared" ref="K107:K108" si="293">IF($D$4,AC107,T107)</f>
        <v>0.97678198937567595</v>
      </c>
      <c r="L107" s="186">
        <f t="shared" ref="L107:L108" si="294">IF($D$4,AD107,U107)</f>
        <v>0.84143072296913446</v>
      </c>
      <c r="M107" s="186">
        <f t="shared" ref="M107:M108" si="295">IF($D$4,AE107,V107)</f>
        <v>0.68732942008911946</v>
      </c>
      <c r="N107" s="40"/>
      <c r="O107" s="186">
        <f t="shared" ref="O107:V109" si="296">O25*O13*O30*O41</f>
        <v>0.97340854317083558</v>
      </c>
      <c r="P107" s="186">
        <f t="shared" si="296"/>
        <v>0.93237749491794475</v>
      </c>
      <c r="Q107" s="186">
        <f t="shared" si="296"/>
        <v>0.94404300902218075</v>
      </c>
      <c r="R107" s="186">
        <f t="shared" si="296"/>
        <v>0.98614866088922182</v>
      </c>
      <c r="S107" s="186">
        <f t="shared" si="296"/>
        <v>1.0270404240864051</v>
      </c>
      <c r="T107" s="304">
        <f t="shared" si="296"/>
        <v>0.97678198937567595</v>
      </c>
      <c r="U107" s="304">
        <f t="shared" si="296"/>
        <v>0.84143072296913446</v>
      </c>
      <c r="V107" s="304">
        <f t="shared" si="296"/>
        <v>0.68732942008911946</v>
      </c>
      <c r="X107" s="186">
        <f>O107</f>
        <v>0.97340854317083558</v>
      </c>
      <c r="Y107" s="186">
        <f t="shared" ref="Y107:AB107" si="297">P107</f>
        <v>0.93237749491794475</v>
      </c>
      <c r="Z107" s="186">
        <f t="shared" si="297"/>
        <v>0.94404300902218075</v>
      </c>
      <c r="AA107" s="186">
        <f t="shared" si="297"/>
        <v>0.98614866088922182</v>
      </c>
      <c r="AB107" s="186">
        <f t="shared" si="297"/>
        <v>1.0270404240864051</v>
      </c>
      <c r="AC107" s="304">
        <f t="shared" ref="AC107:AE109" si="298">AC25*AC13*AC30*AC41</f>
        <v>2.2038643635288691</v>
      </c>
      <c r="AD107" s="304">
        <f t="shared" si="298"/>
        <v>1.3707011656007571</v>
      </c>
      <c r="AE107" s="304">
        <f t="shared" si="298"/>
        <v>1.0105005657909911</v>
      </c>
    </row>
    <row r="108" spans="1:47">
      <c r="A108" s="185" t="s">
        <v>16</v>
      </c>
      <c r="C108" s="228" t="str">
        <f>C55</f>
        <v>Middle Income</v>
      </c>
      <c r="D108" s="185" t="s">
        <v>173</v>
      </c>
      <c r="E108" s="186">
        <f>E26*E14*E31*E42</f>
        <v>34.954725291964877</v>
      </c>
      <c r="F108" s="186">
        <f t="shared" si="288"/>
        <v>34.007214167281951</v>
      </c>
      <c r="G108" s="186">
        <f t="shared" si="289"/>
        <v>33.66662556532831</v>
      </c>
      <c r="H108" s="186">
        <f t="shared" si="290"/>
        <v>35.471846566355573</v>
      </c>
      <c r="I108" s="186">
        <f t="shared" si="291"/>
        <v>37.369177884705678</v>
      </c>
      <c r="J108" s="186">
        <f t="shared" si="292"/>
        <v>35.822185793275942</v>
      </c>
      <c r="K108" s="186">
        <f t="shared" si="293"/>
        <v>41.681929778187516</v>
      </c>
      <c r="L108" s="186">
        <f t="shared" si="294"/>
        <v>48.020337491276919</v>
      </c>
      <c r="M108" s="186">
        <f t="shared" si="295"/>
        <v>53.174496100873881</v>
      </c>
      <c r="N108" s="40"/>
      <c r="O108" s="186">
        <f t="shared" si="296"/>
        <v>34.007214167281951</v>
      </c>
      <c r="P108" s="186">
        <f t="shared" si="296"/>
        <v>33.66662556532831</v>
      </c>
      <c r="Q108" s="186">
        <f t="shared" si="296"/>
        <v>35.471846566355573</v>
      </c>
      <c r="R108" s="186">
        <f t="shared" si="296"/>
        <v>37.369177884705678</v>
      </c>
      <c r="S108" s="186">
        <f t="shared" si="296"/>
        <v>35.822185793275942</v>
      </c>
      <c r="T108" s="304">
        <f t="shared" si="296"/>
        <v>41.681929778187516</v>
      </c>
      <c r="U108" s="304">
        <f t="shared" si="296"/>
        <v>48.020337491276919</v>
      </c>
      <c r="V108" s="304">
        <f t="shared" si="296"/>
        <v>53.174496100873881</v>
      </c>
      <c r="X108" s="186">
        <f t="shared" ref="X108:X111" si="299">O108</f>
        <v>34.007214167281951</v>
      </c>
      <c r="Y108" s="186">
        <f t="shared" ref="Y108:Y111" si="300">P108</f>
        <v>33.66662556532831</v>
      </c>
      <c r="Z108" s="186">
        <f t="shared" ref="Z108:Z111" si="301">Q108</f>
        <v>35.471846566355573</v>
      </c>
      <c r="AA108" s="186">
        <f t="shared" ref="AA108:AA111" si="302">R108</f>
        <v>37.369177884705678</v>
      </c>
      <c r="AB108" s="186">
        <f t="shared" ref="AB108:AB111" si="303">S108</f>
        <v>35.822185793275942</v>
      </c>
      <c r="AC108" s="304">
        <f t="shared" si="298"/>
        <v>35.737044543573511</v>
      </c>
      <c r="AD108" s="304">
        <f t="shared" si="298"/>
        <v>37.15722176306663</v>
      </c>
      <c r="AE108" s="304">
        <f t="shared" si="298"/>
        <v>35.2770471368203</v>
      </c>
    </row>
    <row r="109" spans="1:47">
      <c r="A109" s="185" t="s">
        <v>16</v>
      </c>
      <c r="C109" s="228" t="str">
        <f>C56</f>
        <v>High Income</v>
      </c>
      <c r="D109" s="185" t="s">
        <v>173</v>
      </c>
      <c r="E109" s="186">
        <f>E27*E15*E32*E43</f>
        <v>48.082249446867998</v>
      </c>
      <c r="F109" s="186">
        <f t="shared" ref="F109:F111" si="304">IF($D$4,X109,O109)</f>
        <v>49.833387367468873</v>
      </c>
      <c r="G109" s="186">
        <f t="shared" ref="G109:G111" si="305">IF($D$4,Y109,P109)</f>
        <v>50.775070053302805</v>
      </c>
      <c r="H109" s="186">
        <f t="shared" ref="H109:H111" si="306">IF($D$4,Z109,Q109)</f>
        <v>53.115271711009576</v>
      </c>
      <c r="I109" s="186">
        <f t="shared" ref="I109:I111" si="307">IF($D$4,AA109,R109)</f>
        <v>47.266853439898199</v>
      </c>
      <c r="J109" s="186">
        <f t="shared" ref="J109:J111" si="308">IF($D$4,AB109,S109)</f>
        <v>48.942623397165107</v>
      </c>
      <c r="K109" s="186">
        <f t="shared" ref="K109:K111" si="309">IF($D$4,AC109,T109)</f>
        <v>67.597851609310823</v>
      </c>
      <c r="L109" s="186">
        <f t="shared" ref="L109:L111" si="310">IF($D$4,AD109,U109)</f>
        <v>97.392390972097857</v>
      </c>
      <c r="M109" s="186">
        <f t="shared" ref="M109:M111" si="311">IF($D$4,AE109,V109)</f>
        <v>130.9278689437304</v>
      </c>
      <c r="N109" s="40"/>
      <c r="O109" s="186">
        <f t="shared" si="296"/>
        <v>49.833387367468873</v>
      </c>
      <c r="P109" s="186">
        <f t="shared" si="296"/>
        <v>50.775070053302805</v>
      </c>
      <c r="Q109" s="186">
        <f t="shared" si="296"/>
        <v>53.115271711009576</v>
      </c>
      <c r="R109" s="186">
        <f t="shared" si="296"/>
        <v>47.266853439898199</v>
      </c>
      <c r="S109" s="186">
        <f t="shared" si="296"/>
        <v>48.942623397165107</v>
      </c>
      <c r="T109" s="304">
        <f t="shared" si="296"/>
        <v>67.597851609310823</v>
      </c>
      <c r="U109" s="304">
        <f t="shared" si="296"/>
        <v>97.392390972097857</v>
      </c>
      <c r="V109" s="304">
        <f t="shared" si="296"/>
        <v>130.9278689437304</v>
      </c>
      <c r="X109" s="186">
        <f t="shared" si="299"/>
        <v>49.833387367468873</v>
      </c>
      <c r="Y109" s="186">
        <f t="shared" si="300"/>
        <v>50.775070053302805</v>
      </c>
      <c r="Z109" s="186">
        <f t="shared" si="301"/>
        <v>53.115271711009576</v>
      </c>
      <c r="AA109" s="186">
        <f t="shared" si="302"/>
        <v>47.266853439898199</v>
      </c>
      <c r="AB109" s="186">
        <f t="shared" si="303"/>
        <v>48.942623397165107</v>
      </c>
      <c r="AC109" s="304">
        <f t="shared" si="298"/>
        <v>60.968688882411058</v>
      </c>
      <c r="AD109" s="304">
        <f t="shared" si="298"/>
        <v>76.889466821223294</v>
      </c>
      <c r="AE109" s="304">
        <f t="shared" si="298"/>
        <v>89.735968994791534</v>
      </c>
    </row>
    <row r="110" spans="1:47">
      <c r="A110" s="185" t="s">
        <v>16</v>
      </c>
      <c r="C110" s="228" t="str">
        <f>C57</f>
        <v>Other (gov/company/car rental)</v>
      </c>
      <c r="D110" s="185" t="s">
        <v>173</v>
      </c>
      <c r="E110" s="186">
        <f t="shared" ref="E110" si="312">E50</f>
        <v>6.055780527292475</v>
      </c>
      <c r="F110" s="186">
        <f t="shared" si="304"/>
        <v>6.2385078540150918</v>
      </c>
      <c r="G110" s="186">
        <f t="shared" si="305"/>
        <v>6.3034201860144163</v>
      </c>
      <c r="H110" s="186">
        <f t="shared" si="306"/>
        <v>6.3464681425715268</v>
      </c>
      <c r="I110" s="186">
        <f t="shared" si="307"/>
        <v>6.1135331483999167</v>
      </c>
      <c r="J110" s="186">
        <f t="shared" si="308"/>
        <v>6.1774461523026645</v>
      </c>
      <c r="K110" s="186">
        <f t="shared" si="309"/>
        <v>6.8017136183350937</v>
      </c>
      <c r="L110" s="186">
        <f t="shared" si="310"/>
        <v>7.8989776233208859</v>
      </c>
      <c r="M110" s="186">
        <f t="shared" si="311"/>
        <v>9.3899818234797348</v>
      </c>
      <c r="N110" s="42"/>
      <c r="O110" s="186">
        <f>O50</f>
        <v>6.2385078540150918</v>
      </c>
      <c r="P110" s="186">
        <f t="shared" ref="P110:V110" si="313">P50</f>
        <v>6.3034201860144163</v>
      </c>
      <c r="Q110" s="186">
        <f t="shared" si="313"/>
        <v>6.3464681425715268</v>
      </c>
      <c r="R110" s="186">
        <f t="shared" si="313"/>
        <v>6.1135331483999167</v>
      </c>
      <c r="S110" s="186">
        <f t="shared" si="313"/>
        <v>6.1774461523026645</v>
      </c>
      <c r="T110" s="304">
        <f t="shared" si="313"/>
        <v>6.8017136183350937</v>
      </c>
      <c r="U110" s="304">
        <f t="shared" si="313"/>
        <v>7.8989776233208859</v>
      </c>
      <c r="V110" s="304">
        <f t="shared" si="313"/>
        <v>9.3899818234797348</v>
      </c>
      <c r="X110" s="186">
        <f t="shared" si="299"/>
        <v>6.2385078540150918</v>
      </c>
      <c r="Y110" s="186">
        <f t="shared" si="300"/>
        <v>6.3034201860144163</v>
      </c>
      <c r="Z110" s="186">
        <f t="shared" si="301"/>
        <v>6.3464681425715268</v>
      </c>
      <c r="AA110" s="186">
        <f t="shared" si="302"/>
        <v>6.1135331483999167</v>
      </c>
      <c r="AB110" s="186">
        <f t="shared" si="303"/>
        <v>6.1774461523026645</v>
      </c>
      <c r="AC110" s="304">
        <f>AC50</f>
        <v>6.4677637850823633</v>
      </c>
      <c r="AD110" s="304">
        <f>AD50</f>
        <v>6.9373524899146215</v>
      </c>
      <c r="AE110" s="304">
        <f>AE50</f>
        <v>7.3368934071834371</v>
      </c>
    </row>
    <row r="111" spans="1:47">
      <c r="A111" s="185" t="s">
        <v>16</v>
      </c>
      <c r="C111" s="228" t="s">
        <v>5</v>
      </c>
      <c r="D111" s="185" t="s">
        <v>173</v>
      </c>
      <c r="E111" s="186">
        <f t="shared" ref="E111" si="314">SUM(E107:E110)</f>
        <v>90.142849783556542</v>
      </c>
      <c r="F111" s="186">
        <f t="shared" si="304"/>
        <v>91.052517931936762</v>
      </c>
      <c r="G111" s="186">
        <f t="shared" si="305"/>
        <v>91.67749329956348</v>
      </c>
      <c r="H111" s="186">
        <f t="shared" si="306"/>
        <v>95.877629428958855</v>
      </c>
      <c r="I111" s="186">
        <f t="shared" si="307"/>
        <v>91.735713133893</v>
      </c>
      <c r="J111" s="186">
        <f t="shared" si="308"/>
        <v>91.969295766830115</v>
      </c>
      <c r="K111" s="186">
        <f t="shared" si="309"/>
        <v>117.05827699520911</v>
      </c>
      <c r="L111" s="186">
        <f t="shared" si="310"/>
        <v>154.1531368096648</v>
      </c>
      <c r="M111" s="186">
        <f t="shared" si="311"/>
        <v>194.17967628817314</v>
      </c>
      <c r="N111" s="40"/>
      <c r="O111" s="186">
        <f>SUM(O107:O110)</f>
        <v>91.052517931936762</v>
      </c>
      <c r="P111" s="186">
        <f t="shared" ref="P111:V111" si="315">SUM(P107:P110)</f>
        <v>91.67749329956348</v>
      </c>
      <c r="Q111" s="186">
        <f t="shared" si="315"/>
        <v>95.877629428958855</v>
      </c>
      <c r="R111" s="186">
        <f t="shared" si="315"/>
        <v>91.735713133893</v>
      </c>
      <c r="S111" s="186">
        <f t="shared" si="315"/>
        <v>91.969295766830115</v>
      </c>
      <c r="T111" s="304">
        <f t="shared" si="315"/>
        <v>117.05827699520911</v>
      </c>
      <c r="U111" s="304">
        <f t="shared" si="315"/>
        <v>154.1531368096648</v>
      </c>
      <c r="V111" s="304">
        <f t="shared" si="315"/>
        <v>194.17967628817314</v>
      </c>
      <c r="X111" s="186">
        <f t="shared" si="299"/>
        <v>91.052517931936762</v>
      </c>
      <c r="Y111" s="186">
        <f t="shared" si="300"/>
        <v>91.67749329956348</v>
      </c>
      <c r="Z111" s="186">
        <f t="shared" si="301"/>
        <v>95.877629428958855</v>
      </c>
      <c r="AA111" s="186">
        <f t="shared" si="302"/>
        <v>91.735713133893</v>
      </c>
      <c r="AB111" s="186">
        <f t="shared" si="303"/>
        <v>91.969295766830115</v>
      </c>
      <c r="AC111" s="304">
        <f>SUM(AC107:AC110)</f>
        <v>105.37736157459581</v>
      </c>
      <c r="AD111" s="304">
        <f>SUM(AD107:AD110)</f>
        <v>122.35474223980529</v>
      </c>
      <c r="AE111" s="304">
        <f>SUM(AE107:AE110)</f>
        <v>133.36041010458626</v>
      </c>
    </row>
    <row r="112" spans="1:47">
      <c r="A112" s="185" t="s">
        <v>16</v>
      </c>
      <c r="C112" s="228"/>
      <c r="E112" s="233">
        <f>SUM(E149:E151)</f>
        <v>90.142849783556528</v>
      </c>
      <c r="F112" s="233">
        <f t="shared" ref="F112:L112" si="316">SUM(F149:F151)</f>
        <v>90.387692063448455</v>
      </c>
      <c r="G112" s="233">
        <f t="shared" si="316"/>
        <v>91.67749329956348</v>
      </c>
      <c r="H112" s="233">
        <f t="shared" si="316"/>
        <v>95.877629428958841</v>
      </c>
      <c r="I112" s="233">
        <f t="shared" si="316"/>
        <v>91.735713133893015</v>
      </c>
      <c r="J112" s="233">
        <f t="shared" si="316"/>
        <v>91.969295766830129</v>
      </c>
      <c r="K112" s="233">
        <f t="shared" si="316"/>
        <v>117.05827699520911</v>
      </c>
      <c r="L112" s="233">
        <f t="shared" si="316"/>
        <v>154.15313680966477</v>
      </c>
      <c r="M112" s="233">
        <f>SUM(M149:M151)</f>
        <v>194.17967628817314</v>
      </c>
      <c r="N112" s="40"/>
    </row>
    <row r="113" spans="1:47" ht="15.75" thickBot="1">
      <c r="A113" s="185" t="s">
        <v>16</v>
      </c>
      <c r="C113" s="227" t="s">
        <v>182</v>
      </c>
      <c r="F113" s="297">
        <f>F$12</f>
        <v>2015</v>
      </c>
      <c r="G113" s="297">
        <f t="shared" ref="G113:M113" si="317">G$12</f>
        <v>2017</v>
      </c>
      <c r="H113" s="297">
        <f t="shared" si="317"/>
        <v>2019</v>
      </c>
      <c r="I113" s="297">
        <f t="shared" si="317"/>
        <v>2020</v>
      </c>
      <c r="J113" s="297">
        <f t="shared" si="317"/>
        <v>2021</v>
      </c>
      <c r="K113" s="297">
        <f t="shared" si="317"/>
        <v>2030</v>
      </c>
      <c r="L113" s="297">
        <f t="shared" si="317"/>
        <v>2040</v>
      </c>
      <c r="M113" s="297">
        <f t="shared" si="317"/>
        <v>2050</v>
      </c>
      <c r="N113" s="40"/>
      <c r="O113" s="297">
        <f>O$12</f>
        <v>2015</v>
      </c>
      <c r="P113" s="297">
        <f t="shared" si="179"/>
        <v>2017</v>
      </c>
      <c r="Q113" s="297">
        <f t="shared" si="179"/>
        <v>2019</v>
      </c>
      <c r="R113" s="297">
        <f t="shared" si="179"/>
        <v>2020</v>
      </c>
      <c r="S113" s="297">
        <f t="shared" si="179"/>
        <v>2021</v>
      </c>
      <c r="T113" s="297">
        <f t="shared" si="179"/>
        <v>2030</v>
      </c>
      <c r="U113" s="297">
        <f t="shared" si="179"/>
        <v>2040</v>
      </c>
      <c r="V113" s="297">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1.2624609164603546E-2</v>
      </c>
      <c r="G115" s="186">
        <f t="shared" si="318"/>
        <v>0.63644513313511442</v>
      </c>
      <c r="H115" s="186">
        <f t="shared" ref="H115:J115" si="319">H$64*(1-H$73)*H68*(H75*H78+H93*H94)/1000</f>
        <v>1.2759279712754543</v>
      </c>
      <c r="I115" s="186">
        <f t="shared" si="319"/>
        <v>1.3328361613181838</v>
      </c>
      <c r="J115" s="186">
        <f t="shared" si="319"/>
        <v>4.19936425879418</v>
      </c>
      <c r="K115" s="186">
        <f>K$64*(1-K$73)*K68*(K75*K78+K93*K94)/1000</f>
        <v>6.6675584370136987</v>
      </c>
      <c r="L115" s="186">
        <f>L$64*(1-L$73)*L68*(L75*L78+L93*L94)/1000</f>
        <v>11.487289030956196</v>
      </c>
      <c r="M115" s="186">
        <f>M$64*(1-M$73)*M68*(M75*M78+M93*M94)/1000</f>
        <v>14.075225967829654</v>
      </c>
      <c r="N115" s="242"/>
      <c r="O115" s="186">
        <f>O$64*(1-O$73)*O68*(O75*O78+O93*O94)/1000</f>
        <v>1.2624609164603546E-2</v>
      </c>
      <c r="P115" s="186">
        <f t="shared" ref="P115:S115" si="320">P$64*(1-P$73)*P68*(P75*P78+P93*P94)/1000</f>
        <v>0.63644513313511442</v>
      </c>
      <c r="Q115" s="186">
        <f t="shared" si="320"/>
        <v>1.2759279712754543</v>
      </c>
      <c r="R115" s="186">
        <f t="shared" si="320"/>
        <v>1.3328361613181838</v>
      </c>
      <c r="S115" s="186">
        <f t="shared" si="320"/>
        <v>4.19936425879418</v>
      </c>
      <c r="T115" s="304">
        <f>T$64*(1-T$73)*T68*(T75*T78+T93*T94)/1000</f>
        <v>6.6675584370136987</v>
      </c>
      <c r="U115" s="304">
        <f>U$64*(1-U$73)*U68*(U75*U78+U93*U94)/1000</f>
        <v>11.487289030956196</v>
      </c>
      <c r="V115" s="304">
        <f>V$64*(1-V$73)*V68*(V75*V78+V93*V94)/1000</f>
        <v>14.075225967829654</v>
      </c>
      <c r="W115" s="241"/>
      <c r="X115" s="186">
        <f>O115</f>
        <v>1.2624609164603546E-2</v>
      </c>
      <c r="Y115" s="186">
        <f t="shared" ref="Y115:AB117" si="321">P115</f>
        <v>0.63644513313511442</v>
      </c>
      <c r="Z115" s="186">
        <f t="shared" si="321"/>
        <v>1.2759279712754543</v>
      </c>
      <c r="AA115" s="186">
        <f t="shared" si="321"/>
        <v>1.3328361613181838</v>
      </c>
      <c r="AB115" s="186">
        <f t="shared" si="321"/>
        <v>4.19936425879418</v>
      </c>
      <c r="AC115" s="304">
        <f>AC$64*(1-AC$73)*AC68*(AC75*AC78+AC93*AC94)/1000</f>
        <v>8.2491653220727628</v>
      </c>
      <c r="AD115" s="304">
        <f>AD$64*(1-AD$73)*AD68*(AD75*AD78+AD93*AD94)/1000</f>
        <v>20.10008434160801</v>
      </c>
      <c r="AE115" s="304">
        <f>AE$64*(1-AE$73)*AE68*(AE75*AE78+AE93*AE94)/1000</f>
        <v>32.67198188997606</v>
      </c>
      <c r="AF115" s="241"/>
      <c r="AG115" s="241"/>
      <c r="AH115" s="241"/>
      <c r="AI115" s="241"/>
      <c r="AJ115" s="241"/>
      <c r="AK115" s="241"/>
      <c r="AL115" s="241"/>
      <c r="AM115" s="241"/>
      <c r="AN115" s="241"/>
      <c r="AO115" s="241"/>
      <c r="AP115" s="241"/>
      <c r="AQ115" s="241"/>
      <c r="AR115" s="241"/>
      <c r="AS115" s="241"/>
      <c r="AT115" s="241"/>
      <c r="AU115" s="241"/>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1.7184215101352925E-2</v>
      </c>
      <c r="I116" s="186">
        <f t="shared" si="323"/>
        <v>1.7950655371288673E-2</v>
      </c>
      <c r="J116" s="186">
        <f t="shared" si="323"/>
        <v>1.8694999482667469E-2</v>
      </c>
      <c r="K116" s="186">
        <f>K$64*(1-K$73)*K69*(K75*K79+K93*K95)/1000</f>
        <v>1.7780155832036529E-2</v>
      </c>
      <c r="L116" s="186">
        <f>L$64*(1-L$73)*L69*(L75*L79+L93*L95)/1000</f>
        <v>1.5316385374608265E-2</v>
      </c>
      <c r="M116" s="186">
        <f>M$64*(1-M$73)*M69*(M75*M79+M93*M95)/1000</f>
        <v>1.2511311971404137E-2</v>
      </c>
      <c r="N116" s="242"/>
      <c r="O116" s="186">
        <f>O$64*(1-O$73)*O69*(O75*O79+O93*O95)/1000</f>
        <v>0</v>
      </c>
      <c r="P116" s="186">
        <f t="shared" ref="P116:S116" si="324">P$64*(1-P$73)*P69*(P75*P79+P93*P95)/1000</f>
        <v>0</v>
      </c>
      <c r="Q116" s="186">
        <f t="shared" si="324"/>
        <v>1.7184215101352925E-2</v>
      </c>
      <c r="R116" s="186">
        <f t="shared" si="324"/>
        <v>1.7950655371288673E-2</v>
      </c>
      <c r="S116" s="186">
        <f t="shared" si="324"/>
        <v>1.8694999482667469E-2</v>
      </c>
      <c r="T116" s="304">
        <f>T$64*(1-T$73)*T69*(T75*T79+T93*T95)/1000</f>
        <v>1.7780155832036529E-2</v>
      </c>
      <c r="U116" s="304">
        <f>U$64*(1-U$73)*U69*(U75*U79+U93*U95)/1000</f>
        <v>1.5316385374608265E-2</v>
      </c>
      <c r="V116" s="304">
        <f>V$64*(1-V$73)*V69*(V75*V79+V93*V95)/1000</f>
        <v>1.2511311971404137E-2</v>
      </c>
      <c r="W116" s="241"/>
      <c r="X116" s="186">
        <f t="shared" ref="X116:X117" si="325">O116</f>
        <v>0</v>
      </c>
      <c r="Y116" s="186">
        <f t="shared" si="321"/>
        <v>0</v>
      </c>
      <c r="Z116" s="186">
        <f t="shared" si="321"/>
        <v>1.7184215101352925E-2</v>
      </c>
      <c r="AA116" s="186">
        <f t="shared" si="321"/>
        <v>1.7950655371288673E-2</v>
      </c>
      <c r="AB116" s="186">
        <f t="shared" si="321"/>
        <v>1.8694999482667469E-2</v>
      </c>
      <c r="AC116" s="304">
        <f>AC$64*(1-AC$73)*AC69*(AC75*AC79+AC93*AC95)/1000</f>
        <v>0</v>
      </c>
      <c r="AD116" s="304">
        <f>AD$64*(1-AD$73)*AD69*(AD75*AD79+AD93*AD95)/1000</f>
        <v>0</v>
      </c>
      <c r="AE116" s="304">
        <f>AE$64*(1-AE$73)*AE69*(AE75*AE79+AE93*AE95)/1000</f>
        <v>0</v>
      </c>
      <c r="AF116" s="241"/>
      <c r="AG116" s="241"/>
      <c r="AH116" s="241"/>
      <c r="AI116" s="241"/>
      <c r="AJ116" s="241"/>
      <c r="AK116" s="241"/>
      <c r="AL116" s="241"/>
      <c r="AM116" s="241"/>
      <c r="AN116" s="241"/>
      <c r="AO116" s="241"/>
      <c r="AP116" s="241"/>
      <c r="AQ116" s="241"/>
      <c r="AR116" s="241"/>
      <c r="AS116" s="241"/>
      <c r="AT116" s="241"/>
      <c r="AU116" s="241"/>
    </row>
    <row r="117" spans="1:47">
      <c r="A117" s="185" t="s">
        <v>16</v>
      </c>
      <c r="C117" s="185" t="s">
        <v>81</v>
      </c>
      <c r="D117" s="185" t="s">
        <v>136</v>
      </c>
      <c r="E117" s="186">
        <f>E$64*(1-E$73)*E70*(E75*E80+E93*E96)/1000</f>
        <v>83.488662693565644</v>
      </c>
      <c r="F117" s="186">
        <f t="shared" ref="F117:G117" si="326">F$64*(1-F$73)*F70*(F75*F80+F93*F96)/1000</f>
        <v>81.814112943047832</v>
      </c>
      <c r="G117" s="186">
        <f t="shared" si="326"/>
        <v>74.283873752680918</v>
      </c>
      <c r="H117" s="186">
        <f t="shared" ref="H117:J117" si="327">H$64*(1-H$73)*H70*(H75*H80+H93*H96)/1000</f>
        <v>74.833630997387331</v>
      </c>
      <c r="I117" s="186">
        <f t="shared" si="327"/>
        <v>78.171316658537719</v>
      </c>
      <c r="J117" s="186">
        <f t="shared" si="327"/>
        <v>79.756531687397583</v>
      </c>
      <c r="K117" s="186">
        <f>K$64*(1-K$73)*K70*(K75*K80+K93*K96)/1000</f>
        <v>74.2784316212622</v>
      </c>
      <c r="L117" s="186">
        <f>L$64*(1-L$73)*L70*(L75*L80+L93*L96)/1000</f>
        <v>60.601924284438091</v>
      </c>
      <c r="M117" s="186">
        <f>M$64*(1-M$73)*M70*(M75*M80+M93*M96)/1000</f>
        <v>46.739039789937777</v>
      </c>
      <c r="N117" s="242"/>
      <c r="O117" s="186">
        <f>O$64*(1-O$73)*O70*(O75*O80+O93*O96)/1000</f>
        <v>81.814112943047832</v>
      </c>
      <c r="P117" s="186">
        <f t="shared" ref="P117:S117" si="328">P$64*(1-P$73)*P70*(P75*P80+P93*P96)/1000</f>
        <v>74.283873752680918</v>
      </c>
      <c r="Q117" s="186">
        <f t="shared" si="328"/>
        <v>74.833630997387331</v>
      </c>
      <c r="R117" s="186">
        <f t="shared" si="328"/>
        <v>78.171316658537719</v>
      </c>
      <c r="S117" s="186">
        <f t="shared" si="328"/>
        <v>79.756531687397583</v>
      </c>
      <c r="T117" s="304">
        <f>T$64*(1-T$73)*T70*(T75*T80+T93*T96)/1000</f>
        <v>74.2784316212622</v>
      </c>
      <c r="U117" s="304">
        <f>U$64*(1-U$73)*U70*(U75*U80+U93*U96)/1000</f>
        <v>60.601924284438091</v>
      </c>
      <c r="V117" s="304">
        <f>V$64*(1-V$73)*V70*(V75*V80+V93*V96)/1000</f>
        <v>46.739039789937777</v>
      </c>
      <c r="W117" s="241"/>
      <c r="X117" s="186">
        <f t="shared" si="325"/>
        <v>81.814112943047832</v>
      </c>
      <c r="Y117" s="186">
        <f t="shared" si="321"/>
        <v>74.283873752680918</v>
      </c>
      <c r="Z117" s="186">
        <f t="shared" si="321"/>
        <v>74.833630997387331</v>
      </c>
      <c r="AA117" s="186">
        <f t="shared" si="321"/>
        <v>78.171316658537719</v>
      </c>
      <c r="AB117" s="186">
        <f t="shared" si="321"/>
        <v>79.756531687397583</v>
      </c>
      <c r="AC117" s="304">
        <f>AC$64*(1-AC$73)*AC70*(AC75*AC80+AC93*AC96)/1000</f>
        <v>72.276565368550294</v>
      </c>
      <c r="AD117" s="304">
        <f>AD$64*(1-AD$73)*AD70*(AD75*AD80+AD93*AD96)/1000</f>
        <v>53.787225488634284</v>
      </c>
      <c r="AE117" s="304">
        <f>AE$64*(1-AE$73)*AE70*(AE75*AE80+AE93*AE96)/1000</f>
        <v>33.140154582965671</v>
      </c>
      <c r="AF117" s="241"/>
      <c r="AG117" s="241"/>
      <c r="AH117" s="241"/>
      <c r="AI117" s="241"/>
      <c r="AJ117" s="241"/>
      <c r="AK117" s="241"/>
      <c r="AL117" s="241"/>
      <c r="AM117" s="241"/>
      <c r="AN117" s="241"/>
      <c r="AO117" s="241"/>
      <c r="AP117" s="241"/>
      <c r="AQ117" s="241"/>
      <c r="AR117" s="241"/>
      <c r="AS117" s="241"/>
      <c r="AT117" s="241"/>
      <c r="AU117" s="241"/>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0.42135045049674519</v>
      </c>
      <c r="G119" s="186">
        <f t="shared" si="329"/>
        <v>0.63377332369416362</v>
      </c>
      <c r="H119" s="186">
        <f t="shared" ref="H119:J119" si="330">H$64*(1-H$73)*H68*(H81*H83+H97*H98)/1000</f>
        <v>0.87288439299619169</v>
      </c>
      <c r="I119" s="186">
        <f t="shared" si="330"/>
        <v>0.91957355796629303</v>
      </c>
      <c r="J119" s="186">
        <f t="shared" si="330"/>
        <v>2.6445164203787086</v>
      </c>
      <c r="K119" s="186">
        <f>K$64*(1-K$73)*K68*(K81*K83+K97*K98)/1000</f>
        <v>5.1285046445611622</v>
      </c>
      <c r="L119" s="186">
        <f>L$64*(1-L$73)*L68*(L81*L83+L97*L98)/1000</f>
        <v>11.816752495287997</v>
      </c>
      <c r="M119" s="186">
        <f>M$64*(1-M$73)*M68*(M81*M83+M97*M98)/1000</f>
        <v>19.627616932091286</v>
      </c>
      <c r="N119" s="242"/>
      <c r="O119" s="186">
        <f>O$64*(1-O$73)*O68*(O81*O83+O97*O98)/1000</f>
        <v>0.42135045049674519</v>
      </c>
      <c r="P119" s="186">
        <f t="shared" ref="P119:S119" si="331">P$64*(1-P$73)*P68*(P81*P83+P97*P98)/1000</f>
        <v>0.63377332369416362</v>
      </c>
      <c r="Q119" s="186">
        <f t="shared" si="331"/>
        <v>0.87288439299619169</v>
      </c>
      <c r="R119" s="186">
        <f t="shared" si="331"/>
        <v>0.91957355796629303</v>
      </c>
      <c r="S119" s="186">
        <f t="shared" si="331"/>
        <v>2.6445164203787086</v>
      </c>
      <c r="T119" s="304">
        <f>T$64*(1-T$73)*T68*(T81*T83+T97*T98)/1000</f>
        <v>5.1285046445611622</v>
      </c>
      <c r="U119" s="304">
        <f>U$64*(1-U$73)*U68*(U81*U83+U97*U98)/1000</f>
        <v>11.816752495287997</v>
      </c>
      <c r="V119" s="304">
        <f>V$64*(1-V$73)*V68*(V81*V83+V97*V98)/1000</f>
        <v>19.627616932091286</v>
      </c>
      <c r="W119" s="241"/>
      <c r="X119" s="186">
        <f>O119</f>
        <v>0.42135045049674519</v>
      </c>
      <c r="Y119" s="186">
        <f t="shared" ref="Y119:AB119" si="332">P119</f>
        <v>0.63377332369416362</v>
      </c>
      <c r="Z119" s="186">
        <f t="shared" si="332"/>
        <v>0.87288439299619169</v>
      </c>
      <c r="AA119" s="186">
        <f t="shared" si="332"/>
        <v>0.91957355796629303</v>
      </c>
      <c r="AB119" s="186">
        <f t="shared" si="332"/>
        <v>2.6445164203787086</v>
      </c>
      <c r="AC119" s="304">
        <f>AC$64*(1-AC$73)*AC68*(AC81*AC83+AC97*AC98)/1000</f>
        <v>6.3450336532710194</v>
      </c>
      <c r="AD119" s="304">
        <f>AD$64*(1-AD$73)*AD68*(AD81*AD83+AD97*AD98)/1000</f>
        <v>18.387918024023804</v>
      </c>
      <c r="AE119" s="304">
        <f>AE$64*(1-AE$73)*AE68*(AE81*AE83+AE97*AE98)/1000</f>
        <v>38.372356647584823</v>
      </c>
      <c r="AF119" s="241"/>
      <c r="AG119" s="241"/>
      <c r="AH119" s="241"/>
      <c r="AI119" s="241"/>
      <c r="AJ119" s="241"/>
      <c r="AK119" s="241"/>
      <c r="AL119" s="241"/>
      <c r="AM119" s="241"/>
      <c r="AN119" s="241"/>
      <c r="AO119" s="241"/>
      <c r="AP119" s="241"/>
      <c r="AQ119" s="241"/>
      <c r="AR119" s="241"/>
      <c r="AS119" s="241"/>
      <c r="AT119" s="241"/>
      <c r="AU119" s="241"/>
    </row>
    <row r="120" spans="1:47">
      <c r="A120" s="185" t="s">
        <v>16</v>
      </c>
      <c r="C120" s="185" t="str">
        <f>C116</f>
        <v>Gautrain</v>
      </c>
      <c r="D120" s="185" t="s">
        <v>136</v>
      </c>
      <c r="E120" s="186">
        <f t="shared" ref="E120:G120" si="333">E$64*(1-E$73)*E69*(E81*E84+E97*E99)/1000</f>
        <v>0.20047443100107509</v>
      </c>
      <c r="F120" s="186">
        <f t="shared" si="333"/>
        <v>0.21200022666502907</v>
      </c>
      <c r="G120" s="186">
        <f t="shared" si="333"/>
        <v>0.22092316294349934</v>
      </c>
      <c r="H120" s="186">
        <f t="shared" ref="H120:J120" si="334">H$64*(1-H$73)*H69*(H81*H84+H97*H99)/1000</f>
        <v>0.23276917146565113</v>
      </c>
      <c r="I120" s="186">
        <f t="shared" si="334"/>
        <v>0.24521961545767818</v>
      </c>
      <c r="J120" s="186">
        <f t="shared" si="334"/>
        <v>0.23506812625588516</v>
      </c>
      <c r="K120" s="186">
        <f>K$64*(1-K$73)*K69*(K81*K84+K97*K99)/1000</f>
        <v>0.27352024770992867</v>
      </c>
      <c r="L120" s="186">
        <f>L$64*(1-L$73)*L69*(L81*L84+L97*L99)/1000</f>
        <v>0.31511339987434661</v>
      </c>
      <c r="M120" s="186">
        <f>M$64*(1-M$73)*M69*(M81*M84+M97*M99)/1000</f>
        <v>0.34893541212606738</v>
      </c>
      <c r="N120" s="242"/>
      <c r="O120" s="186">
        <f>O$64*(1-O$73)*O69*(O81*O84+O97*O99)/1000</f>
        <v>0.21200022666502907</v>
      </c>
      <c r="P120" s="186">
        <f t="shared" ref="P120:S120" si="335">P$64*(1-P$73)*P69*(P81*P84+P97*P99)/1000</f>
        <v>0.22092316294349934</v>
      </c>
      <c r="Q120" s="186">
        <f t="shared" si="335"/>
        <v>0.23276917146565113</v>
      </c>
      <c r="R120" s="186">
        <f t="shared" si="335"/>
        <v>0.24521961545767818</v>
      </c>
      <c r="S120" s="186">
        <f t="shared" si="335"/>
        <v>0.23506812625588516</v>
      </c>
      <c r="T120" s="304">
        <f>T$64*(1-T$73)*T69*(T81*T84+T97*T99)/1000</f>
        <v>0.27352024770992867</v>
      </c>
      <c r="U120" s="304">
        <f>U$64*(1-U$73)*U69*(U81*U84+U97*U99)/1000</f>
        <v>0.31511339987434661</v>
      </c>
      <c r="V120" s="304">
        <f>V$64*(1-V$73)*V69*(V81*V84+V97*V99)/1000</f>
        <v>0.34893541212606738</v>
      </c>
      <c r="W120" s="241"/>
      <c r="X120" s="186">
        <f t="shared" ref="X120:X121" si="336">O120</f>
        <v>0.21200022666502907</v>
      </c>
      <c r="Y120" s="186">
        <f t="shared" ref="Y120:Y121" si="337">P120</f>
        <v>0.22092316294349934</v>
      </c>
      <c r="Z120" s="186">
        <f t="shared" ref="Z120:Z121" si="338">Q120</f>
        <v>0.23276917146565113</v>
      </c>
      <c r="AA120" s="186">
        <f t="shared" ref="AA120:AA121" si="339">R120</f>
        <v>0.24521961545767818</v>
      </c>
      <c r="AB120" s="186">
        <f t="shared" ref="AB120:AB121" si="340">S120</f>
        <v>0.23506812625588516</v>
      </c>
      <c r="AC120" s="304">
        <f>AC$64*(1-AC$73)*AC69*(AC81*AC84+AC97*AC99)/1000</f>
        <v>1.2085778387182895</v>
      </c>
      <c r="AD120" s="304">
        <f>AD$64*(1-AD$73)*AD69*(AD81*AD84+AD97*AD99)/1000</f>
        <v>2.7847230686570161</v>
      </c>
      <c r="AE120" s="304">
        <f>AE$64*(1-AE$73)*AE69*(AE81*AE84+AE97*AE99)/1000</f>
        <v>4.6254229049269391</v>
      </c>
      <c r="AF120" s="241"/>
      <c r="AG120" s="241"/>
      <c r="AH120" s="241"/>
      <c r="AI120" s="241"/>
      <c r="AJ120" s="241"/>
      <c r="AK120" s="241"/>
      <c r="AL120" s="241"/>
      <c r="AM120" s="241"/>
      <c r="AN120" s="241"/>
      <c r="AO120" s="241"/>
      <c r="AP120" s="241"/>
      <c r="AQ120" s="241"/>
      <c r="AR120" s="241"/>
      <c r="AS120" s="241"/>
      <c r="AT120" s="241"/>
      <c r="AU120" s="241"/>
    </row>
    <row r="121" spans="1:47">
      <c r="A121" s="185" t="s">
        <v>16</v>
      </c>
      <c r="C121" s="185" t="str">
        <f>C117</f>
        <v>Bus, minibus, metro rail</v>
      </c>
      <c r="D121" s="185" t="s">
        <v>136</v>
      </c>
      <c r="E121" s="186">
        <f t="shared" ref="E121:G121" si="341">E$64*(1-E$73)*E70*(E81*E85+E97*E100)/1000</f>
        <v>35.619555224746598</v>
      </c>
      <c r="F121" s="186">
        <f t="shared" si="341"/>
        <v>37.959282735004614</v>
      </c>
      <c r="G121" s="186">
        <f t="shared" si="341"/>
        <v>36.308065168193835</v>
      </c>
      <c r="H121" s="186">
        <f t="shared" ref="H121:J121" si="342">H$64*(1-H$73)*H70*(H81*H85+H97*H100)/1000</f>
        <v>38.134070952410461</v>
      </c>
      <c r="I121" s="186">
        <f t="shared" si="342"/>
        <v>40.17380031859517</v>
      </c>
      <c r="J121" s="186">
        <f t="shared" si="342"/>
        <v>37.47203063761782</v>
      </c>
      <c r="K121" s="186">
        <f>K$64*(1-K$73)*K70*(K81*K85+K97*K100)/1000</f>
        <v>42.393076138981122</v>
      </c>
      <c r="L121" s="186">
        <f>L$64*(1-L$73)*L70*(L81*L85+L97*L100)/1000</f>
        <v>45.358721256407186</v>
      </c>
      <c r="M121" s="186">
        <f>M$64*(1-M$73)*M70*(M81*M85+M97*M100)/1000</f>
        <v>46.372681981849205</v>
      </c>
      <c r="N121" s="242"/>
      <c r="O121" s="186">
        <f>O$64*(1-O$73)*O70*(O81*O85+O97*O100)/1000</f>
        <v>37.959282735004614</v>
      </c>
      <c r="P121" s="186">
        <f t="shared" ref="P121:S121" si="343">P$64*(1-P$73)*P70*(P81*P85+P97*P100)/1000</f>
        <v>36.308065168193835</v>
      </c>
      <c r="Q121" s="186">
        <f t="shared" si="343"/>
        <v>38.134070952410461</v>
      </c>
      <c r="R121" s="186">
        <f t="shared" si="343"/>
        <v>40.17380031859517</v>
      </c>
      <c r="S121" s="186">
        <f t="shared" si="343"/>
        <v>37.47203063761782</v>
      </c>
      <c r="T121" s="304">
        <f>T$64*(1-T$73)*T70*(T81*T85+T97*T100)/1000</f>
        <v>42.393076138981122</v>
      </c>
      <c r="U121" s="304">
        <f>U$64*(1-U$73)*U70*(U81*U85+U97*U100)/1000</f>
        <v>45.358721256407186</v>
      </c>
      <c r="V121" s="304">
        <f>V$64*(1-V$73)*V70*(V81*V85+V97*V100)/1000</f>
        <v>46.372681981849205</v>
      </c>
      <c r="W121" s="241"/>
      <c r="X121" s="186">
        <f t="shared" si="336"/>
        <v>37.959282735004614</v>
      </c>
      <c r="Y121" s="186">
        <f t="shared" si="337"/>
        <v>36.308065168193835</v>
      </c>
      <c r="Z121" s="186">
        <f t="shared" si="338"/>
        <v>38.134070952410461</v>
      </c>
      <c r="AA121" s="186">
        <f t="shared" si="339"/>
        <v>40.17380031859517</v>
      </c>
      <c r="AB121" s="186">
        <f t="shared" si="340"/>
        <v>37.47203063761782</v>
      </c>
      <c r="AC121" s="304">
        <f>AC$64*(1-AC$73)*AC70*(AC81*AC85+AC97*AC100)/1000</f>
        <v>42.825254515770432</v>
      </c>
      <c r="AD121" s="304">
        <f>AD$64*(1-AD$73)*AD70*(AD81*AD85+AD97*AD100)/1000</f>
        <v>42.690328703277814</v>
      </c>
      <c r="AE121" s="304">
        <f>AE$64*(1-AE$73)*AE70*(AE81*AE85+AE97*AE100)/1000</f>
        <v>36.591136385160645</v>
      </c>
      <c r="AF121" s="241"/>
      <c r="AG121" s="241"/>
      <c r="AH121" s="241"/>
      <c r="AI121" s="241"/>
      <c r="AJ121" s="241"/>
      <c r="AK121" s="241"/>
      <c r="AL121" s="241"/>
      <c r="AM121" s="241"/>
      <c r="AN121" s="241"/>
      <c r="AO121" s="241"/>
      <c r="AP121" s="241"/>
      <c r="AQ121" s="241"/>
      <c r="AR121" s="241"/>
      <c r="AS121" s="241"/>
      <c r="AT121" s="241"/>
      <c r="AU121" s="241"/>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0.34776782851600568</v>
      </c>
      <c r="G123" s="186">
        <f t="shared" si="344"/>
        <v>0.3027773084206139</v>
      </c>
      <c r="H123" s="186">
        <f t="shared" ref="H123:J123" si="345">H$64*(1-H$73)*H68*(H86*H88+H101*H102)/1000</f>
        <v>0.39017981359122567</v>
      </c>
      <c r="I123" s="186">
        <f t="shared" si="345"/>
        <v>0.35385761315455111</v>
      </c>
      <c r="J123" s="186">
        <f t="shared" si="345"/>
        <v>0.49975067338144613</v>
      </c>
      <c r="K123" s="186">
        <f>K$64*(1-K$73)*K68*(K86*K88+K101*K102)/1000</f>
        <v>2.3985209366925826</v>
      </c>
      <c r="L123" s="186">
        <f>L$64*(1-L$73)*L68*(L86*L88+L101*L102)/1000</f>
        <v>3.681338027969947</v>
      </c>
      <c r="M123" s="186">
        <f>M$64*(1-M$73)*M68*(M86*M88+M101*M102)/1000</f>
        <v>5.1615200688439593</v>
      </c>
      <c r="N123" s="242"/>
      <c r="O123" s="186">
        <f>O$64*(1-O$73)*O68*(O86*O88+O101*O102)/1000</f>
        <v>0.34776782851600568</v>
      </c>
      <c r="P123" s="186">
        <f t="shared" ref="P123:S123" si="346">P$64*(1-P$73)*P68*(P86*P88+P101*P102)/1000</f>
        <v>0.3027773084206139</v>
      </c>
      <c r="Q123" s="186">
        <f t="shared" si="346"/>
        <v>0.39017981359122567</v>
      </c>
      <c r="R123" s="186">
        <f t="shared" si="346"/>
        <v>0.35385761315455111</v>
      </c>
      <c r="S123" s="186">
        <f t="shared" si="346"/>
        <v>0.49975067338144613</v>
      </c>
      <c r="T123" s="304">
        <f>T$64*(1-T$73)*T68*(T86*T88+T101*T102)/1000</f>
        <v>2.3985209366925826</v>
      </c>
      <c r="U123" s="304">
        <f>U$64*(1-U$73)*U68*(U86*U88+U101*U102)/1000</f>
        <v>3.681338027969947</v>
      </c>
      <c r="V123" s="304">
        <f>V$64*(1-V$73)*V68*(V86*V88+V101*V102)/1000</f>
        <v>5.1615200688439593</v>
      </c>
      <c r="W123" s="241"/>
      <c r="X123" s="186">
        <f>O123</f>
        <v>0.34776782851600568</v>
      </c>
      <c r="Y123" s="186">
        <f t="shared" ref="Y123:AB123" si="347">P123</f>
        <v>0.3027773084206139</v>
      </c>
      <c r="Z123" s="186">
        <f t="shared" si="347"/>
        <v>0.39017981359122567</v>
      </c>
      <c r="AA123" s="186">
        <f t="shared" si="347"/>
        <v>0.35385761315455111</v>
      </c>
      <c r="AB123" s="186">
        <f t="shared" si="347"/>
        <v>0.49975067338144613</v>
      </c>
      <c r="AC123" s="304">
        <f>AC$64*(1-AC$73)*AC68*(AC86*AC88+AC101*AC102)/1000</f>
        <v>2.8292577085366366</v>
      </c>
      <c r="AD123" s="304">
        <f>AD$64*(1-AD$73)*AD68*(AD86*AD88+AD101*AD102)/1000</f>
        <v>8.6976222813955246</v>
      </c>
      <c r="AE123" s="304">
        <f>AE$64*(1-AE$73)*AE68*(AE86*AE88+AE101*AE102)/1000</f>
        <v>22.566567088202866</v>
      </c>
      <c r="AF123" s="241"/>
      <c r="AG123" s="241"/>
      <c r="AH123" s="241"/>
      <c r="AI123" s="241"/>
      <c r="AJ123" s="241"/>
      <c r="AK123" s="241"/>
      <c r="AL123" s="241"/>
      <c r="AM123" s="241"/>
      <c r="AN123" s="241"/>
      <c r="AO123" s="241"/>
      <c r="AP123" s="241"/>
      <c r="AQ123" s="241"/>
      <c r="AR123" s="241"/>
      <c r="AS123" s="241"/>
      <c r="AT123" s="241"/>
      <c r="AU123" s="241"/>
    </row>
    <row r="124" spans="1:47">
      <c r="A124" s="185" t="s">
        <v>16</v>
      </c>
      <c r="C124" s="185" t="str">
        <f>C120</f>
        <v>Gautrain</v>
      </c>
      <c r="D124" s="185" t="s">
        <v>136</v>
      </c>
      <c r="E124" s="186">
        <f t="shared" ref="E124:G124" si="348">E$64*(1-E$73)*E69*(E86*E89+E101*E103)/1000</f>
        <v>0.33412405166845843</v>
      </c>
      <c r="F124" s="186">
        <f t="shared" si="348"/>
        <v>0.37640513836747724</v>
      </c>
      <c r="G124" s="186">
        <f t="shared" si="348"/>
        <v>0.40370307789415188</v>
      </c>
      <c r="H124" s="186">
        <f t="shared" ref="H124:J124" si="349">H$64*(1-H$73)*H69*(H86*H89+H101*H103)/1000</f>
        <v>0.42230958323461604</v>
      </c>
      <c r="I124" s="186">
        <f t="shared" si="349"/>
        <v>0.38299639276637093</v>
      </c>
      <c r="J124" s="186">
        <f t="shared" si="349"/>
        <v>0.39296089501888232</v>
      </c>
      <c r="K124" s="186">
        <f>K$64*(1-K$73)*K69*(K86*K89+K101*K103)/1000</f>
        <v>0.53300465259835172</v>
      </c>
      <c r="L124" s="186">
        <f>L$64*(1-L$73)*L69*(L86*L89+L101*L103)/1000</f>
        <v>0.72523231389871978</v>
      </c>
      <c r="M124" s="186">
        <f>M$64*(1-M$73)*M69*(M86*M89+M101*M103)/1000</f>
        <v>0.91319391071212397</v>
      </c>
      <c r="N124" s="242"/>
      <c r="O124" s="186">
        <f>O$64*(1-O$73)*O69*(O86*O89+O101*O103)/1000</f>
        <v>0.37640513836747724</v>
      </c>
      <c r="P124" s="186">
        <f t="shared" ref="P124:S124" si="350">P$64*(1-P$73)*P69*(P86*P89+P101*P103)/1000</f>
        <v>0.40370307789415188</v>
      </c>
      <c r="Q124" s="186">
        <f t="shared" si="350"/>
        <v>0.42230958323461604</v>
      </c>
      <c r="R124" s="186">
        <f t="shared" si="350"/>
        <v>0.38299639276637093</v>
      </c>
      <c r="S124" s="186">
        <f t="shared" si="350"/>
        <v>0.39296089501888232</v>
      </c>
      <c r="T124" s="304">
        <f>T$64*(1-T$73)*T69*(T86*T89+T101*T103)/1000</f>
        <v>0.53300465259835172</v>
      </c>
      <c r="U124" s="304">
        <f>U$64*(1-U$73)*U69*(U86*U89+U101*U103)/1000</f>
        <v>0.72523231389871978</v>
      </c>
      <c r="V124" s="304">
        <f>V$64*(1-V$73)*V69*(V86*V89+V101*V103)/1000</f>
        <v>0.91319391071212397</v>
      </c>
      <c r="W124" s="241"/>
      <c r="X124" s="186">
        <f t="shared" ref="X124:X125" si="351">O124</f>
        <v>0.37640513836747724</v>
      </c>
      <c r="Y124" s="186">
        <f t="shared" ref="Y124:Y125" si="352">P124</f>
        <v>0.40370307789415188</v>
      </c>
      <c r="Z124" s="186">
        <f t="shared" ref="Z124:Z125" si="353">Q124</f>
        <v>0.42230958323461604</v>
      </c>
      <c r="AA124" s="186">
        <f t="shared" ref="AA124:AA125" si="354">R124</f>
        <v>0.38299639276637093</v>
      </c>
      <c r="AB124" s="186">
        <f t="shared" ref="AB124:AB125" si="355">S124</f>
        <v>0.39296089501888232</v>
      </c>
      <c r="AC124" s="304">
        <f>AC$64*(1-AC$73)*AC69*(AC86*AC89+AC101*AC103)/1000</f>
        <v>0.94205473482499358</v>
      </c>
      <c r="AD124" s="304">
        <f>AD$64*(1-AD$73)*AD69*(AD86*AD89+AD101*AD103)/1000</f>
        <v>3.845417850439723</v>
      </c>
      <c r="AE124" s="304">
        <f>AE$64*(1-AE$73)*AE69*(AE86*AE89+AE101*AE103)/1000</f>
        <v>8.0700857225722586</v>
      </c>
      <c r="AF124" s="241"/>
      <c r="AG124" s="241"/>
      <c r="AH124" s="241"/>
      <c r="AI124" s="241"/>
      <c r="AJ124" s="241"/>
      <c r="AK124" s="241"/>
      <c r="AL124" s="241"/>
      <c r="AM124" s="241"/>
      <c r="AN124" s="241"/>
      <c r="AO124" s="241"/>
      <c r="AP124" s="241"/>
      <c r="AQ124" s="241"/>
      <c r="AR124" s="241"/>
      <c r="AS124" s="241"/>
      <c r="AT124" s="241"/>
      <c r="AU124" s="241"/>
    </row>
    <row r="125" spans="1:47">
      <c r="A125" s="185" t="s">
        <v>16</v>
      </c>
      <c r="C125" s="185" t="str">
        <f>C121</f>
        <v>Bus, minibus, metro rail</v>
      </c>
      <c r="D125" s="185" t="s">
        <v>136</v>
      </c>
      <c r="E125" s="186">
        <f t="shared" ref="E125:G125" si="356">E$64*(1-E$73)*E70*(E86*E90+E101*E104)/1000</f>
        <v>13.726845504698046</v>
      </c>
      <c r="F125" s="186">
        <f t="shared" si="356"/>
        <v>16.674404714220859</v>
      </c>
      <c r="G125" s="186">
        <f t="shared" si="356"/>
        <v>17.176710510677395</v>
      </c>
      <c r="H125" s="186">
        <f t="shared" ref="H125:J125" si="357">H$64*(1-H$73)*H70*(H86*H90+H101*H104)/1000</f>
        <v>17.925106415732706</v>
      </c>
      <c r="I125" s="186">
        <f t="shared" si="357"/>
        <v>16.57940597020669</v>
      </c>
      <c r="J125" s="186">
        <f t="shared" si="357"/>
        <v>16.77085935392315</v>
      </c>
      <c r="K125" s="186">
        <f>K$64*(1-K$73)*K70*(K86*K90+K101*K104)/1000</f>
        <v>21.300520544456678</v>
      </c>
      <c r="L125" s="186">
        <f>L$64*(1-L$73)*L70*(L86*L90+L101*L104)/1000</f>
        <v>26.801386158411322</v>
      </c>
      <c r="M125" s="186">
        <f>M$64*(1-M$73)*M70*(M86*M90+M101*M104)/1000</f>
        <v>30.474171088996005</v>
      </c>
      <c r="N125" s="242"/>
      <c r="O125" s="186">
        <f>O$64*(1-O$73)*O70*(O86*O90+O101*O104)/1000</f>
        <v>16.674404714220859</v>
      </c>
      <c r="P125" s="186">
        <f t="shared" ref="P125:S125" si="358">P$64*(1-P$73)*P70*(P86*P90+P101*P104)/1000</f>
        <v>17.176710510677395</v>
      </c>
      <c r="Q125" s="186">
        <f t="shared" si="358"/>
        <v>17.925106415732706</v>
      </c>
      <c r="R125" s="186">
        <f t="shared" si="358"/>
        <v>16.57940597020669</v>
      </c>
      <c r="S125" s="186">
        <f t="shared" si="358"/>
        <v>16.77085935392315</v>
      </c>
      <c r="T125" s="304">
        <f>T$64*(1-T$73)*T70*(T86*T90+T101*T104)/1000</f>
        <v>21.300520544456678</v>
      </c>
      <c r="U125" s="304">
        <f>U$64*(1-U$73)*U70*(U86*U90+U101*U104)/1000</f>
        <v>26.801386158411322</v>
      </c>
      <c r="V125" s="304">
        <f>V$64*(1-V$73)*V70*(V86*V90+V101*V104)/1000</f>
        <v>30.474171088996005</v>
      </c>
      <c r="W125" s="241"/>
      <c r="X125" s="186">
        <f t="shared" si="351"/>
        <v>16.674404714220859</v>
      </c>
      <c r="Y125" s="186">
        <f t="shared" si="352"/>
        <v>17.176710510677395</v>
      </c>
      <c r="Z125" s="186">
        <f t="shared" si="353"/>
        <v>17.925106415732706</v>
      </c>
      <c r="AA125" s="186">
        <f t="shared" si="354"/>
        <v>16.57940597020669</v>
      </c>
      <c r="AB125" s="186">
        <f t="shared" si="355"/>
        <v>16.77085935392315</v>
      </c>
      <c r="AC125" s="304">
        <f>AC$64*(1-AC$73)*AC70*(AC86*AC90+AC101*AC104)/1000</f>
        <v>22.960606048072655</v>
      </c>
      <c r="AD125" s="304">
        <f>AD$64*(1-AD$73)*AD70*(AD86*AD90+AD101*AD104)/1000</f>
        <v>28.89553438903793</v>
      </c>
      <c r="AE125" s="304">
        <f>AE$64*(1-AE$73)*AE70*(AE86*AE90+AE101*AE104)/1000</f>
        <v>29.557569175256798</v>
      </c>
      <c r="AF125" s="241"/>
      <c r="AG125" s="241"/>
      <c r="AH125" s="241"/>
      <c r="AI125" s="241"/>
      <c r="AJ125" s="241"/>
      <c r="AK125" s="241"/>
      <c r="AL125" s="241"/>
      <c r="AM125" s="241"/>
      <c r="AN125" s="241"/>
      <c r="AO125" s="241"/>
      <c r="AP125" s="241"/>
      <c r="AQ125" s="241"/>
      <c r="AR125" s="241"/>
      <c r="AS125" s="241"/>
      <c r="AT125" s="241"/>
      <c r="AU125" s="241"/>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0.78174288817735449</v>
      </c>
      <c r="G127" s="186">
        <f t="shared" si="359"/>
        <v>1.572995765249892</v>
      </c>
      <c r="H127" s="186">
        <f t="shared" ref="H127:J127" si="360">H115+H119+H123</f>
        <v>2.5389921778628719</v>
      </c>
      <c r="I127" s="186">
        <f t="shared" si="360"/>
        <v>2.6062673324390282</v>
      </c>
      <c r="J127" s="186">
        <f t="shared" si="360"/>
        <v>7.3436313525543353</v>
      </c>
      <c r="K127" s="186">
        <f t="shared" ref="K127:M129" si="361">K115+K119+K123</f>
        <v>14.194584018267443</v>
      </c>
      <c r="L127" s="186">
        <f t="shared" si="361"/>
        <v>26.985379554214138</v>
      </c>
      <c r="M127" s="186">
        <f t="shared" si="361"/>
        <v>38.864362968764894</v>
      </c>
      <c r="N127" s="242"/>
      <c r="O127" s="186">
        <f t="shared" ref="O127:S129" si="362">O115+O119+O123</f>
        <v>0.78174288817735449</v>
      </c>
      <c r="P127" s="186">
        <f t="shared" si="362"/>
        <v>1.572995765249892</v>
      </c>
      <c r="Q127" s="186">
        <f t="shared" si="362"/>
        <v>2.5389921778628719</v>
      </c>
      <c r="R127" s="186">
        <f t="shared" si="362"/>
        <v>2.6062673324390282</v>
      </c>
      <c r="S127" s="186">
        <f t="shared" si="362"/>
        <v>7.3436313525543353</v>
      </c>
      <c r="T127" s="304">
        <f t="shared" ref="T127:V129" si="363">T115+T119+T123</f>
        <v>14.194584018267443</v>
      </c>
      <c r="U127" s="304">
        <f t="shared" si="363"/>
        <v>26.985379554214138</v>
      </c>
      <c r="V127" s="304">
        <f t="shared" si="363"/>
        <v>38.864362968764894</v>
      </c>
      <c r="W127" s="241"/>
      <c r="X127" s="186">
        <f>O127</f>
        <v>0.78174288817735449</v>
      </c>
      <c r="Y127" s="186">
        <f t="shared" ref="Y127:AB127" si="364">P127</f>
        <v>1.572995765249892</v>
      </c>
      <c r="Z127" s="186">
        <f t="shared" si="364"/>
        <v>2.5389921778628719</v>
      </c>
      <c r="AA127" s="186">
        <f t="shared" si="364"/>
        <v>2.6062673324390282</v>
      </c>
      <c r="AB127" s="186">
        <f t="shared" si="364"/>
        <v>7.3436313525543353</v>
      </c>
      <c r="AC127" s="304">
        <f t="shared" ref="AC127:AE129" si="365">AC115+AC119+AC123</f>
        <v>17.423456683880421</v>
      </c>
      <c r="AD127" s="304">
        <f t="shared" si="365"/>
        <v>47.185624647027339</v>
      </c>
      <c r="AE127" s="304">
        <f t="shared" si="365"/>
        <v>93.610905625763763</v>
      </c>
      <c r="AF127" s="241"/>
      <c r="AG127" s="241"/>
      <c r="AH127" s="241"/>
      <c r="AI127" s="241"/>
      <c r="AJ127" s="241"/>
      <c r="AK127" s="241"/>
      <c r="AL127" s="241"/>
      <c r="AM127" s="241"/>
      <c r="AN127" s="241"/>
      <c r="AO127" s="241"/>
      <c r="AP127" s="241"/>
      <c r="AQ127" s="241"/>
      <c r="AR127" s="241"/>
      <c r="AS127" s="241"/>
      <c r="AT127" s="241"/>
      <c r="AU127" s="241"/>
    </row>
    <row r="128" spans="1:47">
      <c r="A128" s="185" t="s">
        <v>16</v>
      </c>
      <c r="C128" s="185" t="str">
        <f>C124</f>
        <v>Gautrain</v>
      </c>
      <c r="D128" s="185" t="s">
        <v>136</v>
      </c>
      <c r="E128" s="186">
        <f t="shared" si="359"/>
        <v>0.53459848266953358</v>
      </c>
      <c r="F128" s="186">
        <f t="shared" si="359"/>
        <v>0.58840536503250629</v>
      </c>
      <c r="G128" s="186">
        <f t="shared" si="359"/>
        <v>0.62462624083765128</v>
      </c>
      <c r="H128" s="186">
        <f t="shared" ref="H128:J128" si="366">H116+H120+H124</f>
        <v>0.67226296980162004</v>
      </c>
      <c r="I128" s="186">
        <f t="shared" si="366"/>
        <v>0.64616666359533781</v>
      </c>
      <c r="J128" s="186">
        <f t="shared" si="366"/>
        <v>0.64672402075743496</v>
      </c>
      <c r="K128" s="186">
        <f t="shared" si="361"/>
        <v>0.82430505614031691</v>
      </c>
      <c r="L128" s="186">
        <f t="shared" si="361"/>
        <v>1.0556620991476746</v>
      </c>
      <c r="M128" s="186">
        <f t="shared" si="361"/>
        <v>1.2746406348095956</v>
      </c>
      <c r="N128" s="242"/>
      <c r="O128" s="186">
        <f t="shared" si="362"/>
        <v>0.58840536503250629</v>
      </c>
      <c r="P128" s="186">
        <f t="shared" si="362"/>
        <v>0.62462624083765128</v>
      </c>
      <c r="Q128" s="186">
        <f t="shared" si="362"/>
        <v>0.67226296980162004</v>
      </c>
      <c r="R128" s="186">
        <f t="shared" si="362"/>
        <v>0.64616666359533781</v>
      </c>
      <c r="S128" s="186">
        <f t="shared" si="362"/>
        <v>0.64672402075743496</v>
      </c>
      <c r="T128" s="304">
        <f t="shared" si="363"/>
        <v>0.82430505614031691</v>
      </c>
      <c r="U128" s="304">
        <f t="shared" si="363"/>
        <v>1.0556620991476746</v>
      </c>
      <c r="V128" s="304">
        <f t="shared" si="363"/>
        <v>1.2746406348095956</v>
      </c>
      <c r="W128" s="241"/>
      <c r="X128" s="186">
        <f>O128</f>
        <v>0.58840536503250629</v>
      </c>
      <c r="Y128" s="186">
        <f t="shared" ref="Y128" si="367">P128</f>
        <v>0.62462624083765128</v>
      </c>
      <c r="Z128" s="186">
        <f t="shared" ref="Z128" si="368">Q128</f>
        <v>0.67226296980162004</v>
      </c>
      <c r="AA128" s="186">
        <f t="shared" ref="AA128" si="369">R128</f>
        <v>0.64616666359533781</v>
      </c>
      <c r="AB128" s="186">
        <f t="shared" ref="AB128" si="370">S128</f>
        <v>0.64672402075743496</v>
      </c>
      <c r="AC128" s="304">
        <f t="shared" si="365"/>
        <v>2.150632573543283</v>
      </c>
      <c r="AD128" s="304">
        <f t="shared" si="365"/>
        <v>6.6301409190967391</v>
      </c>
      <c r="AE128" s="304">
        <f t="shared" si="365"/>
        <v>12.695508627499198</v>
      </c>
      <c r="AF128" s="241"/>
      <c r="AG128" s="241"/>
      <c r="AH128" s="241"/>
      <c r="AI128" s="241"/>
      <c r="AJ128" s="241"/>
      <c r="AK128" s="241"/>
      <c r="AL128" s="241"/>
      <c r="AM128" s="241"/>
      <c r="AN128" s="241"/>
      <c r="AO128" s="241"/>
      <c r="AP128" s="241"/>
      <c r="AQ128" s="241"/>
      <c r="AR128" s="241"/>
      <c r="AS128" s="241"/>
      <c r="AT128" s="241"/>
      <c r="AU128" s="241"/>
    </row>
    <row r="129" spans="1:47">
      <c r="A129" s="185" t="s">
        <v>16</v>
      </c>
      <c r="C129" s="185" t="str">
        <f>C125</f>
        <v>Bus, minibus, metro rail</v>
      </c>
      <c r="D129" s="185" t="s">
        <v>136</v>
      </c>
      <c r="E129" s="186">
        <f t="shared" si="359"/>
        <v>132.8350634230103</v>
      </c>
      <c r="F129" s="186">
        <f t="shared" si="359"/>
        <v>136.44780039227331</v>
      </c>
      <c r="G129" s="186">
        <f t="shared" si="359"/>
        <v>127.76864943155215</v>
      </c>
      <c r="H129" s="186">
        <f t="shared" ref="H129:J129" si="371">H117+H121+H125</f>
        <v>130.8928083655305</v>
      </c>
      <c r="I129" s="186">
        <f t="shared" si="371"/>
        <v>134.92452294733957</v>
      </c>
      <c r="J129" s="186">
        <f t="shared" si="371"/>
        <v>133.99942167893855</v>
      </c>
      <c r="K129" s="186">
        <f t="shared" si="361"/>
        <v>137.97202830469999</v>
      </c>
      <c r="L129" s="186">
        <f t="shared" si="361"/>
        <v>132.7620316992566</v>
      </c>
      <c r="M129" s="186">
        <f t="shared" si="361"/>
        <v>123.58589286078299</v>
      </c>
      <c r="N129" s="242"/>
      <c r="O129" s="186">
        <f t="shared" si="362"/>
        <v>136.44780039227331</v>
      </c>
      <c r="P129" s="186">
        <f t="shared" si="362"/>
        <v>127.76864943155215</v>
      </c>
      <c r="Q129" s="186">
        <f t="shared" si="362"/>
        <v>130.8928083655305</v>
      </c>
      <c r="R129" s="186">
        <f t="shared" si="362"/>
        <v>134.92452294733957</v>
      </c>
      <c r="S129" s="186">
        <f t="shared" si="362"/>
        <v>133.99942167893855</v>
      </c>
      <c r="T129" s="304">
        <f t="shared" si="363"/>
        <v>137.97202830469999</v>
      </c>
      <c r="U129" s="304">
        <f t="shared" si="363"/>
        <v>132.7620316992566</v>
      </c>
      <c r="V129" s="304">
        <f t="shared" si="363"/>
        <v>123.58589286078299</v>
      </c>
      <c r="W129" s="241"/>
      <c r="X129" s="186">
        <f>X117+X121+X125</f>
        <v>136.44780039227331</v>
      </c>
      <c r="Y129" s="186">
        <f t="shared" ref="Y129:AB129" si="372">Y117+Y121+Y125</f>
        <v>127.76864943155215</v>
      </c>
      <c r="Z129" s="186">
        <f t="shared" si="372"/>
        <v>130.8928083655305</v>
      </c>
      <c r="AA129" s="186">
        <f t="shared" si="372"/>
        <v>134.92452294733957</v>
      </c>
      <c r="AB129" s="186">
        <f t="shared" si="372"/>
        <v>133.99942167893855</v>
      </c>
      <c r="AC129" s="304">
        <f t="shared" si="365"/>
        <v>138.06242593239338</v>
      </c>
      <c r="AD129" s="304">
        <f t="shared" si="365"/>
        <v>125.37308858095004</v>
      </c>
      <c r="AE129" s="304">
        <f t="shared" si="365"/>
        <v>99.288860143383118</v>
      </c>
      <c r="AF129" s="241"/>
      <c r="AG129" s="241"/>
      <c r="AH129" s="241"/>
      <c r="AI129" s="241"/>
      <c r="AJ129" s="241"/>
      <c r="AK129" s="241"/>
      <c r="AL129" s="241"/>
      <c r="AM129" s="241"/>
      <c r="AN129" s="241"/>
      <c r="AO129" s="241"/>
      <c r="AP129" s="241"/>
      <c r="AQ129" s="241"/>
      <c r="AR129" s="241"/>
      <c r="AS129" s="241"/>
      <c r="AT129" s="241"/>
      <c r="AU129" s="241"/>
    </row>
    <row r="130" spans="1:47">
      <c r="A130" s="185" t="s">
        <v>16</v>
      </c>
      <c r="L130" s="185"/>
      <c r="N130" s="40"/>
    </row>
    <row r="131" spans="1:47" ht="15.75" thickBot="1">
      <c r="A131" s="185" t="s">
        <v>16</v>
      </c>
      <c r="C131" s="227" t="s">
        <v>175</v>
      </c>
      <c r="E131" s="232"/>
      <c r="F131" s="297">
        <f>F$12</f>
        <v>2015</v>
      </c>
      <c r="G131" s="297">
        <f t="shared" ref="G131:M131" si="373">G$12</f>
        <v>2017</v>
      </c>
      <c r="H131" s="297">
        <f t="shared" si="373"/>
        <v>2019</v>
      </c>
      <c r="I131" s="297">
        <f t="shared" si="373"/>
        <v>2020</v>
      </c>
      <c r="J131" s="297">
        <f t="shared" si="373"/>
        <v>2021</v>
      </c>
      <c r="K131" s="297">
        <f t="shared" si="373"/>
        <v>2030</v>
      </c>
      <c r="L131" s="297">
        <f t="shared" si="373"/>
        <v>2040</v>
      </c>
      <c r="M131" s="297">
        <f t="shared" si="373"/>
        <v>2050</v>
      </c>
      <c r="N131" s="40"/>
      <c r="O131" s="297">
        <f>O$12</f>
        <v>2015</v>
      </c>
      <c r="P131" s="297">
        <f t="shared" ref="P131:V131" si="374">P$12</f>
        <v>2017</v>
      </c>
      <c r="Q131" s="297">
        <f t="shared" si="374"/>
        <v>2019</v>
      </c>
      <c r="R131" s="297">
        <f t="shared" si="374"/>
        <v>2020</v>
      </c>
      <c r="S131" s="297">
        <f t="shared" si="374"/>
        <v>2021</v>
      </c>
      <c r="T131" s="297">
        <f t="shared" si="374"/>
        <v>2030</v>
      </c>
      <c r="U131" s="297">
        <f t="shared" si="374"/>
        <v>2040</v>
      </c>
      <c r="V131" s="297">
        <f t="shared" si="374"/>
        <v>2050</v>
      </c>
      <c r="X131" s="185" t="s">
        <v>205</v>
      </c>
    </row>
    <row r="132" spans="1:47">
      <c r="A132" s="185" t="s">
        <v>16</v>
      </c>
      <c r="C132" s="228" t="s">
        <v>100</v>
      </c>
      <c r="E132" s="67">
        <f>[2]Calib_1011!M77</f>
        <v>0.85327268981091309</v>
      </c>
      <c r="F132" s="186">
        <f>IF($D$4,X132,O132)</f>
        <v>0.85327268981091309</v>
      </c>
      <c r="G132" s="186">
        <f t="shared" ref="G132:M134" si="375">IF($D$4,Y132,P132)</f>
        <v>0.86057425470542026</v>
      </c>
      <c r="H132" s="186">
        <f t="shared" si="375"/>
        <v>0.86057425470542026</v>
      </c>
      <c r="I132" s="186">
        <f t="shared" si="375"/>
        <v>0.86057425470542026</v>
      </c>
      <c r="J132" s="186">
        <f t="shared" si="375"/>
        <v>0.86057425470542026</v>
      </c>
      <c r="K132" s="186">
        <f t="shared" si="375"/>
        <v>0.86057425470542026</v>
      </c>
      <c r="L132" s="186">
        <f t="shared" si="375"/>
        <v>0.86057425470542026</v>
      </c>
      <c r="M132" s="186">
        <f t="shared" si="375"/>
        <v>0.86057425470542026</v>
      </c>
      <c r="N132" s="40"/>
      <c r="O132" s="231">
        <f>E132</f>
        <v>0.85327268981091309</v>
      </c>
      <c r="P132" s="231">
        <f t="shared" ref="P132" si="376">1-P133-P134</f>
        <v>0.86057425470542026</v>
      </c>
      <c r="Q132" s="231">
        <f t="shared" ref="Q132:V132" si="377">1-Q133-Q134</f>
        <v>0.86057425470542026</v>
      </c>
      <c r="R132" s="231">
        <f t="shared" si="377"/>
        <v>0.86057425470542026</v>
      </c>
      <c r="S132" s="231">
        <f t="shared" si="377"/>
        <v>0.86057425470542026</v>
      </c>
      <c r="T132" s="68">
        <f t="shared" si="377"/>
        <v>0.86057425470542026</v>
      </c>
      <c r="U132" s="68">
        <f t="shared" si="377"/>
        <v>0.86057425470542026</v>
      </c>
      <c r="V132" s="68">
        <f t="shared" si="377"/>
        <v>0.86057425470542026</v>
      </c>
      <c r="X132" s="231">
        <f>O132</f>
        <v>0.85327268981091309</v>
      </c>
      <c r="Y132" s="231">
        <f t="shared" ref="Y132:AB132" si="378">P132</f>
        <v>0.86057425470542026</v>
      </c>
      <c r="Z132" s="231">
        <f t="shared" si="378"/>
        <v>0.86057425470542026</v>
      </c>
      <c r="AA132" s="231">
        <f t="shared" si="378"/>
        <v>0.86057425470542026</v>
      </c>
      <c r="AB132" s="231">
        <f t="shared" si="378"/>
        <v>0.86057425470542026</v>
      </c>
      <c r="AC132" s="68">
        <f>1-AC133-AC134</f>
        <v>0.88</v>
      </c>
      <c r="AD132" s="68">
        <f>1-AD133-AD134</f>
        <v>0.89</v>
      </c>
      <c r="AE132" s="68">
        <f>1-AE133-AE134</f>
        <v>0.89</v>
      </c>
    </row>
    <row r="133" spans="1:47">
      <c r="A133" s="185" t="s">
        <v>16</v>
      </c>
      <c r="C133" s="228" t="s">
        <v>99</v>
      </c>
      <c r="E133" s="67">
        <f>[2]Calib_1011!M78</f>
        <v>0.10942574529457973</v>
      </c>
      <c r="F133" s="186">
        <f t="shared" ref="F133:F134" si="379">IF($D$4,X133,O133)</f>
        <v>0.10942574529457973</v>
      </c>
      <c r="G133" s="186">
        <f t="shared" si="375"/>
        <v>0.10942574529457973</v>
      </c>
      <c r="H133" s="186">
        <f t="shared" si="375"/>
        <v>0.10942574529457973</v>
      </c>
      <c r="I133" s="186">
        <f t="shared" si="375"/>
        <v>0.10942574529457973</v>
      </c>
      <c r="J133" s="186">
        <f t="shared" si="375"/>
        <v>0.10942574529457973</v>
      </c>
      <c r="K133" s="186">
        <f t="shared" si="375"/>
        <v>0.10942574529457973</v>
      </c>
      <c r="L133" s="186">
        <f t="shared" si="375"/>
        <v>0.10942574529457973</v>
      </c>
      <c r="M133" s="186">
        <f t="shared" si="375"/>
        <v>0.10942574529457973</v>
      </c>
      <c r="N133" s="40"/>
      <c r="O133" s="231">
        <f t="shared" ref="O133" si="380">E133</f>
        <v>0.10942574529457973</v>
      </c>
      <c r="P133" s="231">
        <f>O133</f>
        <v>0.10942574529457973</v>
      </c>
      <c r="Q133" s="231">
        <f t="shared" ref="Q133:V133" si="381">P133</f>
        <v>0.10942574529457973</v>
      </c>
      <c r="R133" s="231">
        <f t="shared" si="381"/>
        <v>0.10942574529457973</v>
      </c>
      <c r="S133" s="231">
        <f t="shared" si="381"/>
        <v>0.10942574529457973</v>
      </c>
      <c r="T133" s="68">
        <f t="shared" si="381"/>
        <v>0.10942574529457973</v>
      </c>
      <c r="U133" s="68">
        <f t="shared" si="381"/>
        <v>0.10942574529457973</v>
      </c>
      <c r="V133" s="68">
        <f t="shared" si="381"/>
        <v>0.10942574529457973</v>
      </c>
      <c r="X133" s="231">
        <f t="shared" ref="X133:X134" si="382">O133</f>
        <v>0.10942574529457973</v>
      </c>
      <c r="Y133" s="231">
        <f t="shared" ref="Y133:Y134" si="383">P133</f>
        <v>0.10942574529457973</v>
      </c>
      <c r="Z133" s="231">
        <f t="shared" ref="Z133:Z134" si="384">Q133</f>
        <v>0.10942574529457973</v>
      </c>
      <c r="AA133" s="231">
        <f t="shared" ref="AA133:AA134" si="385">R133</f>
        <v>0.10942574529457973</v>
      </c>
      <c r="AB133" s="231">
        <f t="shared" ref="AB133:AB134" si="386">S133</f>
        <v>0.10942574529457973</v>
      </c>
      <c r="AC133" s="76">
        <v>0.09</v>
      </c>
      <c r="AD133" s="76">
        <v>0.08</v>
      </c>
      <c r="AE133" s="68">
        <f>AD133</f>
        <v>0.08</v>
      </c>
    </row>
    <row r="134" spans="1:47">
      <c r="A134" s="185" t="s">
        <v>16</v>
      </c>
      <c r="C134" s="228" t="s">
        <v>176</v>
      </c>
      <c r="E134" s="325">
        <f>[2]Calib_1011!M79</f>
        <v>3.7301564894507054E-2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6">
        <v>0.03</v>
      </c>
      <c r="P134" s="326">
        <f>O134</f>
        <v>0.03</v>
      </c>
      <c r="Q134" s="231">
        <f t="shared" ref="Q134:V134" si="387">P134</f>
        <v>0.03</v>
      </c>
      <c r="R134" s="231">
        <f t="shared" si="387"/>
        <v>0.03</v>
      </c>
      <c r="S134" s="231">
        <f t="shared" si="387"/>
        <v>0.03</v>
      </c>
      <c r="T134" s="68">
        <f t="shared" si="387"/>
        <v>0.03</v>
      </c>
      <c r="U134" s="68">
        <f t="shared" si="387"/>
        <v>0.03</v>
      </c>
      <c r="V134" s="68">
        <f t="shared" si="387"/>
        <v>0.03</v>
      </c>
      <c r="X134" s="231">
        <f t="shared" si="382"/>
        <v>0.03</v>
      </c>
      <c r="Y134" s="231">
        <f t="shared" si="383"/>
        <v>0.03</v>
      </c>
      <c r="Z134" s="231">
        <f t="shared" si="384"/>
        <v>0.03</v>
      </c>
      <c r="AA134" s="231">
        <f t="shared" si="385"/>
        <v>0.03</v>
      </c>
      <c r="AB134" s="231">
        <f t="shared" si="386"/>
        <v>0.03</v>
      </c>
      <c r="AC134" s="68">
        <f>AA134</f>
        <v>0.03</v>
      </c>
      <c r="AD134" s="68">
        <f>AC134</f>
        <v>0.03</v>
      </c>
      <c r="AE134" s="68">
        <f>AD134</f>
        <v>0.03</v>
      </c>
    </row>
    <row r="135" spans="1:47">
      <c r="A135" s="185" t="s">
        <v>16</v>
      </c>
      <c r="C135" s="228"/>
      <c r="E135" s="232"/>
      <c r="F135" s="232"/>
      <c r="G135" s="232"/>
      <c r="I135" s="232"/>
      <c r="K135" s="232"/>
      <c r="L135" s="232"/>
      <c r="M135" s="232"/>
      <c r="N135" s="40"/>
      <c r="S135" s="282"/>
    </row>
    <row r="136" spans="1:47" ht="15.75" thickBot="1">
      <c r="A136" s="185" t="s">
        <v>16</v>
      </c>
      <c r="C136" s="227" t="s">
        <v>185</v>
      </c>
      <c r="E136" s="232"/>
      <c r="F136" s="232"/>
      <c r="G136" s="232"/>
      <c r="I136" s="232"/>
      <c r="K136" s="232"/>
      <c r="L136" s="232"/>
      <c r="M136" s="232"/>
      <c r="N136" s="40"/>
      <c r="S136" s="282"/>
      <c r="T136" s="286"/>
      <c r="U136" s="286"/>
      <c r="V136" s="286"/>
      <c r="W136" s="286"/>
    </row>
    <row r="137" spans="1:47">
      <c r="A137" s="185" t="s">
        <v>16</v>
      </c>
      <c r="C137" s="228" t="s">
        <v>62</v>
      </c>
      <c r="E137" s="67">
        <f>[2]Calib_1011!M71</f>
        <v>0.25980514219360507</v>
      </c>
      <c r="F137" s="186">
        <f t="shared" ref="F137:F139" si="388">IF($D$4,X137,O137)</f>
        <v>0.20390257109680254</v>
      </c>
      <c r="G137" s="186">
        <f t="shared" ref="G137:G139" si="389">IF($D$4,Y137,P137)</f>
        <v>0.14799999999999999</v>
      </c>
      <c r="H137" s="186">
        <f t="shared" ref="H137:H139" si="390">IF($D$4,Z137,Q137)</f>
        <v>0.14799999999999999</v>
      </c>
      <c r="I137" s="186">
        <f t="shared" ref="I137:I139" si="391">IF($D$4,AA137,R137)</f>
        <v>0.14799999999999999</v>
      </c>
      <c r="J137" s="186">
        <f t="shared" ref="J137:J139" si="392">IF($D$4,AB137,S137)</f>
        <v>0.14799999999999999</v>
      </c>
      <c r="K137" s="186">
        <f t="shared" ref="K137:K139" si="393">IF($D$4,AC137,T137)</f>
        <v>0.14800000000000002</v>
      </c>
      <c r="L137" s="186">
        <f t="shared" ref="L137:L139" si="394">IF($D$4,AD137,U137)</f>
        <v>0.14800000000000002</v>
      </c>
      <c r="M137" s="186">
        <f t="shared" ref="M137:M138" si="395">IF($D$4,AE137,V137)</f>
        <v>0.14800000000000002</v>
      </c>
      <c r="N137" s="40"/>
      <c r="O137" s="231">
        <f>AVERAGE(E137,P137)</f>
        <v>0.20390257109680254</v>
      </c>
      <c r="P137" s="231">
        <v>0.14799999999999999</v>
      </c>
      <c r="Q137" s="231">
        <f t="shared" ref="Q137:S139" si="396">P137</f>
        <v>0.14799999999999999</v>
      </c>
      <c r="R137" s="231">
        <f t="shared" si="396"/>
        <v>0.14799999999999999</v>
      </c>
      <c r="S137" s="231">
        <f t="shared" si="396"/>
        <v>0.14799999999999999</v>
      </c>
      <c r="T137" s="68">
        <f>1-T138-T139</f>
        <v>0.14800000000000002</v>
      </c>
      <c r="U137" s="68">
        <f>1-U138-U139</f>
        <v>0.14800000000000002</v>
      </c>
      <c r="V137" s="68">
        <f>1-V138-V139</f>
        <v>0.14800000000000002</v>
      </c>
      <c r="X137" s="231">
        <f>O137</f>
        <v>0.20390257109680254</v>
      </c>
      <c r="Y137" s="231">
        <f t="shared" ref="Y137:AB137" si="397">P137</f>
        <v>0.14799999999999999</v>
      </c>
      <c r="Z137" s="231">
        <f t="shared" si="397"/>
        <v>0.14799999999999999</v>
      </c>
      <c r="AA137" s="231">
        <f t="shared" si="397"/>
        <v>0.14799999999999999</v>
      </c>
      <c r="AB137" s="231">
        <f t="shared" si="397"/>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8"/>
        <v>0.70682985163701317</v>
      </c>
      <c r="G138" s="186">
        <f t="shared" si="389"/>
        <v>0.78300000000000003</v>
      </c>
      <c r="H138" s="186">
        <f t="shared" si="390"/>
        <v>0.78300000000000003</v>
      </c>
      <c r="I138" s="186">
        <f t="shared" si="391"/>
        <v>0.78300000000000003</v>
      </c>
      <c r="J138" s="186">
        <f t="shared" si="392"/>
        <v>0.78300000000000003</v>
      </c>
      <c r="K138" s="186">
        <f t="shared" si="393"/>
        <v>0.78300000000000003</v>
      </c>
      <c r="L138" s="186">
        <f t="shared" si="394"/>
        <v>0.78300000000000003</v>
      </c>
      <c r="M138" s="186">
        <f t="shared" si="395"/>
        <v>0.78300000000000003</v>
      </c>
      <c r="N138" s="40"/>
      <c r="O138" s="231">
        <f t="shared" ref="O138" si="398">AVERAGE(E138,P138)</f>
        <v>0.70682985163701317</v>
      </c>
      <c r="P138" s="231">
        <v>0.78300000000000003</v>
      </c>
      <c r="Q138" s="231">
        <f t="shared" si="396"/>
        <v>0.78300000000000003</v>
      </c>
      <c r="R138" s="231">
        <f t="shared" si="396"/>
        <v>0.78300000000000003</v>
      </c>
      <c r="S138" s="231">
        <f t="shared" si="396"/>
        <v>0.78300000000000003</v>
      </c>
      <c r="T138" s="68">
        <f>R138</f>
        <v>0.78300000000000003</v>
      </c>
      <c r="U138" s="68">
        <f>T138</f>
        <v>0.78300000000000003</v>
      </c>
      <c r="V138" s="68">
        <f>U138</f>
        <v>0.78300000000000003</v>
      </c>
      <c r="X138" s="231">
        <f t="shared" ref="X138:X139" si="399">O138</f>
        <v>0.70682985163701317</v>
      </c>
      <c r="Y138" s="231">
        <f t="shared" ref="Y138:Y139" si="400">P138</f>
        <v>0.78300000000000003</v>
      </c>
      <c r="Z138" s="231">
        <f t="shared" ref="Z138:Z139" si="401">Q138</f>
        <v>0.78300000000000003</v>
      </c>
      <c r="AA138" s="231">
        <f t="shared" ref="AA138:AA139" si="402">R138</f>
        <v>0.78300000000000003</v>
      </c>
      <c r="AB138" s="231">
        <f t="shared" ref="AB138:AB139" si="403">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8"/>
        <v>8.9267577266184311E-2</v>
      </c>
      <c r="G139" s="186">
        <f t="shared" si="389"/>
        <v>6.899999999999995E-2</v>
      </c>
      <c r="H139" s="186">
        <f t="shared" si="390"/>
        <v>6.899999999999995E-2</v>
      </c>
      <c r="I139" s="186">
        <f t="shared" si="391"/>
        <v>6.899999999999995E-2</v>
      </c>
      <c r="J139" s="186">
        <f t="shared" si="392"/>
        <v>6.899999999999995E-2</v>
      </c>
      <c r="K139" s="186">
        <f t="shared" si="393"/>
        <v>6.899999999999995E-2</v>
      </c>
      <c r="L139" s="186">
        <f t="shared" si="394"/>
        <v>6.899999999999995E-2</v>
      </c>
      <c r="M139" s="186">
        <f>IF($D$4,AE139,V139)</f>
        <v>6.899999999999995E-2</v>
      </c>
      <c r="N139" s="40"/>
      <c r="O139" s="231">
        <f>AVERAGE(E139,P139)</f>
        <v>8.9267577266184311E-2</v>
      </c>
      <c r="P139" s="231">
        <f>1-SUM(R137:R138)</f>
        <v>6.899999999999995E-2</v>
      </c>
      <c r="Q139" s="231">
        <f t="shared" si="396"/>
        <v>6.899999999999995E-2</v>
      </c>
      <c r="R139" s="231">
        <f t="shared" si="396"/>
        <v>6.899999999999995E-2</v>
      </c>
      <c r="S139" s="231">
        <f t="shared" si="396"/>
        <v>6.899999999999995E-2</v>
      </c>
      <c r="T139" s="68">
        <f>R139</f>
        <v>6.899999999999995E-2</v>
      </c>
      <c r="U139" s="68">
        <f>T139</f>
        <v>6.899999999999995E-2</v>
      </c>
      <c r="V139" s="68">
        <f>U139</f>
        <v>6.899999999999995E-2</v>
      </c>
      <c r="X139" s="231">
        <f t="shared" si="399"/>
        <v>8.9267577266184311E-2</v>
      </c>
      <c r="Y139" s="231">
        <f t="shared" si="400"/>
        <v>6.899999999999995E-2</v>
      </c>
      <c r="Z139" s="231">
        <f t="shared" si="401"/>
        <v>6.899999999999995E-2</v>
      </c>
      <c r="AA139" s="231">
        <f t="shared" si="402"/>
        <v>6.899999999999995E-2</v>
      </c>
      <c r="AB139" s="231">
        <f t="shared" si="403"/>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2">
        <f>INDEX($BI$4:$BI$7,MATCH($D$3,$BB$4:$BB$7,0))</f>
        <v>0</v>
      </c>
      <c r="E141" s="232"/>
      <c r="F141" s="232"/>
      <c r="G141" s="232"/>
      <c r="I141" s="232"/>
      <c r="K141" s="232"/>
      <c r="L141" s="232"/>
      <c r="M141" s="232"/>
      <c r="N141" s="40"/>
      <c r="X141" s="185" t="s">
        <v>206</v>
      </c>
    </row>
    <row r="142" spans="1:47">
      <c r="A142" s="185" t="s">
        <v>16</v>
      </c>
      <c r="C142" s="185" t="s">
        <v>62</v>
      </c>
      <c r="D142" s="185" t="s">
        <v>96</v>
      </c>
      <c r="E142" s="244">
        <f>[2]Calib_1011!$K$71</f>
        <v>25</v>
      </c>
      <c r="F142" s="186">
        <f t="shared" ref="F142:F144" si="404">IF($D$4,X142,O142)</f>
        <v>25</v>
      </c>
      <c r="G142" s="186">
        <f t="shared" ref="G142:G144" si="405">IF($D$4,Y142,P142)</f>
        <v>25</v>
      </c>
      <c r="H142" s="186">
        <f t="shared" ref="H142:H144" si="406">IF($D$4,Z142,Q142)</f>
        <v>25</v>
      </c>
      <c r="I142" s="186">
        <f t="shared" ref="I142:I144" si="407">IF($D$4,AA142,R142)</f>
        <v>25</v>
      </c>
      <c r="J142" s="186">
        <f t="shared" ref="J142:J144" si="408">IF($D$4,AB142,S142)</f>
        <v>25</v>
      </c>
      <c r="K142" s="186">
        <f t="shared" ref="K142:K144" si="409">IF($D$4,AC142,T142)</f>
        <v>25</v>
      </c>
      <c r="L142" s="186">
        <f t="shared" ref="L142:L144" si="410">IF($D$4,AD142,U142)</f>
        <v>25</v>
      </c>
      <c r="M142" s="186">
        <f t="shared" ref="M142:M143" si="411">IF($D$4,AE142,V142)</f>
        <v>25</v>
      </c>
      <c r="N142" s="245"/>
      <c r="O142" s="246">
        <f>E142</f>
        <v>25</v>
      </c>
      <c r="P142" s="246">
        <f t="shared" ref="P142:Q143" si="412">O142</f>
        <v>25</v>
      </c>
      <c r="Q142" s="246">
        <f>P142</f>
        <v>25</v>
      </c>
      <c r="R142" s="246">
        <f t="shared" ref="R142:V142" si="413">Q142</f>
        <v>25</v>
      </c>
      <c r="S142" s="246">
        <f t="shared" si="413"/>
        <v>25</v>
      </c>
      <c r="T142" s="60">
        <f t="shared" si="413"/>
        <v>25</v>
      </c>
      <c r="U142" s="60">
        <f t="shared" si="413"/>
        <v>25</v>
      </c>
      <c r="V142" s="60">
        <f t="shared" si="413"/>
        <v>25</v>
      </c>
      <c r="W142" s="247"/>
      <c r="X142" s="246">
        <f>O142</f>
        <v>25</v>
      </c>
      <c r="Y142" s="246">
        <f t="shared" ref="Y142:AB142" si="414">P142</f>
        <v>25</v>
      </c>
      <c r="Z142" s="246">
        <f t="shared" si="414"/>
        <v>25</v>
      </c>
      <c r="AA142" s="246">
        <f t="shared" si="414"/>
        <v>25</v>
      </c>
      <c r="AB142" s="246">
        <f t="shared" si="414"/>
        <v>25</v>
      </c>
      <c r="AC142" s="77">
        <f>AA142*(1+$D$141)</f>
        <v>25</v>
      </c>
      <c r="AD142" s="77">
        <f>AC142*(1+$D$141)</f>
        <v>25</v>
      </c>
      <c r="AE142" s="77">
        <f>AD142*(1+$D$141)</f>
        <v>25</v>
      </c>
      <c r="AF142" s="247"/>
      <c r="AG142" s="247"/>
      <c r="AH142" s="247"/>
      <c r="AI142" s="247"/>
      <c r="AJ142" s="247"/>
      <c r="AK142" s="247"/>
      <c r="AL142" s="247"/>
      <c r="AM142" s="247"/>
      <c r="AN142" s="247"/>
      <c r="AO142" s="247"/>
      <c r="AP142" s="247"/>
      <c r="AQ142" s="247"/>
      <c r="AR142" s="247"/>
      <c r="AS142" s="247"/>
      <c r="AT142" s="247"/>
      <c r="AU142" s="247"/>
    </row>
    <row r="143" spans="1:47">
      <c r="A143" s="185" t="s">
        <v>16</v>
      </c>
      <c r="C143" s="185" t="s">
        <v>184</v>
      </c>
      <c r="D143" s="185" t="s">
        <v>96</v>
      </c>
      <c r="E143" s="244">
        <f>[2]Calib_1011!$K$72</f>
        <v>14</v>
      </c>
      <c r="F143" s="186">
        <f t="shared" si="404"/>
        <v>14</v>
      </c>
      <c r="G143" s="186">
        <f t="shared" si="405"/>
        <v>14</v>
      </c>
      <c r="H143" s="186">
        <f t="shared" si="406"/>
        <v>14</v>
      </c>
      <c r="I143" s="186">
        <f t="shared" si="407"/>
        <v>14</v>
      </c>
      <c r="J143" s="186">
        <f t="shared" si="408"/>
        <v>14</v>
      </c>
      <c r="K143" s="186">
        <f t="shared" si="409"/>
        <v>14</v>
      </c>
      <c r="L143" s="186">
        <f t="shared" si="410"/>
        <v>14</v>
      </c>
      <c r="M143" s="186">
        <f t="shared" si="411"/>
        <v>14</v>
      </c>
      <c r="N143" s="245"/>
      <c r="O143" s="246">
        <f>E143</f>
        <v>14</v>
      </c>
      <c r="P143" s="246">
        <f t="shared" si="412"/>
        <v>14</v>
      </c>
      <c r="Q143" s="246">
        <f t="shared" si="412"/>
        <v>14</v>
      </c>
      <c r="R143" s="246">
        <f t="shared" ref="R143:V143" si="415">Q143</f>
        <v>14</v>
      </c>
      <c r="S143" s="246">
        <f t="shared" si="415"/>
        <v>14</v>
      </c>
      <c r="T143" s="60">
        <f t="shared" si="415"/>
        <v>14</v>
      </c>
      <c r="U143" s="60">
        <f t="shared" si="415"/>
        <v>14</v>
      </c>
      <c r="V143" s="60">
        <f t="shared" si="415"/>
        <v>14</v>
      </c>
      <c r="W143" s="247"/>
      <c r="X143" s="246">
        <f t="shared" ref="X143:X144" si="416">O143</f>
        <v>14</v>
      </c>
      <c r="Y143" s="246">
        <f t="shared" ref="Y143:Y144" si="417">P143</f>
        <v>14</v>
      </c>
      <c r="Z143" s="246">
        <f t="shared" ref="Z143:Z144" si="418">Q143</f>
        <v>14</v>
      </c>
      <c r="AA143" s="246">
        <f t="shared" ref="AA143:AA144" si="419">R143</f>
        <v>14</v>
      </c>
      <c r="AB143" s="246">
        <f t="shared" ref="AB143:AB144" si="420">S143</f>
        <v>14</v>
      </c>
      <c r="AC143" s="77">
        <f>AA143</f>
        <v>14</v>
      </c>
      <c r="AD143" s="77">
        <f>AC143</f>
        <v>14</v>
      </c>
      <c r="AE143" s="77">
        <f>AD143</f>
        <v>14</v>
      </c>
      <c r="AF143" s="247"/>
      <c r="AG143" s="247"/>
      <c r="AH143" s="247"/>
      <c r="AI143" s="247"/>
      <c r="AJ143" s="247"/>
      <c r="AK143" s="247"/>
      <c r="AL143" s="247"/>
      <c r="AM143" s="247"/>
      <c r="AN143" s="247"/>
      <c r="AO143" s="247"/>
      <c r="AP143" s="247"/>
      <c r="AQ143" s="247"/>
      <c r="AR143" s="247"/>
      <c r="AS143" s="247"/>
      <c r="AT143" s="247"/>
      <c r="AU143" s="247"/>
    </row>
    <row r="144" spans="1:47">
      <c r="A144" s="185" t="s">
        <v>16</v>
      </c>
      <c r="C144" s="185" t="s">
        <v>63</v>
      </c>
      <c r="D144" s="185" t="s">
        <v>96</v>
      </c>
      <c r="E144" s="244">
        <f>E142</f>
        <v>25</v>
      </c>
      <c r="F144" s="186">
        <f t="shared" si="404"/>
        <v>25</v>
      </c>
      <c r="G144" s="186">
        <f t="shared" si="405"/>
        <v>25</v>
      </c>
      <c r="H144" s="186">
        <f t="shared" si="406"/>
        <v>25</v>
      </c>
      <c r="I144" s="186">
        <f t="shared" si="407"/>
        <v>25</v>
      </c>
      <c r="J144" s="186">
        <f t="shared" si="408"/>
        <v>25</v>
      </c>
      <c r="K144" s="186">
        <f t="shared" si="409"/>
        <v>25</v>
      </c>
      <c r="L144" s="186">
        <f t="shared" si="410"/>
        <v>25</v>
      </c>
      <c r="M144" s="186">
        <f>IF($D$4,AE144,V144)</f>
        <v>25</v>
      </c>
      <c r="N144" s="245"/>
      <c r="O144" s="246">
        <f>E144</f>
        <v>25</v>
      </c>
      <c r="P144" s="246">
        <f>O144</f>
        <v>25</v>
      </c>
      <c r="Q144" s="246">
        <f t="shared" ref="Q144:V144" si="421">P144</f>
        <v>25</v>
      </c>
      <c r="R144" s="246">
        <f t="shared" si="421"/>
        <v>25</v>
      </c>
      <c r="S144" s="246">
        <f t="shared" si="421"/>
        <v>25</v>
      </c>
      <c r="T144" s="60">
        <f t="shared" si="421"/>
        <v>25</v>
      </c>
      <c r="U144" s="60">
        <f t="shared" si="421"/>
        <v>25</v>
      </c>
      <c r="V144" s="60">
        <f t="shared" si="421"/>
        <v>25</v>
      </c>
      <c r="W144" s="247"/>
      <c r="X144" s="246">
        <f t="shared" si="416"/>
        <v>25</v>
      </c>
      <c r="Y144" s="246">
        <f t="shared" si="417"/>
        <v>25</v>
      </c>
      <c r="Z144" s="246">
        <f t="shared" si="418"/>
        <v>25</v>
      </c>
      <c r="AA144" s="246">
        <f t="shared" si="419"/>
        <v>25</v>
      </c>
      <c r="AB144" s="246">
        <f t="shared" si="420"/>
        <v>25</v>
      </c>
      <c r="AC144" s="77">
        <f>AA144*(1+$D$141)</f>
        <v>25</v>
      </c>
      <c r="AD144" s="77">
        <f>AC144*(1+$D$141)</f>
        <v>25</v>
      </c>
      <c r="AE144" s="77">
        <f>AD144*(1+$D$141)</f>
        <v>25</v>
      </c>
      <c r="AF144" s="247"/>
      <c r="AG144" s="247"/>
      <c r="AH144" s="247"/>
      <c r="AI144" s="247"/>
      <c r="AJ144" s="247"/>
      <c r="AK144" s="247"/>
      <c r="AL144" s="247"/>
      <c r="AM144" s="247"/>
      <c r="AN144" s="247"/>
      <c r="AO144" s="247"/>
      <c r="AP144" s="247"/>
      <c r="AQ144" s="247"/>
      <c r="AR144" s="247"/>
      <c r="AS144" s="247"/>
      <c r="AT144" s="247"/>
      <c r="AU144" s="247"/>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5"/>
      <c r="O147" s="247" t="str">
        <f>O11</f>
        <v>Reference</v>
      </c>
      <c r="R147" s="247"/>
      <c r="T147" s="247"/>
      <c r="U147" s="247"/>
      <c r="V147" s="247"/>
      <c r="W147" s="247"/>
      <c r="X147" s="247" t="str">
        <f>X11</f>
        <v>Scenario</v>
      </c>
      <c r="AA147" s="247"/>
      <c r="AB147" s="247"/>
      <c r="AD147" s="247"/>
      <c r="AE147" s="247"/>
      <c r="AF147" s="247"/>
      <c r="AN147" s="247"/>
      <c r="AO147" s="247"/>
      <c r="AP147" s="247"/>
      <c r="AQ147" s="247"/>
      <c r="AR147" s="247"/>
      <c r="AS147" s="247"/>
      <c r="AT147" s="247"/>
      <c r="AU147" s="247"/>
    </row>
    <row r="148" spans="1:47" ht="15.75" thickBot="1">
      <c r="A148" s="185" t="s">
        <v>16</v>
      </c>
      <c r="C148" s="227" t="s">
        <v>142</v>
      </c>
      <c r="D148" s="227"/>
      <c r="E148" s="7">
        <v>2012</v>
      </c>
      <c r="F148" s="7">
        <f>F4</f>
        <v>2015</v>
      </c>
      <c r="G148" s="7">
        <f t="shared" ref="G148:M148" si="422">G4</f>
        <v>2017</v>
      </c>
      <c r="H148" s="7">
        <f t="shared" si="422"/>
        <v>2019</v>
      </c>
      <c r="I148" s="7">
        <f t="shared" si="422"/>
        <v>2020</v>
      </c>
      <c r="J148" s="7">
        <f t="shared" si="422"/>
        <v>2021</v>
      </c>
      <c r="K148" s="7">
        <f t="shared" si="422"/>
        <v>2030</v>
      </c>
      <c r="L148" s="7">
        <f t="shared" si="422"/>
        <v>2040</v>
      </c>
      <c r="M148" s="7">
        <f t="shared" si="422"/>
        <v>2050</v>
      </c>
      <c r="N148" s="245"/>
      <c r="O148" s="297">
        <f>O$12</f>
        <v>2015</v>
      </c>
      <c r="P148" s="297">
        <f t="shared" ref="P148:V148" si="423">P$12</f>
        <v>2017</v>
      </c>
      <c r="Q148" s="297">
        <f t="shared" si="423"/>
        <v>2019</v>
      </c>
      <c r="R148" s="297">
        <f t="shared" si="423"/>
        <v>2020</v>
      </c>
      <c r="S148" s="297">
        <f t="shared" si="423"/>
        <v>2021</v>
      </c>
      <c r="T148" s="297">
        <f t="shared" si="423"/>
        <v>2030</v>
      </c>
      <c r="U148" s="297">
        <f t="shared" si="423"/>
        <v>2040</v>
      </c>
      <c r="V148" s="297">
        <f t="shared" si="423"/>
        <v>2050</v>
      </c>
      <c r="W148" s="247"/>
      <c r="X148" s="297">
        <f>X$12</f>
        <v>2015</v>
      </c>
      <c r="Y148" s="297">
        <f t="shared" ref="Y148:AE148" si="424">Y$12</f>
        <v>2017</v>
      </c>
      <c r="Z148" s="297">
        <f t="shared" si="424"/>
        <v>2019</v>
      </c>
      <c r="AA148" s="297">
        <f t="shared" si="424"/>
        <v>2020</v>
      </c>
      <c r="AB148" s="297">
        <f t="shared" si="424"/>
        <v>2021</v>
      </c>
      <c r="AC148" s="297">
        <f t="shared" si="424"/>
        <v>2030</v>
      </c>
      <c r="AD148" s="297">
        <f t="shared" si="424"/>
        <v>2040</v>
      </c>
      <c r="AE148" s="297">
        <f t="shared" si="424"/>
        <v>2050</v>
      </c>
      <c r="AF148" s="247"/>
      <c r="AN148" s="247"/>
      <c r="AO148" s="247"/>
      <c r="AP148" s="247"/>
      <c r="AQ148" s="247"/>
      <c r="AR148" s="247"/>
      <c r="AS148" s="247"/>
      <c r="AT148" s="247"/>
      <c r="AU148" s="247"/>
    </row>
    <row r="149" spans="1:47">
      <c r="A149" s="185" t="s">
        <v>16</v>
      </c>
      <c r="B149" s="185" t="s">
        <v>128</v>
      </c>
      <c r="C149" s="185" t="s">
        <v>102</v>
      </c>
      <c r="D149" s="185" t="s">
        <v>86</v>
      </c>
      <c r="E149" s="299">
        <f t="shared" ref="E149" si="425">E132*E$111</f>
        <v>76.916431902036379</v>
      </c>
      <c r="F149" s="50">
        <f t="shared" ref="F149:F156" si="426">IF($D$4,X149,O149)</f>
        <v>77.692626889840085</v>
      </c>
      <c r="G149" s="50">
        <f t="shared" ref="G149:G156" si="427">IF($D$4,Y149,P149)</f>
        <v>78.895290469532995</v>
      </c>
      <c r="H149" s="50">
        <f t="shared" ref="H149:H156" si="428">IF($D$4,Z149,Q149)</f>
        <v>82.509819488748732</v>
      </c>
      <c r="I149" s="50">
        <f t="shared" ref="I149:I156" si="429">IF($D$4,AA149,R149)</f>
        <v>78.945392960070208</v>
      </c>
      <c r="J149" s="50">
        <f t="shared" ref="J149:J156" si="430">IF($D$4,AB149,S149)</f>
        <v>79.146408160322196</v>
      </c>
      <c r="K149" s="50">
        <f t="shared" ref="K149:K156" si="431">IF($D$4,AC149,T149)</f>
        <v>100.73733948225272</v>
      </c>
      <c r="L149" s="50">
        <f t="shared" ref="L149:L156" si="432">IF($D$4,AD149,U149)</f>
        <v>132.66022082047996</v>
      </c>
      <c r="M149" s="50">
        <f t="shared" ref="M149:M156" si="433">IF($D$4,AE149,V149)</f>
        <v>167.10603020063436</v>
      </c>
      <c r="N149" s="248" t="str">
        <f t="shared" ref="N149:N156" si="434">C149</f>
        <v>Car Priv.Veh. Vehicle km</v>
      </c>
      <c r="O149" s="233">
        <f>O132*O$111</f>
        <v>77.692626889840085</v>
      </c>
      <c r="P149" s="233">
        <f t="shared" ref="P149:S149" si="435">P132*P$111</f>
        <v>78.895290469532995</v>
      </c>
      <c r="Q149" s="233">
        <f>Q132*Q$111</f>
        <v>82.509819488748732</v>
      </c>
      <c r="R149" s="233">
        <f t="shared" si="435"/>
        <v>78.945392960070208</v>
      </c>
      <c r="S149" s="233">
        <f t="shared" si="435"/>
        <v>79.146408160322196</v>
      </c>
      <c r="T149" s="305">
        <f t="shared" ref="T149:V151" si="436">T132*T$111</f>
        <v>100.73733948225272</v>
      </c>
      <c r="U149" s="305">
        <f t="shared" si="436"/>
        <v>132.66022082047996</v>
      </c>
      <c r="V149" s="305">
        <f t="shared" si="436"/>
        <v>167.10603020063436</v>
      </c>
      <c r="W149" s="233"/>
      <c r="X149" s="233">
        <f>O149</f>
        <v>77.692626889840085</v>
      </c>
      <c r="Y149" s="233">
        <f t="shared" ref="Y149:AB149" si="437">P149</f>
        <v>78.895290469532995</v>
      </c>
      <c r="Z149" s="233">
        <f t="shared" si="437"/>
        <v>82.509819488748732</v>
      </c>
      <c r="AA149" s="233">
        <f t="shared" si="437"/>
        <v>78.945392960070208</v>
      </c>
      <c r="AB149" s="233">
        <f t="shared" si="437"/>
        <v>79.146408160322196</v>
      </c>
      <c r="AC149" s="233" t="e">
        <f t="shared" ref="AC149:AE151" si="438">AC161/AC$36</f>
        <v>#N/A</v>
      </c>
      <c r="AD149" s="233" t="e">
        <f t="shared" si="438"/>
        <v>#N/A</v>
      </c>
      <c r="AE149" s="233" t="e">
        <f t="shared" si="438"/>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9">
        <f t="shared" ref="E150" si="439">E133*E$111</f>
        <v>9.8639485205430191</v>
      </c>
      <c r="F150" s="50">
        <f t="shared" si="426"/>
        <v>9.9634896356502658</v>
      </c>
      <c r="G150" s="50">
        <f t="shared" si="427"/>
        <v>10.031878031043572</v>
      </c>
      <c r="H150" s="50">
        <f t="shared" si="428"/>
        <v>10.491481057341353</v>
      </c>
      <c r="I150" s="50">
        <f t="shared" si="429"/>
        <v>10.038248779806008</v>
      </c>
      <c r="J150" s="50">
        <f t="shared" si="430"/>
        <v>10.063808733503022</v>
      </c>
      <c r="K150" s="50">
        <f t="shared" si="431"/>
        <v>12.809189203100114</v>
      </c>
      <c r="L150" s="50">
        <f t="shared" si="432"/>
        <v>16.868321884894883</v>
      </c>
      <c r="M150" s="50">
        <f t="shared" si="433"/>
        <v>21.248255798893577</v>
      </c>
      <c r="N150" s="248" t="str">
        <f t="shared" si="434"/>
        <v>SUV Priv.Veh. Vehicle km</v>
      </c>
      <c r="O150" s="233">
        <f>O133*O$111</f>
        <v>9.9634896356502658</v>
      </c>
      <c r="P150" s="233">
        <f t="shared" ref="P150:S150" si="440">P133*P$111</f>
        <v>10.031878031043572</v>
      </c>
      <c r="Q150" s="233">
        <f t="shared" si="440"/>
        <v>10.491481057341353</v>
      </c>
      <c r="R150" s="233">
        <f t="shared" si="440"/>
        <v>10.038248779806008</v>
      </c>
      <c r="S150" s="233">
        <f t="shared" si="440"/>
        <v>10.063808733503022</v>
      </c>
      <c r="T150" s="305">
        <f t="shared" si="436"/>
        <v>12.809189203100114</v>
      </c>
      <c r="U150" s="305">
        <f t="shared" si="436"/>
        <v>16.868321884894883</v>
      </c>
      <c r="V150" s="305">
        <f t="shared" si="436"/>
        <v>21.248255798893577</v>
      </c>
      <c r="W150" s="233"/>
      <c r="X150" s="233">
        <f t="shared" ref="X150:X156" si="441">O150</f>
        <v>9.9634896356502658</v>
      </c>
      <c r="Y150" s="233">
        <f t="shared" ref="Y150:Y156" si="442">P150</f>
        <v>10.031878031043572</v>
      </c>
      <c r="Z150" s="233">
        <f t="shared" ref="Z150:Z156" si="443">Q150</f>
        <v>10.491481057341353</v>
      </c>
      <c r="AA150" s="233">
        <f t="shared" ref="AA150:AA156" si="444">R150</f>
        <v>10.038248779806008</v>
      </c>
      <c r="AB150" s="233">
        <f t="shared" ref="AB150:AB156" si="445">S150</f>
        <v>10.063808733503022</v>
      </c>
      <c r="AC150" s="233" t="e">
        <f t="shared" si="438"/>
        <v>#N/A</v>
      </c>
      <c r="AD150" s="233" t="e">
        <f t="shared" si="438"/>
        <v>#N/A</v>
      </c>
      <c r="AE150" s="233" t="e">
        <f t="shared" si="438"/>
        <v>#N/A</v>
      </c>
      <c r="AF150" s="241"/>
      <c r="AN150" s="233"/>
      <c r="AO150" s="233"/>
      <c r="AP150" s="233"/>
      <c r="AQ150" s="233"/>
      <c r="AR150" s="233"/>
      <c r="AS150" s="233"/>
      <c r="AT150" s="233"/>
      <c r="AU150" s="233"/>
    </row>
    <row r="151" spans="1:47">
      <c r="A151" s="185" t="s">
        <v>16</v>
      </c>
      <c r="B151" s="185" t="s">
        <v>183</v>
      </c>
      <c r="C151" s="185" t="s">
        <v>187</v>
      </c>
      <c r="D151" s="185" t="s">
        <v>86</v>
      </c>
      <c r="E151" s="299">
        <f>E134*E$111</f>
        <v>3.3624693609771357</v>
      </c>
      <c r="F151" s="50">
        <f t="shared" si="426"/>
        <v>2.7315755379581028</v>
      </c>
      <c r="G151" s="50">
        <f t="shared" si="427"/>
        <v>2.7503247989869042</v>
      </c>
      <c r="H151" s="50">
        <f t="shared" si="428"/>
        <v>2.8763288828687656</v>
      </c>
      <c r="I151" s="50">
        <f t="shared" si="429"/>
        <v>2.7520713940167898</v>
      </c>
      <c r="J151" s="50">
        <f t="shared" si="430"/>
        <v>2.7590788730049032</v>
      </c>
      <c r="K151" s="50">
        <f t="shared" si="431"/>
        <v>3.5117483098562734</v>
      </c>
      <c r="L151" s="50">
        <f t="shared" si="432"/>
        <v>4.6245941042899439</v>
      </c>
      <c r="M151" s="50">
        <f t="shared" si="433"/>
        <v>5.8253902886451936</v>
      </c>
      <c r="N151" s="248" t="str">
        <f t="shared" si="434"/>
        <v>Motorbikes Priv.Veh. Vehicle km</v>
      </c>
      <c r="O151" s="233">
        <f>O134*O$111</f>
        <v>2.7315755379581028</v>
      </c>
      <c r="P151" s="233">
        <f t="shared" ref="P151:S151" si="446">P134*P$111</f>
        <v>2.7503247989869042</v>
      </c>
      <c r="Q151" s="233">
        <f t="shared" si="446"/>
        <v>2.8763288828687656</v>
      </c>
      <c r="R151" s="233">
        <f t="shared" si="446"/>
        <v>2.7520713940167898</v>
      </c>
      <c r="S151" s="233">
        <f t="shared" si="446"/>
        <v>2.7590788730049032</v>
      </c>
      <c r="T151" s="305">
        <f t="shared" si="436"/>
        <v>3.5117483098562734</v>
      </c>
      <c r="U151" s="305">
        <f t="shared" si="436"/>
        <v>4.6245941042899439</v>
      </c>
      <c r="V151" s="305">
        <f t="shared" si="436"/>
        <v>5.8253902886451936</v>
      </c>
      <c r="W151" s="233"/>
      <c r="X151" s="233">
        <f t="shared" si="441"/>
        <v>2.7315755379581028</v>
      </c>
      <c r="Y151" s="233">
        <f t="shared" si="442"/>
        <v>2.7503247989869042</v>
      </c>
      <c r="Z151" s="233">
        <f t="shared" si="443"/>
        <v>2.8763288828687656</v>
      </c>
      <c r="AA151" s="233">
        <f t="shared" si="444"/>
        <v>2.7520713940167898</v>
      </c>
      <c r="AB151" s="233">
        <f t="shared" si="445"/>
        <v>2.7590788730049032</v>
      </c>
      <c r="AC151" s="233" t="e">
        <f t="shared" si="438"/>
        <v>#N/A</v>
      </c>
      <c r="AD151" s="233" t="e">
        <f t="shared" si="438"/>
        <v>#N/A</v>
      </c>
      <c r="AE151" s="233" t="e">
        <f t="shared" si="438"/>
        <v>#N/A</v>
      </c>
      <c r="AF151" s="233"/>
      <c r="AG151" s="233"/>
      <c r="AH151" s="233"/>
      <c r="AJ151" s="247"/>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9">
        <v>0.61799148971758899</v>
      </c>
      <c r="F152" s="50">
        <f t="shared" si="426"/>
        <v>1.1128822928195132</v>
      </c>
      <c r="G152" s="50">
        <f t="shared" si="427"/>
        <v>0.75639040463478868</v>
      </c>
      <c r="H152" s="50">
        <f t="shared" si="428"/>
        <v>0.77488542552394046</v>
      </c>
      <c r="I152" s="50">
        <f t="shared" si="429"/>
        <v>0.79875317584825023</v>
      </c>
      <c r="J152" s="50">
        <f t="shared" si="430"/>
        <v>0.79327657633931625</v>
      </c>
      <c r="K152" s="50">
        <f t="shared" si="431"/>
        <v>0.81679440756382404</v>
      </c>
      <c r="L152" s="50">
        <f t="shared" si="432"/>
        <v>0.78595122765959913</v>
      </c>
      <c r="M152" s="50">
        <f t="shared" si="433"/>
        <v>0.7316284857358355</v>
      </c>
      <c r="N152" s="248" t="str">
        <f t="shared" si="434"/>
        <v>Bus vehicle km</v>
      </c>
      <c r="O152" s="233">
        <f>O137*O$129/O142</f>
        <v>1.1128822928195132</v>
      </c>
      <c r="P152" s="233">
        <f t="shared" ref="P152:S152" si="447">P137*P$129/P142</f>
        <v>0.75639040463478868</v>
      </c>
      <c r="Q152" s="233">
        <f t="shared" si="447"/>
        <v>0.77488542552394046</v>
      </c>
      <c r="R152" s="233">
        <f t="shared" si="447"/>
        <v>0.79875317584825023</v>
      </c>
      <c r="S152" s="233">
        <f t="shared" si="447"/>
        <v>0.79327657633931625</v>
      </c>
      <c r="T152" s="305">
        <f t="shared" ref="T152:V153" si="448">T137*T$129/T142</f>
        <v>0.81679440756382404</v>
      </c>
      <c r="U152" s="305">
        <f t="shared" si="448"/>
        <v>0.78595122765959913</v>
      </c>
      <c r="V152" s="305">
        <f t="shared" si="448"/>
        <v>0.7316284857358355</v>
      </c>
      <c r="W152" s="233"/>
      <c r="X152" s="233">
        <f t="shared" si="441"/>
        <v>1.1128822928195132</v>
      </c>
      <c r="Y152" s="233">
        <f t="shared" si="442"/>
        <v>0.75639040463478868</v>
      </c>
      <c r="Z152" s="233">
        <f t="shared" si="443"/>
        <v>0.77488542552394046</v>
      </c>
      <c r="AA152" s="233">
        <f t="shared" si="444"/>
        <v>0.79875317584825023</v>
      </c>
      <c r="AB152" s="233">
        <f t="shared" si="445"/>
        <v>0.79327657633931625</v>
      </c>
      <c r="AC152" s="233" t="e">
        <f>AC164/AC142</f>
        <v>#N/A</v>
      </c>
      <c r="AD152" s="233" t="e">
        <f t="shared" ref="AD152:AE152" si="449">AD164/AD142</f>
        <v>#N/A</v>
      </c>
      <c r="AE152" s="233" t="e">
        <f t="shared" si="449"/>
        <v>#N/A</v>
      </c>
      <c r="AF152" s="233"/>
      <c r="AG152" s="233"/>
      <c r="AH152" s="233"/>
      <c r="AJ152" s="247"/>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9">
        <f t="shared" ref="E153" si="450">E138*E$129/E143</f>
        <v>5.9838372630530099</v>
      </c>
      <c r="F153" s="50">
        <f t="shared" si="426"/>
        <v>6.8889556076762375</v>
      </c>
      <c r="G153" s="329">
        <f t="shared" si="427"/>
        <v>7.1459180360646668</v>
      </c>
      <c r="H153" s="329">
        <f t="shared" si="428"/>
        <v>7.3206477821578844</v>
      </c>
      <c r="I153" s="50">
        <f t="shared" si="429"/>
        <v>7.5461358191262065</v>
      </c>
      <c r="J153" s="50">
        <f t="shared" si="430"/>
        <v>7.4943962267577779</v>
      </c>
      <c r="K153" s="50">
        <f t="shared" si="431"/>
        <v>7.7165784401842927</v>
      </c>
      <c r="L153" s="50">
        <f t="shared" si="432"/>
        <v>7.4251907728941378</v>
      </c>
      <c r="M153" s="50">
        <f t="shared" si="433"/>
        <v>6.9119824364280777</v>
      </c>
      <c r="N153" s="248" t="str">
        <f t="shared" si="434"/>
        <v>Minibus vehicle km</v>
      </c>
      <c r="O153" s="233">
        <f>O138*O$129/O143</f>
        <v>6.8889556076762375</v>
      </c>
      <c r="P153" s="233">
        <f t="shared" ref="P153:S153" si="451">P138*P$129/P143</f>
        <v>7.1459180360646668</v>
      </c>
      <c r="Q153" s="233">
        <f t="shared" si="451"/>
        <v>7.3206477821578844</v>
      </c>
      <c r="R153" s="233">
        <f t="shared" si="451"/>
        <v>7.5461358191262065</v>
      </c>
      <c r="S153" s="233">
        <f t="shared" si="451"/>
        <v>7.4943962267577779</v>
      </c>
      <c r="T153" s="305">
        <f t="shared" si="448"/>
        <v>7.7165784401842927</v>
      </c>
      <c r="U153" s="305">
        <f t="shared" si="448"/>
        <v>7.4251907728941378</v>
      </c>
      <c r="V153" s="305">
        <f t="shared" si="448"/>
        <v>6.9119824364280777</v>
      </c>
      <c r="W153" s="233"/>
      <c r="X153" s="233">
        <f t="shared" si="441"/>
        <v>6.8889556076762375</v>
      </c>
      <c r="Y153" s="233">
        <f t="shared" si="442"/>
        <v>7.1459180360646668</v>
      </c>
      <c r="Z153" s="233">
        <f t="shared" si="443"/>
        <v>7.3206477821578844</v>
      </c>
      <c r="AA153" s="233">
        <f t="shared" si="444"/>
        <v>7.5461358191262065</v>
      </c>
      <c r="AB153" s="233">
        <f t="shared" si="445"/>
        <v>7.4943962267577779</v>
      </c>
      <c r="AC153" s="233" t="e">
        <f>AC165/AC143</f>
        <v>#N/A</v>
      </c>
      <c r="AD153" s="233" t="e">
        <f t="shared" ref="AD153:AE153" si="452">AD165/AD143</f>
        <v>#N/A</v>
      </c>
      <c r="AE153" s="233" t="e">
        <f t="shared" si="452"/>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9">
        <f t="shared" ref="E154" si="453">E$127/E144</f>
        <v>2.1087742850167138E-2</v>
      </c>
      <c r="F154" s="50">
        <f t="shared" si="426"/>
        <v>3.1269715527094177E-2</v>
      </c>
      <c r="G154" s="50">
        <f t="shared" si="427"/>
        <v>6.2919830609995675E-2</v>
      </c>
      <c r="H154" s="50">
        <f t="shared" si="428"/>
        <v>0.10155968711451488</v>
      </c>
      <c r="I154" s="50">
        <f t="shared" si="429"/>
        <v>0.10425069329756113</v>
      </c>
      <c r="J154" s="50">
        <f t="shared" si="430"/>
        <v>0.29374525410217339</v>
      </c>
      <c r="K154" s="50">
        <f t="shared" si="431"/>
        <v>0.56778336073069768</v>
      </c>
      <c r="L154" s="50">
        <f t="shared" si="432"/>
        <v>1.0794151821685656</v>
      </c>
      <c r="M154" s="50">
        <f t="shared" si="433"/>
        <v>1.5545745187505957</v>
      </c>
      <c r="N154" s="248" t="str">
        <f t="shared" si="434"/>
        <v>BRT vehicle km</v>
      </c>
      <c r="O154" s="233">
        <f>O$127/O144</f>
        <v>3.1269715527094177E-2</v>
      </c>
      <c r="P154" s="233">
        <f t="shared" ref="P154:S154" si="454">P$127/P144</f>
        <v>6.2919830609995675E-2</v>
      </c>
      <c r="Q154" s="233">
        <f t="shared" si="454"/>
        <v>0.10155968711451488</v>
      </c>
      <c r="R154" s="233">
        <f t="shared" si="454"/>
        <v>0.10425069329756113</v>
      </c>
      <c r="S154" s="233">
        <f t="shared" si="454"/>
        <v>0.29374525410217339</v>
      </c>
      <c r="T154" s="305">
        <f>T$127/T144</f>
        <v>0.56778336073069768</v>
      </c>
      <c r="U154" s="305">
        <f>U$127/U144</f>
        <v>1.0794151821685656</v>
      </c>
      <c r="V154" s="305">
        <f>V$127/V144</f>
        <v>1.5545745187505957</v>
      </c>
      <c r="W154" s="233"/>
      <c r="X154" s="233">
        <f t="shared" si="441"/>
        <v>3.1269715527094177E-2</v>
      </c>
      <c r="Y154" s="233">
        <f t="shared" si="442"/>
        <v>6.2919830609995675E-2</v>
      </c>
      <c r="Z154" s="233">
        <f t="shared" si="443"/>
        <v>0.10155968711451488</v>
      </c>
      <c r="AA154" s="233">
        <f t="shared" si="444"/>
        <v>0.10425069329756113</v>
      </c>
      <c r="AB154" s="233">
        <f t="shared" si="445"/>
        <v>0.29374525410217339</v>
      </c>
      <c r="AC154" s="233" t="e">
        <f>AC166/AC144</f>
        <v>#N/A</v>
      </c>
      <c r="AD154" s="233" t="e">
        <f t="shared" ref="AD154" si="455">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9">
        <f>E139*E$129</f>
        <v>14.550109199356424</v>
      </c>
      <c r="F155" s="50">
        <f t="shared" si="426"/>
        <v>12.180364564318152</v>
      </c>
      <c r="G155" s="50">
        <f t="shared" si="427"/>
        <v>8.8160368107770921</v>
      </c>
      <c r="H155" s="50">
        <f t="shared" si="428"/>
        <v>9.0316037772215978</v>
      </c>
      <c r="I155" s="50">
        <f t="shared" si="429"/>
        <v>9.3097920833664229</v>
      </c>
      <c r="J155" s="50">
        <f t="shared" si="430"/>
        <v>9.2459600958467529</v>
      </c>
      <c r="K155" s="50">
        <f t="shared" si="431"/>
        <v>9.5200699530242918</v>
      </c>
      <c r="L155" s="50">
        <f t="shared" si="432"/>
        <v>9.1605801872486978</v>
      </c>
      <c r="M155" s="50">
        <f t="shared" si="433"/>
        <v>8.5274266073940197</v>
      </c>
      <c r="N155" s="248" t="str">
        <f t="shared" si="434"/>
        <v>Metro Rail pkm</v>
      </c>
      <c r="O155" s="233">
        <f>O139*O$129</f>
        <v>12.180364564318152</v>
      </c>
      <c r="P155" s="233">
        <f t="shared" ref="P155:S155" si="456">P139*P$129</f>
        <v>8.8160368107770921</v>
      </c>
      <c r="Q155" s="233">
        <f t="shared" si="456"/>
        <v>9.0316037772215978</v>
      </c>
      <c r="R155" s="233">
        <f t="shared" si="456"/>
        <v>9.3097920833664229</v>
      </c>
      <c r="S155" s="233">
        <f t="shared" si="456"/>
        <v>9.2459600958467529</v>
      </c>
      <c r="T155" s="305">
        <f>T139*T$129</f>
        <v>9.5200699530242918</v>
      </c>
      <c r="U155" s="305">
        <f>U139*U$129</f>
        <v>9.1605801872486978</v>
      </c>
      <c r="V155" s="305">
        <f>V139*V$129</f>
        <v>8.5274266073940197</v>
      </c>
      <c r="W155" s="233"/>
      <c r="X155" s="233">
        <f t="shared" si="441"/>
        <v>12.180364564318152</v>
      </c>
      <c r="Y155" s="233">
        <f t="shared" si="442"/>
        <v>8.8160368107770921</v>
      </c>
      <c r="Z155" s="233">
        <f t="shared" si="443"/>
        <v>9.0316037772215978</v>
      </c>
      <c r="AA155" s="233">
        <f t="shared" si="444"/>
        <v>9.3097920833664229</v>
      </c>
      <c r="AB155" s="233">
        <f t="shared" si="445"/>
        <v>9.2459600958467529</v>
      </c>
      <c r="AC155" s="233" t="e">
        <f t="shared" ref="AC155:AE156" si="457">AC167</f>
        <v>#N/A</v>
      </c>
      <c r="AD155" s="233" t="e">
        <f t="shared" si="457"/>
        <v>#N/A</v>
      </c>
      <c r="AE155" s="233" t="e">
        <f t="shared" si="457"/>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9">
        <f t="shared" ref="E156" si="458">E128</f>
        <v>0.53459848266953358</v>
      </c>
      <c r="F156" s="50">
        <f t="shared" si="426"/>
        <v>0.58840536503250629</v>
      </c>
      <c r="G156" s="50">
        <f t="shared" si="427"/>
        <v>0.62462624083765128</v>
      </c>
      <c r="H156" s="50">
        <f t="shared" si="428"/>
        <v>0.67226296980162004</v>
      </c>
      <c r="I156" s="50">
        <f t="shared" si="429"/>
        <v>0.64616666359533781</v>
      </c>
      <c r="J156" s="50">
        <f t="shared" si="430"/>
        <v>0.64672402075743496</v>
      </c>
      <c r="K156" s="50">
        <f t="shared" si="431"/>
        <v>0.82430505614031691</v>
      </c>
      <c r="L156" s="50">
        <f t="shared" si="432"/>
        <v>1.0556620991476746</v>
      </c>
      <c r="M156" s="50">
        <f t="shared" si="433"/>
        <v>1.2746406348095956</v>
      </c>
      <c r="N156" s="248" t="str">
        <f t="shared" si="434"/>
        <v>Gautrain pkm</v>
      </c>
      <c r="O156" s="233">
        <f>O128</f>
        <v>0.58840536503250629</v>
      </c>
      <c r="P156" s="233">
        <f t="shared" ref="P156:S156" si="459">P128</f>
        <v>0.62462624083765128</v>
      </c>
      <c r="Q156" s="233">
        <f t="shared" si="459"/>
        <v>0.67226296980162004</v>
      </c>
      <c r="R156" s="233">
        <f t="shared" si="459"/>
        <v>0.64616666359533781</v>
      </c>
      <c r="S156" s="233">
        <f t="shared" si="459"/>
        <v>0.64672402075743496</v>
      </c>
      <c r="T156" s="305">
        <f>T128</f>
        <v>0.82430505614031691</v>
      </c>
      <c r="U156" s="305">
        <f>U128</f>
        <v>1.0556620991476746</v>
      </c>
      <c r="V156" s="305">
        <f>V128</f>
        <v>1.2746406348095956</v>
      </c>
      <c r="W156" s="233"/>
      <c r="X156" s="233">
        <f t="shared" si="441"/>
        <v>0.58840536503250629</v>
      </c>
      <c r="Y156" s="233">
        <f t="shared" si="442"/>
        <v>0.62462624083765128</v>
      </c>
      <c r="Z156" s="233">
        <f t="shared" si="443"/>
        <v>0.67226296980162004</v>
      </c>
      <c r="AA156" s="233">
        <f t="shared" si="444"/>
        <v>0.64616666359533781</v>
      </c>
      <c r="AB156" s="233">
        <f t="shared" si="445"/>
        <v>0.64672402075743496</v>
      </c>
      <c r="AC156" s="233" t="e">
        <f t="shared" si="457"/>
        <v>#N/A</v>
      </c>
      <c r="AD156" s="233" t="e">
        <f t="shared" si="457"/>
        <v>#N/A</v>
      </c>
      <c r="AE156" s="233" t="e">
        <f t="shared" si="457"/>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3"/>
      <c r="AA158" s="273"/>
      <c r="AB158" s="273"/>
      <c r="AD158" s="273"/>
      <c r="AI158" s="185" t="s">
        <v>616</v>
      </c>
      <c r="AM158" s="185" t="s">
        <v>621</v>
      </c>
      <c r="AQ158" s="185" t="s">
        <v>622</v>
      </c>
    </row>
    <row r="159" spans="1:47" ht="15.75" thickBot="1">
      <c r="A159" s="185" t="s">
        <v>16</v>
      </c>
      <c r="E159" s="247"/>
      <c r="L159" s="185"/>
      <c r="N159" s="40"/>
      <c r="O159" s="185" t="s">
        <v>41</v>
      </c>
      <c r="T159" s="10"/>
      <c r="X159" s="185" t="s">
        <v>197</v>
      </c>
      <c r="AB159" s="10"/>
      <c r="AI159" s="251">
        <v>1</v>
      </c>
      <c r="AJ159" s="251">
        <v>1</v>
      </c>
      <c r="AK159" s="251">
        <v>1</v>
      </c>
      <c r="AL159" s="251"/>
      <c r="AM159" s="251">
        <v>2</v>
      </c>
      <c r="AN159" s="251">
        <v>2</v>
      </c>
      <c r="AO159" s="251">
        <v>2</v>
      </c>
      <c r="AQ159" s="251">
        <v>3</v>
      </c>
      <c r="AR159" s="251">
        <v>3</v>
      </c>
      <c r="AS159" s="251">
        <v>3</v>
      </c>
    </row>
    <row r="160" spans="1:47" ht="15.75" thickBot="1">
      <c r="A160" s="185" t="s">
        <v>16</v>
      </c>
      <c r="C160" s="227" t="s">
        <v>141</v>
      </c>
      <c r="D160" s="227"/>
      <c r="E160" s="7">
        <v>2012</v>
      </c>
      <c r="F160" s="7">
        <f>F4</f>
        <v>2015</v>
      </c>
      <c r="G160" s="7">
        <f t="shared" ref="G160:M160" si="460">G4</f>
        <v>2017</v>
      </c>
      <c r="H160" s="7">
        <f t="shared" si="460"/>
        <v>2019</v>
      </c>
      <c r="I160" s="7">
        <f t="shared" si="460"/>
        <v>2020</v>
      </c>
      <c r="J160" s="7">
        <f t="shared" si="460"/>
        <v>2021</v>
      </c>
      <c r="K160" s="7">
        <f t="shared" si="460"/>
        <v>2030</v>
      </c>
      <c r="L160" s="7">
        <f t="shared" si="460"/>
        <v>2040</v>
      </c>
      <c r="M160" s="7">
        <f t="shared" si="460"/>
        <v>2050</v>
      </c>
      <c r="O160" s="297">
        <f>O$12</f>
        <v>2015</v>
      </c>
      <c r="P160" s="297">
        <f t="shared" ref="P160:V160" si="461">P$12</f>
        <v>2017</v>
      </c>
      <c r="Q160" s="297">
        <f t="shared" si="461"/>
        <v>2019</v>
      </c>
      <c r="R160" s="297">
        <f t="shared" si="461"/>
        <v>2020</v>
      </c>
      <c r="S160" s="297">
        <f t="shared" si="461"/>
        <v>2021</v>
      </c>
      <c r="T160" s="297">
        <f t="shared" si="461"/>
        <v>2030</v>
      </c>
      <c r="U160" s="297">
        <f t="shared" si="461"/>
        <v>2040</v>
      </c>
      <c r="V160" s="297">
        <f t="shared" si="461"/>
        <v>2050</v>
      </c>
      <c r="X160" s="297">
        <f>X$12</f>
        <v>2015</v>
      </c>
      <c r="Y160" s="297">
        <f t="shared" ref="Y160:AE160" si="462">Y$12</f>
        <v>2017</v>
      </c>
      <c r="Z160" s="297">
        <f t="shared" si="462"/>
        <v>2019</v>
      </c>
      <c r="AA160" s="297">
        <f t="shared" si="462"/>
        <v>2020</v>
      </c>
      <c r="AB160" s="297">
        <f t="shared" si="462"/>
        <v>2021</v>
      </c>
      <c r="AC160" s="297">
        <f t="shared" si="462"/>
        <v>2030</v>
      </c>
      <c r="AD160" s="297">
        <f t="shared" si="462"/>
        <v>2040</v>
      </c>
      <c r="AE160" s="297">
        <f t="shared" si="462"/>
        <v>2050</v>
      </c>
      <c r="AI160" s="251">
        <v>2030</v>
      </c>
      <c r="AJ160" s="251">
        <v>2040</v>
      </c>
      <c r="AK160" s="251">
        <v>2050</v>
      </c>
      <c r="AL160" s="251"/>
      <c r="AM160" s="251">
        <v>2030</v>
      </c>
      <c r="AN160" s="251">
        <v>2040</v>
      </c>
      <c r="AO160" s="251">
        <v>2050</v>
      </c>
      <c r="AQ160" s="251">
        <v>2030</v>
      </c>
      <c r="AR160" s="251">
        <v>2040</v>
      </c>
      <c r="AS160" s="251">
        <v>2050</v>
      </c>
    </row>
    <row r="161" spans="1:46">
      <c r="A161" s="185" t="s">
        <v>16</v>
      </c>
      <c r="B161" s="185" t="s">
        <v>128</v>
      </c>
      <c r="C161" s="185" t="s">
        <v>100</v>
      </c>
      <c r="D161" s="185" t="s">
        <v>86</v>
      </c>
      <c r="E161" s="299">
        <f>SUMPRODUCT(E$35:E$38,E$41:E$44,E$54:E$57)*E132</f>
        <v>107.68300466285092</v>
      </c>
      <c r="F161" s="50">
        <f t="shared" ref="F161:F168" si="463">IF($D$4,X161,O161)</f>
        <v>108.76967764577607</v>
      </c>
      <c r="G161" s="50">
        <f t="shared" ref="G161:G168" si="464">IF($D$4,Y161,P161)</f>
        <v>110.45340665734616</v>
      </c>
      <c r="H161" s="50">
        <f t="shared" ref="H161:H168" si="465">IF($D$4,Z161,Q161)</f>
        <v>115.51374728424821</v>
      </c>
      <c r="I161" s="50">
        <f t="shared" ref="I161:I168" si="466">IF($D$4,AA161,R161)</f>
        <v>110.52355014409829</v>
      </c>
      <c r="J161" s="50">
        <f t="shared" ref="J161:J168" si="467">IF($D$4,AB161,S161)</f>
        <v>110.80497142445105</v>
      </c>
      <c r="K161" s="50">
        <f t="shared" ref="K161:K168" si="468">IF($D$4,AC161,T161)</f>
        <v>141.03227527515381</v>
      </c>
      <c r="L161" s="50">
        <f t="shared" ref="L161:L168" si="469">IF($D$4,AD161,U161)</f>
        <v>185.72430914867192</v>
      </c>
      <c r="M161" s="50">
        <f t="shared" ref="M161:M168" si="470">IF($D$4,AE161,V161)</f>
        <v>233.94844228088809</v>
      </c>
      <c r="N161" s="185" t="str">
        <f t="shared" ref="N161:N168" si="471">C161</f>
        <v>Car</v>
      </c>
      <c r="O161" s="10">
        <f>SUMPRODUCT(O$35:O$38,O$41:O$44,O$54:O$57)*O132</f>
        <v>108.76967764577607</v>
      </c>
      <c r="P161" s="10">
        <f t="shared" ref="P161:S161" si="472">SUMPRODUCT(P$35:P$38,P$41:P$44,P$54:P$57)*P132</f>
        <v>110.45340665734616</v>
      </c>
      <c r="Q161" s="10">
        <f t="shared" si="472"/>
        <v>115.51374728424821</v>
      </c>
      <c r="R161" s="10">
        <f t="shared" si="472"/>
        <v>110.52355014409829</v>
      </c>
      <c r="S161" s="10">
        <f t="shared" si="472"/>
        <v>110.80497142445105</v>
      </c>
      <c r="T161" s="307">
        <f t="shared" ref="T161:V163" si="473">SUMPRODUCT(T$35:T$38,T$41:T$44,T$54:T$57)*T132</f>
        <v>141.03227527515381</v>
      </c>
      <c r="U161" s="307">
        <f t="shared" si="473"/>
        <v>185.72430914867192</v>
      </c>
      <c r="V161" s="307">
        <f t="shared" si="473"/>
        <v>233.94844228088809</v>
      </c>
      <c r="X161" s="10">
        <f>O161</f>
        <v>108.76967764577607</v>
      </c>
      <c r="Y161" s="10">
        <f t="shared" ref="Y161:AB161" si="474">P161</f>
        <v>110.45340665734616</v>
      </c>
      <c r="Z161" s="10">
        <f t="shared" si="474"/>
        <v>115.51374728424821</v>
      </c>
      <c r="AA161" s="10">
        <f t="shared" si="474"/>
        <v>110.52355014409829</v>
      </c>
      <c r="AB161" s="10">
        <f t="shared" si="474"/>
        <v>110.80497142445105</v>
      </c>
      <c r="AC161" s="311" t="e" cm="1">
        <f t="array" ref="AC161">T161*INDEX($AI$161:$AS$168,MATCH($C161,$C$161:$C$168,0),MATCH(AC$160&amp;$D$3,$AI$160:$AS$160&amp;$AI$159:$AS$159,0))</f>
        <v>#N/A</v>
      </c>
      <c r="AD161" s="311" t="e">
        <f t="array" ref="AD161">U161*INDEX($AI$161:$AS$168,MATCH($C161,$C$161:$C$168,0),MATCH(AD$160&amp;$D$3,$AI$160:$AS$160&amp;$AI$159:$AS$159,0))</f>
        <v>#N/A</v>
      </c>
      <c r="AE161" s="311" t="e" cm="1">
        <f t="array" ref="AE161">V161*INDEX($AI$161:$AS$168,MATCH($C161,$C$161:$C$168,0),MATCH(AE$160&amp;$D$3,$AI$160:$AS$160&amp;$AI$159:$AS$159,0))</f>
        <v>#N/A</v>
      </c>
      <c r="AI161" s="233">
        <v>0.8</v>
      </c>
      <c r="AJ161" s="233">
        <f>AVERAGE(AI161,AK161)</f>
        <v>0.8</v>
      </c>
      <c r="AK161" s="233">
        <v>0.8</v>
      </c>
      <c r="AL161" s="247"/>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9">
        <f t="shared" ref="E162:E163" si="475">SUMPRODUCT(E$35:E$38,E$41:E$44,E$54:E$57)*E133</f>
        <v>13.809527928760227</v>
      </c>
      <c r="F162" s="50">
        <f t="shared" si="463"/>
        <v>13.948885489910367</v>
      </c>
      <c r="G162" s="50">
        <f t="shared" si="464"/>
        <v>14.044629243460998</v>
      </c>
      <c r="H162" s="50">
        <f t="shared" si="465"/>
        <v>14.688073480277893</v>
      </c>
      <c r="I162" s="50">
        <f t="shared" si="466"/>
        <v>14.053548291728411</v>
      </c>
      <c r="J162" s="50">
        <f t="shared" si="467"/>
        <v>14.089332226904229</v>
      </c>
      <c r="K162" s="50">
        <f t="shared" si="468"/>
        <v>17.932864884340159</v>
      </c>
      <c r="L162" s="50">
        <f t="shared" si="469"/>
        <v>23.615650638852831</v>
      </c>
      <c r="M162" s="50">
        <f t="shared" si="470"/>
        <v>29.747558118451003</v>
      </c>
      <c r="N162" s="185" t="str">
        <f t="shared" si="471"/>
        <v>SUV</v>
      </c>
      <c r="O162" s="10">
        <f>SUMPRODUCT(O$35:O$38,O$41:O$44,O$54:O$57)*O133</f>
        <v>13.948885489910367</v>
      </c>
      <c r="P162" s="10">
        <f t="shared" ref="P162:S162" si="476">SUMPRODUCT(P$35:P$38,P$41:P$44,P$54:P$57)*P133</f>
        <v>14.044629243460998</v>
      </c>
      <c r="Q162" s="10">
        <f t="shared" si="476"/>
        <v>14.688073480277893</v>
      </c>
      <c r="R162" s="10">
        <f t="shared" si="476"/>
        <v>14.053548291728411</v>
      </c>
      <c r="S162" s="10">
        <f t="shared" si="476"/>
        <v>14.089332226904229</v>
      </c>
      <c r="T162" s="307">
        <f t="shared" si="473"/>
        <v>17.932864884340159</v>
      </c>
      <c r="U162" s="307">
        <f t="shared" si="473"/>
        <v>23.615650638852831</v>
      </c>
      <c r="V162" s="307">
        <f>SUMPRODUCT(V$35:V$38,V$41:V$44,V$54:V$57)*V133</f>
        <v>29.747558118451003</v>
      </c>
      <c r="X162" s="10">
        <f t="shared" ref="X162:X168" si="477">O162</f>
        <v>13.948885489910367</v>
      </c>
      <c r="Y162" s="10">
        <f t="shared" ref="Y162:Y168" si="478">P162</f>
        <v>14.044629243460998</v>
      </c>
      <c r="Z162" s="10">
        <f t="shared" ref="Z162:Z168" si="479">Q162</f>
        <v>14.688073480277893</v>
      </c>
      <c r="AA162" s="10">
        <f t="shared" ref="AA162:AA168" si="480">R162</f>
        <v>14.053548291728411</v>
      </c>
      <c r="AB162" s="10">
        <f t="shared" ref="AB162:AB168" si="481">S162</f>
        <v>14.089332226904229</v>
      </c>
      <c r="AC162" s="311" t="e">
        <f t="array" ref="AC162">T162*INDEX($AI$161:$AS$168,MATCH($C162,$C$161:$C$168,0),MATCH(AC$160&amp;$D$3,$AI$160:$AS$160&amp;$AI$159:$AS$159,0))</f>
        <v>#N/A</v>
      </c>
      <c r="AD162" s="311" t="e">
        <f t="array" ref="AD162">U162*INDEX($AI$161:$AS$168,MATCH($C162,$C$161:$C$168,0),MATCH(AD$160&amp;$D$3,$AI$160:$AS$160&amp;$AI$159:$AS$159,0))</f>
        <v>#N/A</v>
      </c>
      <c r="AE162" s="311" t="e">
        <f t="array" ref="AE162">V162*INDEX($AI$161:$AS$168,MATCH($C162,$C$161:$C$168,0),MATCH(AE$160&amp;$D$3,$AI$160:$AS$160&amp;$AI$159:$AS$159,0))</f>
        <v>#N/A</v>
      </c>
      <c r="AI162" s="233">
        <f>AI161</f>
        <v>0.8</v>
      </c>
      <c r="AJ162" s="233">
        <f t="shared" ref="AJ162:AK162" si="482">AJ161</f>
        <v>0.8</v>
      </c>
      <c r="AK162" s="233">
        <f t="shared" si="482"/>
        <v>0.8</v>
      </c>
      <c r="AL162" s="247"/>
      <c r="AM162" s="233">
        <f>AM161</f>
        <v>0.93333333333333324</v>
      </c>
      <c r="AN162" s="233">
        <f t="shared" ref="AN162:AO162" si="483">AN161</f>
        <v>0.8666666666666667</v>
      </c>
      <c r="AO162" s="233">
        <f t="shared" si="483"/>
        <v>0.8</v>
      </c>
      <c r="AQ162" s="233">
        <f>AQ161</f>
        <v>0.8</v>
      </c>
      <c r="AR162" s="233">
        <f t="shared" ref="AR162:AS162" si="484">AR161</f>
        <v>0.75</v>
      </c>
      <c r="AS162" s="233">
        <f t="shared" si="484"/>
        <v>0.7</v>
      </c>
    </row>
    <row r="163" spans="1:46">
      <c r="A163" s="185" t="s">
        <v>16</v>
      </c>
      <c r="B163" s="185" t="s">
        <v>183</v>
      </c>
      <c r="C163" s="185" t="s">
        <v>212</v>
      </c>
      <c r="D163" s="185" t="s">
        <v>86</v>
      </c>
      <c r="E163" s="299">
        <f t="shared" si="475"/>
        <v>4.7074571053679897</v>
      </c>
      <c r="F163" s="50">
        <f t="shared" si="463"/>
        <v>3.8242057531413427</v>
      </c>
      <c r="G163" s="50">
        <f t="shared" si="464"/>
        <v>3.8504547185816644</v>
      </c>
      <c r="H163" s="50">
        <f t="shared" si="465"/>
        <v>4.0268604360162712</v>
      </c>
      <c r="I163" s="50">
        <f t="shared" si="466"/>
        <v>3.8528999516235061</v>
      </c>
      <c r="J163" s="50">
        <f t="shared" si="467"/>
        <v>3.8627104222068644</v>
      </c>
      <c r="K163" s="50">
        <f t="shared" si="468"/>
        <v>4.9164476337987821</v>
      </c>
      <c r="L163" s="50">
        <f t="shared" si="469"/>
        <v>6.4744317460059202</v>
      </c>
      <c r="M163" s="50">
        <f t="shared" si="470"/>
        <v>8.155546404103271</v>
      </c>
      <c r="N163" s="185" t="str">
        <f t="shared" si="471"/>
        <v>Motorbike</v>
      </c>
      <c r="O163" s="10">
        <f>SUMPRODUCT(O$35:O$38,O$41:O$44,O$54:O$57)*O134</f>
        <v>3.8242057531413427</v>
      </c>
      <c r="P163" s="10">
        <f t="shared" ref="P163:S163" si="485">SUMPRODUCT(P$35:P$38,P$41:P$44,P$54:P$57)*P134</f>
        <v>3.8504547185816644</v>
      </c>
      <c r="Q163" s="10">
        <f t="shared" si="485"/>
        <v>4.0268604360162712</v>
      </c>
      <c r="R163" s="10">
        <f t="shared" si="485"/>
        <v>3.8528999516235061</v>
      </c>
      <c r="S163" s="10">
        <f t="shared" si="485"/>
        <v>3.8627104222068644</v>
      </c>
      <c r="T163" s="307">
        <f t="shared" si="473"/>
        <v>4.9164476337987821</v>
      </c>
      <c r="U163" s="307">
        <f t="shared" si="473"/>
        <v>6.4744317460059202</v>
      </c>
      <c r="V163" s="307">
        <f t="shared" si="473"/>
        <v>8.155546404103271</v>
      </c>
      <c r="X163" s="10">
        <f t="shared" si="477"/>
        <v>3.8242057531413427</v>
      </c>
      <c r="Y163" s="10">
        <f t="shared" si="478"/>
        <v>3.8504547185816644</v>
      </c>
      <c r="Z163" s="10">
        <f t="shared" si="479"/>
        <v>4.0268604360162712</v>
      </c>
      <c r="AA163" s="10">
        <f t="shared" si="480"/>
        <v>3.8528999516235061</v>
      </c>
      <c r="AB163" s="10">
        <f t="shared" si="481"/>
        <v>3.8627104222068644</v>
      </c>
      <c r="AC163" s="311" t="e">
        <f t="array" ref="AC163">T163*INDEX($AI$161:$AS$168,MATCH($C163,$C$161:$C$168,0),MATCH(AC$160&amp;$D$3,$AI$160:$AS$160&amp;$AI$159:$AS$159,0))</f>
        <v>#N/A</v>
      </c>
      <c r="AD163" s="311" t="e">
        <f t="array" ref="AD163">U163*INDEX($AI$161:$AS$168,MATCH($C163,$C$161:$C$168,0),MATCH(AD$160&amp;$D$3,$AI$160:$AS$160&amp;$AI$159:$AS$159,0))</f>
        <v>#N/A</v>
      </c>
      <c r="AE163" s="311" t="e">
        <f t="array" ref="AE163">V163*INDEX($AI$161:$AS$168,MATCH($C163,$C$161:$C$168,0),MATCH(AE$160&amp;$D$3,$AI$160:$AS$160&amp;$AI$159:$AS$159,0))</f>
        <v>#N/A</v>
      </c>
      <c r="AI163" s="247">
        <v>1</v>
      </c>
      <c r="AJ163" s="247">
        <v>1</v>
      </c>
      <c r="AK163" s="247">
        <v>1</v>
      </c>
      <c r="AL163" s="247"/>
      <c r="AM163" s="247">
        <v>1</v>
      </c>
      <c r="AN163" s="247">
        <v>1</v>
      </c>
      <c r="AO163" s="247">
        <v>1</v>
      </c>
      <c r="AP163" s="247"/>
      <c r="AQ163" s="247">
        <v>1</v>
      </c>
      <c r="AR163" s="247">
        <v>1</v>
      </c>
      <c r="AS163" s="247">
        <v>1</v>
      </c>
    </row>
    <row r="164" spans="1:46">
      <c r="A164" s="185" t="s">
        <v>16</v>
      </c>
      <c r="B164" s="185" t="s">
        <v>129</v>
      </c>
      <c r="C164" s="185" t="s">
        <v>62</v>
      </c>
      <c r="D164" s="185" t="s">
        <v>86</v>
      </c>
      <c r="E164" s="299">
        <f t="shared" ref="E164:E166" si="486">E152*E142</f>
        <v>15.449787242939724</v>
      </c>
      <c r="F164" s="50">
        <f t="shared" si="463"/>
        <v>27.822057320487829</v>
      </c>
      <c r="G164" s="50">
        <f t="shared" si="464"/>
        <v>18.909760115869716</v>
      </c>
      <c r="H164" s="50">
        <f t="shared" si="465"/>
        <v>19.372135638098513</v>
      </c>
      <c r="I164" s="50">
        <f t="shared" si="466"/>
        <v>19.968829396206257</v>
      </c>
      <c r="J164" s="50">
        <f t="shared" si="467"/>
        <v>19.831914408482906</v>
      </c>
      <c r="K164" s="50">
        <f t="shared" si="468"/>
        <v>20.419860189095601</v>
      </c>
      <c r="L164" s="50">
        <f t="shared" si="469"/>
        <v>19.648780691489979</v>
      </c>
      <c r="M164" s="50">
        <f t="shared" si="470"/>
        <v>18.290712143395886</v>
      </c>
      <c r="N164" s="185" t="str">
        <f t="shared" si="471"/>
        <v>Bus</v>
      </c>
      <c r="O164" s="10">
        <f>O152*O142</f>
        <v>27.822057320487829</v>
      </c>
      <c r="P164" s="10">
        <f t="shared" ref="P164:S164" si="487">P152*P142</f>
        <v>18.909760115869716</v>
      </c>
      <c r="Q164" s="10">
        <f t="shared" si="487"/>
        <v>19.372135638098513</v>
      </c>
      <c r="R164" s="10">
        <f t="shared" si="487"/>
        <v>19.968829396206257</v>
      </c>
      <c r="S164" s="10">
        <f t="shared" si="487"/>
        <v>19.831914408482906</v>
      </c>
      <c r="T164" s="307">
        <f t="shared" ref="T164:V166" si="488">T152*T142</f>
        <v>20.419860189095601</v>
      </c>
      <c r="U164" s="307">
        <f t="shared" si="488"/>
        <v>19.648780691489979</v>
      </c>
      <c r="V164" s="307">
        <f t="shared" si="488"/>
        <v>18.290712143395886</v>
      </c>
      <c r="X164" s="10">
        <f t="shared" si="477"/>
        <v>27.822057320487829</v>
      </c>
      <c r="Y164" s="10">
        <f t="shared" si="478"/>
        <v>18.909760115869716</v>
      </c>
      <c r="Z164" s="10">
        <f t="shared" si="479"/>
        <v>19.372135638098513</v>
      </c>
      <c r="AA164" s="10">
        <f t="shared" si="480"/>
        <v>19.968829396206257</v>
      </c>
      <c r="AB164" s="10">
        <f t="shared" si="481"/>
        <v>19.831914408482906</v>
      </c>
      <c r="AC164" s="311" t="e">
        <f t="array" ref="AC164">T164+INDEX($AI$161:$AS$168,MATCH($C164,$C$161:$C$168,0),MATCH(AC$160&amp;$D$3,$AI$160:$AS$160&amp;$AI$159:$AS$159,0))</f>
        <v>#N/A</v>
      </c>
      <c r="AD164" s="311" t="e">
        <f t="array" ref="AD164">U164+INDEX($AI$161:$AS$168,MATCH($C164,$C$161:$C$168,0),MATCH(AD$160&amp;$D$3,$AI$160:$AS$160&amp;$AI$159:$AS$159,0))</f>
        <v>#N/A</v>
      </c>
      <c r="AE164" s="311" t="e">
        <f t="array" ref="AE164">V164+INDEX($AI$161:$AS$168,MATCH($C164,$C$161:$C$168,0),MATCH(AE$160&amp;$D$3,$AI$160:$AS$160&amp;$AI$159:$AS$159,0))</f>
        <v>#N/A</v>
      </c>
      <c r="AI164" s="10">
        <f t="shared" ref="AI164:AK168" si="489">SUM(T$161:T$162)*(1-AI$161) *AI175</f>
        <v>4.2434492094105556</v>
      </c>
      <c r="AJ164" s="10">
        <f t="shared" si="489"/>
        <v>5.5881653422072963</v>
      </c>
      <c r="AK164" s="10">
        <f t="shared" si="489"/>
        <v>7.0391570334011462</v>
      </c>
      <c r="AL164" s="10"/>
      <c r="AM164" s="10">
        <f t="shared" ref="AM164:AO168" si="490">SUM(T$161:T$162)*(1-AM$161) *AM175</f>
        <v>1.4144830698035207</v>
      </c>
      <c r="AN164" s="10">
        <f t="shared" si="490"/>
        <v>3.7254435614715304</v>
      </c>
      <c r="AO164" s="10">
        <f t="shared" si="490"/>
        <v>7.0391570334011462</v>
      </c>
      <c r="AP164" s="10"/>
      <c r="AQ164" s="10">
        <f t="shared" ref="AQ164:AS168" si="491">SUM(T$161:T$162)*(1-AQ$161) *AQ175</f>
        <v>4.2434492094105556</v>
      </c>
      <c r="AR164" s="10">
        <f t="shared" si="491"/>
        <v>6.9852066777591215</v>
      </c>
      <c r="AS164" s="10">
        <f t="shared" si="491"/>
        <v>10.558735550101725</v>
      </c>
    </row>
    <row r="165" spans="1:46">
      <c r="A165" s="185" t="s">
        <v>16</v>
      </c>
      <c r="B165" s="185" t="s">
        <v>130</v>
      </c>
      <c r="C165" s="185" t="s">
        <v>61</v>
      </c>
      <c r="D165" s="185" t="s">
        <v>86</v>
      </c>
      <c r="E165" s="299">
        <f t="shared" si="486"/>
        <v>83.773721682742135</v>
      </c>
      <c r="F165" s="50">
        <f t="shared" si="463"/>
        <v>96.445378507467325</v>
      </c>
      <c r="G165" s="50">
        <f t="shared" si="464"/>
        <v>100.04285250490534</v>
      </c>
      <c r="H165" s="50">
        <f t="shared" si="465"/>
        <v>102.48906895021038</v>
      </c>
      <c r="I165" s="50">
        <f t="shared" si="466"/>
        <v>105.64590146776689</v>
      </c>
      <c r="J165" s="50">
        <f t="shared" si="467"/>
        <v>104.92154717460889</v>
      </c>
      <c r="K165" s="50">
        <f t="shared" si="468"/>
        <v>108.0320981625801</v>
      </c>
      <c r="L165" s="50">
        <f t="shared" si="469"/>
        <v>103.95267082051792</v>
      </c>
      <c r="M165" s="50">
        <f t="shared" si="470"/>
        <v>96.767754109993092</v>
      </c>
      <c r="N165" s="185" t="str">
        <f t="shared" si="471"/>
        <v>Minibus</v>
      </c>
      <c r="O165" s="10">
        <f>O153*O143</f>
        <v>96.445378507467325</v>
      </c>
      <c r="P165" s="10">
        <f t="shared" ref="P165:S165" si="492">P153*P143</f>
        <v>100.04285250490534</v>
      </c>
      <c r="Q165" s="10">
        <f t="shared" si="492"/>
        <v>102.48906895021038</v>
      </c>
      <c r="R165" s="10">
        <f t="shared" si="492"/>
        <v>105.64590146776689</v>
      </c>
      <c r="S165" s="10">
        <f t="shared" si="492"/>
        <v>104.92154717460889</v>
      </c>
      <c r="T165" s="307">
        <f t="shared" si="488"/>
        <v>108.0320981625801</v>
      </c>
      <c r="U165" s="307">
        <f t="shared" si="488"/>
        <v>103.95267082051792</v>
      </c>
      <c r="V165" s="307">
        <f t="shared" si="488"/>
        <v>96.767754109993092</v>
      </c>
      <c r="X165" s="10">
        <f t="shared" si="477"/>
        <v>96.445378507467325</v>
      </c>
      <c r="Y165" s="10">
        <f t="shared" si="478"/>
        <v>100.04285250490534</v>
      </c>
      <c r="Z165" s="10">
        <f t="shared" si="479"/>
        <v>102.48906895021038</v>
      </c>
      <c r="AA165" s="10">
        <f t="shared" si="480"/>
        <v>105.64590146776689</v>
      </c>
      <c r="AB165" s="10">
        <f t="shared" si="481"/>
        <v>104.92154717460889</v>
      </c>
      <c r="AC165" s="311" t="e">
        <f t="array" ref="AC165">T165+INDEX($AI$161:$AS$168,MATCH($C165,$C$161:$C$168,0),MATCH(AC$160&amp;$D$3,$AI$160:$AS$160&amp;$AI$159:$AS$159,0))</f>
        <v>#N/A</v>
      </c>
      <c r="AD165" s="311" t="e">
        <f t="array" ref="AD165">U165+INDEX($AI$161:$AS$168,MATCH($C165,$C$161:$C$168,0),MATCH(AD$160&amp;$D$3,$AI$160:$AS$160&amp;$AI$159:$AS$159,0))</f>
        <v>#N/A</v>
      </c>
      <c r="AE165" s="311" t="e" cm="1">
        <f t="array" ref="AE165">V165+INDEX($AI$161:$AS$168,MATCH($C165,$C$161:$C$168,0),MATCH(AE$160&amp;$D$3,$AI$160:$AS$160&amp;$AI$159:$AS$159,0))</f>
        <v>#N/A</v>
      </c>
      <c r="AI165" s="10">
        <f t="shared" si="489"/>
        <v>22.450140074111253</v>
      </c>
      <c r="AJ165" s="10">
        <f t="shared" si="489"/>
        <v>29.564415290191306</v>
      </c>
      <c r="AK165" s="10">
        <f t="shared" si="489"/>
        <v>37.240945656439855</v>
      </c>
      <c r="AL165" s="10"/>
      <c r="AM165" s="10">
        <f t="shared" si="490"/>
        <v>7.483380024703763</v>
      </c>
      <c r="AN165" s="10">
        <f t="shared" si="490"/>
        <v>19.709610193460872</v>
      </c>
      <c r="AO165" s="10">
        <f t="shared" si="490"/>
        <v>37.240945656439855</v>
      </c>
      <c r="AP165" s="10"/>
      <c r="AQ165" s="10">
        <f t="shared" si="491"/>
        <v>22.450140074111253</v>
      </c>
      <c r="AR165" s="10">
        <f t="shared" si="491"/>
        <v>36.95551911273914</v>
      </c>
      <c r="AS165" s="10">
        <f t="shared" si="491"/>
        <v>55.861418484659808</v>
      </c>
    </row>
    <row r="166" spans="1:46">
      <c r="A166" s="185" t="s">
        <v>16</v>
      </c>
      <c r="B166" s="185" t="s">
        <v>131</v>
      </c>
      <c r="C166" s="185" t="s">
        <v>63</v>
      </c>
      <c r="D166" s="185" t="s">
        <v>86</v>
      </c>
      <c r="E166" s="299">
        <f t="shared" si="486"/>
        <v>0.52719357125417843</v>
      </c>
      <c r="F166" s="50">
        <f t="shared" si="463"/>
        <v>0.78174288817735449</v>
      </c>
      <c r="G166" s="50">
        <f t="shared" si="464"/>
        <v>1.5729957652498918</v>
      </c>
      <c r="H166" s="50">
        <f t="shared" si="465"/>
        <v>2.5389921778628719</v>
      </c>
      <c r="I166" s="50">
        <f t="shared" si="466"/>
        <v>2.6062673324390282</v>
      </c>
      <c r="J166" s="50">
        <f t="shared" si="467"/>
        <v>7.3436313525543344</v>
      </c>
      <c r="K166" s="50">
        <f t="shared" si="468"/>
        <v>14.194584018267442</v>
      </c>
      <c r="L166" s="50">
        <f t="shared" si="469"/>
        <v>26.985379554214141</v>
      </c>
      <c r="M166" s="50">
        <f t="shared" si="470"/>
        <v>38.864362968764894</v>
      </c>
      <c r="N166" s="185" t="str">
        <f t="shared" si="471"/>
        <v>BRT</v>
      </c>
      <c r="O166" s="10">
        <f>O154*O144</f>
        <v>0.78174288817735449</v>
      </c>
      <c r="P166" s="10">
        <f t="shared" ref="P166:S166" si="493">P154*P144</f>
        <v>1.5729957652498918</v>
      </c>
      <c r="Q166" s="10">
        <f t="shared" si="493"/>
        <v>2.5389921778628719</v>
      </c>
      <c r="R166" s="10">
        <f t="shared" si="493"/>
        <v>2.6062673324390282</v>
      </c>
      <c r="S166" s="10">
        <f t="shared" si="493"/>
        <v>7.3436313525543344</v>
      </c>
      <c r="T166" s="307">
        <f t="shared" si="488"/>
        <v>14.194584018267442</v>
      </c>
      <c r="U166" s="307">
        <f t="shared" si="488"/>
        <v>26.985379554214141</v>
      </c>
      <c r="V166" s="307">
        <f t="shared" si="488"/>
        <v>38.864362968764894</v>
      </c>
      <c r="X166" s="10">
        <f t="shared" si="477"/>
        <v>0.78174288817735449</v>
      </c>
      <c r="Y166" s="10">
        <f t="shared" si="478"/>
        <v>1.5729957652498918</v>
      </c>
      <c r="Z166" s="10">
        <f t="shared" si="479"/>
        <v>2.5389921778628719</v>
      </c>
      <c r="AA166" s="10">
        <f t="shared" si="480"/>
        <v>2.6062673324390282</v>
      </c>
      <c r="AB166" s="10">
        <f t="shared" si="481"/>
        <v>7.3436313525543344</v>
      </c>
      <c r="AC166" s="311" t="e">
        <f t="array" ref="AC166">T166+INDEX($AI$161:$AS$168,MATCH($C166,$C$161:$C$168,0),MATCH(AC$160&amp;$D$3,$AI$160:$AS$160&amp;$AI$159:$AS$159,0))</f>
        <v>#N/A</v>
      </c>
      <c r="AD166" s="311" t="e">
        <f t="array" ref="AD166">U166+INDEX($AI$161:$AS$168,MATCH($C166,$C$161:$C$168,0),MATCH(AD$160&amp;$D$3,$AI$160:$AS$160&amp;$AI$159:$AS$159,0))</f>
        <v>#N/A</v>
      </c>
      <c r="AE166" s="311" t="e">
        <f t="array" ref="AE166">V166+INDEX($AI$161:$AS$168,MATCH($C166,$C$161:$C$168,0),MATCH(AE$160&amp;$D$3,$AI$160:$AS$160&amp;$AI$159:$AS$159,0))</f>
        <v>#N/A</v>
      </c>
      <c r="AI166" s="10">
        <f t="shared" si="489"/>
        <v>2.9497751587150534</v>
      </c>
      <c r="AJ166" s="10">
        <f t="shared" si="489"/>
        <v>3.8845360214704225</v>
      </c>
      <c r="AK166" s="10">
        <f t="shared" si="489"/>
        <v>4.8931728720526637</v>
      </c>
      <c r="AL166" s="10"/>
      <c r="AM166" s="10">
        <f t="shared" si="490"/>
        <v>0.98325838623835271</v>
      </c>
      <c r="AN166" s="10">
        <f t="shared" si="490"/>
        <v>2.5896906809802815</v>
      </c>
      <c r="AO166" s="10">
        <f t="shared" si="490"/>
        <v>4.8931728720526637</v>
      </c>
      <c r="AP166" s="10"/>
      <c r="AQ166" s="10">
        <f t="shared" si="491"/>
        <v>2.9497751587150534</v>
      </c>
      <c r="AR166" s="10">
        <f t="shared" si="491"/>
        <v>4.8556700268380286</v>
      </c>
      <c r="AS166" s="10">
        <f t="shared" si="491"/>
        <v>7.3397593080789987</v>
      </c>
    </row>
    <row r="167" spans="1:46">
      <c r="A167" s="185" t="s">
        <v>16</v>
      </c>
      <c r="B167" s="185" t="s">
        <v>132</v>
      </c>
      <c r="C167" s="185" t="s">
        <v>85</v>
      </c>
      <c r="D167" s="185" t="str">
        <f>D166</f>
        <v>billion</v>
      </c>
      <c r="E167" s="299">
        <f t="shared" ref="E167:E168" si="494">E155</f>
        <v>14.550109199356424</v>
      </c>
      <c r="F167" s="50">
        <f t="shared" si="463"/>
        <v>12.180364564318152</v>
      </c>
      <c r="G167" s="50">
        <f t="shared" si="464"/>
        <v>8.8160368107770921</v>
      </c>
      <c r="H167" s="50">
        <f t="shared" si="465"/>
        <v>9.0316037772215978</v>
      </c>
      <c r="I167" s="50">
        <f t="shared" si="466"/>
        <v>9.3097920833664229</v>
      </c>
      <c r="J167" s="50">
        <f t="shared" si="467"/>
        <v>9.2459600958467529</v>
      </c>
      <c r="K167" s="50">
        <f t="shared" si="468"/>
        <v>9.5200699530242918</v>
      </c>
      <c r="L167" s="50">
        <f t="shared" si="469"/>
        <v>9.1605801872486978</v>
      </c>
      <c r="M167" s="50">
        <f t="shared" si="470"/>
        <v>8.5274266073940197</v>
      </c>
      <c r="N167" s="185" t="str">
        <f t="shared" si="471"/>
        <v>Metro Rail</v>
      </c>
      <c r="O167" s="10">
        <f>O155</f>
        <v>12.180364564318152</v>
      </c>
      <c r="P167" s="10">
        <f t="shared" ref="P167:S167" si="495">P155</f>
        <v>8.8160368107770921</v>
      </c>
      <c r="Q167" s="10">
        <f t="shared" si="495"/>
        <v>9.0316037772215978</v>
      </c>
      <c r="R167" s="10">
        <f t="shared" si="495"/>
        <v>9.3097920833664229</v>
      </c>
      <c r="S167" s="10">
        <f t="shared" si="495"/>
        <v>9.2459600958467529</v>
      </c>
      <c r="T167" s="307">
        <f t="shared" ref="T167:V168" si="496">T155</f>
        <v>9.5200699530242918</v>
      </c>
      <c r="U167" s="307">
        <f t="shared" si="496"/>
        <v>9.1605801872486978</v>
      </c>
      <c r="V167" s="307">
        <f t="shared" si="496"/>
        <v>8.5274266073940197</v>
      </c>
      <c r="X167" s="10">
        <f t="shared" si="477"/>
        <v>12.180364564318152</v>
      </c>
      <c r="Y167" s="10">
        <f t="shared" si="478"/>
        <v>8.8160368107770921</v>
      </c>
      <c r="Z167" s="10">
        <f t="shared" si="479"/>
        <v>9.0316037772215978</v>
      </c>
      <c r="AA167" s="10">
        <f t="shared" si="480"/>
        <v>9.3097920833664229</v>
      </c>
      <c r="AB167" s="10">
        <f t="shared" si="481"/>
        <v>9.2459600958467529</v>
      </c>
      <c r="AC167" s="311" t="e">
        <f t="array" ref="AC167">T167+INDEX($AI$161:$AS$168,MATCH($C167,$C$161:$C$168,0),MATCH(AC$160&amp;$D$3,$AI$160:$AS$160&amp;$AI$159:$AS$159,0))</f>
        <v>#N/A</v>
      </c>
      <c r="AD167" s="311" t="e">
        <f t="array" ref="AD167">U167+INDEX($AI$161:$AS$168,MATCH($C167,$C$161:$C$168,0),MATCH(AD$160&amp;$D$3,$AI$160:$AS$160&amp;$AI$159:$AS$159,0))</f>
        <v>#N/A</v>
      </c>
      <c r="AE167" s="311" t="e">
        <f t="array" ref="AE167">V167+INDEX($AI$161:$AS$168,MATCH($C167,$C$161:$C$168,0),MATCH(AE$160&amp;$D$3,$AI$160:$AS$160&amp;$AI$159:$AS$159,0))</f>
        <v>#N/A</v>
      </c>
      <c r="AI167" s="10">
        <f t="shared" si="489"/>
        <v>1.9783648341170819</v>
      </c>
      <c r="AJ167" s="10">
        <f t="shared" si="489"/>
        <v>2.6052933014344806</v>
      </c>
      <c r="AK167" s="10">
        <f t="shared" si="489"/>
        <v>3.2817691574640455</v>
      </c>
      <c r="AL167" s="10"/>
      <c r="AM167" s="10">
        <f t="shared" si="490"/>
        <v>0.65945494470569499</v>
      </c>
      <c r="AN167" s="10">
        <f t="shared" si="490"/>
        <v>1.7368622009563204</v>
      </c>
      <c r="AO167" s="10">
        <f t="shared" si="490"/>
        <v>3.2817691574640455</v>
      </c>
      <c r="AP167" s="10"/>
      <c r="AQ167" s="10">
        <f t="shared" si="491"/>
        <v>1.9783648341170819</v>
      </c>
      <c r="AR167" s="10">
        <f t="shared" si="491"/>
        <v>3.2566166267931016</v>
      </c>
      <c r="AS167" s="10">
        <f t="shared" si="491"/>
        <v>4.9226537361960707</v>
      </c>
    </row>
    <row r="168" spans="1:46">
      <c r="A168" s="185" t="s">
        <v>16</v>
      </c>
      <c r="B168" s="185" t="s">
        <v>133</v>
      </c>
      <c r="C168" s="185" t="s">
        <v>82</v>
      </c>
      <c r="D168" s="185" t="s">
        <v>86</v>
      </c>
      <c r="E168" s="299">
        <f t="shared" si="494"/>
        <v>0.53459848266953358</v>
      </c>
      <c r="F168" s="50">
        <f t="shared" si="463"/>
        <v>0.58840536503250629</v>
      </c>
      <c r="G168" s="50">
        <f t="shared" si="464"/>
        <v>0.62462624083765128</v>
      </c>
      <c r="H168" s="50">
        <f t="shared" si="465"/>
        <v>0.67226296980162004</v>
      </c>
      <c r="I168" s="50">
        <f t="shared" si="466"/>
        <v>0.64616666359533781</v>
      </c>
      <c r="J168" s="50">
        <f t="shared" si="467"/>
        <v>0.64672402075743496</v>
      </c>
      <c r="K168" s="50">
        <f t="shared" si="468"/>
        <v>0.82430505614031691</v>
      </c>
      <c r="L168" s="50">
        <f t="shared" si="469"/>
        <v>1.0556620991476746</v>
      </c>
      <c r="M168" s="50">
        <f t="shared" si="470"/>
        <v>1.2746406348095956</v>
      </c>
      <c r="N168" s="185" t="str">
        <f t="shared" si="471"/>
        <v>Gautrain</v>
      </c>
      <c r="O168" s="10">
        <f>O156</f>
        <v>0.58840536503250629</v>
      </c>
      <c r="P168" s="10">
        <f t="shared" ref="P168:S168" si="497">P156</f>
        <v>0.62462624083765128</v>
      </c>
      <c r="Q168" s="10">
        <f t="shared" si="497"/>
        <v>0.67226296980162004</v>
      </c>
      <c r="R168" s="10">
        <f t="shared" si="497"/>
        <v>0.64616666359533781</v>
      </c>
      <c r="S168" s="10">
        <f t="shared" si="497"/>
        <v>0.64672402075743496</v>
      </c>
      <c r="T168" s="307">
        <f t="shared" si="496"/>
        <v>0.82430505614031691</v>
      </c>
      <c r="U168" s="307">
        <f t="shared" si="496"/>
        <v>1.0556620991476746</v>
      </c>
      <c r="V168" s="307">
        <f t="shared" si="496"/>
        <v>1.2746406348095956</v>
      </c>
      <c r="X168" s="10">
        <f t="shared" si="477"/>
        <v>0.58840536503250629</v>
      </c>
      <c r="Y168" s="10">
        <f t="shared" si="478"/>
        <v>0.62462624083765128</v>
      </c>
      <c r="Z168" s="10">
        <f t="shared" si="479"/>
        <v>0.67226296980162004</v>
      </c>
      <c r="AA168" s="10">
        <f t="shared" si="480"/>
        <v>0.64616666359533781</v>
      </c>
      <c r="AB168" s="10">
        <f t="shared" si="481"/>
        <v>0.64672402075743496</v>
      </c>
      <c r="AC168" s="311" t="e">
        <f t="array" ref="AC168">T168+INDEX($AI$161:$AS$168,MATCH($C168,$C$161:$C$168,0),MATCH(AC$160&amp;$D$3,$AI$160:$AS$160&amp;$AI$159:$AS$159,0))</f>
        <v>#N/A</v>
      </c>
      <c r="AD168" s="311" t="e">
        <f t="array" ref="AD168">U168+INDEX($AI$161:$AS$168,MATCH($C168,$C$161:$C$168,0),MATCH(AD$160&amp;$D$3,$AI$160:$AS$160&amp;$AI$159:$AS$159,0))</f>
        <v>#N/A</v>
      </c>
      <c r="AE168" s="311" t="e">
        <f t="array" ref="AE168">V168+INDEX($AI$161:$AS$168,MATCH($C168,$C$161:$C$168,0),MATCH(AE$160&amp;$D$3,$AI$160:$AS$160&amp;$AI$159:$AS$159,0))</f>
        <v>#N/A</v>
      </c>
      <c r="AI168" s="10">
        <f t="shared" si="489"/>
        <v>0.17129875554484264</v>
      </c>
      <c r="AJ168" s="10">
        <f t="shared" si="489"/>
        <v>0.22558200220143498</v>
      </c>
      <c r="AK168" s="10">
        <f t="shared" si="489"/>
        <v>0.28415536051009704</v>
      </c>
      <c r="AL168" s="10"/>
      <c r="AM168" s="10">
        <f t="shared" si="490"/>
        <v>5.7099585181614301E-2</v>
      </c>
      <c r="AN168" s="10">
        <f t="shared" si="490"/>
        <v>0.15038800146762332</v>
      </c>
      <c r="AO168" s="10">
        <f t="shared" si="490"/>
        <v>0.28415536051009704</v>
      </c>
      <c r="AP168" s="10"/>
      <c r="AQ168" s="10">
        <f t="shared" si="491"/>
        <v>0.17129875554484264</v>
      </c>
      <c r="AR168" s="10">
        <f t="shared" si="491"/>
        <v>0.28197750275179378</v>
      </c>
      <c r="AS168" s="10">
        <f t="shared" si="491"/>
        <v>0.42623304076514573</v>
      </c>
    </row>
    <row r="169" spans="1:46">
      <c r="A169" s="185" t="s">
        <v>16</v>
      </c>
      <c r="C169" s="5" t="s">
        <v>5</v>
      </c>
      <c r="E169" s="10">
        <f t="shared" ref="E169:M169" si="498">SUM(E161:E168)</f>
        <v>241.03539987594112</v>
      </c>
      <c r="F169" s="10">
        <f t="shared" si="498"/>
        <v>264.36071753431088</v>
      </c>
      <c r="G169" s="10">
        <f t="shared" si="498"/>
        <v>258.31476205702847</v>
      </c>
      <c r="H169" s="10">
        <f t="shared" si="498"/>
        <v>268.33274471373744</v>
      </c>
      <c r="I169" s="10">
        <f t="shared" si="498"/>
        <v>266.60695533082412</v>
      </c>
      <c r="J169" s="10">
        <f t="shared" si="498"/>
        <v>270.74679112581248</v>
      </c>
      <c r="K169" s="10">
        <f t="shared" si="498"/>
        <v>316.87250517240045</v>
      </c>
      <c r="L169" s="10">
        <f t="shared" si="498"/>
        <v>376.61746488614909</v>
      </c>
      <c r="M169" s="10">
        <f t="shared" si="498"/>
        <v>435.57644326779985</v>
      </c>
      <c r="N169" s="39"/>
      <c r="O169" s="10">
        <f>SUM(O161:O168)</f>
        <v>264.36071753431088</v>
      </c>
      <c r="P169" s="10">
        <f t="shared" ref="P169:S169" si="499">SUM(P161:P168)</f>
        <v>258.31476205702847</v>
      </c>
      <c r="Q169" s="10">
        <f t="shared" si="499"/>
        <v>268.33274471373744</v>
      </c>
      <c r="R169" s="10">
        <f t="shared" si="499"/>
        <v>266.60695533082412</v>
      </c>
      <c r="S169" s="10">
        <f t="shared" si="499"/>
        <v>270.74679112581248</v>
      </c>
      <c r="T169" s="10">
        <f>SUM(T161:T168)</f>
        <v>316.87250517240045</v>
      </c>
      <c r="U169" s="10">
        <f>SUM(U161:U168)</f>
        <v>376.61746488614909</v>
      </c>
      <c r="V169" s="10">
        <f>SUM(V161:V168)</f>
        <v>435.57644326779985</v>
      </c>
      <c r="W169" s="282"/>
      <c r="X169" s="10">
        <f>SUM(X161:X168)</f>
        <v>264.36071753431088</v>
      </c>
      <c r="Y169" s="10">
        <f t="shared" ref="Y169:AB169" si="500">SUM(Y161:Y168)</f>
        <v>258.31476205702847</v>
      </c>
      <c r="Z169" s="10">
        <f t="shared" si="500"/>
        <v>268.33274471373744</v>
      </c>
      <c r="AA169" s="10">
        <f t="shared" si="500"/>
        <v>266.60695533082412</v>
      </c>
      <c r="AB169" s="10">
        <f t="shared" si="500"/>
        <v>270.74679112581248</v>
      </c>
      <c r="AC169" s="10" t="e">
        <f>SUM(AC161:AC168)</f>
        <v>#N/A</v>
      </c>
      <c r="AD169" s="10" t="e">
        <f>SUM(AD161:AD168)</f>
        <v>#N/A</v>
      </c>
      <c r="AE169" s="10" t="e">
        <f>SUM(AE161:AE168)</f>
        <v>#N/A</v>
      </c>
      <c r="AQ169" s="185" t="s">
        <v>622</v>
      </c>
    </row>
    <row r="170" spans="1:46" ht="15.75" thickBot="1">
      <c r="A170" s="185" t="s">
        <v>16</v>
      </c>
      <c r="L170" s="185"/>
      <c r="N170" s="40"/>
      <c r="W170" s="282"/>
      <c r="AE170" s="126"/>
      <c r="AI170" s="251">
        <v>1</v>
      </c>
      <c r="AJ170" s="251">
        <v>1</v>
      </c>
      <c r="AK170" s="251">
        <v>1</v>
      </c>
      <c r="AL170" s="251"/>
      <c r="AM170" s="251">
        <v>2</v>
      </c>
      <c r="AN170" s="251">
        <v>2</v>
      </c>
      <c r="AO170" s="251">
        <v>2</v>
      </c>
      <c r="AQ170" s="251">
        <v>2</v>
      </c>
      <c r="AR170" s="251">
        <v>2</v>
      </c>
      <c r="AS170" s="251">
        <v>2</v>
      </c>
    </row>
    <row r="171" spans="1:46" ht="15.75" thickBot="1">
      <c r="A171" s="185" t="s">
        <v>16</v>
      </c>
      <c r="C171" s="227" t="s">
        <v>143</v>
      </c>
      <c r="D171" s="227"/>
      <c r="E171" s="251">
        <v>2012</v>
      </c>
      <c r="F171" s="251">
        <f>F4</f>
        <v>2015</v>
      </c>
      <c r="G171" s="251">
        <f>G4</f>
        <v>2017</v>
      </c>
      <c r="H171" s="281">
        <f t="shared" ref="H171:J171" si="501">H4</f>
        <v>2019</v>
      </c>
      <c r="I171" s="281">
        <f t="shared" si="501"/>
        <v>2020</v>
      </c>
      <c r="J171" s="281">
        <f t="shared" si="501"/>
        <v>2021</v>
      </c>
      <c r="K171" s="251">
        <v>2030</v>
      </c>
      <c r="L171" s="251">
        <v>2040</v>
      </c>
      <c r="M171" s="251">
        <v>2050</v>
      </c>
      <c r="N171" s="251"/>
      <c r="O171" s="298">
        <f>O160</f>
        <v>2015</v>
      </c>
      <c r="P171" s="298">
        <f t="shared" ref="P171:V171" si="502">P160</f>
        <v>2017</v>
      </c>
      <c r="Q171" s="298">
        <f t="shared" si="502"/>
        <v>2019</v>
      </c>
      <c r="R171" s="298">
        <f t="shared" si="502"/>
        <v>2020</v>
      </c>
      <c r="S171" s="298">
        <f t="shared" si="502"/>
        <v>2021</v>
      </c>
      <c r="T171" s="298">
        <f t="shared" si="502"/>
        <v>2030</v>
      </c>
      <c r="U171" s="298">
        <f t="shared" si="502"/>
        <v>2040</v>
      </c>
      <c r="V171" s="298">
        <f t="shared" si="502"/>
        <v>2050</v>
      </c>
      <c r="W171" s="282"/>
      <c r="X171" s="298">
        <f>X160</f>
        <v>2015</v>
      </c>
      <c r="Y171" s="298">
        <f t="shared" ref="Y171:AE171" si="503">Y160</f>
        <v>2017</v>
      </c>
      <c r="Z171" s="298">
        <f t="shared" si="503"/>
        <v>2019</v>
      </c>
      <c r="AA171" s="298">
        <f t="shared" si="503"/>
        <v>2020</v>
      </c>
      <c r="AB171" s="298">
        <f t="shared" si="503"/>
        <v>2021</v>
      </c>
      <c r="AC171" s="298">
        <f t="shared" si="503"/>
        <v>2030</v>
      </c>
      <c r="AD171" s="298">
        <f t="shared" si="503"/>
        <v>2040</v>
      </c>
      <c r="AE171" s="298">
        <f t="shared" si="503"/>
        <v>2050</v>
      </c>
      <c r="AF171" s="251"/>
      <c r="AI171" s="251">
        <v>2030</v>
      </c>
      <c r="AJ171" s="251">
        <v>2040</v>
      </c>
      <c r="AK171" s="251">
        <v>2050</v>
      </c>
      <c r="AL171" s="251"/>
      <c r="AM171" s="251">
        <v>2030</v>
      </c>
      <c r="AN171" s="251">
        <v>2040</v>
      </c>
      <c r="AO171" s="251">
        <v>2050</v>
      </c>
      <c r="AP171" s="251"/>
      <c r="AQ171" s="251">
        <v>2030</v>
      </c>
      <c r="AR171" s="251">
        <v>2040</v>
      </c>
      <c r="AS171" s="251">
        <v>2050</v>
      </c>
      <c r="AT171" s="251"/>
    </row>
    <row r="172" spans="1:46">
      <c r="A172" s="185" t="s">
        <v>16</v>
      </c>
      <c r="B172" s="185" t="str">
        <f t="shared" ref="B172:C179" si="504">B161</f>
        <v>TPPRCAR</v>
      </c>
      <c r="C172" s="185" t="str">
        <f t="shared" si="504"/>
        <v>Car</v>
      </c>
      <c r="E172" s="241">
        <f t="shared" ref="E172:G179" si="505">E161/E$169</f>
        <v>0.44675182449662765</v>
      </c>
      <c r="F172" s="241">
        <f>F161/F$169</f>
        <v>0.41144417620087242</v>
      </c>
      <c r="G172" s="241">
        <f t="shared" si="505"/>
        <v>0.42759231326067704</v>
      </c>
      <c r="H172" s="241">
        <f>H161/H$169</f>
        <v>0.43048695904586864</v>
      </c>
      <c r="I172" s="241">
        <f t="shared" ref="I172:J172" si="506">I161/I$169</f>
        <v>0.41455613941861763</v>
      </c>
      <c r="J172" s="241">
        <f t="shared" si="506"/>
        <v>0.40925682244914008</v>
      </c>
      <c r="K172" s="241">
        <f t="shared" ref="K172:M179" si="507">K161/K$169</f>
        <v>0.44507577329381276</v>
      </c>
      <c r="L172" s="241">
        <f t="shared" si="507"/>
        <v>0.49313780284941405</v>
      </c>
      <c r="M172" s="241">
        <f t="shared" si="507"/>
        <v>0.53710076818147068</v>
      </c>
      <c r="N172" s="40" t="str">
        <f>C172</f>
        <v>Car</v>
      </c>
      <c r="O172" s="241">
        <f t="shared" ref="O172:O179" si="508">O161/O$169</f>
        <v>0.41144417620087242</v>
      </c>
      <c r="P172" s="241">
        <f t="shared" ref="P172:S172" si="509">P161/P$169</f>
        <v>0.42759231326067704</v>
      </c>
      <c r="Q172" s="241">
        <f t="shared" si="509"/>
        <v>0.43048695904586864</v>
      </c>
      <c r="R172" s="241">
        <f t="shared" si="509"/>
        <v>0.41455613941861763</v>
      </c>
      <c r="S172" s="241">
        <f t="shared" si="509"/>
        <v>0.40925682244914008</v>
      </c>
      <c r="T172" s="308">
        <f t="shared" ref="T172:V179" si="510">T161/T$169</f>
        <v>0.44507577329381276</v>
      </c>
      <c r="U172" s="308">
        <f t="shared" si="510"/>
        <v>0.49313780284941405</v>
      </c>
      <c r="V172" s="308">
        <f t="shared" si="510"/>
        <v>0.53710076818147068</v>
      </c>
      <c r="W172" s="282"/>
      <c r="X172" s="241">
        <f>O172</f>
        <v>0.41144417620087242</v>
      </c>
      <c r="Y172" s="241">
        <f t="shared" ref="Y172:AB172" si="511">P172</f>
        <v>0.42759231326067704</v>
      </c>
      <c r="Z172" s="241">
        <f t="shared" si="511"/>
        <v>0.43048695904586864</v>
      </c>
      <c r="AA172" s="241">
        <f t="shared" si="511"/>
        <v>0.41455613941861763</v>
      </c>
      <c r="AB172" s="241">
        <f t="shared" si="511"/>
        <v>0.40925682244914008</v>
      </c>
      <c r="AC172" s="241" t="e">
        <f t="shared" ref="AC172:AE179" si="512">AC161/AC$169</f>
        <v>#N/A</v>
      </c>
      <c r="AD172" s="241" t="e">
        <f t="shared" si="512"/>
        <v>#N/A</v>
      </c>
      <c r="AE172" s="241" t="e">
        <f t="shared" si="512"/>
        <v>#N/A</v>
      </c>
      <c r="AI172" s="190"/>
      <c r="AJ172" s="190"/>
      <c r="AK172" s="190"/>
      <c r="AM172" s="190"/>
      <c r="AN172" s="190"/>
      <c r="AO172" s="190"/>
      <c r="AQ172" s="233"/>
      <c r="AR172" s="233"/>
      <c r="AS172" s="233"/>
    </row>
    <row r="173" spans="1:46">
      <c r="A173" s="185" t="s">
        <v>16</v>
      </c>
      <c r="B173" s="185" t="str">
        <f t="shared" si="504"/>
        <v>TPPRSUV</v>
      </c>
      <c r="C173" s="185" t="str">
        <f t="shared" si="504"/>
        <v>SUV</v>
      </c>
      <c r="E173" s="241">
        <f t="shared" si="505"/>
        <v>5.7292530208707407E-2</v>
      </c>
      <c r="F173" s="241">
        <f t="shared" si="505"/>
        <v>5.2764592334335635E-2</v>
      </c>
      <c r="G173" s="241">
        <f t="shared" si="505"/>
        <v>5.4370215359044585E-2</v>
      </c>
      <c r="H173" s="241">
        <f t="shared" ref="H173:J173" si="513">H162/H$169</f>
        <v>5.4738282112931892E-2</v>
      </c>
      <c r="I173" s="241">
        <f t="shared" si="513"/>
        <v>5.2712609370186195E-2</v>
      </c>
      <c r="J173" s="241">
        <f t="shared" si="513"/>
        <v>5.2038778255942844E-2</v>
      </c>
      <c r="K173" s="241">
        <f t="shared" si="507"/>
        <v>5.6593313056882123E-2</v>
      </c>
      <c r="L173" s="241">
        <f t="shared" si="507"/>
        <v>6.2704608364330117E-2</v>
      </c>
      <c r="M173" s="241">
        <f t="shared" si="507"/>
        <v>6.8294689894792343E-2</v>
      </c>
      <c r="N173" s="40"/>
      <c r="O173" s="241">
        <f t="shared" si="508"/>
        <v>5.2764592334335635E-2</v>
      </c>
      <c r="P173" s="241">
        <f t="shared" ref="P173:S173" si="514">P162/P$169</f>
        <v>5.4370215359044585E-2</v>
      </c>
      <c r="Q173" s="241">
        <f t="shared" si="514"/>
        <v>5.4738282112931892E-2</v>
      </c>
      <c r="R173" s="241">
        <f t="shared" si="514"/>
        <v>5.2712609370186195E-2</v>
      </c>
      <c r="S173" s="241">
        <f t="shared" si="514"/>
        <v>5.2038778255942844E-2</v>
      </c>
      <c r="T173" s="308">
        <f t="shared" si="510"/>
        <v>5.6593313056882123E-2</v>
      </c>
      <c r="U173" s="308">
        <f t="shared" si="510"/>
        <v>6.2704608364330117E-2</v>
      </c>
      <c r="V173" s="308">
        <f t="shared" si="510"/>
        <v>6.8294689894792343E-2</v>
      </c>
      <c r="W173" s="282"/>
      <c r="X173" s="241">
        <f t="shared" ref="X173:X182" si="515">O173</f>
        <v>5.2764592334335635E-2</v>
      </c>
      <c r="Y173" s="241">
        <f t="shared" ref="Y173:Y182" si="516">P173</f>
        <v>5.4370215359044585E-2</v>
      </c>
      <c r="Z173" s="241">
        <f t="shared" ref="Z173:Z182" si="517">Q173</f>
        <v>5.4738282112931892E-2</v>
      </c>
      <c r="AA173" s="241">
        <f t="shared" ref="AA173:AA182" si="518">R173</f>
        <v>5.2712609370186195E-2</v>
      </c>
      <c r="AB173" s="241">
        <f t="shared" ref="AB173:AB182" si="519">S173</f>
        <v>5.2038778255942844E-2</v>
      </c>
      <c r="AC173" s="308" t="e">
        <f t="shared" si="512"/>
        <v>#N/A</v>
      </c>
      <c r="AD173" s="308" t="e">
        <f t="shared" si="512"/>
        <v>#N/A</v>
      </c>
      <c r="AE173" s="308" t="e">
        <f t="shared" si="512"/>
        <v>#N/A</v>
      </c>
      <c r="AI173" s="190"/>
      <c r="AJ173" s="190"/>
      <c r="AK173" s="190"/>
      <c r="AM173" s="190"/>
      <c r="AN173" s="190"/>
      <c r="AO173" s="190"/>
      <c r="AQ173" s="233"/>
      <c r="AR173" s="233"/>
      <c r="AS173" s="233"/>
    </row>
    <row r="174" spans="1:46">
      <c r="A174" s="185" t="s">
        <v>16</v>
      </c>
      <c r="B174" s="185" t="str">
        <f t="shared" si="504"/>
        <v>TPPRMOT</v>
      </c>
      <c r="C174" s="185" t="str">
        <f t="shared" si="504"/>
        <v>Motorbike</v>
      </c>
      <c r="E174" s="241">
        <f t="shared" si="505"/>
        <v>1.9530148301000094E-2</v>
      </c>
      <c r="F174" s="241">
        <f t="shared" si="505"/>
        <v>1.4465862359618562E-2</v>
      </c>
      <c r="G174" s="241">
        <f t="shared" si="505"/>
        <v>1.4906057586176955E-2</v>
      </c>
      <c r="H174" s="241">
        <f t="shared" ref="H174:J174" si="520">H163/H$169</f>
        <v>1.5006966221406201E-2</v>
      </c>
      <c r="I174" s="241">
        <f t="shared" si="520"/>
        <v>1.4451610787282592E-2</v>
      </c>
      <c r="J174" s="241">
        <f t="shared" si="520"/>
        <v>1.4266874248610813E-2</v>
      </c>
      <c r="K174" s="241">
        <f t="shared" si="507"/>
        <v>1.5515538753114273E-2</v>
      </c>
      <c r="L174" s="241">
        <f t="shared" si="507"/>
        <v>1.7191002408672502E-2</v>
      </c>
      <c r="M174" s="241">
        <f t="shared" si="507"/>
        <v>1.8723570868338032E-2</v>
      </c>
      <c r="N174" s="40"/>
      <c r="O174" s="241">
        <f t="shared" si="508"/>
        <v>1.4465862359618562E-2</v>
      </c>
      <c r="P174" s="241">
        <f t="shared" ref="P174:S174" si="521">P163/P$169</f>
        <v>1.4906057586176955E-2</v>
      </c>
      <c r="Q174" s="241">
        <f t="shared" si="521"/>
        <v>1.5006966221406201E-2</v>
      </c>
      <c r="R174" s="241">
        <f t="shared" si="521"/>
        <v>1.4451610787282592E-2</v>
      </c>
      <c r="S174" s="241">
        <f t="shared" si="521"/>
        <v>1.4266874248610813E-2</v>
      </c>
      <c r="T174" s="308">
        <f t="shared" si="510"/>
        <v>1.5515538753114273E-2</v>
      </c>
      <c r="U174" s="308">
        <f t="shared" si="510"/>
        <v>1.7191002408672502E-2</v>
      </c>
      <c r="V174" s="308">
        <f t="shared" si="510"/>
        <v>1.8723570868338032E-2</v>
      </c>
      <c r="W174" s="282"/>
      <c r="X174" s="241">
        <f t="shared" si="515"/>
        <v>1.4465862359618562E-2</v>
      </c>
      <c r="Y174" s="241">
        <f t="shared" si="516"/>
        <v>1.4906057586176955E-2</v>
      </c>
      <c r="Z174" s="241">
        <f t="shared" si="517"/>
        <v>1.5006966221406201E-2</v>
      </c>
      <c r="AA174" s="241">
        <f t="shared" si="518"/>
        <v>1.4451610787282592E-2</v>
      </c>
      <c r="AB174" s="241">
        <f t="shared" si="519"/>
        <v>1.4266874248610813E-2</v>
      </c>
      <c r="AC174" s="308" t="e">
        <f t="shared" si="512"/>
        <v>#N/A</v>
      </c>
      <c r="AD174" s="308" t="e">
        <f t="shared" si="512"/>
        <v>#N/A</v>
      </c>
      <c r="AE174" s="308" t="e">
        <f t="shared" si="512"/>
        <v>#N/A</v>
      </c>
      <c r="AI174" s="190"/>
      <c r="AJ174" s="190"/>
      <c r="AK174" s="190"/>
      <c r="AM174" s="190"/>
      <c r="AN174" s="190"/>
      <c r="AO174" s="190"/>
    </row>
    <row r="175" spans="1:46">
      <c r="A175" s="185" t="s">
        <v>16</v>
      </c>
      <c r="B175" s="185" t="str">
        <f t="shared" si="504"/>
        <v>TPPUBUS</v>
      </c>
      <c r="C175" s="185" t="str">
        <f t="shared" si="504"/>
        <v>Bus</v>
      </c>
      <c r="E175" s="241">
        <f t="shared" si="505"/>
        <v>6.4097585876977406E-2</v>
      </c>
      <c r="F175" s="241">
        <f t="shared" si="505"/>
        <v>0.10524278183227755</v>
      </c>
      <c r="G175" s="241">
        <f t="shared" si="505"/>
        <v>7.3204333988837175E-2</v>
      </c>
      <c r="H175" s="241">
        <f t="shared" ref="H175:J175" si="522">H164/H$169</f>
        <v>7.2194452670191561E-2</v>
      </c>
      <c r="I175" s="241">
        <f t="shared" si="522"/>
        <v>7.4899881630723281E-2</v>
      </c>
      <c r="J175" s="241">
        <f t="shared" si="522"/>
        <v>7.3248936122265157E-2</v>
      </c>
      <c r="K175" s="241">
        <f t="shared" si="507"/>
        <v>6.4441880743126609E-2</v>
      </c>
      <c r="L175" s="241">
        <f t="shared" si="507"/>
        <v>5.2171719379582614E-2</v>
      </c>
      <c r="M175" s="241">
        <f t="shared" si="507"/>
        <v>4.1991968174804266E-2</v>
      </c>
      <c r="N175" s="40"/>
      <c r="O175" s="241">
        <f t="shared" si="508"/>
        <v>0.10524278183227755</v>
      </c>
      <c r="P175" s="241">
        <f t="shared" ref="P175:S175" si="523">P164/P$169</f>
        <v>7.3204333988837175E-2</v>
      </c>
      <c r="Q175" s="241">
        <f t="shared" si="523"/>
        <v>7.2194452670191561E-2</v>
      </c>
      <c r="R175" s="241">
        <f t="shared" si="523"/>
        <v>7.4899881630723281E-2</v>
      </c>
      <c r="S175" s="241">
        <f t="shared" si="523"/>
        <v>7.3248936122265157E-2</v>
      </c>
      <c r="T175" s="308">
        <f t="shared" si="510"/>
        <v>6.4441880743126609E-2</v>
      </c>
      <c r="U175" s="308">
        <f t="shared" si="510"/>
        <v>5.2171719379582614E-2</v>
      </c>
      <c r="V175" s="308">
        <f t="shared" si="510"/>
        <v>4.1991968174804266E-2</v>
      </c>
      <c r="W175" s="282"/>
      <c r="X175" s="241">
        <f t="shared" si="515"/>
        <v>0.10524278183227755</v>
      </c>
      <c r="Y175" s="241">
        <f t="shared" si="516"/>
        <v>7.3204333988837175E-2</v>
      </c>
      <c r="Z175" s="241">
        <f t="shared" si="517"/>
        <v>7.2194452670191561E-2</v>
      </c>
      <c r="AA175" s="241">
        <f t="shared" si="518"/>
        <v>7.4899881630723281E-2</v>
      </c>
      <c r="AB175" s="241">
        <f t="shared" si="519"/>
        <v>7.3248936122265157E-2</v>
      </c>
      <c r="AC175" s="308" t="e">
        <f t="shared" si="512"/>
        <v>#N/A</v>
      </c>
      <c r="AD175" s="308" t="e">
        <f t="shared" si="512"/>
        <v>#N/A</v>
      </c>
      <c r="AE175" s="308" t="e">
        <f t="shared" si="512"/>
        <v>#N/A</v>
      </c>
      <c r="AG175" s="256">
        <f>T175</f>
        <v>6.4441880743126609E-2</v>
      </c>
      <c r="AI175" s="309">
        <f>AG175/$AG$180</f>
        <v>0.13347106180490234</v>
      </c>
      <c r="AJ175" s="309">
        <f>AI175</f>
        <v>0.13347106180490234</v>
      </c>
      <c r="AK175" s="309">
        <f>AJ175</f>
        <v>0.13347106180490234</v>
      </c>
      <c r="AL175" s="310"/>
      <c r="AM175" s="309">
        <f>AI175</f>
        <v>0.13347106180490234</v>
      </c>
      <c r="AN175" s="309">
        <f t="shared" ref="AN175:AO179" si="524">AJ175</f>
        <v>0.13347106180490234</v>
      </c>
      <c r="AO175" s="309">
        <f t="shared" si="524"/>
        <v>0.13347106180490234</v>
      </c>
      <c r="AP175" s="310"/>
      <c r="AQ175" s="309">
        <f>AM175</f>
        <v>0.13347106180490234</v>
      </c>
      <c r="AR175" s="309">
        <f t="shared" ref="AR175:AS179" si="525">AN175</f>
        <v>0.13347106180490234</v>
      </c>
      <c r="AS175" s="309">
        <f t="shared" si="525"/>
        <v>0.13347106180490234</v>
      </c>
    </row>
    <row r="176" spans="1:46">
      <c r="A176" s="185" t="s">
        <v>16</v>
      </c>
      <c r="B176" s="185" t="str">
        <f t="shared" si="504"/>
        <v>TPPUMBT</v>
      </c>
      <c r="C176" s="185" t="str">
        <f t="shared" si="504"/>
        <v>Minibus</v>
      </c>
      <c r="E176" s="241">
        <f t="shared" si="505"/>
        <v>0.34755775179023396</v>
      </c>
      <c r="F176" s="241">
        <f t="shared" si="505"/>
        <v>0.36482492333585781</v>
      </c>
      <c r="G176" s="241">
        <f t="shared" si="505"/>
        <v>0.38729049671121296</v>
      </c>
      <c r="H176" s="241">
        <f t="shared" ref="H176:J176" si="526">H165/H$169</f>
        <v>0.38194767865378376</v>
      </c>
      <c r="I176" s="241">
        <f t="shared" si="526"/>
        <v>0.39626086024902929</v>
      </c>
      <c r="J176" s="241">
        <f t="shared" si="526"/>
        <v>0.38752646610630825</v>
      </c>
      <c r="K176" s="241">
        <f t="shared" si="507"/>
        <v>0.3409323825801901</v>
      </c>
      <c r="L176" s="241">
        <f t="shared" si="507"/>
        <v>0.27601659644738635</v>
      </c>
      <c r="M176" s="241">
        <f t="shared" si="507"/>
        <v>0.22216021000589012</v>
      </c>
      <c r="N176" s="40"/>
      <c r="O176" s="241">
        <f t="shared" si="508"/>
        <v>0.36482492333585781</v>
      </c>
      <c r="P176" s="241">
        <f t="shared" ref="P176:S176" si="527">P165/P$169</f>
        <v>0.38729049671121296</v>
      </c>
      <c r="Q176" s="241">
        <f t="shared" si="527"/>
        <v>0.38194767865378376</v>
      </c>
      <c r="R176" s="241">
        <f t="shared" si="527"/>
        <v>0.39626086024902929</v>
      </c>
      <c r="S176" s="241">
        <f t="shared" si="527"/>
        <v>0.38752646610630825</v>
      </c>
      <c r="T176" s="308">
        <f t="shared" si="510"/>
        <v>0.3409323825801901</v>
      </c>
      <c r="U176" s="308">
        <f t="shared" si="510"/>
        <v>0.27601659644738635</v>
      </c>
      <c r="V176" s="308">
        <f t="shared" si="510"/>
        <v>0.22216021000589012</v>
      </c>
      <c r="W176" s="282"/>
      <c r="X176" s="241">
        <f t="shared" si="515"/>
        <v>0.36482492333585781</v>
      </c>
      <c r="Y176" s="241">
        <f t="shared" si="516"/>
        <v>0.38729049671121296</v>
      </c>
      <c r="Z176" s="241">
        <f t="shared" si="517"/>
        <v>0.38194767865378376</v>
      </c>
      <c r="AA176" s="241">
        <f t="shared" si="518"/>
        <v>0.39626086024902929</v>
      </c>
      <c r="AB176" s="241">
        <f t="shared" si="519"/>
        <v>0.38752646610630825</v>
      </c>
      <c r="AC176" s="308" t="e">
        <f t="shared" si="512"/>
        <v>#N/A</v>
      </c>
      <c r="AD176" s="308" t="e">
        <f t="shared" si="512"/>
        <v>#N/A</v>
      </c>
      <c r="AE176" s="308" t="e">
        <f t="shared" si="512"/>
        <v>#N/A</v>
      </c>
      <c r="AG176" s="256">
        <f>T176</f>
        <v>0.3409323825801901</v>
      </c>
      <c r="AI176" s="309">
        <f>1-SUM(AI177:AI179,AI175)</f>
        <v>0.70613406346782803</v>
      </c>
      <c r="AJ176" s="309">
        <f t="shared" ref="AJ176:AK176" si="528">1-SUM(AJ177:AJ179,AJ175)</f>
        <v>0.70613406346782803</v>
      </c>
      <c r="AK176" s="309">
        <f t="shared" si="528"/>
        <v>0.70613406346782803</v>
      </c>
      <c r="AL176" s="310"/>
      <c r="AM176" s="309">
        <f t="shared" ref="AM176:AM179" si="529">AI176</f>
        <v>0.70613406346782803</v>
      </c>
      <c r="AN176" s="309">
        <f t="shared" si="524"/>
        <v>0.70613406346782803</v>
      </c>
      <c r="AO176" s="309">
        <f t="shared" si="524"/>
        <v>0.70613406346782803</v>
      </c>
      <c r="AP176" s="310"/>
      <c r="AQ176" s="309">
        <f t="shared" ref="AQ176:AQ178" si="530">AM176</f>
        <v>0.70613406346782803</v>
      </c>
      <c r="AR176" s="309">
        <f t="shared" si="525"/>
        <v>0.70613406346782803</v>
      </c>
      <c r="AS176" s="309">
        <f t="shared" si="525"/>
        <v>0.70613406346782803</v>
      </c>
    </row>
    <row r="177" spans="1:47">
      <c r="A177" s="185" t="s">
        <v>16</v>
      </c>
      <c r="B177" s="185" t="str">
        <f t="shared" si="504"/>
        <v>TPPUBRT</v>
      </c>
      <c r="C177" s="185" t="str">
        <f t="shared" si="504"/>
        <v>BRT</v>
      </c>
      <c r="E177" s="241">
        <f t="shared" si="505"/>
        <v>2.1872039191152856E-3</v>
      </c>
      <c r="F177" s="241">
        <f t="shared" si="505"/>
        <v>2.9571068480546605E-3</v>
      </c>
      <c r="G177" s="241">
        <f t="shared" si="505"/>
        <v>6.0894536290675462E-3</v>
      </c>
      <c r="H177" s="241">
        <f t="shared" ref="H177:J177" si="531">H166/H$169</f>
        <v>9.4621034066174736E-3</v>
      </c>
      <c r="I177" s="241">
        <f t="shared" si="531"/>
        <v>9.7756914451275056E-3</v>
      </c>
      <c r="J177" s="241">
        <f t="shared" si="531"/>
        <v>2.7123613624443089E-2</v>
      </c>
      <c r="K177" s="241">
        <f t="shared" si="507"/>
        <v>4.4795884106589211E-2</v>
      </c>
      <c r="L177" s="241">
        <f t="shared" si="507"/>
        <v>7.1651960066089287E-2</v>
      </c>
      <c r="M177" s="241">
        <f t="shared" si="507"/>
        <v>8.9225125852066378E-2</v>
      </c>
      <c r="N177" s="40"/>
      <c r="O177" s="241">
        <f t="shared" si="508"/>
        <v>2.9571068480546605E-3</v>
      </c>
      <c r="P177" s="241">
        <f t="shared" ref="P177:S177" si="532">P166/P$169</f>
        <v>6.0894536290675462E-3</v>
      </c>
      <c r="Q177" s="241">
        <f t="shared" si="532"/>
        <v>9.4621034066174736E-3</v>
      </c>
      <c r="R177" s="241">
        <f t="shared" si="532"/>
        <v>9.7756914451275056E-3</v>
      </c>
      <c r="S177" s="241">
        <f t="shared" si="532"/>
        <v>2.7123613624443089E-2</v>
      </c>
      <c r="T177" s="308">
        <f t="shared" si="510"/>
        <v>4.4795884106589211E-2</v>
      </c>
      <c r="U177" s="308">
        <f t="shared" si="510"/>
        <v>7.1651960066089287E-2</v>
      </c>
      <c r="V177" s="308">
        <f t="shared" si="510"/>
        <v>8.9225125852066378E-2</v>
      </c>
      <c r="W177" s="282"/>
      <c r="X177" s="241">
        <f t="shared" si="515"/>
        <v>2.9571068480546605E-3</v>
      </c>
      <c r="Y177" s="241">
        <f t="shared" si="516"/>
        <v>6.0894536290675462E-3</v>
      </c>
      <c r="Z177" s="241">
        <f t="shared" si="517"/>
        <v>9.4621034066174736E-3</v>
      </c>
      <c r="AA177" s="241">
        <f t="shared" si="518"/>
        <v>9.7756914451275056E-3</v>
      </c>
      <c r="AB177" s="241">
        <f t="shared" si="519"/>
        <v>2.7123613624443089E-2</v>
      </c>
      <c r="AC177" s="308" t="e">
        <f t="shared" si="512"/>
        <v>#N/A</v>
      </c>
      <c r="AD177" s="308" t="e">
        <f t="shared" si="512"/>
        <v>#N/A</v>
      </c>
      <c r="AE177" s="308" t="e">
        <f t="shared" si="512"/>
        <v>#N/A</v>
      </c>
      <c r="AG177" s="256">
        <f>T177</f>
        <v>4.4795884106589211E-2</v>
      </c>
      <c r="AI177" s="309">
        <f>AG177/$AG$180</f>
        <v>9.278056672536715E-2</v>
      </c>
      <c r="AJ177" s="309">
        <f t="shared" ref="AJ177:AK177" si="533">AI177</f>
        <v>9.278056672536715E-2</v>
      </c>
      <c r="AK177" s="309">
        <f t="shared" si="533"/>
        <v>9.278056672536715E-2</v>
      </c>
      <c r="AL177" s="310"/>
      <c r="AM177" s="309">
        <f t="shared" si="529"/>
        <v>9.278056672536715E-2</v>
      </c>
      <c r="AN177" s="309">
        <f t="shared" si="524"/>
        <v>9.278056672536715E-2</v>
      </c>
      <c r="AO177" s="309">
        <f t="shared" si="524"/>
        <v>9.278056672536715E-2</v>
      </c>
      <c r="AP177" s="310"/>
      <c r="AQ177" s="309">
        <f t="shared" si="530"/>
        <v>9.278056672536715E-2</v>
      </c>
      <c r="AR177" s="309">
        <f t="shared" si="525"/>
        <v>9.278056672536715E-2</v>
      </c>
      <c r="AS177" s="309">
        <f t="shared" si="525"/>
        <v>9.278056672536715E-2</v>
      </c>
    </row>
    <row r="178" spans="1:47">
      <c r="A178" s="185" t="s">
        <v>16</v>
      </c>
      <c r="B178" s="185" t="str">
        <f t="shared" si="504"/>
        <v>TPPUMER</v>
      </c>
      <c r="C178" s="185" t="str">
        <f t="shared" si="504"/>
        <v>Metro Rail</v>
      </c>
      <c r="D178" s="255">
        <f>INDEX($BK$4:$BK$7,MATCH($D$3,$BB$4:$BB$7,0))</f>
        <v>0</v>
      </c>
      <c r="E178" s="241">
        <f t="shared" si="505"/>
        <v>6.036503022728297E-2</v>
      </c>
      <c r="F178" s="241">
        <f t="shared" si="505"/>
        <v>4.6074790074426566E-2</v>
      </c>
      <c r="G178" s="241">
        <f t="shared" si="505"/>
        <v>3.4129047602903799E-2</v>
      </c>
      <c r="H178" s="241">
        <f t="shared" ref="H178:J178" si="534">H167/H$169</f>
        <v>3.3658224555697391E-2</v>
      </c>
      <c r="I178" s="241">
        <f t="shared" si="534"/>
        <v>3.491953940891826E-2</v>
      </c>
      <c r="J178" s="241">
        <f t="shared" si="534"/>
        <v>3.4149841840785761E-2</v>
      </c>
      <c r="K178" s="241">
        <f t="shared" si="507"/>
        <v>3.0043849805917112E-2</v>
      </c>
      <c r="L178" s="241">
        <f t="shared" si="507"/>
        <v>2.4323301602643222E-2</v>
      </c>
      <c r="M178" s="241">
        <f t="shared" si="507"/>
        <v>1.9577336513928997E-2</v>
      </c>
      <c r="N178" s="40"/>
      <c r="O178" s="241">
        <f t="shared" si="508"/>
        <v>4.6074790074426566E-2</v>
      </c>
      <c r="P178" s="241">
        <f t="shared" ref="P178:S178" si="535">P167/P$169</f>
        <v>3.4129047602903799E-2</v>
      </c>
      <c r="Q178" s="241">
        <f t="shared" si="535"/>
        <v>3.3658224555697391E-2</v>
      </c>
      <c r="R178" s="241">
        <f t="shared" si="535"/>
        <v>3.491953940891826E-2</v>
      </c>
      <c r="S178" s="241">
        <f t="shared" si="535"/>
        <v>3.4149841840785761E-2</v>
      </c>
      <c r="T178" s="308">
        <f t="shared" si="510"/>
        <v>3.0043849805917112E-2</v>
      </c>
      <c r="U178" s="308">
        <f t="shared" si="510"/>
        <v>2.4323301602643222E-2</v>
      </c>
      <c r="V178" s="308">
        <f t="shared" si="510"/>
        <v>1.9577336513928997E-2</v>
      </c>
      <c r="W178" s="282"/>
      <c r="X178" s="241">
        <f t="shared" si="515"/>
        <v>4.6074790074426566E-2</v>
      </c>
      <c r="Y178" s="241">
        <f t="shared" si="516"/>
        <v>3.4129047602903799E-2</v>
      </c>
      <c r="Z178" s="241">
        <f t="shared" si="517"/>
        <v>3.3658224555697391E-2</v>
      </c>
      <c r="AA178" s="241">
        <f t="shared" si="518"/>
        <v>3.491953940891826E-2</v>
      </c>
      <c r="AB178" s="241">
        <f t="shared" si="519"/>
        <v>3.4149841840785761E-2</v>
      </c>
      <c r="AC178" s="308" t="e">
        <f t="shared" si="512"/>
        <v>#N/A</v>
      </c>
      <c r="AD178" s="308" t="e">
        <f t="shared" si="512"/>
        <v>#N/A</v>
      </c>
      <c r="AE178" s="308" t="e">
        <f t="shared" si="512"/>
        <v>#N/A</v>
      </c>
      <c r="AG178" s="256">
        <f>T178</f>
        <v>3.0043849805917112E-2</v>
      </c>
      <c r="AI178" s="309">
        <f>AG178/$AG$180</f>
        <v>6.222637340904226E-2</v>
      </c>
      <c r="AJ178" s="309">
        <f>AI178*(1+$D$178)</f>
        <v>6.222637340904226E-2</v>
      </c>
      <c r="AK178" s="309">
        <f>AJ178*(1+$D$178)</f>
        <v>6.222637340904226E-2</v>
      </c>
      <c r="AL178" s="310"/>
      <c r="AM178" s="309">
        <f>AI178</f>
        <v>6.222637340904226E-2</v>
      </c>
      <c r="AN178" s="309">
        <f t="shared" si="524"/>
        <v>6.222637340904226E-2</v>
      </c>
      <c r="AO178" s="309">
        <f>AK178</f>
        <v>6.222637340904226E-2</v>
      </c>
      <c r="AP178" s="310"/>
      <c r="AQ178" s="309">
        <f t="shared" si="530"/>
        <v>6.222637340904226E-2</v>
      </c>
      <c r="AR178" s="309">
        <f t="shared" si="525"/>
        <v>6.222637340904226E-2</v>
      </c>
      <c r="AS178" s="309">
        <f>AO178</f>
        <v>6.222637340904226E-2</v>
      </c>
      <c r="AU178" s="275"/>
    </row>
    <row r="179" spans="1:47">
      <c r="A179" s="185" t="s">
        <v>16</v>
      </c>
      <c r="B179" s="185" t="str">
        <f t="shared" si="504"/>
        <v>TPPUGAT</v>
      </c>
      <c r="C179" s="185" t="str">
        <f t="shared" si="504"/>
        <v>Gautrain</v>
      </c>
      <c r="E179" s="241">
        <f t="shared" si="505"/>
        <v>2.2179251800552402E-3</v>
      </c>
      <c r="F179" s="241">
        <f t="shared" si="505"/>
        <v>2.2257670145570635E-3</v>
      </c>
      <c r="G179" s="241">
        <f t="shared" si="505"/>
        <v>2.4180818620801537E-3</v>
      </c>
      <c r="H179" s="241">
        <f t="shared" ref="H179:J179" si="536">H168/H$169</f>
        <v>2.5053333335027864E-3</v>
      </c>
      <c r="I179" s="241">
        <f t="shared" si="536"/>
        <v>2.4236676901153238E-3</v>
      </c>
      <c r="J179" s="241">
        <f t="shared" si="536"/>
        <v>2.3886673525039519E-3</v>
      </c>
      <c r="K179" s="241">
        <f t="shared" si="507"/>
        <v>2.601377660367971E-3</v>
      </c>
      <c r="L179" s="241">
        <f t="shared" si="507"/>
        <v>2.8030088818817782E-3</v>
      </c>
      <c r="M179" s="241">
        <f t="shared" si="507"/>
        <v>2.9263305087091789E-3</v>
      </c>
      <c r="N179" s="40"/>
      <c r="O179" s="241">
        <f t="shared" si="508"/>
        <v>2.2257670145570635E-3</v>
      </c>
      <c r="P179" s="241">
        <f t="shared" ref="P179:S179" si="537">P168/P$169</f>
        <v>2.4180818620801537E-3</v>
      </c>
      <c r="Q179" s="241">
        <f t="shared" si="537"/>
        <v>2.5053333335027864E-3</v>
      </c>
      <c r="R179" s="241">
        <f t="shared" si="537"/>
        <v>2.4236676901153238E-3</v>
      </c>
      <c r="S179" s="241">
        <f t="shared" si="537"/>
        <v>2.3886673525039519E-3</v>
      </c>
      <c r="T179" s="308">
        <f t="shared" si="510"/>
        <v>2.601377660367971E-3</v>
      </c>
      <c r="U179" s="308">
        <f t="shared" si="510"/>
        <v>2.8030088818817782E-3</v>
      </c>
      <c r="V179" s="308">
        <f t="shared" si="510"/>
        <v>2.9263305087091789E-3</v>
      </c>
      <c r="W179" s="282"/>
      <c r="X179" s="241">
        <f t="shared" si="515"/>
        <v>2.2257670145570635E-3</v>
      </c>
      <c r="Y179" s="241">
        <f t="shared" si="516"/>
        <v>2.4180818620801537E-3</v>
      </c>
      <c r="Z179" s="241">
        <f t="shared" si="517"/>
        <v>2.5053333335027864E-3</v>
      </c>
      <c r="AA179" s="241">
        <f t="shared" si="518"/>
        <v>2.4236676901153238E-3</v>
      </c>
      <c r="AB179" s="241">
        <f t="shared" si="519"/>
        <v>2.3886673525039519E-3</v>
      </c>
      <c r="AC179" s="308" t="e">
        <f t="shared" si="512"/>
        <v>#N/A</v>
      </c>
      <c r="AD179" s="308" t="e">
        <f t="shared" si="512"/>
        <v>#N/A</v>
      </c>
      <c r="AE179" s="308" t="e">
        <f t="shared" si="512"/>
        <v>#N/A</v>
      </c>
      <c r="AG179" s="256">
        <f>T179</f>
        <v>2.601377660367971E-3</v>
      </c>
      <c r="AI179" s="309">
        <f>AG179/$AG$180</f>
        <v>5.3879345928602353E-3</v>
      </c>
      <c r="AJ179" s="309">
        <f t="shared" ref="AJ179:AK179" si="538">AI179</f>
        <v>5.3879345928602353E-3</v>
      </c>
      <c r="AK179" s="309">
        <f t="shared" si="538"/>
        <v>5.3879345928602353E-3</v>
      </c>
      <c r="AL179" s="310"/>
      <c r="AM179" s="309">
        <f t="shared" si="529"/>
        <v>5.3879345928602353E-3</v>
      </c>
      <c r="AN179" s="309">
        <f t="shared" si="524"/>
        <v>5.3879345928602353E-3</v>
      </c>
      <c r="AO179" s="309">
        <f t="shared" si="524"/>
        <v>5.3879345928602353E-3</v>
      </c>
      <c r="AP179" s="310"/>
      <c r="AQ179" s="309">
        <f>AM179</f>
        <v>5.3879345928602353E-3</v>
      </c>
      <c r="AR179" s="309">
        <f t="shared" si="525"/>
        <v>5.3879345928602353E-3</v>
      </c>
      <c r="AS179" s="309">
        <f t="shared" si="525"/>
        <v>5.3879345928602353E-3</v>
      </c>
      <c r="AU179" s="275"/>
    </row>
    <row r="180" spans="1:47">
      <c r="A180" s="185" t="s">
        <v>16</v>
      </c>
      <c r="H180" s="282"/>
      <c r="I180" s="282"/>
      <c r="J180" s="282"/>
      <c r="L180" s="185"/>
      <c r="N180" s="40"/>
      <c r="P180" s="282"/>
      <c r="Q180" s="282"/>
      <c r="R180" s="282"/>
      <c r="S180" s="282"/>
      <c r="T180" s="282"/>
      <c r="X180" s="282"/>
      <c r="Y180" s="282"/>
      <c r="Z180" s="282"/>
      <c r="AA180" s="282"/>
      <c r="AB180" s="282"/>
      <c r="AC180" s="282"/>
      <c r="AD180" s="282"/>
      <c r="AG180" s="256">
        <f>SUM(AG175:AG179)</f>
        <v>0.48281537489619103</v>
      </c>
      <c r="AI180" s="33"/>
      <c r="AJ180" s="33"/>
      <c r="AK180" s="33"/>
    </row>
    <row r="181" spans="1:47">
      <c r="A181" s="185" t="s">
        <v>16</v>
      </c>
      <c r="C181" s="185" t="s">
        <v>145</v>
      </c>
      <c r="E181" s="33">
        <f>SUM(E172:E174)</f>
        <v>0.52357450300633512</v>
      </c>
      <c r="F181" s="33">
        <f t="shared" ref="F181:G181" si="539">SUM(F172:F174)</f>
        <v>0.47867463089482659</v>
      </c>
      <c r="G181" s="33">
        <f t="shared" si="539"/>
        <v>0.49686858620589858</v>
      </c>
      <c r="H181" s="33">
        <f t="shared" ref="H181:J181" si="540">SUM(H172:H174)</f>
        <v>0.50023220738020679</v>
      </c>
      <c r="I181" s="33">
        <f t="shared" si="540"/>
        <v>0.48172035957608639</v>
      </c>
      <c r="J181" s="33">
        <f t="shared" si="540"/>
        <v>0.47556247495369375</v>
      </c>
      <c r="K181" s="33">
        <f>SUM(K172:K174)</f>
        <v>0.51718462510380914</v>
      </c>
      <c r="L181" s="33">
        <f>SUM(L172:L174)</f>
        <v>0.57303341362241667</v>
      </c>
      <c r="M181" s="33">
        <f>SUM(M172:M174)</f>
        <v>0.62411902894460103</v>
      </c>
      <c r="N181" s="40"/>
      <c r="O181" s="33">
        <f>SUM(O172:O174)</f>
        <v>0.47867463089482659</v>
      </c>
      <c r="P181" s="33">
        <f t="shared" ref="P181:S181" si="541">SUM(P172:P174)</f>
        <v>0.49686858620589858</v>
      </c>
      <c r="Q181" s="33">
        <f t="shared" si="541"/>
        <v>0.50023220738020679</v>
      </c>
      <c r="R181" s="33">
        <f t="shared" si="541"/>
        <v>0.48172035957608639</v>
      </c>
      <c r="S181" s="33">
        <f t="shared" si="541"/>
        <v>0.47556247495369375</v>
      </c>
      <c r="T181" s="33">
        <f>SUM(T172:T174)</f>
        <v>0.51718462510380914</v>
      </c>
      <c r="U181" s="33">
        <f>SUM(U172:U174)</f>
        <v>0.57303341362241667</v>
      </c>
      <c r="V181" s="33">
        <f>SUM(V172:V174)</f>
        <v>0.62411902894460103</v>
      </c>
      <c r="X181" s="241">
        <f t="shared" si="515"/>
        <v>0.47867463089482659</v>
      </c>
      <c r="Y181" s="241">
        <f t="shared" si="516"/>
        <v>0.49686858620589858</v>
      </c>
      <c r="Z181" s="241">
        <f t="shared" si="517"/>
        <v>0.50023220738020679</v>
      </c>
      <c r="AA181" s="241">
        <f t="shared" si="518"/>
        <v>0.48172035957608639</v>
      </c>
      <c r="AB181" s="241">
        <f t="shared" si="519"/>
        <v>0.47556247495369375</v>
      </c>
      <c r="AC181" s="308" t="e">
        <f>SUM(AC172:AC174)</f>
        <v>#N/A</v>
      </c>
      <c r="AD181" s="308" t="e">
        <f>SUM(AD172:AD174)</f>
        <v>#N/A</v>
      </c>
      <c r="AE181" s="308" t="e">
        <f>SUM(AE172:AE174)</f>
        <v>#N/A</v>
      </c>
    </row>
    <row r="182" spans="1:47">
      <c r="A182" s="185" t="s">
        <v>16</v>
      </c>
      <c r="B182" s="274"/>
      <c r="C182" s="185" t="s">
        <v>146</v>
      </c>
      <c r="E182" s="33">
        <f t="shared" ref="E182:G182" si="542">1-E181</f>
        <v>0.47642549699366488</v>
      </c>
      <c r="F182" s="33">
        <f t="shared" si="542"/>
        <v>0.52132536910517335</v>
      </c>
      <c r="G182" s="33">
        <f t="shared" si="542"/>
        <v>0.50313141379410142</v>
      </c>
      <c r="H182" s="33">
        <f t="shared" ref="H182:J182" si="543">1-H181</f>
        <v>0.49976779261979321</v>
      </c>
      <c r="I182" s="33">
        <f t="shared" si="543"/>
        <v>0.51827964042391361</v>
      </c>
      <c r="J182" s="33">
        <f t="shared" si="543"/>
        <v>0.52443752504630625</v>
      </c>
      <c r="K182" s="33">
        <f>1-K181</f>
        <v>0.48281537489619086</v>
      </c>
      <c r="L182" s="33">
        <f>1-L181</f>
        <v>0.42696658637758333</v>
      </c>
      <c r="M182" s="33">
        <f>1-M181</f>
        <v>0.37588097105539897</v>
      </c>
      <c r="N182" s="40"/>
      <c r="O182" s="33">
        <f>1-O181</f>
        <v>0.52132536910517335</v>
      </c>
      <c r="P182" s="33">
        <f t="shared" ref="P182:S182" si="544">1-P181</f>
        <v>0.50313141379410142</v>
      </c>
      <c r="Q182" s="33">
        <f t="shared" si="544"/>
        <v>0.49976779261979321</v>
      </c>
      <c r="R182" s="33">
        <f t="shared" si="544"/>
        <v>0.51827964042391361</v>
      </c>
      <c r="S182" s="33">
        <f t="shared" si="544"/>
        <v>0.52443752504630625</v>
      </c>
      <c r="T182" s="33">
        <f>1-T181</f>
        <v>0.48281537489619086</v>
      </c>
      <c r="U182" s="33">
        <f>1-U181</f>
        <v>0.42696658637758333</v>
      </c>
      <c r="V182" s="33">
        <f>1-V181</f>
        <v>0.37588097105539897</v>
      </c>
      <c r="X182" s="241">
        <f t="shared" si="515"/>
        <v>0.52132536910517335</v>
      </c>
      <c r="Y182" s="241">
        <f t="shared" si="516"/>
        <v>0.50313141379410142</v>
      </c>
      <c r="Z182" s="241">
        <f t="shared" si="517"/>
        <v>0.49976779261979321</v>
      </c>
      <c r="AA182" s="241">
        <f t="shared" si="518"/>
        <v>0.51827964042391361</v>
      </c>
      <c r="AB182" s="241">
        <f t="shared" si="519"/>
        <v>0.52443752504630625</v>
      </c>
      <c r="AC182" s="308" t="e">
        <f>1-AC181</f>
        <v>#N/A</v>
      </c>
      <c r="AD182" s="308" t="e">
        <f>1-AD181</f>
        <v>#N/A</v>
      </c>
      <c r="AE182" s="308" t="e">
        <f>1-AE181</f>
        <v>#N/A</v>
      </c>
    </row>
    <row r="183" spans="1:47">
      <c r="A183" s="185" t="s">
        <v>16</v>
      </c>
      <c r="B183" s="274"/>
      <c r="L183" s="185"/>
      <c r="N183" s="40"/>
      <c r="X183" s="24">
        <f t="shared" ref="X183:AB183" si="545">SUM(X161:X162)/SUM(O161:O162)</f>
        <v>1</v>
      </c>
      <c r="Y183" s="24">
        <f t="shared" si="545"/>
        <v>1</v>
      </c>
      <c r="Z183" s="24">
        <f t="shared" si="545"/>
        <v>1</v>
      </c>
      <c r="AA183" s="24">
        <f t="shared" si="545"/>
        <v>1</v>
      </c>
      <c r="AB183" s="24">
        <f t="shared" si="545"/>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6">H4</f>
        <v>2019</v>
      </c>
      <c r="I185" s="7">
        <f t="shared" si="546"/>
        <v>2020</v>
      </c>
      <c r="J185" s="7">
        <f t="shared" si="546"/>
        <v>2021</v>
      </c>
      <c r="K185" s="7">
        <v>2030</v>
      </c>
      <c r="L185" s="7">
        <v>2040</v>
      </c>
      <c r="M185" s="7">
        <v>2050</v>
      </c>
      <c r="N185" s="40"/>
      <c r="O185" s="8">
        <f>O171</f>
        <v>2015</v>
      </c>
      <c r="P185" s="8">
        <f t="shared" ref="P185:V185" si="547">P171</f>
        <v>2017</v>
      </c>
      <c r="Q185" s="8">
        <f t="shared" si="547"/>
        <v>2019</v>
      </c>
      <c r="R185" s="8">
        <f t="shared" si="547"/>
        <v>2020</v>
      </c>
      <c r="S185" s="8">
        <f t="shared" si="547"/>
        <v>2021</v>
      </c>
      <c r="T185" s="8">
        <f t="shared" si="547"/>
        <v>2030</v>
      </c>
      <c r="U185" s="8">
        <f t="shared" si="547"/>
        <v>2040</v>
      </c>
      <c r="V185" s="8">
        <f t="shared" si="547"/>
        <v>2050</v>
      </c>
      <c r="W185" s="185">
        <f>W4</f>
        <v>0</v>
      </c>
      <c r="X185" s="185">
        <f>X4</f>
        <v>0</v>
      </c>
      <c r="Y185" s="282">
        <f t="shared" ref="Y185:AR185" si="548">Y4</f>
        <v>0</v>
      </c>
      <c r="Z185" s="282">
        <f t="shared" si="548"/>
        <v>0</v>
      </c>
      <c r="AA185" s="282">
        <f t="shared" si="548"/>
        <v>0</v>
      </c>
      <c r="AB185" s="282">
        <f t="shared" si="548"/>
        <v>0</v>
      </c>
      <c r="AC185" s="282">
        <f t="shared" si="548"/>
        <v>0</v>
      </c>
      <c r="AD185" s="282">
        <f t="shared" si="548"/>
        <v>0</v>
      </c>
      <c r="AE185" s="282">
        <f t="shared" si="548"/>
        <v>0</v>
      </c>
      <c r="AF185" s="282">
        <f t="shared" si="548"/>
        <v>0</v>
      </c>
      <c r="AG185" s="282">
        <f t="shared" si="548"/>
        <v>0</v>
      </c>
      <c r="AH185" s="282">
        <f t="shared" si="548"/>
        <v>0</v>
      </c>
      <c r="AI185" s="282">
        <f t="shared" si="548"/>
        <v>0</v>
      </c>
      <c r="AJ185" s="282">
        <f t="shared" si="548"/>
        <v>0</v>
      </c>
      <c r="AK185" s="282">
        <f t="shared" si="548"/>
        <v>0</v>
      </c>
      <c r="AL185" s="282">
        <f t="shared" si="548"/>
        <v>0</v>
      </c>
      <c r="AM185" s="282">
        <f t="shared" si="548"/>
        <v>0</v>
      </c>
      <c r="AN185" s="282">
        <f t="shared" si="548"/>
        <v>0</v>
      </c>
      <c r="AO185" s="282">
        <f t="shared" si="548"/>
        <v>0</v>
      </c>
      <c r="AP185" s="282">
        <f t="shared" si="548"/>
        <v>0</v>
      </c>
      <c r="AQ185" s="282">
        <f t="shared" si="548"/>
        <v>0</v>
      </c>
      <c r="AR185" s="282">
        <f t="shared" si="548"/>
        <v>0</v>
      </c>
    </row>
    <row r="186" spans="1:47">
      <c r="A186" s="185" t="s">
        <v>16</v>
      </c>
      <c r="B186" s="185" t="str">
        <f>B149</f>
        <v>TPPRCAR</v>
      </c>
      <c r="C186" s="185" t="str">
        <f>C149</f>
        <v>Car Priv.Veh. Vehicle km</v>
      </c>
      <c r="E186" s="299">
        <f t="shared" ref="E186:G193" si="549">E149</f>
        <v>76.916431902036379</v>
      </c>
      <c r="F186" s="10">
        <f>F149</f>
        <v>77.692626889840085</v>
      </c>
      <c r="G186" s="186">
        <f>G149</f>
        <v>78.895290469532995</v>
      </c>
      <c r="H186" s="186">
        <f>H149</f>
        <v>82.509819488748732</v>
      </c>
      <c r="I186" s="186">
        <f t="shared" ref="I186:J186" si="550">I149</f>
        <v>78.945392960070208</v>
      </c>
      <c r="J186" s="186">
        <f t="shared" si="550"/>
        <v>79.146408160322196</v>
      </c>
      <c r="K186" s="10">
        <f t="shared" ref="K186:M193" si="551">K149</f>
        <v>100.73733948225272</v>
      </c>
      <c r="L186" s="10">
        <f t="shared" si="551"/>
        <v>132.66022082047996</v>
      </c>
      <c r="M186" s="10">
        <f t="shared" si="551"/>
        <v>167.10603020063436</v>
      </c>
      <c r="N186" s="40"/>
      <c r="O186" s="233">
        <f>IF(O$113&lt;=$I$148,($I186-$F186)/10,IF(AND(O$113&gt;$I$148,O$113&lt;=$K$148),($K186-$I186)/10,IF(AND(O$113&gt;$K$148,O$113&lt;=$L$148),($L186-$K186)/2,($M186-$L186)/2)))+E186</f>
        <v>77.04170850905939</v>
      </c>
      <c r="P186" s="233">
        <f>IF(P$148&lt;=$I$148,($I186-$F186)/10,IF(AND(P$148&gt;$I$148,P$148&lt;=$K$148),($K186-$I186)/10,IF(AND(P$148&gt;$K$148,P$148&lt;=$L$148),($L186-$K186)/2,($M186-$L186)/2)))+O186</f>
        <v>77.166985116082401</v>
      </c>
      <c r="Q186" s="233">
        <f t="shared" ref="Q186:V186" si="552">IF(Q$148&lt;=$I$148,($I186-$F186)/10,IF(AND(Q$148&gt;$I$148,Q$148&lt;=$K$148),($K186-$I186)/10,IF(AND(Q$148&gt;$K$148,Q$148&lt;=$L$148),($L186-$K186)/2,($M186-$L186)/2)))+P186</f>
        <v>77.292261723105412</v>
      </c>
      <c r="R186" s="233">
        <f t="shared" si="552"/>
        <v>77.417538330128423</v>
      </c>
      <c r="S186" s="233">
        <f t="shared" si="552"/>
        <v>79.59673298234668</v>
      </c>
      <c r="T186" s="305">
        <f t="shared" si="552"/>
        <v>81.775927634564937</v>
      </c>
      <c r="U186" s="305">
        <f t="shared" si="552"/>
        <v>97.737368303678551</v>
      </c>
      <c r="V186" s="305">
        <f t="shared" si="552"/>
        <v>114.96027299375575</v>
      </c>
      <c r="W186" s="233">
        <f>E186</f>
        <v>76.916431902036379</v>
      </c>
      <c r="X186" s="233">
        <f t="shared" ref="X186:X187" si="553">IF(X$148&lt;=$I$148,($I186-$F186)/10,IF(AND(X$148&gt;$I$148,X$148&lt;=$K$148),($K186-$I186)/10,IF(AND(X$148&gt;$K$148,X$148&lt;=$L$148),($L186-$K186)/2,($M186-$L186)/2)))+W186</f>
        <v>77.04170850905939</v>
      </c>
      <c r="Y186" s="233">
        <f t="shared" ref="Y186:AR186" si="554">IF(Y$148&lt;=$I$148,($I186-$F186)/10,IF(AND(Y$148&gt;$I$148,Y$148&lt;=$K$148),($K186-$I186)/10,IF(AND(Y$148&gt;$K$148,Y$148&lt;=$L$148),($L186-$K186)/2,($M186-$L186)/2)))+X186</f>
        <v>77.166985116082401</v>
      </c>
      <c r="Z186" s="233">
        <f t="shared" si="554"/>
        <v>77.292261723105412</v>
      </c>
      <c r="AA186" s="233">
        <f t="shared" si="554"/>
        <v>77.417538330128423</v>
      </c>
      <c r="AB186" s="233">
        <f t="shared" si="554"/>
        <v>79.59673298234668</v>
      </c>
      <c r="AC186" s="233">
        <f t="shared" si="554"/>
        <v>81.775927634564937</v>
      </c>
      <c r="AD186" s="233">
        <f t="shared" si="554"/>
        <v>97.737368303678551</v>
      </c>
      <c r="AE186" s="233">
        <f t="shared" si="554"/>
        <v>114.96027299375575</v>
      </c>
      <c r="AF186" s="233">
        <f t="shared" si="554"/>
        <v>115.08554960077876</v>
      </c>
      <c r="AG186" s="233">
        <f t="shared" si="554"/>
        <v>115.21082620780177</v>
      </c>
      <c r="AH186" s="233">
        <f t="shared" si="554"/>
        <v>115.33610281482478</v>
      </c>
      <c r="AI186" s="233">
        <f t="shared" si="554"/>
        <v>115.46137942184779</v>
      </c>
      <c r="AJ186" s="233">
        <f t="shared" si="554"/>
        <v>115.58665602887081</v>
      </c>
      <c r="AK186" s="233">
        <f t="shared" si="554"/>
        <v>115.71193263589382</v>
      </c>
      <c r="AL186" s="233">
        <f t="shared" si="554"/>
        <v>115.83720924291683</v>
      </c>
      <c r="AM186" s="233">
        <f t="shared" si="554"/>
        <v>115.96248584993984</v>
      </c>
      <c r="AN186" s="233">
        <f t="shared" si="554"/>
        <v>116.08776245696285</v>
      </c>
      <c r="AO186" s="233">
        <f t="shared" si="554"/>
        <v>116.21303906398586</v>
      </c>
      <c r="AP186" s="233">
        <f t="shared" si="554"/>
        <v>116.33831567100887</v>
      </c>
      <c r="AQ186" s="233">
        <f t="shared" si="554"/>
        <v>116.46359227803188</v>
      </c>
      <c r="AR186" s="233">
        <f t="shared" si="554"/>
        <v>116.58886888505489</v>
      </c>
      <c r="AS186" s="233"/>
      <c r="AT186" s="233"/>
      <c r="AU186" s="233"/>
    </row>
    <row r="187" spans="1:47">
      <c r="A187" s="185" t="s">
        <v>16</v>
      </c>
      <c r="B187" s="185" t="str">
        <f t="shared" ref="B187:C193" si="555">B150</f>
        <v>TPPRSUV</v>
      </c>
      <c r="C187" s="185" t="str">
        <f t="shared" si="555"/>
        <v>SUV Priv.Veh. Vehicle km</v>
      </c>
      <c r="E187" s="299">
        <f t="shared" si="549"/>
        <v>9.8639485205430191</v>
      </c>
      <c r="F187" s="10">
        <f t="shared" si="549"/>
        <v>9.9634896356502658</v>
      </c>
      <c r="G187" s="10">
        <f t="shared" si="549"/>
        <v>10.031878031043572</v>
      </c>
      <c r="H187" s="10">
        <f t="shared" ref="H187:J187" si="556">H150</f>
        <v>10.491481057341353</v>
      </c>
      <c r="I187" s="10">
        <f t="shared" si="556"/>
        <v>10.038248779806008</v>
      </c>
      <c r="J187" s="10">
        <f t="shared" si="556"/>
        <v>10.063808733503022</v>
      </c>
      <c r="K187" s="10">
        <f t="shared" si="551"/>
        <v>12.809189203100114</v>
      </c>
      <c r="L187" s="10">
        <f t="shared" si="551"/>
        <v>16.868321884894883</v>
      </c>
      <c r="M187" s="10">
        <f t="shared" si="551"/>
        <v>21.248255798893577</v>
      </c>
      <c r="N187" s="40"/>
      <c r="O187" s="233">
        <f t="shared" ref="O187:O193" si="557">IF(O$113&lt;=$I$148,($I187-$F187)/10,IF(AND(O$113&gt;$I$148,O$113&lt;=$K$148),($K187-$I187)/10,IF(AND(O$113&gt;$K$148,O$113&lt;=$L$148),($L187-$K187)/2,($M187-$L187)/2)))+E187</f>
        <v>9.8714244349585929</v>
      </c>
      <c r="P187" s="233">
        <f t="shared" ref="P187:V193" si="558">IF(P$148&lt;=$I$148,($I187-$F187)/10,IF(AND(P$148&gt;$I$148,P$148&lt;=$K$148),($K187-$I187)/10,IF(AND(P$148&gt;$K$148,P$148&lt;=$L$148),($L187-$K187)/2,($M187-$L187)/2)))+O187</f>
        <v>9.8789003493741667</v>
      </c>
      <c r="Q187" s="233">
        <f t="shared" si="558"/>
        <v>9.8863762637897405</v>
      </c>
      <c r="R187" s="233">
        <f t="shared" si="558"/>
        <v>9.8938521782053144</v>
      </c>
      <c r="S187" s="233">
        <f t="shared" si="558"/>
        <v>10.170946220534725</v>
      </c>
      <c r="T187" s="305">
        <f t="shared" si="558"/>
        <v>10.448040262864136</v>
      </c>
      <c r="U187" s="305">
        <f t="shared" si="558"/>
        <v>12.477606603761521</v>
      </c>
      <c r="V187" s="305">
        <f t="shared" si="558"/>
        <v>14.667573560760868</v>
      </c>
      <c r="W187" s="233">
        <f t="shared" ref="W187:W193" si="559">E187</f>
        <v>9.8639485205430191</v>
      </c>
      <c r="X187" s="233">
        <f t="shared" si="553"/>
        <v>9.8714244349585929</v>
      </c>
      <c r="Y187" s="233">
        <f t="shared" ref="Y187:AR187" si="560">IF(Y$148&lt;=$I$148,($I187-$F187)/10,IF(AND(Y$148&gt;$I$148,Y$148&lt;=$K$148),($K187-$I187)/10,IF(AND(Y$148&gt;$K$148,Y$148&lt;=$L$148),($L187-$K187)/2,($M187-$L187)/2)))+X187</f>
        <v>9.8789003493741667</v>
      </c>
      <c r="Z187" s="233">
        <f t="shared" si="560"/>
        <v>9.8863762637897405</v>
      </c>
      <c r="AA187" s="233">
        <f t="shared" si="560"/>
        <v>9.8938521782053144</v>
      </c>
      <c r="AB187" s="233">
        <f t="shared" si="560"/>
        <v>10.170946220534725</v>
      </c>
      <c r="AC187" s="233">
        <f t="shared" si="560"/>
        <v>10.448040262864136</v>
      </c>
      <c r="AD187" s="233">
        <f t="shared" si="560"/>
        <v>12.477606603761521</v>
      </c>
      <c r="AE187" s="233">
        <f t="shared" si="560"/>
        <v>14.667573560760868</v>
      </c>
      <c r="AF187" s="233">
        <f t="shared" si="560"/>
        <v>14.675049475176442</v>
      </c>
      <c r="AG187" s="233">
        <f t="shared" si="560"/>
        <v>14.682525389592016</v>
      </c>
      <c r="AH187" s="233">
        <f t="shared" si="560"/>
        <v>14.690001304007589</v>
      </c>
      <c r="AI187" s="233">
        <f t="shared" si="560"/>
        <v>14.697477218423163</v>
      </c>
      <c r="AJ187" s="233">
        <f t="shared" si="560"/>
        <v>14.704953132838737</v>
      </c>
      <c r="AK187" s="233">
        <f t="shared" si="560"/>
        <v>14.712429047254311</v>
      </c>
      <c r="AL187" s="233">
        <f t="shared" si="560"/>
        <v>14.719904961669885</v>
      </c>
      <c r="AM187" s="233">
        <f t="shared" si="560"/>
        <v>14.727380876085459</v>
      </c>
      <c r="AN187" s="233">
        <f t="shared" si="560"/>
        <v>14.734856790501032</v>
      </c>
      <c r="AO187" s="233">
        <f t="shared" si="560"/>
        <v>14.742332704916606</v>
      </c>
      <c r="AP187" s="233">
        <f t="shared" si="560"/>
        <v>14.74980861933218</v>
      </c>
      <c r="AQ187" s="233">
        <f t="shared" si="560"/>
        <v>14.757284533747754</v>
      </c>
      <c r="AR187" s="233">
        <f t="shared" si="560"/>
        <v>14.764760448163328</v>
      </c>
      <c r="AS187" s="233"/>
      <c r="AT187" s="233"/>
      <c r="AU187" s="233"/>
    </row>
    <row r="188" spans="1:47">
      <c r="A188" s="185" t="s">
        <v>16</v>
      </c>
      <c r="B188" s="185" t="str">
        <f t="shared" si="555"/>
        <v>TPPRMOT</v>
      </c>
      <c r="C188" s="185" t="str">
        <f t="shared" si="555"/>
        <v>Motorbikes Priv.Veh. Vehicle km</v>
      </c>
      <c r="E188" s="299">
        <f t="shared" si="549"/>
        <v>3.3624693609771357</v>
      </c>
      <c r="F188" s="10">
        <f t="shared" si="549"/>
        <v>2.7315755379581028</v>
      </c>
      <c r="G188" s="10">
        <f t="shared" si="549"/>
        <v>2.7503247989869042</v>
      </c>
      <c r="H188" s="10">
        <f t="shared" ref="H188:J188" si="561">H151</f>
        <v>2.8763288828687656</v>
      </c>
      <c r="I188" s="10">
        <f t="shared" si="561"/>
        <v>2.7520713940167898</v>
      </c>
      <c r="J188" s="10">
        <f t="shared" si="561"/>
        <v>2.7590788730049032</v>
      </c>
      <c r="K188" s="10">
        <f t="shared" si="551"/>
        <v>3.5117483098562734</v>
      </c>
      <c r="L188" s="10">
        <f t="shared" si="551"/>
        <v>4.6245941042899439</v>
      </c>
      <c r="M188" s="10">
        <f t="shared" si="551"/>
        <v>5.8253902886451936</v>
      </c>
      <c r="N188" s="40"/>
      <c r="O188" s="233">
        <f t="shared" si="557"/>
        <v>3.3645189465830043</v>
      </c>
      <c r="P188" s="233">
        <f t="shared" si="558"/>
        <v>3.366568532188873</v>
      </c>
      <c r="Q188" s="233">
        <f t="shared" si="558"/>
        <v>3.3686181177947416</v>
      </c>
      <c r="R188" s="233">
        <f t="shared" si="558"/>
        <v>3.3706677034006103</v>
      </c>
      <c r="S188" s="233">
        <f t="shared" si="558"/>
        <v>3.4466353949845585</v>
      </c>
      <c r="T188" s="305">
        <f t="shared" si="558"/>
        <v>3.5226030865685067</v>
      </c>
      <c r="U188" s="305">
        <f t="shared" si="558"/>
        <v>4.0790259837853418</v>
      </c>
      <c r="V188" s="305">
        <f t="shared" si="558"/>
        <v>4.6794240759629666</v>
      </c>
      <c r="W188" s="233">
        <f t="shared" si="559"/>
        <v>3.3624693609771357</v>
      </c>
      <c r="X188" s="233">
        <f t="shared" ref="X188" si="562">IF(X$148&lt;=$I$148,($I188-$F188)/10,IF(AND(X$148&gt;$I$148,X$148&lt;=$K$148),($K188-$I188)/10,IF(AND(X$148&gt;$K$148,X$148&lt;=$L$148),($L188-$K188)/2,($M188-$L188)/2)))+W188</f>
        <v>3.3645189465830043</v>
      </c>
      <c r="Y188" s="233">
        <f t="shared" ref="Y188:AR188" si="563">IF(Y$148&lt;=$I$148,($I188-$F188)/10,IF(AND(Y$148&gt;$I$148,Y$148&lt;=$K$148),($K188-$I188)/10,IF(AND(Y$148&gt;$K$148,Y$148&lt;=$L$148),($L188-$K188)/2,($M188-$L188)/2)))+X188</f>
        <v>3.366568532188873</v>
      </c>
      <c r="Z188" s="233">
        <f t="shared" si="563"/>
        <v>3.3686181177947416</v>
      </c>
      <c r="AA188" s="233">
        <f t="shared" si="563"/>
        <v>3.3706677034006103</v>
      </c>
      <c r="AB188" s="233">
        <f t="shared" si="563"/>
        <v>3.4466353949845585</v>
      </c>
      <c r="AC188" s="233">
        <f t="shared" si="563"/>
        <v>3.5226030865685067</v>
      </c>
      <c r="AD188" s="233">
        <f t="shared" si="563"/>
        <v>4.0790259837853418</v>
      </c>
      <c r="AE188" s="233">
        <f t="shared" si="563"/>
        <v>4.6794240759629666</v>
      </c>
      <c r="AF188" s="233">
        <f t="shared" si="563"/>
        <v>4.6814736615688357</v>
      </c>
      <c r="AG188" s="233">
        <f t="shared" si="563"/>
        <v>4.6835232471747048</v>
      </c>
      <c r="AH188" s="233">
        <f t="shared" si="563"/>
        <v>4.6855728327805739</v>
      </c>
      <c r="AI188" s="233">
        <f t="shared" si="563"/>
        <v>4.687622418386443</v>
      </c>
      <c r="AJ188" s="233">
        <f t="shared" si="563"/>
        <v>4.6896720039923121</v>
      </c>
      <c r="AK188" s="233">
        <f t="shared" si="563"/>
        <v>4.6917215895981812</v>
      </c>
      <c r="AL188" s="233">
        <f t="shared" si="563"/>
        <v>4.6937711752040503</v>
      </c>
      <c r="AM188" s="233">
        <f t="shared" si="563"/>
        <v>4.6958207608099194</v>
      </c>
      <c r="AN188" s="233">
        <f t="shared" si="563"/>
        <v>4.6978703464157885</v>
      </c>
      <c r="AO188" s="233">
        <f t="shared" si="563"/>
        <v>4.6999199320216576</v>
      </c>
      <c r="AP188" s="233">
        <f t="shared" si="563"/>
        <v>4.7019695176275267</v>
      </c>
      <c r="AQ188" s="233">
        <f t="shared" si="563"/>
        <v>4.7040191032333958</v>
      </c>
      <c r="AR188" s="233">
        <f t="shared" si="563"/>
        <v>4.7060686888392649</v>
      </c>
      <c r="AS188" s="233"/>
      <c r="AT188" s="233"/>
      <c r="AU188" s="233"/>
    </row>
    <row r="189" spans="1:47">
      <c r="A189" s="185" t="s">
        <v>16</v>
      </c>
      <c r="B189" s="185" t="str">
        <f t="shared" si="555"/>
        <v>TPPUBUS</v>
      </c>
      <c r="C189" s="185" t="str">
        <f t="shared" si="555"/>
        <v>Bus vehicle km</v>
      </c>
      <c r="E189" s="299">
        <f t="shared" si="549"/>
        <v>0.61799148971758899</v>
      </c>
      <c r="F189" s="10">
        <f t="shared" si="549"/>
        <v>1.1128822928195132</v>
      </c>
      <c r="G189" s="10">
        <f t="shared" si="549"/>
        <v>0.75639040463478868</v>
      </c>
      <c r="H189" s="10">
        <f t="shared" ref="H189:J189" si="564">H152</f>
        <v>0.77488542552394046</v>
      </c>
      <c r="I189" s="10">
        <f t="shared" si="564"/>
        <v>0.79875317584825023</v>
      </c>
      <c r="J189" s="10">
        <f t="shared" si="564"/>
        <v>0.79327657633931625</v>
      </c>
      <c r="K189" s="10">
        <f t="shared" si="551"/>
        <v>0.81679440756382404</v>
      </c>
      <c r="L189" s="10">
        <f t="shared" si="551"/>
        <v>0.78595122765959913</v>
      </c>
      <c r="M189" s="10">
        <f t="shared" si="551"/>
        <v>0.7316284857358355</v>
      </c>
      <c r="N189" s="40"/>
      <c r="O189" s="233">
        <f t="shared" si="557"/>
        <v>0.58657857802046265</v>
      </c>
      <c r="P189" s="233">
        <f t="shared" si="558"/>
        <v>0.5551656663233363</v>
      </c>
      <c r="Q189" s="233">
        <f t="shared" si="558"/>
        <v>0.52375275462620996</v>
      </c>
      <c r="R189" s="233">
        <f t="shared" si="558"/>
        <v>0.49233984292908367</v>
      </c>
      <c r="S189" s="233">
        <f t="shared" si="558"/>
        <v>0.49414396610064104</v>
      </c>
      <c r="T189" s="305">
        <f t="shared" si="558"/>
        <v>0.49594808927219841</v>
      </c>
      <c r="U189" s="305">
        <f t="shared" si="558"/>
        <v>0.48052649932008595</v>
      </c>
      <c r="V189" s="305">
        <f t="shared" si="558"/>
        <v>0.45336512835820414</v>
      </c>
      <c r="W189" s="233">
        <f t="shared" si="559"/>
        <v>0.61799148971758899</v>
      </c>
      <c r="X189" s="233">
        <f t="shared" ref="X189" si="565">IF(X$148&lt;=$I$148,($I189-$F189)/10,IF(AND(X$148&gt;$I$148,X$148&lt;=$K$148),($K189-$I189)/10,IF(AND(X$148&gt;$K$148,X$148&lt;=$L$148),($L189-$K189)/2,($M189-$L189)/2)))+W189</f>
        <v>0.58657857802046265</v>
      </c>
      <c r="Y189" s="233">
        <f t="shared" ref="Y189:AR189" si="566">IF(Y$148&lt;=$I$148,($I189-$F189)/10,IF(AND(Y$148&gt;$I$148,Y$148&lt;=$K$148),($K189-$I189)/10,IF(AND(Y$148&gt;$K$148,Y$148&lt;=$L$148),($L189-$K189)/2,($M189-$L189)/2)))+X189</f>
        <v>0.5551656663233363</v>
      </c>
      <c r="Z189" s="233">
        <f t="shared" si="566"/>
        <v>0.52375275462620996</v>
      </c>
      <c r="AA189" s="233">
        <f t="shared" si="566"/>
        <v>0.49233984292908367</v>
      </c>
      <c r="AB189" s="233">
        <f t="shared" si="566"/>
        <v>0.49414396610064104</v>
      </c>
      <c r="AC189" s="233">
        <f t="shared" si="566"/>
        <v>0.49594808927219841</v>
      </c>
      <c r="AD189" s="233">
        <f t="shared" si="566"/>
        <v>0.48052649932008595</v>
      </c>
      <c r="AE189" s="233">
        <f t="shared" si="566"/>
        <v>0.45336512835820414</v>
      </c>
      <c r="AF189" s="233">
        <f t="shared" si="566"/>
        <v>0.42195221666107785</v>
      </c>
      <c r="AG189" s="233">
        <f t="shared" si="566"/>
        <v>0.39053930496395156</v>
      </c>
      <c r="AH189" s="233">
        <f t="shared" si="566"/>
        <v>0.35912639326682527</v>
      </c>
      <c r="AI189" s="233">
        <f t="shared" si="566"/>
        <v>0.32771348156969898</v>
      </c>
      <c r="AJ189" s="233">
        <f t="shared" si="566"/>
        <v>0.29630056987257269</v>
      </c>
      <c r="AK189" s="233">
        <f t="shared" si="566"/>
        <v>0.26488765817544641</v>
      </c>
      <c r="AL189" s="233">
        <f t="shared" si="566"/>
        <v>0.23347474647832012</v>
      </c>
      <c r="AM189" s="233">
        <f t="shared" si="566"/>
        <v>0.20206183478119383</v>
      </c>
      <c r="AN189" s="233">
        <f t="shared" si="566"/>
        <v>0.17064892308406754</v>
      </c>
      <c r="AO189" s="233">
        <f t="shared" si="566"/>
        <v>0.13923601138694125</v>
      </c>
      <c r="AP189" s="233">
        <f t="shared" si="566"/>
        <v>0.10782309968981495</v>
      </c>
      <c r="AQ189" s="233">
        <f t="shared" si="566"/>
        <v>7.6410187992688644E-2</v>
      </c>
      <c r="AR189" s="233">
        <f t="shared" si="566"/>
        <v>4.4997276295562341E-2</v>
      </c>
      <c r="AS189" s="233"/>
      <c r="AT189" s="233"/>
      <c r="AU189" s="233"/>
    </row>
    <row r="190" spans="1:47">
      <c r="A190" s="185" t="s">
        <v>16</v>
      </c>
      <c r="B190" s="185" t="str">
        <f t="shared" si="555"/>
        <v>TPPUMBT</v>
      </c>
      <c r="C190" s="185" t="str">
        <f t="shared" si="555"/>
        <v>Minibus vehicle km</v>
      </c>
      <c r="E190" s="299">
        <f t="shared" si="549"/>
        <v>5.9838372630530099</v>
      </c>
      <c r="F190" s="10">
        <f t="shared" si="549"/>
        <v>6.8889556076762375</v>
      </c>
      <c r="G190" s="10">
        <f t="shared" si="549"/>
        <v>7.1459180360646668</v>
      </c>
      <c r="H190" s="10">
        <f t="shared" ref="H190:J190" si="567">H153</f>
        <v>7.3206477821578844</v>
      </c>
      <c r="I190" s="10">
        <f t="shared" si="567"/>
        <v>7.5461358191262065</v>
      </c>
      <c r="J190" s="10">
        <f t="shared" si="567"/>
        <v>7.4943962267577779</v>
      </c>
      <c r="K190" s="10">
        <f t="shared" si="551"/>
        <v>7.7165784401842927</v>
      </c>
      <c r="L190" s="10">
        <f t="shared" si="551"/>
        <v>7.4251907728941378</v>
      </c>
      <c r="M190" s="10">
        <f t="shared" si="551"/>
        <v>6.9119824364280777</v>
      </c>
      <c r="N190" s="40"/>
      <c r="O190" s="233">
        <f t="shared" si="557"/>
        <v>6.0495552841980071</v>
      </c>
      <c r="P190" s="233">
        <f t="shared" si="558"/>
        <v>6.1152733053430044</v>
      </c>
      <c r="Q190" s="233">
        <f t="shared" si="558"/>
        <v>6.1809913264880016</v>
      </c>
      <c r="R190" s="233">
        <f t="shared" si="558"/>
        <v>6.2467093476329989</v>
      </c>
      <c r="S190" s="233">
        <f t="shared" si="558"/>
        <v>6.2637536097388073</v>
      </c>
      <c r="T190" s="305">
        <f t="shared" si="558"/>
        <v>6.2807978718446158</v>
      </c>
      <c r="U190" s="305">
        <f t="shared" si="558"/>
        <v>6.1351040381995379</v>
      </c>
      <c r="V190" s="305">
        <f t="shared" si="558"/>
        <v>5.8784998699665074</v>
      </c>
      <c r="W190" s="233">
        <f t="shared" si="559"/>
        <v>5.9838372630530099</v>
      </c>
      <c r="X190" s="233">
        <f t="shared" ref="X190" si="568">IF(X$148&lt;=$I$148,($I190-$F190)/10,IF(AND(X$148&gt;$I$148,X$148&lt;=$K$148),($K190-$I190)/10,IF(AND(X$148&gt;$K$148,X$148&lt;=$L$148),($L190-$K190)/2,($M190-$L190)/2)))+W190</f>
        <v>6.0495552841980071</v>
      </c>
      <c r="Y190" s="233">
        <f t="shared" ref="Y190:AR190" si="569">IF(Y$148&lt;=$I$148,($I190-$F190)/10,IF(AND(Y$148&gt;$I$148,Y$148&lt;=$K$148),($K190-$I190)/10,IF(AND(Y$148&gt;$K$148,Y$148&lt;=$L$148),($L190-$K190)/2,($M190-$L190)/2)))+X190</f>
        <v>6.1152733053430044</v>
      </c>
      <c r="Z190" s="233">
        <f t="shared" si="569"/>
        <v>6.1809913264880016</v>
      </c>
      <c r="AA190" s="233">
        <f t="shared" si="569"/>
        <v>6.2467093476329989</v>
      </c>
      <c r="AB190" s="233">
        <f t="shared" si="569"/>
        <v>6.2637536097388073</v>
      </c>
      <c r="AC190" s="233">
        <f t="shared" si="569"/>
        <v>6.2807978718446158</v>
      </c>
      <c r="AD190" s="233">
        <f t="shared" si="569"/>
        <v>6.1351040381995379</v>
      </c>
      <c r="AE190" s="233">
        <f t="shared" si="569"/>
        <v>5.8784998699665074</v>
      </c>
      <c r="AF190" s="233">
        <f t="shared" si="569"/>
        <v>5.9442178911115047</v>
      </c>
      <c r="AG190" s="233">
        <f t="shared" si="569"/>
        <v>6.0099359122565019</v>
      </c>
      <c r="AH190" s="233">
        <f t="shared" si="569"/>
        <v>6.0756539334014992</v>
      </c>
      <c r="AI190" s="233">
        <f t="shared" si="569"/>
        <v>6.1413719545464964</v>
      </c>
      <c r="AJ190" s="233">
        <f t="shared" si="569"/>
        <v>6.2070899756914937</v>
      </c>
      <c r="AK190" s="233">
        <f t="shared" si="569"/>
        <v>6.2728079968364909</v>
      </c>
      <c r="AL190" s="233">
        <f t="shared" si="569"/>
        <v>6.3385260179814882</v>
      </c>
      <c r="AM190" s="233">
        <f t="shared" si="569"/>
        <v>6.4042440391264854</v>
      </c>
      <c r="AN190" s="233">
        <f t="shared" si="569"/>
        <v>6.4699620602714827</v>
      </c>
      <c r="AO190" s="233">
        <f t="shared" si="569"/>
        <v>6.5356800814164799</v>
      </c>
      <c r="AP190" s="233">
        <f t="shared" si="569"/>
        <v>6.6013981025614772</v>
      </c>
      <c r="AQ190" s="233">
        <f t="shared" si="569"/>
        <v>6.6671161237064744</v>
      </c>
      <c r="AR190" s="233">
        <f t="shared" si="569"/>
        <v>6.7328341448514717</v>
      </c>
      <c r="AS190" s="233"/>
      <c r="AT190" s="233"/>
      <c r="AU190" s="233"/>
    </row>
    <row r="191" spans="1:47">
      <c r="A191" s="185" t="s">
        <v>16</v>
      </c>
      <c r="B191" s="185" t="str">
        <f t="shared" si="555"/>
        <v>TPPUBRT</v>
      </c>
      <c r="C191" s="185" t="str">
        <f t="shared" si="555"/>
        <v>BRT vehicle km</v>
      </c>
      <c r="E191" s="299">
        <f t="shared" si="549"/>
        <v>2.1087742850167138E-2</v>
      </c>
      <c r="F191" s="10">
        <f t="shared" si="549"/>
        <v>3.1269715527094177E-2</v>
      </c>
      <c r="G191" s="10">
        <f t="shared" si="549"/>
        <v>6.2919830609995675E-2</v>
      </c>
      <c r="H191" s="10">
        <f t="shared" ref="H191:J191" si="570">H154</f>
        <v>0.10155968711451488</v>
      </c>
      <c r="I191" s="10">
        <f t="shared" si="570"/>
        <v>0.10425069329756113</v>
      </c>
      <c r="J191" s="10">
        <f t="shared" si="570"/>
        <v>0.29374525410217339</v>
      </c>
      <c r="K191" s="10">
        <f t="shared" si="551"/>
        <v>0.56778336073069768</v>
      </c>
      <c r="L191" s="10">
        <f t="shared" si="551"/>
        <v>1.0794151821685656</v>
      </c>
      <c r="M191" s="10">
        <f t="shared" si="551"/>
        <v>1.5545745187505957</v>
      </c>
      <c r="N191" s="40"/>
      <c r="O191" s="233">
        <f t="shared" si="557"/>
        <v>2.8385840627213832E-2</v>
      </c>
      <c r="P191" s="233">
        <f t="shared" si="558"/>
        <v>3.5683938404260526E-2</v>
      </c>
      <c r="Q191" s="233">
        <f t="shared" si="558"/>
        <v>4.298203618130722E-2</v>
      </c>
      <c r="R191" s="233">
        <f t="shared" si="558"/>
        <v>5.0280133958353915E-2</v>
      </c>
      <c r="S191" s="233">
        <f t="shared" si="558"/>
        <v>9.6633400701667566E-2</v>
      </c>
      <c r="T191" s="305">
        <f t="shared" si="558"/>
        <v>0.14298666744498123</v>
      </c>
      <c r="U191" s="305">
        <f t="shared" si="558"/>
        <v>0.39880257816391518</v>
      </c>
      <c r="V191" s="305">
        <f t="shared" si="558"/>
        <v>0.63638224645493024</v>
      </c>
      <c r="W191" s="233">
        <f t="shared" si="559"/>
        <v>2.1087742850167138E-2</v>
      </c>
      <c r="X191" s="233">
        <f t="shared" ref="X191" si="571">IF(X$148&lt;=$I$148,($I191-$F191)/10,IF(AND(X$148&gt;$I$148,X$148&lt;=$K$148),($K191-$I191)/10,IF(AND(X$148&gt;$K$148,X$148&lt;=$L$148),($L191-$K191)/2,($M191-$L191)/2)))+W191</f>
        <v>2.8385840627213832E-2</v>
      </c>
      <c r="Y191" s="233">
        <f t="shared" ref="Y191:AR191" si="572">IF(Y$148&lt;=$I$148,($I191-$F191)/10,IF(AND(Y$148&gt;$I$148,Y$148&lt;=$K$148),($K191-$I191)/10,IF(AND(Y$148&gt;$K$148,Y$148&lt;=$L$148),($L191-$K191)/2,($M191-$L191)/2)))+X191</f>
        <v>3.5683938404260526E-2</v>
      </c>
      <c r="Z191" s="233">
        <f t="shared" si="572"/>
        <v>4.298203618130722E-2</v>
      </c>
      <c r="AA191" s="233">
        <f t="shared" si="572"/>
        <v>5.0280133958353915E-2</v>
      </c>
      <c r="AB191" s="233">
        <f t="shared" si="572"/>
        <v>9.6633400701667566E-2</v>
      </c>
      <c r="AC191" s="233">
        <f t="shared" si="572"/>
        <v>0.14298666744498123</v>
      </c>
      <c r="AD191" s="233">
        <f t="shared" si="572"/>
        <v>0.39880257816391518</v>
      </c>
      <c r="AE191" s="233">
        <f t="shared" si="572"/>
        <v>0.63638224645493024</v>
      </c>
      <c r="AF191" s="233">
        <f t="shared" si="572"/>
        <v>0.64368034423197695</v>
      </c>
      <c r="AG191" s="233">
        <f t="shared" si="572"/>
        <v>0.65097844200902366</v>
      </c>
      <c r="AH191" s="233">
        <f t="shared" si="572"/>
        <v>0.65827653978607037</v>
      </c>
      <c r="AI191" s="233">
        <f t="shared" si="572"/>
        <v>0.66557463756311708</v>
      </c>
      <c r="AJ191" s="233">
        <f t="shared" si="572"/>
        <v>0.67287273534016379</v>
      </c>
      <c r="AK191" s="233">
        <f t="shared" si="572"/>
        <v>0.68017083311721049</v>
      </c>
      <c r="AL191" s="233">
        <f t="shared" si="572"/>
        <v>0.6874689308942572</v>
      </c>
      <c r="AM191" s="233">
        <f t="shared" si="572"/>
        <v>0.69476702867130391</v>
      </c>
      <c r="AN191" s="233">
        <f t="shared" si="572"/>
        <v>0.70206512644835062</v>
      </c>
      <c r="AO191" s="233">
        <f t="shared" si="572"/>
        <v>0.70936322422539733</v>
      </c>
      <c r="AP191" s="233">
        <f t="shared" si="572"/>
        <v>0.71666132200244403</v>
      </c>
      <c r="AQ191" s="233">
        <f t="shared" si="572"/>
        <v>0.72395941977949074</v>
      </c>
      <c r="AR191" s="233">
        <f t="shared" si="572"/>
        <v>0.73125751755653745</v>
      </c>
      <c r="AS191" s="233"/>
      <c r="AT191" s="233"/>
      <c r="AU191" s="233"/>
    </row>
    <row r="192" spans="1:47">
      <c r="A192" s="185" t="s">
        <v>16</v>
      </c>
      <c r="B192" s="185" t="str">
        <f t="shared" si="555"/>
        <v>TPPUMER</v>
      </c>
      <c r="C192" s="185" t="str">
        <f t="shared" si="555"/>
        <v>Metro Rail pkm</v>
      </c>
      <c r="E192" s="299">
        <f t="shared" si="549"/>
        <v>14.550109199356424</v>
      </c>
      <c r="F192" s="10">
        <f t="shared" si="549"/>
        <v>12.180364564318152</v>
      </c>
      <c r="G192" s="10">
        <f t="shared" si="549"/>
        <v>8.8160368107770921</v>
      </c>
      <c r="H192" s="10">
        <f t="shared" ref="H192:J192" si="573">H155</f>
        <v>9.0316037772215978</v>
      </c>
      <c r="I192" s="10">
        <f t="shared" si="573"/>
        <v>9.3097920833664229</v>
      </c>
      <c r="J192" s="10">
        <f t="shared" si="573"/>
        <v>9.2459600958467529</v>
      </c>
      <c r="K192" s="10">
        <f t="shared" si="551"/>
        <v>9.5200699530242918</v>
      </c>
      <c r="L192" s="10">
        <f t="shared" si="551"/>
        <v>9.1605801872486978</v>
      </c>
      <c r="M192" s="10">
        <f t="shared" si="551"/>
        <v>8.5274266073940197</v>
      </c>
      <c r="N192" s="40"/>
      <c r="O192" s="233">
        <f t="shared" si="557"/>
        <v>14.26305195126125</v>
      </c>
      <c r="P192" s="233">
        <f t="shared" si="558"/>
        <v>13.975994703166077</v>
      </c>
      <c r="Q192" s="233">
        <f t="shared" si="558"/>
        <v>13.688937455070903</v>
      </c>
      <c r="R192" s="233">
        <f t="shared" si="558"/>
        <v>13.401880206975729</v>
      </c>
      <c r="S192" s="233">
        <f t="shared" si="558"/>
        <v>13.422907993941516</v>
      </c>
      <c r="T192" s="305">
        <f t="shared" si="558"/>
        <v>13.443935780907303</v>
      </c>
      <c r="U192" s="305">
        <f t="shared" si="558"/>
        <v>13.264190898019507</v>
      </c>
      <c r="V192" s="305">
        <f t="shared" si="558"/>
        <v>12.947614108092168</v>
      </c>
      <c r="W192" s="233">
        <f t="shared" si="559"/>
        <v>14.550109199356424</v>
      </c>
      <c r="X192" s="233">
        <f t="shared" ref="X192" si="574">IF(X$148&lt;=$I$148,($I192-$F192)/10,IF(AND(X$148&gt;$I$148,X$148&lt;=$K$148),($K192-$I192)/10,IF(AND(X$148&gt;$K$148,X$148&lt;=$L$148),($L192-$K192)/2,($M192-$L192)/2)))+W192</f>
        <v>14.26305195126125</v>
      </c>
      <c r="Y192" s="233">
        <f t="shared" ref="Y192:AR192" si="575">IF(Y$148&lt;=$I$148,($I192-$F192)/10,IF(AND(Y$148&gt;$I$148,Y$148&lt;=$K$148),($K192-$I192)/10,IF(AND(Y$148&gt;$K$148,Y$148&lt;=$L$148),($L192-$K192)/2,($M192-$L192)/2)))+X192</f>
        <v>13.975994703166077</v>
      </c>
      <c r="Z192" s="233">
        <f t="shared" si="575"/>
        <v>13.688937455070903</v>
      </c>
      <c r="AA192" s="233">
        <f t="shared" si="575"/>
        <v>13.401880206975729</v>
      </c>
      <c r="AB192" s="233">
        <f t="shared" si="575"/>
        <v>13.422907993941516</v>
      </c>
      <c r="AC192" s="233">
        <f t="shared" si="575"/>
        <v>13.443935780907303</v>
      </c>
      <c r="AD192" s="233">
        <f t="shared" si="575"/>
        <v>13.264190898019507</v>
      </c>
      <c r="AE192" s="233">
        <f t="shared" si="575"/>
        <v>12.947614108092168</v>
      </c>
      <c r="AF192" s="233">
        <f t="shared" si="575"/>
        <v>12.660556859996994</v>
      </c>
      <c r="AG192" s="233">
        <f t="shared" si="575"/>
        <v>12.373499611901821</v>
      </c>
      <c r="AH192" s="233">
        <f t="shared" si="575"/>
        <v>12.086442363806647</v>
      </c>
      <c r="AI192" s="233">
        <f t="shared" si="575"/>
        <v>11.799385115711473</v>
      </c>
      <c r="AJ192" s="233">
        <f t="shared" si="575"/>
        <v>11.5123278676163</v>
      </c>
      <c r="AK192" s="233">
        <f t="shared" si="575"/>
        <v>11.225270619521126</v>
      </c>
      <c r="AL192" s="233">
        <f t="shared" si="575"/>
        <v>10.938213371425952</v>
      </c>
      <c r="AM192" s="233">
        <f t="shared" si="575"/>
        <v>10.651156123330779</v>
      </c>
      <c r="AN192" s="233">
        <f t="shared" si="575"/>
        <v>10.364098875235605</v>
      </c>
      <c r="AO192" s="233">
        <f t="shared" si="575"/>
        <v>10.077041627140432</v>
      </c>
      <c r="AP192" s="233">
        <f t="shared" si="575"/>
        <v>9.7899843790452579</v>
      </c>
      <c r="AQ192" s="233">
        <f t="shared" si="575"/>
        <v>9.5029271309500842</v>
      </c>
      <c r="AR192" s="233">
        <f t="shared" si="575"/>
        <v>9.2158698828549106</v>
      </c>
      <c r="AS192" s="233"/>
      <c r="AT192" s="233"/>
      <c r="AU192" s="233"/>
    </row>
    <row r="193" spans="1:61">
      <c r="A193" s="185" t="s">
        <v>16</v>
      </c>
      <c r="B193" s="185" t="str">
        <f t="shared" si="555"/>
        <v>TPPUGAT</v>
      </c>
      <c r="C193" s="185" t="str">
        <f t="shared" si="555"/>
        <v>Gautrain pkm</v>
      </c>
      <c r="E193" s="299">
        <f t="shared" si="549"/>
        <v>0.53459848266953358</v>
      </c>
      <c r="F193" s="10">
        <f t="shared" si="549"/>
        <v>0.58840536503250629</v>
      </c>
      <c r="G193" s="10">
        <f t="shared" si="549"/>
        <v>0.62462624083765128</v>
      </c>
      <c r="H193" s="10">
        <f t="shared" ref="H193:J193" si="576">H156</f>
        <v>0.67226296980162004</v>
      </c>
      <c r="I193" s="10">
        <f t="shared" si="576"/>
        <v>0.64616666359533781</v>
      </c>
      <c r="J193" s="10">
        <f t="shared" si="576"/>
        <v>0.64672402075743496</v>
      </c>
      <c r="K193" s="10">
        <f t="shared" si="551"/>
        <v>0.82430505614031691</v>
      </c>
      <c r="L193" s="10">
        <f t="shared" si="551"/>
        <v>1.0556620991476746</v>
      </c>
      <c r="M193" s="10">
        <f t="shared" si="551"/>
        <v>1.2746406348095956</v>
      </c>
      <c r="N193" s="40"/>
      <c r="O193" s="233">
        <f t="shared" si="557"/>
        <v>0.54037461252581676</v>
      </c>
      <c r="P193" s="233">
        <f t="shared" si="558"/>
        <v>0.54615074238209993</v>
      </c>
      <c r="Q193" s="233">
        <f t="shared" si="558"/>
        <v>0.5519268722383831</v>
      </c>
      <c r="R193" s="233">
        <f t="shared" si="558"/>
        <v>0.55770300209466628</v>
      </c>
      <c r="S193" s="233">
        <f t="shared" si="558"/>
        <v>0.57551684134916414</v>
      </c>
      <c r="T193" s="305">
        <f t="shared" si="558"/>
        <v>0.59333068060366201</v>
      </c>
      <c r="U193" s="305">
        <f t="shared" si="558"/>
        <v>0.70900920210734086</v>
      </c>
      <c r="V193" s="305">
        <f t="shared" si="558"/>
        <v>0.81849846993830133</v>
      </c>
      <c r="W193" s="233">
        <f t="shared" si="559"/>
        <v>0.53459848266953358</v>
      </c>
      <c r="X193" s="233">
        <f t="shared" ref="X193" si="577">IF(X$148&lt;=$I$148,($I193-$F193)/10,IF(AND(X$148&gt;$I$148,X$148&lt;=$K$148),($K193-$I193)/10,IF(AND(X$148&gt;$K$148,X$148&lt;=$L$148),($L193-$K193)/2,($M193-$L193)/2)))+W193</f>
        <v>0.54037461252581676</v>
      </c>
      <c r="Y193" s="233">
        <f t="shared" ref="Y193:AR193" si="578">IF(Y$148&lt;=$I$148,($I193-$F193)/10,IF(AND(Y$148&gt;$I$148,Y$148&lt;=$K$148),($K193-$I193)/10,IF(AND(Y$148&gt;$K$148,Y$148&lt;=$L$148),($L193-$K193)/2,($M193-$L193)/2)))+X193</f>
        <v>0.54615074238209993</v>
      </c>
      <c r="Z193" s="233">
        <f t="shared" si="578"/>
        <v>0.5519268722383831</v>
      </c>
      <c r="AA193" s="233">
        <f t="shared" si="578"/>
        <v>0.55770300209466628</v>
      </c>
      <c r="AB193" s="233">
        <f t="shared" si="578"/>
        <v>0.57551684134916414</v>
      </c>
      <c r="AC193" s="233">
        <f t="shared" si="578"/>
        <v>0.59333068060366201</v>
      </c>
      <c r="AD193" s="233">
        <f t="shared" si="578"/>
        <v>0.70900920210734086</v>
      </c>
      <c r="AE193" s="233">
        <f t="shared" si="578"/>
        <v>0.81849846993830133</v>
      </c>
      <c r="AF193" s="233">
        <f t="shared" si="578"/>
        <v>0.82427459979458451</v>
      </c>
      <c r="AG193" s="233">
        <f t="shared" si="578"/>
        <v>0.83005072965086768</v>
      </c>
      <c r="AH193" s="233">
        <f t="shared" si="578"/>
        <v>0.83582685950715085</v>
      </c>
      <c r="AI193" s="233">
        <f t="shared" si="578"/>
        <v>0.84160298936343403</v>
      </c>
      <c r="AJ193" s="233">
        <f t="shared" si="578"/>
        <v>0.8473791192197172</v>
      </c>
      <c r="AK193" s="233">
        <f t="shared" si="578"/>
        <v>0.85315524907600038</v>
      </c>
      <c r="AL193" s="233">
        <f t="shared" si="578"/>
        <v>0.85893137893228355</v>
      </c>
      <c r="AM193" s="233">
        <f t="shared" si="578"/>
        <v>0.86470750878856673</v>
      </c>
      <c r="AN193" s="233">
        <f t="shared" si="578"/>
        <v>0.8704836386448499</v>
      </c>
      <c r="AO193" s="233">
        <f t="shared" si="578"/>
        <v>0.87625976850113307</v>
      </c>
      <c r="AP193" s="233">
        <f t="shared" si="578"/>
        <v>0.88203589835741625</v>
      </c>
      <c r="AQ193" s="233">
        <f t="shared" si="578"/>
        <v>0.88781202821369942</v>
      </c>
      <c r="AR193" s="233">
        <f t="shared" si="578"/>
        <v>0.8935881580699826</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645</v>
      </c>
      <c r="K195" s="16" t="s">
        <v>646</v>
      </c>
      <c r="L195" s="17" t="s">
        <v>25</v>
      </c>
      <c r="M195" s="18">
        <v>2012</v>
      </c>
      <c r="N195" s="18">
        <f t="shared" ref="N195:AO195" si="579">1+M195</f>
        <v>2013</v>
      </c>
      <c r="O195" s="18">
        <f t="shared" si="579"/>
        <v>2014</v>
      </c>
      <c r="P195" s="18">
        <f>1+O195</f>
        <v>2015</v>
      </c>
      <c r="Q195" s="18">
        <f t="shared" si="579"/>
        <v>2016</v>
      </c>
      <c r="R195" s="18">
        <f t="shared" si="579"/>
        <v>2017</v>
      </c>
      <c r="S195" s="18">
        <f t="shared" si="579"/>
        <v>2018</v>
      </c>
      <c r="T195" s="18">
        <f t="shared" si="579"/>
        <v>2019</v>
      </c>
      <c r="U195" s="18">
        <f t="shared" si="579"/>
        <v>2020</v>
      </c>
      <c r="V195" s="18">
        <f t="shared" si="579"/>
        <v>2021</v>
      </c>
      <c r="W195" s="18">
        <f t="shared" si="579"/>
        <v>2022</v>
      </c>
      <c r="X195" s="18">
        <f t="shared" si="579"/>
        <v>2023</v>
      </c>
      <c r="Y195" s="18">
        <f t="shared" si="579"/>
        <v>2024</v>
      </c>
      <c r="Z195" s="18">
        <f t="shared" si="579"/>
        <v>2025</v>
      </c>
      <c r="AA195" s="18">
        <f t="shared" si="579"/>
        <v>2026</v>
      </c>
      <c r="AB195" s="18">
        <f t="shared" si="579"/>
        <v>2027</v>
      </c>
      <c r="AC195" s="18">
        <f t="shared" si="579"/>
        <v>2028</v>
      </c>
      <c r="AD195" s="18">
        <f t="shared" si="579"/>
        <v>2029</v>
      </c>
      <c r="AE195" s="18">
        <f t="shared" si="579"/>
        <v>2030</v>
      </c>
      <c r="AF195" s="18">
        <f t="shared" si="579"/>
        <v>2031</v>
      </c>
      <c r="AG195" s="18">
        <f t="shared" si="579"/>
        <v>2032</v>
      </c>
      <c r="AH195" s="18">
        <f t="shared" si="579"/>
        <v>2033</v>
      </c>
      <c r="AI195" s="18">
        <f t="shared" si="579"/>
        <v>2034</v>
      </c>
      <c r="AJ195" s="18">
        <f t="shared" si="579"/>
        <v>2035</v>
      </c>
      <c r="AK195" s="18">
        <f t="shared" si="579"/>
        <v>2036</v>
      </c>
      <c r="AL195" s="18">
        <f t="shared" si="579"/>
        <v>2037</v>
      </c>
      <c r="AM195" s="18">
        <f t="shared" si="579"/>
        <v>2038</v>
      </c>
      <c r="AN195" s="18">
        <f t="shared" si="579"/>
        <v>2039</v>
      </c>
      <c r="AO195" s="18">
        <f t="shared" si="579"/>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7">
        <v>2050</v>
      </c>
      <c r="M196" s="114">
        <f t="shared" ref="M196:V197" si="580">MATCH(J$214,$E$185:$M$185,$C196)</f>
        <v>1</v>
      </c>
      <c r="N196" s="114">
        <f t="shared" si="580"/>
        <v>1</v>
      </c>
      <c r="O196" s="114">
        <f t="shared" si="580"/>
        <v>1</v>
      </c>
      <c r="P196" s="114">
        <f t="shared" si="580"/>
        <v>2</v>
      </c>
      <c r="Q196" s="114">
        <f t="shared" si="580"/>
        <v>2</v>
      </c>
      <c r="R196" s="114">
        <f t="shared" si="580"/>
        <v>3</v>
      </c>
      <c r="S196" s="114">
        <f t="shared" si="580"/>
        <v>3</v>
      </c>
      <c r="T196" s="114">
        <f t="shared" si="580"/>
        <v>4</v>
      </c>
      <c r="U196" s="114">
        <f t="shared" si="580"/>
        <v>5</v>
      </c>
      <c r="V196" s="114">
        <f t="shared" si="580"/>
        <v>6</v>
      </c>
      <c r="W196" s="114">
        <f t="shared" ref="W196:AF197" si="581">MATCH(T$214,$E$185:$M$185,$C196)</f>
        <v>6</v>
      </c>
      <c r="X196" s="114">
        <f t="shared" si="581"/>
        <v>6</v>
      </c>
      <c r="Y196" s="114">
        <f t="shared" si="581"/>
        <v>6</v>
      </c>
      <c r="Z196" s="114">
        <f t="shared" si="581"/>
        <v>6</v>
      </c>
      <c r="AA196" s="114">
        <f t="shared" si="581"/>
        <v>6</v>
      </c>
      <c r="AB196" s="114">
        <f t="shared" si="581"/>
        <v>6</v>
      </c>
      <c r="AC196" s="114">
        <f t="shared" si="581"/>
        <v>6</v>
      </c>
      <c r="AD196" s="114">
        <f t="shared" si="581"/>
        <v>6</v>
      </c>
      <c r="AE196" s="114">
        <f t="shared" si="581"/>
        <v>7</v>
      </c>
      <c r="AF196" s="114">
        <f t="shared" si="581"/>
        <v>7</v>
      </c>
      <c r="AG196" s="114">
        <f t="shared" ref="AG196:AP197" si="582">MATCH(AD$214,$E$185:$M$185,$C196)</f>
        <v>7</v>
      </c>
      <c r="AH196" s="114">
        <f t="shared" si="582"/>
        <v>7</v>
      </c>
      <c r="AI196" s="114">
        <f t="shared" si="582"/>
        <v>7</v>
      </c>
      <c r="AJ196" s="114">
        <f t="shared" si="582"/>
        <v>7</v>
      </c>
      <c r="AK196" s="114">
        <f t="shared" si="582"/>
        <v>7</v>
      </c>
      <c r="AL196" s="114">
        <f t="shared" si="582"/>
        <v>7</v>
      </c>
      <c r="AM196" s="114">
        <f t="shared" si="582"/>
        <v>7</v>
      </c>
      <c r="AN196" s="114">
        <f t="shared" si="582"/>
        <v>7</v>
      </c>
      <c r="AO196" s="114">
        <f t="shared" si="582"/>
        <v>8</v>
      </c>
      <c r="AP196" s="114">
        <f t="shared" si="582"/>
        <v>8</v>
      </c>
      <c r="AQ196" s="114">
        <f t="shared" ref="AQ196:AQ197" si="583">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2" cm="1">
        <f t="array" ref="E197">INDEX($D196:$L196,0,COUNT($D196:$L196)-E198)</f>
        <v>2040</v>
      </c>
      <c r="F197" s="282" cm="1">
        <f t="array" ref="F197">INDEX($D196:$L196,0,COUNT($D196:$L196)-F198)</f>
        <v>2030</v>
      </c>
      <c r="G197" s="282" cm="1">
        <f t="array" ref="G197">INDEX($D196:$L196,0,COUNT($D196:$L196)-G198)</f>
        <v>2021</v>
      </c>
      <c r="H197" s="282" cm="1">
        <f t="array" ref="H197">INDEX($D196:$L196,0,COUNT($D196:$L196)-H198)</f>
        <v>2020</v>
      </c>
      <c r="I197" s="282" cm="1">
        <f t="array" ref="I197">INDEX($D196:$L196,0,COUNT($D196:$L196)-I198)</f>
        <v>2019</v>
      </c>
      <c r="J197" s="282" cm="1">
        <f t="array" ref="J197">INDEX($D196:$L196,0,COUNT($D196:$L196)-J198)</f>
        <v>2017</v>
      </c>
      <c r="K197" s="282" cm="1">
        <f t="array" ref="K197">INDEX($D196:$L196,0,COUNT($D196:$L196)-K198)</f>
        <v>2015</v>
      </c>
      <c r="L197" s="282" cm="1">
        <f t="array" ref="L197">INDEX($D196:$L196,0,COUNT($D196:$L196)-L198)</f>
        <v>2012</v>
      </c>
      <c r="M197" s="40">
        <f t="shared" si="580"/>
        <v>1</v>
      </c>
      <c r="N197" s="40" t="e">
        <f t="shared" si="580"/>
        <v>#N/A</v>
      </c>
      <c r="O197" s="40" t="e">
        <f t="shared" si="580"/>
        <v>#N/A</v>
      </c>
      <c r="P197" s="40">
        <f t="shared" si="580"/>
        <v>2</v>
      </c>
      <c r="Q197" s="40" t="e">
        <f t="shared" si="580"/>
        <v>#N/A</v>
      </c>
      <c r="R197" s="40">
        <f t="shared" si="580"/>
        <v>3</v>
      </c>
      <c r="S197" s="40" t="e">
        <f t="shared" si="580"/>
        <v>#N/A</v>
      </c>
      <c r="T197" s="40">
        <f t="shared" si="580"/>
        <v>4</v>
      </c>
      <c r="U197" s="40">
        <f t="shared" si="580"/>
        <v>5</v>
      </c>
      <c r="V197" s="40">
        <f t="shared" si="580"/>
        <v>6</v>
      </c>
      <c r="W197" s="40" t="e">
        <f t="shared" si="581"/>
        <v>#N/A</v>
      </c>
      <c r="X197" s="40" t="e">
        <f t="shared" si="581"/>
        <v>#N/A</v>
      </c>
      <c r="Y197" s="40" t="e">
        <f t="shared" si="581"/>
        <v>#N/A</v>
      </c>
      <c r="Z197" s="40" t="e">
        <f t="shared" si="581"/>
        <v>#N/A</v>
      </c>
      <c r="AA197" s="40" t="e">
        <f t="shared" si="581"/>
        <v>#N/A</v>
      </c>
      <c r="AB197" s="40" t="e">
        <f t="shared" si="581"/>
        <v>#N/A</v>
      </c>
      <c r="AC197" s="40" t="e">
        <f t="shared" si="581"/>
        <v>#N/A</v>
      </c>
      <c r="AD197" s="40" t="e">
        <f t="shared" si="581"/>
        <v>#N/A</v>
      </c>
      <c r="AE197" s="40">
        <f t="shared" si="581"/>
        <v>7</v>
      </c>
      <c r="AF197" s="40" t="e">
        <f t="shared" si="581"/>
        <v>#N/A</v>
      </c>
      <c r="AG197" s="40" t="e">
        <f t="shared" si="582"/>
        <v>#N/A</v>
      </c>
      <c r="AH197" s="40" t="e">
        <f t="shared" si="582"/>
        <v>#N/A</v>
      </c>
      <c r="AI197" s="40" t="e">
        <f t="shared" si="582"/>
        <v>#N/A</v>
      </c>
      <c r="AJ197" s="40" t="e">
        <f t="shared" si="582"/>
        <v>#N/A</v>
      </c>
      <c r="AK197" s="40" t="e">
        <f t="shared" si="582"/>
        <v>#N/A</v>
      </c>
      <c r="AL197" s="40" t="e">
        <f t="shared" si="582"/>
        <v>#N/A</v>
      </c>
      <c r="AM197" s="40" t="e">
        <f t="shared" si="582"/>
        <v>#N/A</v>
      </c>
      <c r="AN197" s="40" t="e">
        <f t="shared" si="582"/>
        <v>#N/A</v>
      </c>
      <c r="AO197" s="40">
        <f t="shared" si="582"/>
        <v>8</v>
      </c>
      <c r="AP197" s="40" t="e">
        <f t="shared" si="582"/>
        <v>#N/A</v>
      </c>
      <c r="AQ197" s="40">
        <f t="shared" si="583"/>
        <v>9</v>
      </c>
      <c r="AR197" s="185" t="e">
        <f>MATCH(AO$214,$C$210:$K$210,$C197)</f>
        <v>#N/A</v>
      </c>
      <c r="AS197" s="185" t="e">
        <f>MATCH(AP$214,$C$210:$K$210,$C197)</f>
        <v>#N/A</v>
      </c>
      <c r="BH197" s="40">
        <f>MATCH(BE$214,$C$210:$K$210,$C197)</f>
        <v>1</v>
      </c>
    </row>
    <row r="198" spans="1:61">
      <c r="A198" s="40" t="s">
        <v>16</v>
      </c>
      <c r="B198" s="185" t="s">
        <v>391</v>
      </c>
      <c r="C198" s="185">
        <v>-1</v>
      </c>
      <c r="D198" s="185">
        <v>0</v>
      </c>
      <c r="E198" s="282">
        <v>1</v>
      </c>
      <c r="F198" s="282">
        <v>2</v>
      </c>
      <c r="G198" s="282">
        <v>3</v>
      </c>
      <c r="H198" s="282">
        <v>4</v>
      </c>
      <c r="I198" s="282">
        <v>5</v>
      </c>
      <c r="J198" s="282">
        <v>6</v>
      </c>
      <c r="K198" s="282">
        <v>7</v>
      </c>
      <c r="L198" s="282">
        <v>8</v>
      </c>
      <c r="M198" s="185">
        <f>MATCH(J$214,$C$211:$K$211,$C198)</f>
        <v>9</v>
      </c>
      <c r="N198" s="185">
        <f>MATCH(K$214,$D$197:$L$197,$C198)</f>
        <v>8</v>
      </c>
      <c r="O198" s="185">
        <f t="shared" ref="O198:AS198" si="584">MATCH(L$214,$C$211:$K$211,$C198)</f>
        <v>8</v>
      </c>
      <c r="P198" s="185">
        <f t="shared" si="584"/>
        <v>8</v>
      </c>
      <c r="Q198" s="185">
        <f t="shared" si="584"/>
        <v>7</v>
      </c>
      <c r="R198" s="185">
        <f t="shared" si="584"/>
        <v>7</v>
      </c>
      <c r="S198" s="185">
        <f t="shared" si="584"/>
        <v>6</v>
      </c>
      <c r="T198" s="185">
        <f t="shared" si="584"/>
        <v>6</v>
      </c>
      <c r="U198" s="185">
        <f t="shared" si="584"/>
        <v>5</v>
      </c>
      <c r="V198" s="185">
        <f t="shared" si="584"/>
        <v>4</v>
      </c>
      <c r="W198" s="185">
        <f t="shared" si="584"/>
        <v>3</v>
      </c>
      <c r="X198" s="185">
        <f t="shared" si="584"/>
        <v>3</v>
      </c>
      <c r="Y198" s="185">
        <f t="shared" si="584"/>
        <v>3</v>
      </c>
      <c r="Z198" s="185">
        <f t="shared" si="584"/>
        <v>3</v>
      </c>
      <c r="AA198" s="185">
        <f t="shared" si="584"/>
        <v>3</v>
      </c>
      <c r="AB198" s="185">
        <f t="shared" si="584"/>
        <v>3</v>
      </c>
      <c r="AC198" s="185">
        <f t="shared" si="584"/>
        <v>3</v>
      </c>
      <c r="AD198" s="185">
        <f t="shared" si="584"/>
        <v>3</v>
      </c>
      <c r="AE198" s="185">
        <f t="shared" si="584"/>
        <v>3</v>
      </c>
      <c r="AF198" s="185">
        <f t="shared" si="584"/>
        <v>2</v>
      </c>
      <c r="AG198" s="185">
        <f t="shared" si="584"/>
        <v>2</v>
      </c>
      <c r="AH198" s="185">
        <f t="shared" si="584"/>
        <v>2</v>
      </c>
      <c r="AI198" s="185">
        <f t="shared" si="584"/>
        <v>2</v>
      </c>
      <c r="AJ198" s="185">
        <f t="shared" si="584"/>
        <v>2</v>
      </c>
      <c r="AK198" s="185">
        <f t="shared" si="584"/>
        <v>2</v>
      </c>
      <c r="AL198" s="185">
        <f t="shared" si="584"/>
        <v>2</v>
      </c>
      <c r="AM198" s="185">
        <f t="shared" si="584"/>
        <v>2</v>
      </c>
      <c r="AN198" s="185">
        <f t="shared" si="584"/>
        <v>2</v>
      </c>
      <c r="AO198" s="185">
        <f t="shared" si="584"/>
        <v>2</v>
      </c>
      <c r="AP198" s="185">
        <f t="shared" si="584"/>
        <v>1</v>
      </c>
      <c r="AQ198" s="185">
        <f t="shared" si="584"/>
        <v>1</v>
      </c>
      <c r="AR198" s="185" t="e">
        <f t="shared" si="584"/>
        <v>#N/A</v>
      </c>
      <c r="AS198" s="185" t="e">
        <f t="shared" si="584"/>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5">IF(ISNA(O196),-1,IF(ISNA(O198),99,IF(ISNA(O197),O196,0)))</f>
        <v>1</v>
      </c>
      <c r="P199" s="189">
        <f t="shared" si="585"/>
        <v>0</v>
      </c>
      <c r="Q199" s="189">
        <f t="shared" si="585"/>
        <v>2</v>
      </c>
      <c r="R199" s="189">
        <f t="shared" ref="R199" si="586">IF(ISNA(R196),-1,IF(ISNA(R198),99,IF(ISNA(R197),R196,0)))</f>
        <v>0</v>
      </c>
      <c r="S199" s="189">
        <f t="shared" si="585"/>
        <v>3</v>
      </c>
      <c r="T199" s="189">
        <f t="shared" si="585"/>
        <v>0</v>
      </c>
      <c r="U199" s="189">
        <f t="shared" si="585"/>
        <v>0</v>
      </c>
      <c r="V199" s="189">
        <f t="shared" si="585"/>
        <v>0</v>
      </c>
      <c r="W199" s="189">
        <f t="shared" si="585"/>
        <v>6</v>
      </c>
      <c r="X199" s="189">
        <f t="shared" si="585"/>
        <v>6</v>
      </c>
      <c r="Y199" s="189">
        <f t="shared" si="585"/>
        <v>6</v>
      </c>
      <c r="Z199" s="189">
        <f t="shared" si="585"/>
        <v>6</v>
      </c>
      <c r="AA199" s="189">
        <f t="shared" si="585"/>
        <v>6</v>
      </c>
      <c r="AB199" s="189">
        <f t="shared" si="585"/>
        <v>6</v>
      </c>
      <c r="AC199" s="189">
        <f t="shared" si="585"/>
        <v>6</v>
      </c>
      <c r="AD199" s="189">
        <f t="shared" si="585"/>
        <v>6</v>
      </c>
      <c r="AE199" s="189">
        <f t="shared" si="585"/>
        <v>0</v>
      </c>
      <c r="AF199" s="189">
        <f t="shared" si="585"/>
        <v>7</v>
      </c>
      <c r="AG199" s="189">
        <f t="shared" si="585"/>
        <v>7</v>
      </c>
      <c r="AH199" s="189">
        <f t="shared" si="585"/>
        <v>7</v>
      </c>
      <c r="AI199" s="189">
        <f t="shared" si="585"/>
        <v>7</v>
      </c>
      <c r="AJ199" s="189">
        <f t="shared" si="585"/>
        <v>7</v>
      </c>
      <c r="AK199" s="189">
        <f t="shared" si="585"/>
        <v>7</v>
      </c>
      <c r="AL199" s="189">
        <f t="shared" si="585"/>
        <v>7</v>
      </c>
      <c r="AM199" s="189">
        <f t="shared" si="585"/>
        <v>7</v>
      </c>
      <c r="AN199" s="189">
        <f t="shared" si="585"/>
        <v>7</v>
      </c>
      <c r="AO199" s="189">
        <f t="shared" si="585"/>
        <v>0</v>
      </c>
      <c r="AP199" s="189">
        <f t="shared" si="585"/>
        <v>8</v>
      </c>
      <c r="AQ199" s="189">
        <f t="shared" si="585"/>
        <v>0</v>
      </c>
      <c r="AR199" s="189">
        <f t="shared" si="585"/>
        <v>99</v>
      </c>
      <c r="AS199" s="189">
        <f t="shared" si="585"/>
        <v>99</v>
      </c>
      <c r="AT199" s="189"/>
      <c r="AW199" s="189"/>
      <c r="AX199" s="189"/>
      <c r="BH199" s="189">
        <f>IF(ISNA(BH196),-1,IF(ISNA(BH198),99,IF(ISNA(BH197),BH196,0)))</f>
        <v>0</v>
      </c>
      <c r="BI199" s="189"/>
    </row>
    <row r="200" spans="1:61">
      <c r="A200" s="185" t="s">
        <v>16</v>
      </c>
      <c r="B200" s="22" t="str">
        <f t="shared" ref="B200:B207" si="587">IF(A200="*","","COM_PROJ")</f>
        <v/>
      </c>
      <c r="C200" s="23" t="str">
        <f t="shared" ref="C200:C207" si="588">IF($A200="*","","-")</f>
        <v/>
      </c>
      <c r="D200" s="57" t="str">
        <f t="shared" ref="D200:D207" si="589">B172</f>
        <v>TPPRCAR</v>
      </c>
      <c r="E200" s="23" t="str">
        <f t="shared" ref="E200:K207" si="590">IF($A200="*","","-")</f>
        <v/>
      </c>
      <c r="F200" s="23"/>
      <c r="H200" s="23" t="str">
        <f t="shared" si="590"/>
        <v/>
      </c>
      <c r="J200" s="23" t="str">
        <f t="shared" si="590"/>
        <v/>
      </c>
      <c r="K200" s="23" t="str">
        <f t="shared" si="590"/>
        <v/>
      </c>
      <c r="L200" s="22" t="str">
        <f t="shared" ref="L200:L207" si="591">IF(A200="*","",0)</f>
        <v/>
      </c>
      <c r="M200" s="186" cm="1">
        <f t="array" ref="M200">IF(M$199=-1,N200,IF(M$199=99,L200,IF(M$199=0,INDEX($E186:$M186,0,M$197),(INDEX($E186:$M186,0,M$199+1)-INDEX($E186:$M186,0,M$199))/(INDEX($E$185:$M$185,0,M$199+1)-INDEX($E$185:$M$185,0,M$199))+L200)))</f>
        <v>76.916431902036379</v>
      </c>
      <c r="N200" s="186" cm="1">
        <f t="array" ref="N200">IF(N$199=-1,O200,IF(N$199=99,M200,IF(N$199=0,INDEX($E186:$M186,0,N$197),(INDEX($E186:$M186,0,N$199+1)-INDEX($E186:$M186,0,N$199))/(INDEX($E$185:$M$185,0,N$199+1)-INDEX($E$185:$M$185,0,N$199))+M200)))</f>
        <v>77.175163564637614</v>
      </c>
      <c r="O200" s="186" cm="1">
        <f t="array" ref="O200">IF(O$199=-1,P200,IF(O$199=99,N200,IF(O$199=0,INDEX($E186:$M186,0,O$197),(INDEX($E186:$M186,0,O$199+1)-INDEX($E186:$M186,0,O$199))/(INDEX($E$185:$M$185,0,O$199+1)-INDEX($E$185:$M$185,0,O$199))+N200)))</f>
        <v>77.43389522723885</v>
      </c>
      <c r="P200" s="186" cm="1">
        <f t="array" ref="P200">IF(P$199=-1,Q200,IF(P$199=99,O200,IF(P$199=0,INDEX($E186:$M186,0,P$197),(INDEX($E186:$M186,0,P$199+1)-INDEX($E186:$M186,0,P$199))/(INDEX($E$185:$M$185,0,P$199+1)-INDEX($E$185:$M$185,0,P$199))+O200)))</f>
        <v>77.692626889840085</v>
      </c>
      <c r="Q200" s="186" cm="1">
        <f t="array" ref="Q200">IF(Q$199=-1,R200,IF(Q$199=99,P200,IF(Q$199=0,INDEX($E186:$M186,0,Q$197),(INDEX($E186:$M186,0,Q$199+1)-INDEX($E186:$M186,0,Q$199))/(INDEX($E$185:$M$185,0,Q$199+1)-INDEX($E$185:$M$185,0,Q$199))+P200)))</f>
        <v>78.29395867968654</v>
      </c>
      <c r="R200" s="186" cm="1">
        <f t="array" ref="R200">IF(R$199=-1,S200,IF(R$199=99,Q200,IF(R$199=0,INDEX($E186:$M186,0,R$197),(INDEX($E186:$M186,0,R$199+1)-INDEX($E186:$M186,0,R$199))/(INDEX($E$185:$M$185,0,R$199+1)-INDEX($E$185:$M$185,0,R$199))+Q200)))</f>
        <v>78.895290469532995</v>
      </c>
      <c r="S200" s="186" cm="1">
        <f t="array" ref="S200">IF(S$199=-1,T200,IF(S$199=99,R200,IF(S$199=0,INDEX($E186:$M186,0,S$197),(INDEX($E186:$M186,0,S$199+1)-INDEX($E186:$M186,0,S$199))/(INDEX($E$185:$M$185,0,S$199+1)-INDEX($E$185:$M$185,0,S$199))+R200)))</f>
        <v>80.702554979140871</v>
      </c>
      <c r="T200" s="186" cm="1">
        <f t="array" ref="T200">IF(T$199=-1,U200,IF(T$199=99,S200,IF(T$199=0,INDEX($E186:$M186,0,T$197),(INDEX($E186:$M186,0,T$199+1)-INDEX($E186:$M186,0,T$199))/(INDEX($E$185:$M$185,0,T$199+1)-INDEX($E$185:$M$185,0,T$199))+S200)))</f>
        <v>82.509819488748732</v>
      </c>
      <c r="U200" s="186" cm="1">
        <f t="array" ref="U200">IF(U$199=-1,V200,IF(U$199=99,T200,IF(U$199=0,INDEX($E186:$M186,0,U$197),(INDEX($E186:$M186,0,U$199+1)-INDEX($E186:$M186,0,U$199))/(INDEX($E$185:$M$185,0,U$199+1)-INDEX($E$185:$M$185,0,U$199))+T200)))</f>
        <v>78.945392960070208</v>
      </c>
      <c r="V200" s="186" cm="1">
        <f t="array" ref="V200">IF(V$199=-1,W200,IF(V$199=99,U200,IF(V$199=0,INDEX($E186:$M186,0,V$197),(INDEX($E186:$M186,0,V$199+1)-INDEX($E186:$M186,0,V$199))/(INDEX($E$185:$M$185,0,V$199+1)-INDEX($E$185:$M$185,0,V$199))+U200)))</f>
        <v>79.146408160322196</v>
      </c>
      <c r="W200" s="186" cm="1">
        <f t="array" ref="W200">IF(W$199=-1,X200,IF(W$199=99,V200,IF(W$199=0,INDEX($E186:$M186,0,W$197),(INDEX($E186:$M186,0,W$199+1)-INDEX($E186:$M186,0,W$199))/(INDEX($E$185:$M$185,0,W$199+1)-INDEX($E$185:$M$185,0,W$199))+V200)))</f>
        <v>81.545400529425592</v>
      </c>
      <c r="X200" s="186" cm="1">
        <f t="array" ref="X200">IF(X$199=-1,Y200,IF(X$199=99,W200,IF(X$199=0,INDEX($E186:$M186,0,X$197),(INDEX($E186:$M186,0,X$199+1)-INDEX($E186:$M186,0,X$199))/(INDEX($E$185:$M$185,0,X$199+1)-INDEX($E$185:$M$185,0,X$199))+W200)))</f>
        <v>83.944392898528989</v>
      </c>
      <c r="Y200" s="186" cm="1">
        <f t="array" ref="Y200">IF(Y$199=-1,Z200,IF(Y$199=99,X200,IF(Y$199=0,INDEX($E186:$M186,0,Y$197),(INDEX($E186:$M186,0,Y$199+1)-INDEX($E186:$M186,0,Y$199))/(INDEX($E$185:$M$185,0,Y$199+1)-INDEX($E$185:$M$185,0,Y$199))+X200)))</f>
        <v>86.343385267632385</v>
      </c>
      <c r="Z200" s="186" cm="1">
        <f t="array" ref="Z200">IF(Z$199=-1,AA200,IF(Z$199=99,Y200,IF(Z$199=0,INDEX($E186:$M186,0,Z$197),(INDEX($E186:$M186,0,Z$199+1)-INDEX($E186:$M186,0,Z$199))/(INDEX($E$185:$M$185,0,Z$199+1)-INDEX($E$185:$M$185,0,Z$199))+Y200)))</f>
        <v>88.742377636735782</v>
      </c>
      <c r="AA200" s="186" cm="1">
        <f t="array" ref="AA200">IF(AA$199=-1,AB200,IF(AA$199=99,Z200,IF(AA$199=0,INDEX($E186:$M186,0,AA$197),(INDEX($E186:$M186,0,AA$199+1)-INDEX($E186:$M186,0,AA$199))/(INDEX($E$185:$M$185,0,AA$199+1)-INDEX($E$185:$M$185,0,AA$199))+Z200)))</f>
        <v>91.141370005839178</v>
      </c>
      <c r="AB200" s="186" cm="1">
        <f t="array" ref="AB200">IF(AB$199=-1,AC200,IF(AB$199=99,AA200,IF(AB$199=0,INDEX($E186:$M186,0,AB$197),(INDEX($E186:$M186,0,AB$199+1)-INDEX($E186:$M186,0,AB$199))/(INDEX($E$185:$M$185,0,AB$199+1)-INDEX($E$185:$M$185,0,AB$199))+AA200)))</f>
        <v>93.540362374942575</v>
      </c>
      <c r="AC200" s="186" cm="1">
        <f t="array" ref="AC200">IF(AC$199=-1,AD200,IF(AC$199=99,AB200,IF(AC$199=0,INDEX($E186:$M186,0,AC$197),(INDEX($E186:$M186,0,AC$199+1)-INDEX($E186:$M186,0,AC$199))/(INDEX($E$185:$M$185,0,AC$199+1)-INDEX($E$185:$M$185,0,AC$199))+AB200)))</f>
        <v>95.939354744045971</v>
      </c>
      <c r="AD200" s="186" cm="1">
        <f t="array" ref="AD200">IF(AD$199=-1,AE200,IF(AD$199=99,AC200,IF(AD$199=0,INDEX($E186:$M186,0,AD$197),(INDEX($E186:$M186,0,AD$199+1)-INDEX($E186:$M186,0,AD$199))/(INDEX($E$185:$M$185,0,AD$199+1)-INDEX($E$185:$M$185,0,AD$199))+AC200)))</f>
        <v>98.338347113149368</v>
      </c>
      <c r="AE200" s="186" cm="1">
        <f t="array" ref="AE200">IF(AE$199=-1,AF200,IF(AE$199=99,AD200,IF(AE$199=0,INDEX($E186:$M186,0,AE$197),(INDEX($E186:$M186,0,AE$199+1)-INDEX($E186:$M186,0,AE$199))/(INDEX($E$185:$M$185,0,AE$199+1)-INDEX($E$185:$M$185,0,AE$199))+AD200)))</f>
        <v>100.73733948225272</v>
      </c>
      <c r="AF200" s="186" cm="1">
        <f t="array" ref="AF200">IF(AF$199=-1,AG200,IF(AF$199=99,AE200,IF(AF$199=0,INDEX($E186:$M186,0,AF$197),(INDEX($E186:$M186,0,AF$199+1)-INDEX($E186:$M186,0,AF$199))/(INDEX($E$185:$M$185,0,AF$199+1)-INDEX($E$185:$M$185,0,AF$199))+AE200)))</f>
        <v>103.92962761607545</v>
      </c>
      <c r="AG200" s="186" cm="1">
        <f t="array" ref="AG200">IF(AG$199=-1,AH200,IF(AG$199=99,AF200,IF(AG$199=0,INDEX($E186:$M186,0,AG$197),(INDEX($E186:$M186,0,AG$199+1)-INDEX($E186:$M186,0,AG$199))/(INDEX($E$185:$M$185,0,AG$199+1)-INDEX($E$185:$M$185,0,AG$199))+AF200)))</f>
        <v>107.12191574989818</v>
      </c>
      <c r="AH200" s="186" cm="1">
        <f t="array" ref="AH200">IF(AH$199=-1,AI200,IF(AH$199=99,AG200,IF(AH$199=0,INDEX($E186:$M186,0,AH$197),(INDEX($E186:$M186,0,AH$199+1)-INDEX($E186:$M186,0,AH$199))/(INDEX($E$185:$M$185,0,AH$199+1)-INDEX($E$185:$M$185,0,AH$199))+AG200)))</f>
        <v>110.31420388372091</v>
      </c>
      <c r="AI200" s="186" cm="1">
        <f t="array" ref="AI200">IF(AI$199=-1,AJ200,IF(AI$199=99,AH200,IF(AI$199=0,INDEX($E186:$M186,0,AI$197),(INDEX($E186:$M186,0,AI$199+1)-INDEX($E186:$M186,0,AI$199))/(INDEX($E$185:$M$185,0,AI$199+1)-INDEX($E$185:$M$185,0,AI$199))+AH200)))</f>
        <v>113.50649201754364</v>
      </c>
      <c r="AJ200" s="186" cm="1">
        <f t="array" ref="AJ200">IF(AJ$199=-1,AK200,IF(AJ$199=99,AI200,IF(AJ$199=0,INDEX($E186:$M186,0,AJ$197),(INDEX($E186:$M186,0,AJ$199+1)-INDEX($E186:$M186,0,AJ$199))/(INDEX($E$185:$M$185,0,AJ$199+1)-INDEX($E$185:$M$185,0,AJ$199))+AI200)))</f>
        <v>116.69878015136636</v>
      </c>
      <c r="AK200" s="186" cm="1">
        <f t="array" ref="AK200">IF(AK$199=-1,AL200,IF(AK$199=99,AJ200,IF(AK$199=0,INDEX($E186:$M186,0,AK$197),(INDEX($E186:$M186,0,AK$199+1)-INDEX($E186:$M186,0,AK$199))/(INDEX($E$185:$M$185,0,AK$199+1)-INDEX($E$185:$M$185,0,AK$199))+AJ200)))</f>
        <v>119.89106828518909</v>
      </c>
      <c r="AL200" s="186" cm="1">
        <f t="array" ref="AL200">IF(AL$199=-1,AM200,IF(AL$199=99,AK200,IF(AL$199=0,INDEX($E186:$M186,0,AL$197),(INDEX($E186:$M186,0,AL$199+1)-INDEX($E186:$M186,0,AL$199))/(INDEX($E$185:$M$185,0,AL$199+1)-INDEX($E$185:$M$185,0,AL$199))+AK200)))</f>
        <v>123.08335641901182</v>
      </c>
      <c r="AM200" s="186" cm="1">
        <f t="array" ref="AM200">IF(AM$199=-1,AN200,IF(AM$199=99,AL200,IF(AM$199=0,INDEX($E186:$M186,0,AM$197),(INDEX($E186:$M186,0,AM$199+1)-INDEX($E186:$M186,0,AM$199))/(INDEX($E$185:$M$185,0,AM$199+1)-INDEX($E$185:$M$185,0,AM$199))+AL200)))</f>
        <v>126.27564455283455</v>
      </c>
      <c r="AN200" s="186" cm="1">
        <f t="array" ref="AN200">IF(AN$199=-1,AO200,IF(AN$199=99,AM200,IF(AN$199=0,INDEX($E186:$M186,0,AN$197),(INDEX($E186:$M186,0,AN$199+1)-INDEX($E186:$M186,0,AN$199))/(INDEX($E$185:$M$185,0,AN$199+1)-INDEX($E$185:$M$185,0,AN$199))+AM200)))</f>
        <v>129.46793268665726</v>
      </c>
      <c r="AO200" s="186" cm="1">
        <f t="array" ref="AO200">IF(AO$199=-1,AP200,IF(AO$199=99,AN200,IF(AO$199=0,INDEX($E186:$M186,0,AO$197),(INDEX($E186:$M186,0,AO$199+1)-INDEX($E186:$M186,0,AO$199))/(INDEX($E$185:$M$185,0,AO$199+1)-INDEX($E$185:$M$185,0,AO$199))+AN200)))</f>
        <v>132.66022082047996</v>
      </c>
      <c r="AP200" s="186" cm="1">
        <f t="array" ref="AP200">IF(AP$199=-1,AQ200,IF(AP$199=99,AO200,IF(AP$199=0,INDEX($E186:$M186,0,AP$197),(INDEX($E186:$M186,0,AP$199+1)-INDEX($E186:$M186,0,AP$199))/(INDEX($E$185:$M$185,0,AP$199+1)-INDEX($E$185:$M$185,0,AP$199))+AO200)))</f>
        <v>136.1048017584954</v>
      </c>
      <c r="AQ200" s="186" cm="1">
        <f t="array" ref="AQ200">IF(AQ$199=-1,AR200,IF(AQ$199=99,AP200,IF(AQ$199=0,INDEX($E186:$M186,0,AQ$197),(INDEX($E186:$M186,0,AQ$199+1)-INDEX($E186:$M186,0,AQ$199))/(INDEX($E$185:$M$185,0,AQ$199+1)-INDEX($E$185:$M$185,0,AQ$199))+AP200)))</f>
        <v>167.10603020063436</v>
      </c>
      <c r="AR200" s="186" cm="1">
        <f t="array" ref="AR200">IF(AR$199=-1,AS200,IF(AR$199=99,AQ200,IF(AR$199=0,INDEX($E186:$M186,0,AR$197),(INDEX($E186:$M186,0,AR$199+1)-INDEX($E186:$M186,0,AR$199))/(INDEX($E$185:$M$185,0,AR$199+1)-INDEX($E$185:$M$185,0,AR$199))+AQ200)))</f>
        <v>167.10603020063436</v>
      </c>
      <c r="AS200" s="186" cm="1">
        <f t="array" ref="AS200">IF(AS$199=-1,#REF!,IF(AS$199=99,AR200,IF(AS$199=0,INDEX($E186:$M186,0,AS$197),(INDEX($E186:$M186,0,AS$199+1)-INDEX($E186:$M186,0,AS$199))/(INDEX($E$185:$M$185,0,AS$199+1)-INDEX($E$185:$M$185,0,AS$199))+AR200)))</f>
        <v>167.10603020063436</v>
      </c>
      <c r="AT200" s="186"/>
      <c r="AW200" s="186"/>
      <c r="AX200" s="186"/>
      <c r="BH200" s="186">
        <f t="shared" ref="BH200:BH207" si="592">E186</f>
        <v>76.916431902036379</v>
      </c>
      <c r="BI200" s="109">
        <f t="shared" ref="BI200:BI207" si="593">(M200-BH200)/M200</f>
        <v>0</v>
      </c>
    </row>
    <row r="201" spans="1:61">
      <c r="A201" s="185" t="s">
        <v>16</v>
      </c>
      <c r="B201" s="22" t="str">
        <f t="shared" si="587"/>
        <v/>
      </c>
      <c r="C201" s="23" t="str">
        <f t="shared" si="588"/>
        <v/>
      </c>
      <c r="D201" s="57" t="str">
        <f t="shared" si="589"/>
        <v>TPPRSUV</v>
      </c>
      <c r="E201" s="23" t="str">
        <f t="shared" si="590"/>
        <v/>
      </c>
      <c r="F201" s="23"/>
      <c r="H201" s="23" t="str">
        <f t="shared" si="590"/>
        <v/>
      </c>
      <c r="J201" s="23" t="str">
        <f t="shared" si="590"/>
        <v/>
      </c>
      <c r="K201" s="23" t="str">
        <f t="shared" si="590"/>
        <v/>
      </c>
      <c r="L201" s="22" t="str">
        <f t="shared" si="591"/>
        <v/>
      </c>
      <c r="M201" s="186" cm="1">
        <f t="array" ref="M201">IF(M$199=-1,N201,IF(M$199=99,L201,IF(M$199=0,INDEX($E187:$M187,0,M$197),(INDEX($E187:$M187,0,M$199+1)-INDEX($E187:$M187,0,M$199))/(INDEX($E$185:$M$185,0,M$199+1)-INDEX($E$185:$M$185,0,M$199))+L201)))</f>
        <v>9.8639485205430191</v>
      </c>
      <c r="N201" s="186" cm="1">
        <f t="array" ref="N201">IF(N$199=-1,O201,IF(N$199=99,M201,IF(N$199=0,INDEX($E187:$M187,0,N$197),(INDEX($E187:$M187,0,N$199+1)-INDEX($E187:$M187,0,N$199))/(INDEX($E$185:$M$185,0,N$199+1)-INDEX($E$185:$M$185,0,N$199))+M201)))</f>
        <v>9.8971288922454352</v>
      </c>
      <c r="O201" s="186" cm="1">
        <f t="array" ref="O201">IF(O$199=-1,P201,IF(O$199=99,N201,IF(O$199=0,INDEX($E187:$M187,0,O$197),(INDEX($E187:$M187,0,O$199+1)-INDEX($E187:$M187,0,O$199))/(INDEX($E$185:$M$185,0,O$199+1)-INDEX($E$185:$M$185,0,O$199))+N201)))</f>
        <v>9.9303092639478514</v>
      </c>
      <c r="P201" s="186" cm="1">
        <f t="array" ref="P201">IF(P$199=-1,Q201,IF(P$199=99,O201,IF(P$199=0,INDEX($E187:$M187,0,P$197),(INDEX($E187:$M187,0,P$199+1)-INDEX($E187:$M187,0,P$199))/(INDEX($E$185:$M$185,0,P$199+1)-INDEX($E$185:$M$185,0,P$199))+O201)))</f>
        <v>9.9634896356502658</v>
      </c>
      <c r="Q201" s="186" cm="1">
        <f t="array" ref="Q201">IF(Q$199=-1,R201,IF(Q$199=99,P201,IF(Q$199=0,INDEX($E187:$M187,0,Q$197),(INDEX($E187:$M187,0,Q$199+1)-INDEX($E187:$M187,0,Q$199))/(INDEX($E$185:$M$185,0,Q$199+1)-INDEX($E$185:$M$185,0,Q$199))+P201)))</f>
        <v>9.9976838333469189</v>
      </c>
      <c r="R201" s="186" cm="1">
        <f t="array" ref="R201">IF(R$199=-1,S201,IF(R$199=99,Q201,IF(R$199=0,INDEX($E187:$M187,0,R$197),(INDEX($E187:$M187,0,R$199+1)-INDEX($E187:$M187,0,R$199))/(INDEX($E$185:$M$185,0,R$199+1)-INDEX($E$185:$M$185,0,R$199))+Q201)))</f>
        <v>10.031878031043572</v>
      </c>
      <c r="S201" s="186" cm="1">
        <f t="array" ref="S201">IF(S$199=-1,T201,IF(S$199=99,R201,IF(S$199=0,INDEX($E187:$M187,0,S$197),(INDEX($E187:$M187,0,S$199+1)-INDEX($E187:$M187,0,S$199))/(INDEX($E$185:$M$185,0,S$199+1)-INDEX($E$185:$M$185,0,S$199))+R201)))</f>
        <v>10.261679544192463</v>
      </c>
      <c r="T201" s="186" cm="1">
        <f t="array" ref="T201">IF(T$199=-1,U201,IF(T$199=99,S201,IF(T$199=0,INDEX($E187:$M187,0,T$197),(INDEX($E187:$M187,0,T$199+1)-INDEX($E187:$M187,0,T$199))/(INDEX($E$185:$M$185,0,T$199+1)-INDEX($E$185:$M$185,0,T$199))+S201)))</f>
        <v>10.491481057341353</v>
      </c>
      <c r="U201" s="186" cm="1">
        <f t="array" ref="U201">IF(U$199=-1,V201,IF(U$199=99,T201,IF(U$199=0,INDEX($E187:$M187,0,U$197),(INDEX($E187:$M187,0,U$199+1)-INDEX($E187:$M187,0,U$199))/(INDEX($E$185:$M$185,0,U$199+1)-INDEX($E$185:$M$185,0,U$199))+T201)))</f>
        <v>10.038248779806008</v>
      </c>
      <c r="V201" s="186" cm="1">
        <f t="array" ref="V201">IF(V$199=-1,W201,IF(V$199=99,U201,IF(V$199=0,INDEX($E187:$M187,0,V$197),(INDEX($E187:$M187,0,V$199+1)-INDEX($E187:$M187,0,V$199))/(INDEX($E$185:$M$185,0,V$199+1)-INDEX($E$185:$M$185,0,V$199))+U201)))</f>
        <v>10.063808733503022</v>
      </c>
      <c r="W201" s="186" cm="1">
        <f t="array" ref="W201">IF(W$199=-1,X201,IF(W$199=99,V201,IF(W$199=0,INDEX($E187:$M187,0,W$197),(INDEX($E187:$M187,0,W$199+1)-INDEX($E187:$M187,0,W$199))/(INDEX($E$185:$M$185,0,W$199+1)-INDEX($E$185:$M$185,0,W$199))+V201)))</f>
        <v>10.368851007902698</v>
      </c>
      <c r="X201" s="186" cm="1">
        <f t="array" ref="X201">IF(X$199=-1,Y201,IF(X$199=99,W201,IF(X$199=0,INDEX($E187:$M187,0,X$197),(INDEX($E187:$M187,0,X$199+1)-INDEX($E187:$M187,0,X$199))/(INDEX($E$185:$M$185,0,X$199+1)-INDEX($E$185:$M$185,0,X$199))+W201)))</f>
        <v>10.673893282302375</v>
      </c>
      <c r="Y201" s="186" cm="1">
        <f t="array" ref="Y201">IF(Y$199=-1,Z201,IF(Y$199=99,X201,IF(Y$199=0,INDEX($E187:$M187,0,Y$197),(INDEX($E187:$M187,0,Y$199+1)-INDEX($E187:$M187,0,Y$199))/(INDEX($E$185:$M$185,0,Y$199+1)-INDEX($E$185:$M$185,0,Y$199))+X201)))</f>
        <v>10.978935556702051</v>
      </c>
      <c r="Z201" s="186" cm="1">
        <f t="array" ref="Z201">IF(Z$199=-1,AA201,IF(Z$199=99,Y201,IF(Z$199=0,INDEX($E187:$M187,0,Z$197),(INDEX($E187:$M187,0,Z$199+1)-INDEX($E187:$M187,0,Z$199))/(INDEX($E$185:$M$185,0,Z$199+1)-INDEX($E$185:$M$185,0,Z$199))+Y201)))</f>
        <v>11.283977831101728</v>
      </c>
      <c r="AA201" s="186" cm="1">
        <f t="array" ref="AA201">IF(AA$199=-1,AB201,IF(AA$199=99,Z201,IF(AA$199=0,INDEX($E187:$M187,0,AA$197),(INDEX($E187:$M187,0,AA$199+1)-INDEX($E187:$M187,0,AA$199))/(INDEX($E$185:$M$185,0,AA$199+1)-INDEX($E$185:$M$185,0,AA$199))+Z201)))</f>
        <v>11.589020105501405</v>
      </c>
      <c r="AB201" s="186" cm="1">
        <f t="array" ref="AB201">IF(AB$199=-1,AC201,IF(AB$199=99,AA201,IF(AB$199=0,INDEX($E187:$M187,0,AB$197),(INDEX($E187:$M187,0,AB$199+1)-INDEX($E187:$M187,0,AB$199))/(INDEX($E$185:$M$185,0,AB$199+1)-INDEX($E$185:$M$185,0,AB$199))+AA201)))</f>
        <v>11.894062379901081</v>
      </c>
      <c r="AC201" s="186" cm="1">
        <f t="array" ref="AC201">IF(AC$199=-1,AD201,IF(AC$199=99,AB201,IF(AC$199=0,INDEX($E187:$M187,0,AC$197),(INDEX($E187:$M187,0,AC$199+1)-INDEX($E187:$M187,0,AC$199))/(INDEX($E$185:$M$185,0,AC$199+1)-INDEX($E$185:$M$185,0,AC$199))+AB201)))</f>
        <v>12.199104654300758</v>
      </c>
      <c r="AD201" s="186" cm="1">
        <f t="array" ref="AD201">IF(AD$199=-1,AE201,IF(AD$199=99,AC201,IF(AD$199=0,INDEX($E187:$M187,0,AD$197),(INDEX($E187:$M187,0,AD$199+1)-INDEX($E187:$M187,0,AD$199))/(INDEX($E$185:$M$185,0,AD$199+1)-INDEX($E$185:$M$185,0,AD$199))+AC201)))</f>
        <v>12.504146928700434</v>
      </c>
      <c r="AE201" s="186" cm="1">
        <f t="array" ref="AE201">IF(AE$199=-1,AF201,IF(AE$199=99,AD201,IF(AE$199=0,INDEX($E187:$M187,0,AE$197),(INDEX($E187:$M187,0,AE$199+1)-INDEX($E187:$M187,0,AE$199))/(INDEX($E$185:$M$185,0,AE$199+1)-INDEX($E$185:$M$185,0,AE$199))+AD201)))</f>
        <v>12.809189203100114</v>
      </c>
      <c r="AF201" s="186" cm="1">
        <f t="array" ref="AF201">IF(AF$199=-1,AG201,IF(AF$199=99,AE201,IF(AF$199=0,INDEX($E187:$M187,0,AF$197),(INDEX($E187:$M187,0,AF$199+1)-INDEX($E187:$M187,0,AF$199))/(INDEX($E$185:$M$185,0,AF$199+1)-INDEX($E$185:$M$185,0,AF$199))+AE201)))</f>
        <v>13.215102471279591</v>
      </c>
      <c r="AG201" s="186" cm="1">
        <f t="array" ref="AG201">IF(AG$199=-1,AH201,IF(AG$199=99,AF201,IF(AG$199=0,INDEX($E187:$M187,0,AG$197),(INDEX($E187:$M187,0,AG$199+1)-INDEX($E187:$M187,0,AG$199))/(INDEX($E$185:$M$185,0,AG$199+1)-INDEX($E$185:$M$185,0,AG$199))+AF201)))</f>
        <v>13.621015739459068</v>
      </c>
      <c r="AH201" s="186" cm="1">
        <f t="array" ref="AH201">IF(AH$199=-1,AI201,IF(AH$199=99,AG201,IF(AH$199=0,INDEX($E187:$M187,0,AH$197),(INDEX($E187:$M187,0,AH$199+1)-INDEX($E187:$M187,0,AH$199))/(INDEX($E$185:$M$185,0,AH$199+1)-INDEX($E$185:$M$185,0,AH$199))+AG201)))</f>
        <v>14.026929007638545</v>
      </c>
      <c r="AI201" s="186" cm="1">
        <f t="array" ref="AI201">IF(AI$199=-1,AJ201,IF(AI$199=99,AH201,IF(AI$199=0,INDEX($E187:$M187,0,AI$197),(INDEX($E187:$M187,0,AI$199+1)-INDEX($E187:$M187,0,AI$199))/(INDEX($E$185:$M$185,0,AI$199+1)-INDEX($E$185:$M$185,0,AI$199))+AH201)))</f>
        <v>14.432842275818022</v>
      </c>
      <c r="AJ201" s="186" cm="1">
        <f t="array" ref="AJ201">IF(AJ$199=-1,AK201,IF(AJ$199=99,AI201,IF(AJ$199=0,INDEX($E187:$M187,0,AJ$197),(INDEX($E187:$M187,0,AJ$199+1)-INDEX($E187:$M187,0,AJ$199))/(INDEX($E$185:$M$185,0,AJ$199+1)-INDEX($E$185:$M$185,0,AJ$199))+AI201)))</f>
        <v>14.838755543997499</v>
      </c>
      <c r="AK201" s="186" cm="1">
        <f t="array" ref="AK201">IF(AK$199=-1,AL201,IF(AK$199=99,AJ201,IF(AK$199=0,INDEX($E187:$M187,0,AK$197),(INDEX($E187:$M187,0,AK$199+1)-INDEX($E187:$M187,0,AK$199))/(INDEX($E$185:$M$185,0,AK$199+1)-INDEX($E$185:$M$185,0,AK$199))+AJ201)))</f>
        <v>15.244668812176975</v>
      </c>
      <c r="AL201" s="186" cm="1">
        <f t="array" ref="AL201">IF(AL$199=-1,AM201,IF(AL$199=99,AK201,IF(AL$199=0,INDEX($E187:$M187,0,AL$197),(INDEX($E187:$M187,0,AL$199+1)-INDEX($E187:$M187,0,AL$199))/(INDEX($E$185:$M$185,0,AL$199+1)-INDEX($E$185:$M$185,0,AL$199))+AK201)))</f>
        <v>15.650582080356452</v>
      </c>
      <c r="AM201" s="186" cm="1">
        <f t="array" ref="AM201">IF(AM$199=-1,AN201,IF(AM$199=99,AL201,IF(AM$199=0,INDEX($E187:$M187,0,AM$197),(INDEX($E187:$M187,0,AM$199+1)-INDEX($E187:$M187,0,AM$199))/(INDEX($E$185:$M$185,0,AM$199+1)-INDEX($E$185:$M$185,0,AM$199))+AL201)))</f>
        <v>16.056495348535929</v>
      </c>
      <c r="AN201" s="186" cm="1">
        <f t="array" ref="AN201">IF(AN$199=-1,AO201,IF(AN$199=99,AM201,IF(AN$199=0,INDEX($E187:$M187,0,AN$197),(INDEX($E187:$M187,0,AN$199+1)-INDEX($E187:$M187,0,AN$199))/(INDEX($E$185:$M$185,0,AN$199+1)-INDEX($E$185:$M$185,0,AN$199))+AM201)))</f>
        <v>16.462408616715408</v>
      </c>
      <c r="AO201" s="186" cm="1">
        <f t="array" ref="AO201">IF(AO$199=-1,AP201,IF(AO$199=99,AN201,IF(AO$199=0,INDEX($E187:$M187,0,AO$197),(INDEX($E187:$M187,0,AO$199+1)-INDEX($E187:$M187,0,AO$199))/(INDEX($E$185:$M$185,0,AO$199+1)-INDEX($E$185:$M$185,0,AO$199))+AN201)))</f>
        <v>16.868321884894883</v>
      </c>
      <c r="AP201" s="186" cm="1">
        <f t="array" ref="AP201">IF(AP$199=-1,AQ201,IF(AP$199=99,AO201,IF(AP$199=0,INDEX($E187:$M187,0,AP$197),(INDEX($E187:$M187,0,AP$199+1)-INDEX($E187:$M187,0,AP$199))/(INDEX($E$185:$M$185,0,AP$199+1)-INDEX($E$185:$M$185,0,AP$199))+AO201)))</f>
        <v>17.306315276294754</v>
      </c>
      <c r="AQ201" s="186" cm="1">
        <f t="array" ref="AQ201">IF(AQ$199=-1,AR201,IF(AQ$199=99,AP201,IF(AQ$199=0,INDEX($E187:$M187,0,AQ$197),(INDEX($E187:$M187,0,AQ$199+1)-INDEX($E187:$M187,0,AQ$199))/(INDEX($E$185:$M$185,0,AQ$199+1)-INDEX($E$185:$M$185,0,AQ$199))+AP201)))</f>
        <v>21.248255798893577</v>
      </c>
      <c r="AR201" s="186" cm="1">
        <f t="array" ref="AR201">IF(AR$199=-1,AS201,IF(AR$199=99,AQ201,IF(AR$199=0,INDEX($E187:$M187,0,AR$197),(INDEX($E187:$M187,0,AR$199+1)-INDEX($E187:$M187,0,AR$199))/(INDEX($E$185:$M$185,0,AR$199+1)-INDEX($E$185:$M$185,0,AR$199))+AQ201)))</f>
        <v>21.248255798893577</v>
      </c>
      <c r="AS201" s="186" cm="1">
        <f t="array" ref="AS201">IF(AS$199=-1,#REF!,IF(AS$199=99,AR201,IF(AS$199=0,INDEX($E187:$M187,0,AS$197),(INDEX($E187:$M187,0,AS$199+1)-INDEX($E187:$M187,0,AS$199))/(INDEX($E$185:$M$185,0,AS$199+1)-INDEX($E$185:$M$185,0,AS$199))+AR201)))</f>
        <v>21.248255798893577</v>
      </c>
      <c r="AT201" s="186"/>
      <c r="AW201" s="186"/>
      <c r="AX201" s="186"/>
      <c r="BH201" s="186">
        <f t="shared" si="592"/>
        <v>9.8639485205430191</v>
      </c>
      <c r="BI201" s="109">
        <f t="shared" si="593"/>
        <v>0</v>
      </c>
    </row>
    <row r="202" spans="1:61">
      <c r="A202" s="185" t="s">
        <v>16</v>
      </c>
      <c r="B202" s="22" t="str">
        <f t="shared" si="587"/>
        <v/>
      </c>
      <c r="C202" s="23" t="str">
        <f t="shared" si="588"/>
        <v/>
      </c>
      <c r="D202" s="57" t="str">
        <f t="shared" si="589"/>
        <v>TPPRMOT</v>
      </c>
      <c r="E202" s="23" t="str">
        <f t="shared" si="590"/>
        <v/>
      </c>
      <c r="F202" s="23"/>
      <c r="H202" s="23" t="str">
        <f t="shared" si="590"/>
        <v/>
      </c>
      <c r="J202" s="23" t="str">
        <f t="shared" si="590"/>
        <v/>
      </c>
      <c r="K202" s="23" t="str">
        <f t="shared" si="590"/>
        <v/>
      </c>
      <c r="L202" s="22" t="str">
        <f t="shared" si="591"/>
        <v/>
      </c>
      <c r="M202" s="186" cm="1">
        <f t="array" ref="M202">IF(M$199=-1,N202,IF(M$199=99,L202,IF(M$199=0,INDEX($E188:$M188,0,M$197),(INDEX($E188:$M188,0,M$199+1)-INDEX($E188:$M188,0,M$199))/(INDEX($E$185:$M$185,0,M$199+1)-INDEX($E$185:$M$185,0,M$199))+L202)))</f>
        <v>3.3624693609771357</v>
      </c>
      <c r="N202" s="186" cm="1">
        <f t="array" ref="N202">IF(N$199=-1,O202,IF(N$199=99,M202,IF(N$199=0,INDEX($E188:$M188,0,N$197),(INDEX($E188:$M188,0,N$199+1)-INDEX($E188:$M188,0,N$199))/(INDEX($E$185:$M$185,0,N$199+1)-INDEX($E$185:$M$185,0,N$199))+M202)))</f>
        <v>3.1521714199707915</v>
      </c>
      <c r="O202" s="186" cm="1">
        <f t="array" ref="O202">IF(O$199=-1,P202,IF(O$199=99,N202,IF(O$199=0,INDEX($E188:$M188,0,O$197),(INDEX($E188:$M188,0,O$199+1)-INDEX($E188:$M188,0,O$199))/(INDEX($E$185:$M$185,0,O$199+1)-INDEX($E$185:$M$185,0,O$199))+N202)))</f>
        <v>2.9418734789644474</v>
      </c>
      <c r="P202" s="186" cm="1">
        <f t="array" ref="P202">IF(P$199=-1,Q202,IF(P$199=99,O202,IF(P$199=0,INDEX($E188:$M188,0,P$197),(INDEX($E188:$M188,0,P$199+1)-INDEX($E188:$M188,0,P$199))/(INDEX($E$185:$M$185,0,P$199+1)-INDEX($E$185:$M$185,0,P$199))+O202)))</f>
        <v>2.7315755379581028</v>
      </c>
      <c r="Q202" s="186" cm="1">
        <f t="array" ref="Q202">IF(Q$199=-1,R202,IF(Q$199=99,P202,IF(Q$199=0,INDEX($E188:$M188,0,Q$197),(INDEX($E188:$M188,0,Q$199+1)-INDEX($E188:$M188,0,Q$199))/(INDEX($E$185:$M$185,0,Q$199+1)-INDEX($E$185:$M$185,0,Q$199))+P202)))</f>
        <v>2.7409501684725033</v>
      </c>
      <c r="R202" s="186" cm="1">
        <f t="array" ref="R202">IF(R$199=-1,S202,IF(R$199=99,Q202,IF(R$199=0,INDEX($E188:$M188,0,R$197),(INDEX($E188:$M188,0,R$199+1)-INDEX($E188:$M188,0,R$199))/(INDEX($E$185:$M$185,0,R$199+1)-INDEX($E$185:$M$185,0,R$199))+Q202)))</f>
        <v>2.7503247989869042</v>
      </c>
      <c r="S202" s="186" cm="1">
        <f t="array" ref="S202">IF(S$199=-1,T202,IF(S$199=99,R202,IF(S$199=0,INDEX($E188:$M188,0,S$197),(INDEX($E188:$M188,0,S$199+1)-INDEX($E188:$M188,0,S$199))/(INDEX($E$185:$M$185,0,S$199+1)-INDEX($E$185:$M$185,0,S$199))+R202)))</f>
        <v>2.8133268409278349</v>
      </c>
      <c r="T202" s="186" cm="1">
        <f t="array" ref="T202">IF(T$199=-1,U202,IF(T$199=99,S202,IF(T$199=0,INDEX($E188:$M188,0,T$197),(INDEX($E188:$M188,0,T$199+1)-INDEX($E188:$M188,0,T$199))/(INDEX($E$185:$M$185,0,T$199+1)-INDEX($E$185:$M$185,0,T$199))+S202)))</f>
        <v>2.8763288828687656</v>
      </c>
      <c r="U202" s="186" cm="1">
        <f t="array" ref="U202">IF(U$199=-1,V202,IF(U$199=99,T202,IF(U$199=0,INDEX($E188:$M188,0,U$197),(INDEX($E188:$M188,0,U$199+1)-INDEX($E188:$M188,0,U$199))/(INDEX($E$185:$M$185,0,U$199+1)-INDEX($E$185:$M$185,0,U$199))+T202)))</f>
        <v>2.7520713940167898</v>
      </c>
      <c r="V202" s="186" cm="1">
        <f t="array" ref="V202">IF(V$199=-1,W202,IF(V$199=99,U202,IF(V$199=0,INDEX($E188:$M188,0,V$197),(INDEX($E188:$M188,0,V$199+1)-INDEX($E188:$M188,0,V$199))/(INDEX($E$185:$M$185,0,V$199+1)-INDEX($E$185:$M$185,0,V$199))+U202)))</f>
        <v>2.7590788730049032</v>
      </c>
      <c r="W202" s="186" cm="1">
        <f t="array" ref="W202">IF(W$199=-1,X202,IF(W$199=99,V202,IF(W$199=0,INDEX($E188:$M188,0,W$197),(INDEX($E188:$M188,0,W$199+1)-INDEX($E188:$M188,0,W$199))/(INDEX($E$185:$M$185,0,W$199+1)-INDEX($E$185:$M$185,0,W$199))+V202)))</f>
        <v>2.8427088104328333</v>
      </c>
      <c r="X202" s="186" cm="1">
        <f t="array" ref="X202">IF(X$199=-1,Y202,IF(X$199=99,W202,IF(X$199=0,INDEX($E188:$M188,0,X$197),(INDEX($E188:$M188,0,X$199+1)-INDEX($E188:$M188,0,X$199))/(INDEX($E$185:$M$185,0,X$199+1)-INDEX($E$185:$M$185,0,X$199))+W202)))</f>
        <v>2.9263387478607634</v>
      </c>
      <c r="Y202" s="186" cm="1">
        <f t="array" ref="Y202">IF(Y$199=-1,Z202,IF(Y$199=99,X202,IF(Y$199=0,INDEX($E188:$M188,0,Y$197),(INDEX($E188:$M188,0,Y$199+1)-INDEX($E188:$M188,0,Y$199))/(INDEX($E$185:$M$185,0,Y$199+1)-INDEX($E$185:$M$185,0,Y$199))+X202)))</f>
        <v>3.0099686852886935</v>
      </c>
      <c r="Z202" s="186" cm="1">
        <f t="array" ref="Z202">IF(Z$199=-1,AA202,IF(Z$199=99,Y202,IF(Z$199=0,INDEX($E188:$M188,0,Z$197),(INDEX($E188:$M188,0,Z$199+1)-INDEX($E188:$M188,0,Z$199))/(INDEX($E$185:$M$185,0,Z$199+1)-INDEX($E$185:$M$185,0,Z$199))+Y202)))</f>
        <v>3.0935986227166237</v>
      </c>
      <c r="AA202" s="186" cm="1">
        <f t="array" ref="AA202">IF(AA$199=-1,AB202,IF(AA$199=99,Z202,IF(AA$199=0,INDEX($E188:$M188,0,AA$197),(INDEX($E188:$M188,0,AA$199+1)-INDEX($E188:$M188,0,AA$199))/(INDEX($E$185:$M$185,0,AA$199+1)-INDEX($E$185:$M$185,0,AA$199))+Z202)))</f>
        <v>3.1772285601445538</v>
      </c>
      <c r="AB202" s="186" cm="1">
        <f t="array" ref="AB202">IF(AB$199=-1,AC202,IF(AB$199=99,AA202,IF(AB$199=0,INDEX($E188:$M188,0,AB$197),(INDEX($E188:$M188,0,AB$199+1)-INDEX($E188:$M188,0,AB$199))/(INDEX($E$185:$M$185,0,AB$199+1)-INDEX($E$185:$M$185,0,AB$199))+AA202)))</f>
        <v>3.2608584975724839</v>
      </c>
      <c r="AC202" s="186" cm="1">
        <f t="array" ref="AC202">IF(AC$199=-1,AD202,IF(AC$199=99,AB202,IF(AC$199=0,INDEX($E188:$M188,0,AC$197),(INDEX($E188:$M188,0,AC$199+1)-INDEX($E188:$M188,0,AC$199))/(INDEX($E$185:$M$185,0,AC$199+1)-INDEX($E$185:$M$185,0,AC$199))+AB202)))</f>
        <v>3.344488435000414</v>
      </c>
      <c r="AD202" s="186" cm="1">
        <f t="array" ref="AD202">IF(AD$199=-1,AE202,IF(AD$199=99,AC202,IF(AD$199=0,INDEX($E188:$M188,0,AD$197),(INDEX($E188:$M188,0,AD$199+1)-INDEX($E188:$M188,0,AD$199))/(INDEX($E$185:$M$185,0,AD$199+1)-INDEX($E$185:$M$185,0,AD$199))+AC202)))</f>
        <v>3.4281183724283442</v>
      </c>
      <c r="AE202" s="186" cm="1">
        <f t="array" ref="AE202">IF(AE$199=-1,AF202,IF(AE$199=99,AD202,IF(AE$199=0,INDEX($E188:$M188,0,AE$197),(INDEX($E188:$M188,0,AE$199+1)-INDEX($E188:$M188,0,AE$199))/(INDEX($E$185:$M$185,0,AE$199+1)-INDEX($E$185:$M$185,0,AE$199))+AD202)))</f>
        <v>3.5117483098562734</v>
      </c>
      <c r="AF202" s="186" cm="1">
        <f t="array" ref="AF202">IF(AF$199=-1,AG202,IF(AF$199=99,AE202,IF(AF$199=0,INDEX($E188:$M188,0,AF$197),(INDEX($E188:$M188,0,AF$199+1)-INDEX($E188:$M188,0,AF$199))/(INDEX($E$185:$M$185,0,AF$199+1)-INDEX($E$185:$M$185,0,AF$199))+AE202)))</f>
        <v>3.6230328892996404</v>
      </c>
      <c r="AG202" s="186" cm="1">
        <f t="array" ref="AG202">IF(AG$199=-1,AH202,IF(AG$199=99,AF202,IF(AG$199=0,INDEX($E188:$M188,0,AG$197),(INDEX($E188:$M188,0,AG$199+1)-INDEX($E188:$M188,0,AG$199))/(INDEX($E$185:$M$185,0,AG$199+1)-INDEX($E$185:$M$185,0,AG$199))+AF202)))</f>
        <v>3.7343174687430074</v>
      </c>
      <c r="AH202" s="186" cm="1">
        <f t="array" ref="AH202">IF(AH$199=-1,AI202,IF(AH$199=99,AG202,IF(AH$199=0,INDEX($E188:$M188,0,AH$197),(INDEX($E188:$M188,0,AH$199+1)-INDEX($E188:$M188,0,AH$199))/(INDEX($E$185:$M$185,0,AH$199+1)-INDEX($E$185:$M$185,0,AH$199))+AG202)))</f>
        <v>3.8456020481863744</v>
      </c>
      <c r="AI202" s="186" cm="1">
        <f t="array" ref="AI202">IF(AI$199=-1,AJ202,IF(AI$199=99,AH202,IF(AI$199=0,INDEX($E188:$M188,0,AI$197),(INDEX($E188:$M188,0,AI$199+1)-INDEX($E188:$M188,0,AI$199))/(INDEX($E$185:$M$185,0,AI$199+1)-INDEX($E$185:$M$185,0,AI$199))+AH202)))</f>
        <v>3.9568866276297414</v>
      </c>
      <c r="AJ202" s="186" cm="1">
        <f t="array" ref="AJ202">IF(AJ$199=-1,AK202,IF(AJ$199=99,AI202,IF(AJ$199=0,INDEX($E188:$M188,0,AJ$197),(INDEX($E188:$M188,0,AJ$199+1)-INDEX($E188:$M188,0,AJ$199))/(INDEX($E$185:$M$185,0,AJ$199+1)-INDEX($E$185:$M$185,0,AJ$199))+AI202)))</f>
        <v>4.0681712070731084</v>
      </c>
      <c r="AK202" s="186" cm="1">
        <f t="array" ref="AK202">IF(AK$199=-1,AL202,IF(AK$199=99,AJ202,IF(AK$199=0,INDEX($E188:$M188,0,AK$197),(INDEX($E188:$M188,0,AK$199+1)-INDEX($E188:$M188,0,AK$199))/(INDEX($E$185:$M$185,0,AK$199+1)-INDEX($E$185:$M$185,0,AK$199))+AJ202)))</f>
        <v>4.1794557865164759</v>
      </c>
      <c r="AL202" s="186" cm="1">
        <f t="array" ref="AL202">IF(AL$199=-1,AM202,IF(AL$199=99,AK202,IF(AL$199=0,INDEX($E188:$M188,0,AL$197),(INDEX($E188:$M188,0,AL$199+1)-INDEX($E188:$M188,0,AL$199))/(INDEX($E$185:$M$185,0,AL$199+1)-INDEX($E$185:$M$185,0,AL$199))+AK202)))</f>
        <v>4.2907403659598433</v>
      </c>
      <c r="AM202" s="186" cm="1">
        <f t="array" ref="AM202">IF(AM$199=-1,AN202,IF(AM$199=99,AL202,IF(AM$199=0,INDEX($E188:$M188,0,AM$197),(INDEX($E188:$M188,0,AM$199+1)-INDEX($E188:$M188,0,AM$199))/(INDEX($E$185:$M$185,0,AM$199+1)-INDEX($E$185:$M$185,0,AM$199))+AL202)))</f>
        <v>4.4020249454032108</v>
      </c>
      <c r="AN202" s="186" cm="1">
        <f t="array" ref="AN202">IF(AN$199=-1,AO202,IF(AN$199=99,AM202,IF(AN$199=0,INDEX($E188:$M188,0,AN$197),(INDEX($E188:$M188,0,AN$199+1)-INDEX($E188:$M188,0,AN$199))/(INDEX($E$185:$M$185,0,AN$199+1)-INDEX($E$185:$M$185,0,AN$199))+AM202)))</f>
        <v>4.5133095248465782</v>
      </c>
      <c r="AO202" s="186" cm="1">
        <f t="array" ref="AO202">IF(AO$199=-1,AP202,IF(AO$199=99,AN202,IF(AO$199=0,INDEX($E188:$M188,0,AO$197),(INDEX($E188:$M188,0,AO$199+1)-INDEX($E188:$M188,0,AO$199))/(INDEX($E$185:$M$185,0,AO$199+1)-INDEX($E$185:$M$185,0,AO$199))+AN202)))</f>
        <v>4.6245941042899439</v>
      </c>
      <c r="AP202" s="186" cm="1">
        <f t="array" ref="AP202">IF(AP$199=-1,AQ202,IF(AP$199=99,AO202,IF(AP$199=0,INDEX($E188:$M188,0,AP$197),(INDEX($E188:$M188,0,AP$199+1)-INDEX($E188:$M188,0,AP$199))/(INDEX($E$185:$M$185,0,AP$199+1)-INDEX($E$185:$M$185,0,AP$199))+AO202)))</f>
        <v>4.7446737227254685</v>
      </c>
      <c r="AQ202" s="186" cm="1">
        <f t="array" ref="AQ202">IF(AQ$199=-1,AR202,IF(AQ$199=99,AP202,IF(AQ$199=0,INDEX($E188:$M188,0,AQ$197),(INDEX($E188:$M188,0,AQ$199+1)-INDEX($E188:$M188,0,AQ$199))/(INDEX($E$185:$M$185,0,AQ$199+1)-INDEX($E$185:$M$185,0,AQ$199))+AP202)))</f>
        <v>5.8253902886451936</v>
      </c>
      <c r="AR202" s="186" cm="1">
        <f t="array" ref="AR202">IF(AR$199=-1,AS202,IF(AR$199=99,AQ202,IF(AR$199=0,INDEX($E188:$M188,0,AR$197),(INDEX($E188:$M188,0,AR$199+1)-INDEX($E188:$M188,0,AR$199))/(INDEX($E$185:$M$185,0,AR$199+1)-INDEX($E$185:$M$185,0,AR$199))+AQ202)))</f>
        <v>5.8253902886451936</v>
      </c>
      <c r="AS202" s="186" cm="1">
        <f t="array" ref="AS202">IF(AS$199=-1,#REF!,IF(AS$199=99,AR202,IF(AS$199=0,INDEX($E188:$M188,0,AS$197),(INDEX($E188:$M188,0,AS$199+1)-INDEX($E188:$M188,0,AS$199))/(INDEX($E$185:$M$185,0,AS$199+1)-INDEX($E$185:$M$185,0,AS$199))+AR202)))</f>
        <v>5.8253902886451936</v>
      </c>
      <c r="AT202" s="186"/>
      <c r="AW202" s="186"/>
      <c r="AX202" s="186"/>
      <c r="BH202" s="186">
        <f t="shared" si="592"/>
        <v>3.3624693609771357</v>
      </c>
      <c r="BI202" s="109">
        <f t="shared" si="593"/>
        <v>0</v>
      </c>
    </row>
    <row r="203" spans="1:61">
      <c r="A203" s="185" t="s">
        <v>16</v>
      </c>
      <c r="B203" s="22" t="str">
        <f t="shared" si="587"/>
        <v/>
      </c>
      <c r="C203" s="23" t="str">
        <f t="shared" si="588"/>
        <v/>
      </c>
      <c r="D203" s="57" t="str">
        <f t="shared" si="589"/>
        <v>TPPUBUS</v>
      </c>
      <c r="E203" s="23" t="str">
        <f t="shared" si="590"/>
        <v/>
      </c>
      <c r="F203" s="23"/>
      <c r="H203" s="23" t="str">
        <f t="shared" si="590"/>
        <v/>
      </c>
      <c r="J203" s="23" t="str">
        <f t="shared" si="590"/>
        <v/>
      </c>
      <c r="K203" s="23" t="str">
        <f t="shared" si="590"/>
        <v/>
      </c>
      <c r="L203" s="22" t="str">
        <f t="shared" si="591"/>
        <v/>
      </c>
      <c r="M203" s="186">
        <f>INDEX('[2]TS BYDem'!J$10:J$59,MATCH($D203,'[2]TS BYDem'!D$10:D$59,0))</f>
        <v>1.4990333520535337</v>
      </c>
      <c r="N203" s="186" cm="1">
        <f t="array" ref="N203">IF(N$199=-1,O203,IF(N$199=99,M203,IF(N$199=0,INDEX($E189:$M189,0,N$197),(INDEX($E189:$M189,0,N$199+1)-INDEX($E189:$M189,0,N$199))/(INDEX($E$185:$M$185,0,N$199+1)-INDEX($E$185:$M$185,0,N$199))+M203)))</f>
        <v>1.6639969530875085</v>
      </c>
      <c r="O203" s="186" cm="1">
        <f t="array" ref="O203">IF(O$199=-1,P203,IF(O$199=99,N203,IF(O$199=0,INDEX($E189:$M189,0,O$197),(INDEX($E189:$M189,0,O$199+1)-INDEX($E189:$M189,0,O$199))/(INDEX($E$185:$M$185,0,O$199+1)-INDEX($E$185:$M$185,0,O$199))+N203)))</f>
        <v>1.8289605541214833</v>
      </c>
      <c r="P203" s="186" cm="1">
        <f t="array" ref="P203">IF(P$199=-1,Q203,IF(P$199=99,O203,IF(P$199=0,INDEX($E189:$M189,0,P$197),(INDEX($E189:$M189,0,P$199+1)-INDEX($E189:$M189,0,P$199))/(INDEX($E$185:$M$185,0,P$199+1)-INDEX($E$185:$M$185,0,P$199))+O203)))</f>
        <v>1.1128822928195132</v>
      </c>
      <c r="Q203" s="186" cm="1">
        <f t="array" ref="Q203">IF(Q$199=-1,R203,IF(Q$199=99,P203,IF(Q$199=0,INDEX($E189:$M189,0,Q$197),(INDEX($E189:$M189,0,Q$199+1)-INDEX($E189:$M189,0,Q$199))/(INDEX($E$185:$M$185,0,Q$199+1)-INDEX($E$185:$M$185,0,Q$199))+P203)))</f>
        <v>0.93463634872715096</v>
      </c>
      <c r="R203" s="186" cm="1">
        <f t="array" ref="R203">IF(R$199=-1,S203,IF(R$199=99,Q203,IF(R$199=0,INDEX($E189:$M189,0,R$197),(INDEX($E189:$M189,0,R$199+1)-INDEX($E189:$M189,0,R$199))/(INDEX($E$185:$M$185,0,R$199+1)-INDEX($E$185:$M$185,0,R$199))+Q203)))</f>
        <v>0.75639040463478868</v>
      </c>
      <c r="S203" s="186" cm="1">
        <f t="array" ref="S203">IF(S$199=-1,T203,IF(S$199=99,R203,IF(S$199=0,INDEX($E189:$M189,0,S$197),(INDEX($E189:$M189,0,S$199+1)-INDEX($E189:$M189,0,S$199))/(INDEX($E$185:$M$185,0,S$199+1)-INDEX($E$185:$M$185,0,S$199))+R203)))</f>
        <v>0.76563791507936463</v>
      </c>
      <c r="T203" s="186" cm="1">
        <f t="array" ref="T203">IF(T$199=-1,U203,IF(T$199=99,S203,IF(T$199=0,INDEX($E189:$M189,0,T$197),(INDEX($E189:$M189,0,T$199+1)-INDEX($E189:$M189,0,T$199))/(INDEX($E$185:$M$185,0,T$199+1)-INDEX($E$185:$M$185,0,T$199))+S203)))</f>
        <v>0.77488542552394046</v>
      </c>
      <c r="U203" s="186" cm="1">
        <f t="array" ref="U203">IF(U$199=-1,V203,IF(U$199=99,T203,IF(U$199=0,INDEX($E189:$M189,0,U$197),(INDEX($E189:$M189,0,U$199+1)-INDEX($E189:$M189,0,U$199))/(INDEX($E$185:$M$185,0,U$199+1)-INDEX($E$185:$M$185,0,U$199))+T203)))</f>
        <v>0.79875317584825023</v>
      </c>
      <c r="V203" s="186" cm="1">
        <f t="array" ref="V203">IF(V$199=-1,W203,IF(V$199=99,U203,IF(V$199=0,INDEX($E189:$M189,0,V$197),(INDEX($E189:$M189,0,V$199+1)-INDEX($E189:$M189,0,V$199))/(INDEX($E$185:$M$185,0,V$199+1)-INDEX($E$185:$M$185,0,V$199))+U203)))</f>
        <v>0.79327657633931625</v>
      </c>
      <c r="W203" s="186" cm="1">
        <f t="array" ref="W203">IF(W$199=-1,X203,IF(W$199=99,V203,IF(W$199=0,INDEX($E189:$M189,0,W$197),(INDEX($E189:$M189,0,W$199+1)-INDEX($E189:$M189,0,W$199))/(INDEX($E$185:$M$185,0,W$199+1)-INDEX($E$185:$M$185,0,W$199))+V203)))</f>
        <v>0.79588966869759492</v>
      </c>
      <c r="X203" s="186" cm="1">
        <f t="array" ref="X203">IF(X$199=-1,Y203,IF(X$199=99,W203,IF(X$199=0,INDEX($E189:$M189,0,X$197),(INDEX($E189:$M189,0,X$199+1)-INDEX($E189:$M189,0,X$199))/(INDEX($E$185:$M$185,0,X$199+1)-INDEX($E$185:$M$185,0,X$199))+W203)))</f>
        <v>0.79850276105587359</v>
      </c>
      <c r="Y203" s="186" cm="1">
        <f t="array" ref="Y203">IF(Y$199=-1,Z203,IF(Y$199=99,X203,IF(Y$199=0,INDEX($E189:$M189,0,Y$197),(INDEX($E189:$M189,0,Y$199+1)-INDEX($E189:$M189,0,Y$199))/(INDEX($E$185:$M$185,0,Y$199+1)-INDEX($E$185:$M$185,0,Y$199))+X203)))</f>
        <v>0.80111585341415226</v>
      </c>
      <c r="Z203" s="186" cm="1">
        <f t="array" ref="Z203">IF(Z$199=-1,AA203,IF(Z$199=99,Y203,IF(Z$199=0,INDEX($E189:$M189,0,Z$197),(INDEX($E189:$M189,0,Z$199+1)-INDEX($E189:$M189,0,Z$199))/(INDEX($E$185:$M$185,0,Z$199+1)-INDEX($E$185:$M$185,0,Z$199))+Y203)))</f>
        <v>0.80372894577243092</v>
      </c>
      <c r="AA203" s="186" cm="1">
        <f t="array" ref="AA203">IF(AA$199=-1,AB203,IF(AA$199=99,Z203,IF(AA$199=0,INDEX($E189:$M189,0,AA$197),(INDEX($E189:$M189,0,AA$199+1)-INDEX($E189:$M189,0,AA$199))/(INDEX($E$185:$M$185,0,AA$199+1)-INDEX($E$185:$M$185,0,AA$199))+Z203)))</f>
        <v>0.80634203813070959</v>
      </c>
      <c r="AB203" s="186" cm="1">
        <f t="array" ref="AB203">IF(AB$199=-1,AC203,IF(AB$199=99,AA203,IF(AB$199=0,INDEX($E189:$M189,0,AB$197),(INDEX($E189:$M189,0,AB$199+1)-INDEX($E189:$M189,0,AB$199))/(INDEX($E$185:$M$185,0,AB$199+1)-INDEX($E$185:$M$185,0,AB$199))+AA203)))</f>
        <v>0.80895513048898826</v>
      </c>
      <c r="AC203" s="186" cm="1">
        <f t="array" ref="AC203">IF(AC$199=-1,AD203,IF(AC$199=99,AB203,IF(AC$199=0,INDEX($E189:$M189,0,AC$197),(INDEX($E189:$M189,0,AC$199+1)-INDEX($E189:$M189,0,AC$199))/(INDEX($E$185:$M$185,0,AC$199+1)-INDEX($E$185:$M$185,0,AC$199))+AB203)))</f>
        <v>0.81156822284726693</v>
      </c>
      <c r="AD203" s="186" cm="1">
        <f t="array" ref="AD203">IF(AD$199=-1,AE203,IF(AD$199=99,AC203,IF(AD$199=0,INDEX($E189:$M189,0,AD$197),(INDEX($E189:$M189,0,AD$199+1)-INDEX($E189:$M189,0,AD$199))/(INDEX($E$185:$M$185,0,AD$199+1)-INDEX($E$185:$M$185,0,AD$199))+AC203)))</f>
        <v>0.8141813152055456</v>
      </c>
      <c r="AE203" s="186" cm="1">
        <f t="array" ref="AE203">IF(AE$199=-1,AF203,IF(AE$199=99,AD203,IF(AE$199=0,INDEX($E189:$M189,0,AE$197),(INDEX($E189:$M189,0,AE$199+1)-INDEX($E189:$M189,0,AE$199))/(INDEX($E$185:$M$185,0,AE$199+1)-INDEX($E$185:$M$185,0,AE$199))+AD203)))</f>
        <v>0.81679440756382404</v>
      </c>
      <c r="AF203" s="186" cm="1">
        <f t="array" ref="AF203">IF(AF$199=-1,AG203,IF(AF$199=99,AE203,IF(AF$199=0,INDEX($E189:$M189,0,AF$197),(INDEX($E189:$M189,0,AF$199+1)-INDEX($E189:$M189,0,AF$199))/(INDEX($E$185:$M$185,0,AF$199+1)-INDEX($E$185:$M$185,0,AF$199))+AE203)))</f>
        <v>0.81371008957340152</v>
      </c>
      <c r="AG203" s="186" cm="1">
        <f t="array" ref="AG203">IF(AG$199=-1,AH203,IF(AG$199=99,AF203,IF(AG$199=0,INDEX($E189:$M189,0,AG$197),(INDEX($E189:$M189,0,AG$199+1)-INDEX($E189:$M189,0,AG$199))/(INDEX($E$185:$M$185,0,AG$199+1)-INDEX($E$185:$M$185,0,AG$199))+AF203)))</f>
        <v>0.81062577158297899</v>
      </c>
      <c r="AH203" s="186" cm="1">
        <f t="array" ref="AH203">IF(AH$199=-1,AI203,IF(AH$199=99,AG203,IF(AH$199=0,INDEX($E189:$M189,0,AH$197),(INDEX($E189:$M189,0,AH$199+1)-INDEX($E189:$M189,0,AH$199))/(INDEX($E$185:$M$185,0,AH$199+1)-INDEX($E$185:$M$185,0,AH$199))+AG203)))</f>
        <v>0.80754145359255647</v>
      </c>
      <c r="AI203" s="186" cm="1">
        <f t="array" ref="AI203">IF(AI$199=-1,AJ203,IF(AI$199=99,AH203,IF(AI$199=0,INDEX($E189:$M189,0,AI$197),(INDEX($E189:$M189,0,AI$199+1)-INDEX($E189:$M189,0,AI$199))/(INDEX($E$185:$M$185,0,AI$199+1)-INDEX($E$185:$M$185,0,AI$199))+AH203)))</f>
        <v>0.80445713560213394</v>
      </c>
      <c r="AJ203" s="186" cm="1">
        <f t="array" ref="AJ203">IF(AJ$199=-1,AK203,IF(AJ$199=99,AI203,IF(AJ$199=0,INDEX($E189:$M189,0,AJ$197),(INDEX($E189:$M189,0,AJ$199+1)-INDEX($E189:$M189,0,AJ$199))/(INDEX($E$185:$M$185,0,AJ$199+1)-INDEX($E$185:$M$185,0,AJ$199))+AI203)))</f>
        <v>0.80137281761171142</v>
      </c>
      <c r="AK203" s="186" cm="1">
        <f t="array" ref="AK203">IF(AK$199=-1,AL203,IF(AK$199=99,AJ203,IF(AK$199=0,INDEX($E189:$M189,0,AK$197),(INDEX($E189:$M189,0,AK$199+1)-INDEX($E189:$M189,0,AK$199))/(INDEX($E$185:$M$185,0,AK$199+1)-INDEX($E$185:$M$185,0,AK$199))+AJ203)))</f>
        <v>0.79828849962128889</v>
      </c>
      <c r="AL203" s="186" cm="1">
        <f t="array" ref="AL203">IF(AL$199=-1,AM203,IF(AL$199=99,AK203,IF(AL$199=0,INDEX($E189:$M189,0,AL$197),(INDEX($E189:$M189,0,AL$199+1)-INDEX($E189:$M189,0,AL$199))/(INDEX($E$185:$M$185,0,AL$199+1)-INDEX($E$185:$M$185,0,AL$199))+AK203)))</f>
        <v>0.79520418163086637</v>
      </c>
      <c r="AM203" s="186" cm="1">
        <f t="array" ref="AM203">IF(AM$199=-1,AN203,IF(AM$199=99,AL203,IF(AM$199=0,INDEX($E189:$M189,0,AM$197),(INDEX($E189:$M189,0,AM$199+1)-INDEX($E189:$M189,0,AM$199))/(INDEX($E$185:$M$185,0,AM$199+1)-INDEX($E$185:$M$185,0,AM$199))+AL203)))</f>
        <v>0.79211986364044384</v>
      </c>
      <c r="AN203" s="186" cm="1">
        <f t="array" ref="AN203">IF(AN$199=-1,AO203,IF(AN$199=99,AM203,IF(AN$199=0,INDEX($E189:$M189,0,AN$197),(INDEX($E189:$M189,0,AN$199+1)-INDEX($E189:$M189,0,AN$199))/(INDEX($E$185:$M$185,0,AN$199+1)-INDEX($E$185:$M$185,0,AN$199))+AM203)))</f>
        <v>0.78903554565002132</v>
      </c>
      <c r="AO203" s="186" cm="1">
        <f t="array" ref="AO203">IF(AO$199=-1,AP203,IF(AO$199=99,AN203,IF(AO$199=0,INDEX($E189:$M189,0,AO$197),(INDEX($E189:$M189,0,AO$199+1)-INDEX($E189:$M189,0,AO$199))/(INDEX($E$185:$M$185,0,AO$199+1)-INDEX($E$185:$M$185,0,AO$199))+AN203)))</f>
        <v>0.78595122765959913</v>
      </c>
      <c r="AP203" s="186" cm="1">
        <f t="array" ref="AP203">IF(AP$199=-1,AQ203,IF(AP$199=99,AO203,IF(AP$199=0,INDEX($E189:$M189,0,AP$197),(INDEX($E189:$M189,0,AP$199+1)-INDEX($E189:$M189,0,AP$199))/(INDEX($E$185:$M$185,0,AP$199+1)-INDEX($E$185:$M$185,0,AP$199))+AO203)))</f>
        <v>0.78051895346722278</v>
      </c>
      <c r="AQ203" s="186" cm="1">
        <f t="array" ref="AQ203">IF(AQ$199=-1,AR203,IF(AQ$199=99,AP203,IF(AQ$199=0,INDEX($E189:$M189,0,AQ$197),(INDEX($E189:$M189,0,AQ$199+1)-INDEX($E189:$M189,0,AQ$199))/(INDEX($E$185:$M$185,0,AQ$199+1)-INDEX($E$185:$M$185,0,AQ$199))+AP203)))</f>
        <v>0.7316284857358355</v>
      </c>
      <c r="AR203" s="186" cm="1">
        <f t="array" ref="AR203">IF(AR$199=-1,AS203,IF(AR$199=99,AQ203,IF(AR$199=0,INDEX($E189:$M189,0,AR$197),(INDEX($E189:$M189,0,AR$199+1)-INDEX($E189:$M189,0,AR$199))/(INDEX($E$185:$M$185,0,AR$199+1)-INDEX($E$185:$M$185,0,AR$199))+AQ203)))</f>
        <v>0.7316284857358355</v>
      </c>
      <c r="AS203" s="186" cm="1">
        <f t="array" ref="AS203">IF(AS$199=-1,#REF!,IF(AS$199=99,AR203,IF(AS$199=0,INDEX($E189:$M189,0,AS$197),(INDEX($E189:$M189,0,AS$199+1)-INDEX($E189:$M189,0,AS$199))/(INDEX($E$185:$M$185,0,AS$199+1)-INDEX($E$185:$M$185,0,AS$199))+AR203)))</f>
        <v>0.7316284857358355</v>
      </c>
      <c r="AT203" s="186"/>
      <c r="AW203" s="186"/>
      <c r="AX203" s="186"/>
      <c r="BH203" s="186">
        <f t="shared" si="592"/>
        <v>0.61799148971758899</v>
      </c>
      <c r="BI203" s="109">
        <f t="shared" si="593"/>
        <v>0.5877400000000006</v>
      </c>
    </row>
    <row r="204" spans="1:61">
      <c r="A204" s="185" t="s">
        <v>16</v>
      </c>
      <c r="B204" s="22" t="str">
        <f t="shared" si="587"/>
        <v/>
      </c>
      <c r="C204" s="23" t="str">
        <f t="shared" si="588"/>
        <v/>
      </c>
      <c r="D204" s="57" t="str">
        <f t="shared" si="589"/>
        <v>TPPUMBT</v>
      </c>
      <c r="E204" s="23" t="str">
        <f t="shared" si="590"/>
        <v/>
      </c>
      <c r="F204" s="23"/>
      <c r="H204" s="23" t="str">
        <f t="shared" si="590"/>
        <v/>
      </c>
      <c r="J204" s="23" t="str">
        <f t="shared" si="590"/>
        <v/>
      </c>
      <c r="K204" s="23" t="str">
        <f t="shared" si="590"/>
        <v/>
      </c>
      <c r="L204" s="22" t="str">
        <f t="shared" si="591"/>
        <v/>
      </c>
      <c r="M204" s="186">
        <f>INDEX('[2]TS BYDem'!J$10:J$59,MATCH($D204,'[2]TS BYDem'!D$10:D$59,0))</f>
        <v>6.4978638621089795</v>
      </c>
      <c r="N204" s="186" cm="1">
        <f t="array" ref="N204">IF(N$199=-1,O204,IF(N$199=99,M204,IF(N$199=0,INDEX($E190:$M190,0,N$197),(INDEX($E190:$M190,0,N$199+1)-INDEX($E190:$M190,0,N$199))/(INDEX($E$185:$M$185,0,N$199+1)-INDEX($E$185:$M$185,0,N$199))+M204)))</f>
        <v>6.7995699769833884</v>
      </c>
      <c r="O204" s="186" cm="1">
        <f t="array" ref="O204">IF(O$199=-1,P204,IF(O$199=99,N204,IF(O$199=0,INDEX($E190:$M190,0,O$197),(INDEX($E190:$M190,0,O$199+1)-INDEX($E190:$M190,0,O$199))/(INDEX($E$185:$M$185,0,O$199+1)-INDEX($E$185:$M$185,0,O$199))+N204)))</f>
        <v>7.1012760918577973</v>
      </c>
      <c r="P204" s="186" cm="1">
        <f t="array" ref="P204">IF(P$199=-1,Q204,IF(P$199=99,O204,IF(P$199=0,INDEX($E190:$M190,0,P$197),(INDEX($E190:$M190,0,P$199+1)-INDEX($E190:$M190,0,P$199))/(INDEX($E$185:$M$185,0,P$199+1)-INDEX($E$185:$M$185,0,P$199))+O204)))</f>
        <v>6.8889556076762375</v>
      </c>
      <c r="Q204" s="24" cm="1">
        <f t="array" ref="Q204">IF(Q$199=-1,R204,IF(Q$199=99,P204,IF(Q$199=0,INDEX($E190:$M190,0,Q$197),(INDEX($E190:$M190,0,Q$199+1)-INDEX($E190:$M190,0,Q$199))/(INDEX($E$185:$M$185,0,Q$199+1)-INDEX($E$185:$M$185,0,Q$199))+P204)))</f>
        <v>7.0174368218704526</v>
      </c>
      <c r="R204" s="186" cm="1">
        <f t="array" ref="R204">IF(R$199=-1,S204,IF(R$199=99,Q204,IF(R$199=0,INDEX($E190:$M190,0,R$197),(INDEX($E190:$M190,0,R$199+1)-INDEX($E190:$M190,0,R$199))/(INDEX($E$185:$M$185,0,R$199+1)-INDEX($E$185:$M$185,0,R$199))+Q204)))</f>
        <v>7.1459180360646668</v>
      </c>
      <c r="S204" s="186" cm="1">
        <f t="array" ref="S204">IF(S$199=-1,T204,IF(S$199=99,R204,IF(S$199=0,INDEX($E190:$M190,0,S$197),(INDEX($E190:$M190,0,S$199+1)-INDEX($E190:$M190,0,S$199))/(INDEX($E$185:$M$185,0,S$199+1)-INDEX($E$185:$M$185,0,S$199))+R204)))</f>
        <v>7.233282909111276</v>
      </c>
      <c r="T204" s="186" cm="1">
        <f t="array" ref="T204">IF(T$199=-1,U204,IF(T$199=99,S204,IF(T$199=0,INDEX($E190:$M190,0,T$197),(INDEX($E190:$M190,0,T$199+1)-INDEX($E190:$M190,0,T$199))/(INDEX($E$185:$M$185,0,T$199+1)-INDEX($E$185:$M$185,0,T$199))+S204)))</f>
        <v>7.3206477821578844</v>
      </c>
      <c r="U204" s="186" cm="1">
        <f t="array" ref="U204">IF(U$199=-1,V204,IF(U$199=99,T204,IF(U$199=0,INDEX($E190:$M190,0,U$197),(INDEX($E190:$M190,0,U$199+1)-INDEX($E190:$M190,0,U$199))/(INDEX($E$185:$M$185,0,U$199+1)-INDEX($E$185:$M$185,0,U$199))+T204)))</f>
        <v>7.5461358191262065</v>
      </c>
      <c r="V204" s="186" cm="1">
        <f t="array" ref="V204">IF(V$199=-1,W204,IF(V$199=99,U204,IF(V$199=0,INDEX($E190:$M190,0,V$197),(INDEX($E190:$M190,0,V$199+1)-INDEX($E190:$M190,0,V$199))/(INDEX($E$185:$M$185,0,V$199+1)-INDEX($E$185:$M$185,0,V$199))+U204)))</f>
        <v>7.4943962267577779</v>
      </c>
      <c r="W204" s="186" cm="1">
        <f t="array" ref="W204">IF(W$199=-1,X204,IF(W$199=99,V204,IF(W$199=0,INDEX($E190:$M190,0,W$197),(INDEX($E190:$M190,0,W$199+1)-INDEX($E190:$M190,0,W$199))/(INDEX($E$185:$M$185,0,W$199+1)-INDEX($E$185:$M$185,0,W$199))+V204)))</f>
        <v>7.519083139360724</v>
      </c>
      <c r="X204" s="186" cm="1">
        <f t="array" ref="X204">IF(X$199=-1,Y204,IF(X$199=99,W204,IF(X$199=0,INDEX($E190:$M190,0,X$197),(INDEX($E190:$M190,0,X$199+1)-INDEX($E190:$M190,0,X$199))/(INDEX($E$185:$M$185,0,X$199+1)-INDEX($E$185:$M$185,0,X$199))+W204)))</f>
        <v>7.5437700519636701</v>
      </c>
      <c r="Y204" s="186" cm="1">
        <f t="array" ref="Y204">IF(Y$199=-1,Z204,IF(Y$199=99,X204,IF(Y$199=0,INDEX($E190:$M190,0,Y$197),(INDEX($E190:$M190,0,Y$199+1)-INDEX($E190:$M190,0,Y$199))/(INDEX($E$185:$M$185,0,Y$199+1)-INDEX($E$185:$M$185,0,Y$199))+X204)))</f>
        <v>7.5684569645666162</v>
      </c>
      <c r="Z204" s="186" cm="1">
        <f t="array" ref="Z204">IF(Z$199=-1,AA204,IF(Z$199=99,Y204,IF(Z$199=0,INDEX($E190:$M190,0,Z$197),(INDEX($E190:$M190,0,Z$199+1)-INDEX($E190:$M190,0,Z$199))/(INDEX($E$185:$M$185,0,Z$199+1)-INDEX($E$185:$M$185,0,Z$199))+Y204)))</f>
        <v>7.5931438771695623</v>
      </c>
      <c r="AA204" s="186" cm="1">
        <f t="array" ref="AA204">IF(AA$199=-1,AB204,IF(AA$199=99,Z204,IF(AA$199=0,INDEX($E190:$M190,0,AA$197),(INDEX($E190:$M190,0,AA$199+1)-INDEX($E190:$M190,0,AA$199))/(INDEX($E$185:$M$185,0,AA$199+1)-INDEX($E$185:$M$185,0,AA$199))+Z204)))</f>
        <v>7.6178307897725084</v>
      </c>
      <c r="AB204" s="186" cm="1">
        <f t="array" ref="AB204">IF(AB$199=-1,AC204,IF(AB$199=99,AA204,IF(AB$199=0,INDEX($E190:$M190,0,AB$197),(INDEX($E190:$M190,0,AB$199+1)-INDEX($E190:$M190,0,AB$199))/(INDEX($E$185:$M$185,0,AB$199+1)-INDEX($E$185:$M$185,0,AB$199))+AA204)))</f>
        <v>7.6425177023754545</v>
      </c>
      <c r="AC204" s="186" cm="1">
        <f t="array" ref="AC204">IF(AC$199=-1,AD204,IF(AC$199=99,AB204,IF(AC$199=0,INDEX($E190:$M190,0,AC$197),(INDEX($E190:$M190,0,AC$199+1)-INDEX($E190:$M190,0,AC$199))/(INDEX($E$185:$M$185,0,AC$199+1)-INDEX($E$185:$M$185,0,AC$199))+AB204)))</f>
        <v>7.6672046149784006</v>
      </c>
      <c r="AD204" s="186" cm="1">
        <f t="array" ref="AD204">IF(AD$199=-1,AE204,IF(AD$199=99,AC204,IF(AD$199=0,INDEX($E190:$M190,0,AD$197),(INDEX($E190:$M190,0,AD$199+1)-INDEX($E190:$M190,0,AD$199))/(INDEX($E$185:$M$185,0,AD$199+1)-INDEX($E$185:$M$185,0,AD$199))+AC204)))</f>
        <v>7.6918915275813466</v>
      </c>
      <c r="AE204" s="186" cm="1">
        <f t="array" ref="AE204">IF(AE$199=-1,AF204,IF(AE$199=99,AD204,IF(AE$199=0,INDEX($E190:$M190,0,AE$197),(INDEX($E190:$M190,0,AE$199+1)-INDEX($E190:$M190,0,AE$199))/(INDEX($E$185:$M$185,0,AE$199+1)-INDEX($E$185:$M$185,0,AE$199))+AD204)))</f>
        <v>7.7165784401842927</v>
      </c>
      <c r="AF204" s="186" cm="1">
        <f t="array" ref="AF204">IF(AF$199=-1,AG204,IF(AF$199=99,AE204,IF(AF$199=0,INDEX($E190:$M190,0,AF$197),(INDEX($E190:$M190,0,AF$199+1)-INDEX($E190:$M190,0,AF$199))/(INDEX($E$185:$M$185,0,AF$199+1)-INDEX($E$185:$M$185,0,AF$199))+AE204)))</f>
        <v>7.6874396734552768</v>
      </c>
      <c r="AG204" s="186" cm="1">
        <f t="array" ref="AG204">IF(AG$199=-1,AH204,IF(AG$199=99,AF204,IF(AG$199=0,INDEX($E190:$M190,0,AG$197),(INDEX($E190:$M190,0,AG$199+1)-INDEX($E190:$M190,0,AG$199))/(INDEX($E$185:$M$185,0,AG$199+1)-INDEX($E$185:$M$185,0,AG$199))+AF204)))</f>
        <v>7.6583009067262608</v>
      </c>
      <c r="AH204" s="186" cm="1">
        <f t="array" ref="AH204">IF(AH$199=-1,AI204,IF(AH$199=99,AG204,IF(AH$199=0,INDEX($E190:$M190,0,AH$197),(INDEX($E190:$M190,0,AH$199+1)-INDEX($E190:$M190,0,AH$199))/(INDEX($E$185:$M$185,0,AH$199+1)-INDEX($E$185:$M$185,0,AH$199))+AG204)))</f>
        <v>7.6291621399972449</v>
      </c>
      <c r="AI204" s="186" cm="1">
        <f t="array" ref="AI204">IF(AI$199=-1,AJ204,IF(AI$199=99,AH204,IF(AI$199=0,INDEX($E190:$M190,0,AI$197),(INDEX($E190:$M190,0,AI$199+1)-INDEX($E190:$M190,0,AI$199))/(INDEX($E$185:$M$185,0,AI$199+1)-INDEX($E$185:$M$185,0,AI$199))+AH204)))</f>
        <v>7.600023373268229</v>
      </c>
      <c r="AJ204" s="186" cm="1">
        <f t="array" ref="AJ204">IF(AJ$199=-1,AK204,IF(AJ$199=99,AI204,IF(AJ$199=0,INDEX($E190:$M190,0,AJ$197),(INDEX($E190:$M190,0,AJ$199+1)-INDEX($E190:$M190,0,AJ$199))/(INDEX($E$185:$M$185,0,AJ$199+1)-INDEX($E$185:$M$185,0,AJ$199))+AI204)))</f>
        <v>7.570884606539213</v>
      </c>
      <c r="AK204" s="186" cm="1">
        <f t="array" ref="AK204">IF(AK$199=-1,AL204,IF(AK$199=99,AJ204,IF(AK$199=0,INDEX($E190:$M190,0,AK$197),(INDEX($E190:$M190,0,AK$199+1)-INDEX($E190:$M190,0,AK$199))/(INDEX($E$185:$M$185,0,AK$199+1)-INDEX($E$185:$M$185,0,AK$199))+AJ204)))</f>
        <v>7.5417458398101971</v>
      </c>
      <c r="AL204" s="186" cm="1">
        <f t="array" ref="AL204">IF(AL$199=-1,AM204,IF(AL$199=99,AK204,IF(AL$199=0,INDEX($E190:$M190,0,AL$197),(INDEX($E190:$M190,0,AL$199+1)-INDEX($E190:$M190,0,AL$199))/(INDEX($E$185:$M$185,0,AL$199+1)-INDEX($E$185:$M$185,0,AL$199))+AK204)))</f>
        <v>7.5126070730811811</v>
      </c>
      <c r="AM204" s="186" cm="1">
        <f t="array" ref="AM204">IF(AM$199=-1,AN204,IF(AM$199=99,AL204,IF(AM$199=0,INDEX($E190:$M190,0,AM$197),(INDEX($E190:$M190,0,AM$199+1)-INDEX($E190:$M190,0,AM$199))/(INDEX($E$185:$M$185,0,AM$199+1)-INDEX($E$185:$M$185,0,AM$199))+AL204)))</f>
        <v>7.4834683063521652</v>
      </c>
      <c r="AN204" s="186" cm="1">
        <f t="array" ref="AN204">IF(AN$199=-1,AO204,IF(AN$199=99,AM204,IF(AN$199=0,INDEX($E190:$M190,0,AN$197),(INDEX($E190:$M190,0,AN$199+1)-INDEX($E190:$M190,0,AN$199))/(INDEX($E$185:$M$185,0,AN$199+1)-INDEX($E$185:$M$185,0,AN$199))+AM204)))</f>
        <v>7.4543295396231493</v>
      </c>
      <c r="AO204" s="186" cm="1">
        <f t="array" ref="AO204">IF(AO$199=-1,AP204,IF(AO$199=99,AN204,IF(AO$199=0,INDEX($E190:$M190,0,AO$197),(INDEX($E190:$M190,0,AO$199+1)-INDEX($E190:$M190,0,AO$199))/(INDEX($E$185:$M$185,0,AO$199+1)-INDEX($E$185:$M$185,0,AO$199))+AN204)))</f>
        <v>7.4251907728941378</v>
      </c>
      <c r="AP204" s="186" cm="1">
        <f t="array" ref="AP204">IF(AP$199=-1,AQ204,IF(AP$199=99,AO204,IF(AP$199=0,INDEX($E190:$M190,0,AP$197),(INDEX($E190:$M190,0,AP$199+1)-INDEX($E190:$M190,0,AP$199))/(INDEX($E$185:$M$185,0,AP$199+1)-INDEX($E$185:$M$185,0,AP$199))+AO204)))</f>
        <v>7.3738699392475322</v>
      </c>
      <c r="AQ204" s="186" cm="1">
        <f t="array" ref="AQ204">IF(AQ$199=-1,AR204,IF(AQ$199=99,AP204,IF(AQ$199=0,INDEX($E190:$M190,0,AQ$197),(INDEX($E190:$M190,0,AQ$199+1)-INDEX($E190:$M190,0,AQ$199))/(INDEX($E$185:$M$185,0,AQ$199+1)-INDEX($E$185:$M$185,0,AQ$199))+AP204)))</f>
        <v>6.9119824364280777</v>
      </c>
      <c r="AR204" s="186" cm="1">
        <f t="array" ref="AR204">IF(AR$199=-1,AS204,IF(AR$199=99,AQ204,IF(AR$199=0,INDEX($E190:$M190,0,AR$197),(INDEX($E190:$M190,0,AR$199+1)-INDEX($E190:$M190,0,AR$199))/(INDEX($E$185:$M$185,0,AR$199+1)-INDEX($E$185:$M$185,0,AR$199))+AQ204)))</f>
        <v>6.9119824364280777</v>
      </c>
      <c r="AS204" s="186" cm="1">
        <f t="array" ref="AS204">IF(AS$199=-1,#REF!,IF(AS$199=99,AR204,IF(AS$199=0,INDEX($E190:$M190,0,AS$197),(INDEX($E190:$M190,0,AS$199+1)-INDEX($E190:$M190,0,AS$199))/(INDEX($E$185:$M$185,0,AS$199+1)-INDEX($E$185:$M$185,0,AS$199))+AR204)))</f>
        <v>6.9119824364280777</v>
      </c>
      <c r="AT204" s="186"/>
      <c r="AW204" s="186"/>
      <c r="AX204" s="186"/>
      <c r="BH204" s="186">
        <f t="shared" si="592"/>
        <v>5.9838372630530099</v>
      </c>
      <c r="BI204" s="109">
        <f t="shared" si="593"/>
        <v>7.91070126989602E-2</v>
      </c>
    </row>
    <row r="205" spans="1:61">
      <c r="A205" s="185" t="s">
        <v>16</v>
      </c>
      <c r="B205" s="22" t="str">
        <f t="shared" si="587"/>
        <v/>
      </c>
      <c r="C205" s="23" t="str">
        <f t="shared" si="588"/>
        <v/>
      </c>
      <c r="D205" s="57" t="str">
        <f t="shared" si="589"/>
        <v>TPPUBRT</v>
      </c>
      <c r="E205" s="23" t="str">
        <f t="shared" si="590"/>
        <v/>
      </c>
      <c r="F205" s="23"/>
      <c r="H205" s="23" t="str">
        <f t="shared" si="590"/>
        <v/>
      </c>
      <c r="J205" s="23" t="str">
        <f t="shared" si="590"/>
        <v/>
      </c>
      <c r="K205" s="23" t="str">
        <f t="shared" si="590"/>
        <v/>
      </c>
      <c r="L205" s="22" t="str">
        <f t="shared" si="591"/>
        <v/>
      </c>
      <c r="M205" s="186">
        <f>INDEX('[2]TS BYDem'!J$10:J$59,MATCH($D205,'[2]TS BYDem'!D$10:D$59,0))</f>
        <v>0</v>
      </c>
      <c r="N205" s="186" cm="1">
        <f t="array" ref="N205">IF(N$199=-1,O205,IF(N$199=99,M205,IF(N$199=0,INDEX($E191:$M191,0,N$197),(INDEX($E191:$M191,0,N$199+1)-INDEX($E191:$M191,0,N$199))/(INDEX($E$185:$M$185,0,N$199+1)-INDEX($E$185:$M$185,0,N$199))+M205)))</f>
        <v>3.3939908923090131E-3</v>
      </c>
      <c r="O205" s="186" cm="1">
        <f t="array" ref="O205">IF(O$199=-1,P205,IF(O$199=99,N205,IF(O$199=0,INDEX($E191:$M191,0,O$197),(INDEX($E191:$M191,0,O$199+1)-INDEX($E191:$M191,0,O$199))/(INDEX($E$185:$M$185,0,O$199+1)-INDEX($E$185:$M$185,0,O$199))+N205)))</f>
        <v>6.7879817846180262E-3</v>
      </c>
      <c r="P205" s="186" cm="1">
        <f t="array" ref="P205">IF(P$199=-1,Q205,IF(P$199=99,O205,IF(P$199=0,INDEX($E191:$M191,0,P$197),(INDEX($E191:$M191,0,P$199+1)-INDEX($E191:$M191,0,P$199))/(INDEX($E$185:$M$185,0,P$199+1)-INDEX($E$185:$M$185,0,P$199))+O205)))</f>
        <v>3.1269715527094177E-2</v>
      </c>
      <c r="Q205" s="186" cm="1">
        <f t="array" ref="Q205">IF(Q$199=-1,R205,IF(Q$199=99,P205,IF(Q$199=0,INDEX($E191:$M191,0,Q$197),(INDEX($E191:$M191,0,Q$199+1)-INDEX($E191:$M191,0,Q$199))/(INDEX($E$185:$M$185,0,Q$199+1)-INDEX($E$185:$M$185,0,Q$199))+P205)))</f>
        <v>4.7094773068544926E-2</v>
      </c>
      <c r="R205" s="186" cm="1">
        <f t="array" ref="R205">IF(R$199=-1,S205,IF(R$199=99,Q205,IF(R$199=0,INDEX($E191:$M191,0,R$197),(INDEX($E191:$M191,0,R$199+1)-INDEX($E191:$M191,0,R$199))/(INDEX($E$185:$M$185,0,R$199+1)-INDEX($E$185:$M$185,0,R$199))+Q205)))</f>
        <v>6.2919830609995675E-2</v>
      </c>
      <c r="S205" s="186" cm="1">
        <f t="array" ref="S205">IF(S$199=-1,T205,IF(S$199=99,R205,IF(S$199=0,INDEX($E191:$M191,0,S$197),(INDEX($E191:$M191,0,S$199+1)-INDEX($E191:$M191,0,S$199))/(INDEX($E$185:$M$185,0,S$199+1)-INDEX($E$185:$M$185,0,S$199))+R205)))</f>
        <v>8.2239758862255277E-2</v>
      </c>
      <c r="T205" s="186" cm="1">
        <f t="array" ref="T205">IF(T$199=-1,U205,IF(T$199=99,S205,IF(T$199=0,INDEX($E191:$M191,0,T$197),(INDEX($E191:$M191,0,T$199+1)-INDEX($E191:$M191,0,T$199))/(INDEX($E$185:$M$185,0,T$199+1)-INDEX($E$185:$M$185,0,T$199))+S205)))</f>
        <v>0.10155968711451488</v>
      </c>
      <c r="U205" s="186" cm="1">
        <f t="array" ref="U205">IF(U$199=-1,V205,IF(U$199=99,T205,IF(U$199=0,INDEX($E191:$M191,0,U$197),(INDEX($E191:$M191,0,U$199+1)-INDEX($E191:$M191,0,U$199))/(INDEX($E$185:$M$185,0,U$199+1)-INDEX($E$185:$M$185,0,U$199))+T205)))</f>
        <v>0.10425069329756113</v>
      </c>
      <c r="V205" s="186" cm="1">
        <f t="array" ref="V205">IF(V$199=-1,W205,IF(V$199=99,U205,IF(V$199=0,INDEX($E191:$M191,0,V$197),(INDEX($E191:$M191,0,V$199+1)-INDEX($E191:$M191,0,V$199))/(INDEX($E$185:$M$185,0,V$199+1)-INDEX($E$185:$M$185,0,V$199))+U205)))</f>
        <v>0.29374525410217339</v>
      </c>
      <c r="W205" s="186" cm="1">
        <f t="array" ref="W205">IF(W$199=-1,X205,IF(W$199=99,V205,IF(W$199=0,INDEX($E191:$M191,0,W$197),(INDEX($E191:$M191,0,W$199+1)-INDEX($E191:$M191,0,W$199))/(INDEX($E$185:$M$185,0,W$199+1)-INDEX($E$185:$M$185,0,W$199))+V205)))</f>
        <v>0.32419393261645385</v>
      </c>
      <c r="X205" s="186" cm="1">
        <f t="array" ref="X205">IF(X$199=-1,Y205,IF(X$199=99,W205,IF(X$199=0,INDEX($E191:$M191,0,X$197),(INDEX($E191:$M191,0,X$199+1)-INDEX($E191:$M191,0,X$199))/(INDEX($E$185:$M$185,0,X$199+1)-INDEX($E$185:$M$185,0,X$199))+W205)))</f>
        <v>0.35464261113073431</v>
      </c>
      <c r="Y205" s="186" cm="1">
        <f t="array" ref="Y205">IF(Y$199=-1,Z205,IF(Y$199=99,X205,IF(Y$199=0,INDEX($E191:$M191,0,Y$197),(INDEX($E191:$M191,0,Y$199+1)-INDEX($E191:$M191,0,Y$199))/(INDEX($E$185:$M$185,0,Y$199+1)-INDEX($E$185:$M$185,0,Y$199))+X205)))</f>
        <v>0.38509128964501477</v>
      </c>
      <c r="Z205" s="186" cm="1">
        <f t="array" ref="Z205">IF(Z$199=-1,AA205,IF(Z$199=99,Y205,IF(Z$199=0,INDEX($E191:$M191,0,Z$197),(INDEX($E191:$M191,0,Z$199+1)-INDEX($E191:$M191,0,Z$199))/(INDEX($E$185:$M$185,0,Z$199+1)-INDEX($E$185:$M$185,0,Z$199))+Y205)))</f>
        <v>0.41553996815929523</v>
      </c>
      <c r="AA205" s="186" cm="1">
        <f t="array" ref="AA205">IF(AA$199=-1,AB205,IF(AA$199=99,Z205,IF(AA$199=0,INDEX($E191:$M191,0,AA$197),(INDEX($E191:$M191,0,AA$199+1)-INDEX($E191:$M191,0,AA$199))/(INDEX($E$185:$M$185,0,AA$199+1)-INDEX($E$185:$M$185,0,AA$199))+Z205)))</f>
        <v>0.44598864667357568</v>
      </c>
      <c r="AB205" s="186" cm="1">
        <f t="array" ref="AB205">IF(AB$199=-1,AC205,IF(AB$199=99,AA205,IF(AB$199=0,INDEX($E191:$M191,0,AB$197),(INDEX($E191:$M191,0,AB$199+1)-INDEX($E191:$M191,0,AB$199))/(INDEX($E$185:$M$185,0,AB$199+1)-INDEX($E$185:$M$185,0,AB$199))+AA205)))</f>
        <v>0.47643732518785614</v>
      </c>
      <c r="AC205" s="186" cm="1">
        <f t="array" ref="AC205">IF(AC$199=-1,AD205,IF(AC$199=99,AB205,IF(AC$199=0,INDEX($E191:$M191,0,AC$197),(INDEX($E191:$M191,0,AC$199+1)-INDEX($E191:$M191,0,AC$199))/(INDEX($E$185:$M$185,0,AC$199+1)-INDEX($E$185:$M$185,0,AC$199))+AB205)))</f>
        <v>0.50688600370213666</v>
      </c>
      <c r="AD205" s="186" cm="1">
        <f t="array" ref="AD205">IF(AD$199=-1,AE205,IF(AD$199=99,AC205,IF(AD$199=0,INDEX($E191:$M191,0,AD$197),(INDEX($E191:$M191,0,AD$199+1)-INDEX($E191:$M191,0,AD$199))/(INDEX($E$185:$M$185,0,AD$199+1)-INDEX($E$185:$M$185,0,AD$199))+AC205)))</f>
        <v>0.53733468221641711</v>
      </c>
      <c r="AE205" s="186" cm="1">
        <f t="array" ref="AE205">IF(AE$199=-1,AF205,IF(AE$199=99,AD205,IF(AE$199=0,INDEX($E191:$M191,0,AE$197),(INDEX($E191:$M191,0,AE$199+1)-INDEX($E191:$M191,0,AE$199))/(INDEX($E$185:$M$185,0,AE$199+1)-INDEX($E$185:$M$185,0,AE$199))+AD205)))</f>
        <v>0.56778336073069768</v>
      </c>
      <c r="AF205" s="186" cm="1">
        <f t="array" ref="AF205">IF(AF$199=-1,AG205,IF(AF$199=99,AE205,IF(AF$199=0,INDEX($E191:$M191,0,AF$197),(INDEX($E191:$M191,0,AF$199+1)-INDEX($E191:$M191,0,AF$199))/(INDEX($E$185:$M$185,0,AF$199+1)-INDEX($E$185:$M$185,0,AF$199))+AE205)))</f>
        <v>0.61894654287448447</v>
      </c>
      <c r="AG205" s="186" cm="1">
        <f t="array" ref="AG205">IF(AG$199=-1,AH205,IF(AG$199=99,AF205,IF(AG$199=0,INDEX($E191:$M191,0,AG$197),(INDEX($E191:$M191,0,AG$199+1)-INDEX($E191:$M191,0,AG$199))/(INDEX($E$185:$M$185,0,AG$199+1)-INDEX($E$185:$M$185,0,AG$199))+AF205)))</f>
        <v>0.67010972501827126</v>
      </c>
      <c r="AH205" s="186" cm="1">
        <f t="array" ref="AH205">IF(AH$199=-1,AI205,IF(AH$199=99,AG205,IF(AH$199=0,INDEX($E191:$M191,0,AH$197),(INDEX($E191:$M191,0,AH$199+1)-INDEX($E191:$M191,0,AH$199))/(INDEX($E$185:$M$185,0,AH$199+1)-INDEX($E$185:$M$185,0,AH$199))+AG205)))</f>
        <v>0.72127290716205805</v>
      </c>
      <c r="AI205" s="186" cm="1">
        <f t="array" ref="AI205">IF(AI$199=-1,AJ205,IF(AI$199=99,AH205,IF(AI$199=0,INDEX($E191:$M191,0,AI$197),(INDEX($E191:$M191,0,AI$199+1)-INDEX($E191:$M191,0,AI$199))/(INDEX($E$185:$M$185,0,AI$199+1)-INDEX($E$185:$M$185,0,AI$199))+AH205)))</f>
        <v>0.77243608930584484</v>
      </c>
      <c r="AJ205" s="186" cm="1">
        <f t="array" ref="AJ205">IF(AJ$199=-1,AK205,IF(AJ$199=99,AI205,IF(AJ$199=0,INDEX($E191:$M191,0,AJ$197),(INDEX($E191:$M191,0,AJ$199+1)-INDEX($E191:$M191,0,AJ$199))/(INDEX($E$185:$M$185,0,AJ$199+1)-INDEX($E$185:$M$185,0,AJ$199))+AI205)))</f>
        <v>0.82359927144963163</v>
      </c>
      <c r="AK205" s="186" cm="1">
        <f t="array" ref="AK205">IF(AK$199=-1,AL205,IF(AK$199=99,AJ205,IF(AK$199=0,INDEX($E191:$M191,0,AK$197),(INDEX($E191:$M191,0,AK$199+1)-INDEX($E191:$M191,0,AK$199))/(INDEX($E$185:$M$185,0,AK$199+1)-INDEX($E$185:$M$185,0,AK$199))+AJ205)))</f>
        <v>0.87476245359341842</v>
      </c>
      <c r="AL205" s="186" cm="1">
        <f t="array" ref="AL205">IF(AL$199=-1,AM205,IF(AL$199=99,AK205,IF(AL$199=0,INDEX($E191:$M191,0,AL$197),(INDEX($E191:$M191,0,AL$199+1)-INDEX($E191:$M191,0,AL$199))/(INDEX($E$185:$M$185,0,AL$199+1)-INDEX($E$185:$M$185,0,AL$199))+AK205)))</f>
        <v>0.92592563573720521</v>
      </c>
      <c r="AM205" s="186" cm="1">
        <f t="array" ref="AM205">IF(AM$199=-1,AN205,IF(AM$199=99,AL205,IF(AM$199=0,INDEX($E191:$M191,0,AM$197),(INDEX($E191:$M191,0,AM$199+1)-INDEX($E191:$M191,0,AM$199))/(INDEX($E$185:$M$185,0,AM$199+1)-INDEX($E$185:$M$185,0,AM$199))+AL205)))</f>
        <v>0.977088817880992</v>
      </c>
      <c r="AN205" s="186" cm="1">
        <f t="array" ref="AN205">IF(AN$199=-1,AO205,IF(AN$199=99,AM205,IF(AN$199=0,INDEX($E191:$M191,0,AN$197),(INDEX($E191:$M191,0,AN$199+1)-INDEX($E191:$M191,0,AN$199))/(INDEX($E$185:$M$185,0,AN$199+1)-INDEX($E$185:$M$185,0,AN$199))+AM205)))</f>
        <v>1.0282520000247788</v>
      </c>
      <c r="AO205" s="186" cm="1">
        <f t="array" ref="AO205">IF(AO$199=-1,AP205,IF(AO$199=99,AN205,IF(AO$199=0,INDEX($E191:$M191,0,AO$197),(INDEX($E191:$M191,0,AO$199+1)-INDEX($E191:$M191,0,AO$199))/(INDEX($E$185:$M$185,0,AO$199+1)-INDEX($E$185:$M$185,0,AO$199))+AN205)))</f>
        <v>1.0794151821685656</v>
      </c>
      <c r="AP205" s="186" cm="1">
        <f t="array" ref="AP205">IF(AP$199=-1,AQ205,IF(AP$199=99,AO205,IF(AP$199=0,INDEX($E191:$M191,0,AP$197),(INDEX($E191:$M191,0,AP$199+1)-INDEX($E191:$M191,0,AP$199))/(INDEX($E$185:$M$185,0,AP$199+1)-INDEX($E$185:$M$185,0,AP$199))+AO205)))</f>
        <v>1.1269311158267685</v>
      </c>
      <c r="AQ205" s="186" cm="1">
        <f t="array" ref="AQ205">IF(AQ$199=-1,AR205,IF(AQ$199=99,AP205,IF(AQ$199=0,INDEX($E191:$M191,0,AQ$197),(INDEX($E191:$M191,0,AQ$199+1)-INDEX($E191:$M191,0,AQ$199))/(INDEX($E$185:$M$185,0,AQ$199+1)-INDEX($E$185:$M$185,0,AQ$199))+AP205)))</f>
        <v>1.5545745187505957</v>
      </c>
      <c r="AR205" s="186" cm="1">
        <f t="array" ref="AR205">IF(AR$199=-1,AS205,IF(AR$199=99,AQ205,IF(AR$199=0,INDEX($E191:$M191,0,AR$197),(INDEX($E191:$M191,0,AR$199+1)-INDEX($E191:$M191,0,AR$199))/(INDEX($E$185:$M$185,0,AR$199+1)-INDEX($E$185:$M$185,0,AR$199))+AQ205)))</f>
        <v>1.5545745187505957</v>
      </c>
      <c r="AS205" s="186" cm="1">
        <f t="array" ref="AS205">IF(AS$199=-1,#REF!,IF(AS$199=99,AR205,IF(AS$199=0,INDEX($E191:$M191,0,AS$197),(INDEX($E191:$M191,0,AS$199+1)-INDEX($E191:$M191,0,AS$199))/(INDEX($E$185:$M$185,0,AS$199+1)-INDEX($E$185:$M$185,0,AS$199))+AR205)))</f>
        <v>1.5545745187505957</v>
      </c>
      <c r="AT205" s="186"/>
      <c r="AW205" s="186"/>
      <c r="AX205" s="186"/>
      <c r="BH205" s="186">
        <f t="shared" si="592"/>
        <v>2.1087742850167138E-2</v>
      </c>
      <c r="BI205" s="109" t="e">
        <f t="shared" si="593"/>
        <v>#DIV/0!</v>
      </c>
    </row>
    <row r="206" spans="1:61">
      <c r="A206" s="185" t="s">
        <v>16</v>
      </c>
      <c r="B206" s="22" t="str">
        <f t="shared" si="587"/>
        <v/>
      </c>
      <c r="C206" s="23" t="str">
        <f t="shared" si="588"/>
        <v/>
      </c>
      <c r="D206" s="57" t="str">
        <f t="shared" si="589"/>
        <v>TPPUMER</v>
      </c>
      <c r="E206" s="23" t="str">
        <f t="shared" si="590"/>
        <v/>
      </c>
      <c r="F206" s="23"/>
      <c r="H206" s="23" t="str">
        <f t="shared" si="590"/>
        <v/>
      </c>
      <c r="J206" s="23" t="str">
        <f t="shared" si="590"/>
        <v/>
      </c>
      <c r="K206" s="23" t="str">
        <f t="shared" si="590"/>
        <v/>
      </c>
      <c r="L206" s="22" t="str">
        <f t="shared" si="591"/>
        <v/>
      </c>
      <c r="M206" s="186">
        <f>INDEX('[2]TS BYDem'!J$10:J$59,MATCH($D206,'[2]TS BYDem'!D$10:D$59,0))</f>
        <v>15.8</v>
      </c>
      <c r="N206" s="186" cm="1">
        <f t="array" ref="N206">IF(N$199=-1,O206,IF(N$199=99,M206,IF(N$199=0,INDEX($E192:$M192,0,N$197),(INDEX($E192:$M192,0,N$199+1)-INDEX($E192:$M192,0,N$199))/(INDEX($E$185:$M$185,0,N$199+1)-INDEX($E$185:$M$185,0,N$199))+M206)))</f>
        <v>15.01008512165391</v>
      </c>
      <c r="O206" s="186" cm="1">
        <f t="array" ref="O206">IF(O$199=-1,P206,IF(O$199=99,N206,IF(O$199=0,INDEX($E192:$M192,0,O$197),(INDEX($E192:$M192,0,O$199+1)-INDEX($E192:$M192,0,O$199))/(INDEX($E$185:$M$185,0,O$199+1)-INDEX($E$185:$M$185,0,O$199))+N206)))</f>
        <v>14.22017024330782</v>
      </c>
      <c r="P206" s="186" cm="1">
        <f t="array" ref="P206">IF(P$199=-1,Q206,IF(P$199=99,O206,IF(P$199=0,INDEX($E192:$M192,0,P$197),(INDEX($E192:$M192,0,P$199+1)-INDEX($E192:$M192,0,P$199))/(INDEX($E$185:$M$185,0,P$199+1)-INDEX($E$185:$M$185,0,P$199))+O206)))</f>
        <v>12.180364564318152</v>
      </c>
      <c r="Q206" s="186" cm="1">
        <f t="array" ref="Q206">IF(Q$199=-1,R206,IF(Q$199=99,P206,IF(Q$199=0,INDEX($E192:$M192,0,Q$197),(INDEX($E192:$M192,0,Q$199+1)-INDEX($E192:$M192,0,Q$199))/(INDEX($E$185:$M$185,0,Q$199+1)-INDEX($E$185:$M$185,0,Q$199))+P206)))</f>
        <v>10.498200687547623</v>
      </c>
      <c r="R206" s="186" cm="1">
        <f t="array" ref="R206">IF(R$199=-1,S206,IF(R$199=99,Q206,IF(R$199=0,INDEX($E192:$M192,0,R$197),(INDEX($E192:$M192,0,R$199+1)-INDEX($E192:$M192,0,R$199))/(INDEX($E$185:$M$185,0,R$199+1)-INDEX($E$185:$M$185,0,R$199))+Q206)))</f>
        <v>8.8160368107770921</v>
      </c>
      <c r="S206" s="186" cm="1">
        <f t="array" ref="S206">IF(S$199=-1,T206,IF(S$199=99,R206,IF(S$199=0,INDEX($E192:$M192,0,S$197),(INDEX($E192:$M192,0,S$199+1)-INDEX($E192:$M192,0,S$199))/(INDEX($E$185:$M$185,0,S$199+1)-INDEX($E$185:$M$185,0,S$199))+R206)))</f>
        <v>8.923820293999345</v>
      </c>
      <c r="T206" s="186" cm="1">
        <f t="array" ref="T206">IF(T$199=-1,U206,IF(T$199=99,S206,IF(T$199=0,INDEX($E192:$M192,0,T$197),(INDEX($E192:$M192,0,T$199+1)-INDEX($E192:$M192,0,T$199))/(INDEX($E$185:$M$185,0,T$199+1)-INDEX($E$185:$M$185,0,T$199))+S206)))</f>
        <v>9.0316037772215978</v>
      </c>
      <c r="U206" s="186" cm="1">
        <f t="array" ref="U206">IF(U$199=-1,V206,IF(U$199=99,T206,IF(U$199=0,INDEX($E192:$M192,0,U$197),(INDEX($E192:$M192,0,U$199+1)-INDEX($E192:$M192,0,U$199))/(INDEX($E$185:$M$185,0,U$199+1)-INDEX($E$185:$M$185,0,U$199))+T206)))</f>
        <v>9.3097920833664229</v>
      </c>
      <c r="V206" s="186" cm="1">
        <f t="array" ref="V206">IF(V$199=-1,W206,IF(V$199=99,U206,IF(V$199=0,INDEX($E192:$M192,0,V$197),(INDEX($E192:$M192,0,V$199+1)-INDEX($E192:$M192,0,V$199))/(INDEX($E$185:$M$185,0,V$199+1)-INDEX($E$185:$M$185,0,V$199))+U206)))</f>
        <v>9.2459600958467529</v>
      </c>
      <c r="W206" s="186" cm="1">
        <f t="array" ref="W206">IF(W$199=-1,X206,IF(W$199=99,V206,IF(W$199=0,INDEX($E192:$M192,0,W$197),(INDEX($E192:$M192,0,W$199+1)-INDEX($E192:$M192,0,W$199))/(INDEX($E$185:$M$185,0,W$199+1)-INDEX($E$185:$M$185,0,W$199))+V206)))</f>
        <v>9.2764167466442569</v>
      </c>
      <c r="X206" s="186" cm="1">
        <f t="array" ref="X206">IF(X$199=-1,Y206,IF(X$199=99,W206,IF(X$199=0,INDEX($E192:$M192,0,X$197),(INDEX($E192:$M192,0,X$199+1)-INDEX($E192:$M192,0,X$199))/(INDEX($E$185:$M$185,0,X$199+1)-INDEX($E$185:$M$185,0,X$199))+W206)))</f>
        <v>9.3068733974417608</v>
      </c>
      <c r="Y206" s="186" cm="1">
        <f t="array" ref="Y206">IF(Y$199=-1,Z206,IF(Y$199=99,X206,IF(Y$199=0,INDEX($E192:$M192,0,Y$197),(INDEX($E192:$M192,0,Y$199+1)-INDEX($E192:$M192,0,Y$199))/(INDEX($E$185:$M$185,0,Y$199+1)-INDEX($E$185:$M$185,0,Y$199))+X206)))</f>
        <v>9.3373300482392647</v>
      </c>
      <c r="Z206" s="186" cm="1">
        <f t="array" ref="Z206">IF(Z$199=-1,AA206,IF(Z$199=99,Y206,IF(Z$199=0,INDEX($E192:$M192,0,Z$197),(INDEX($E192:$M192,0,Z$199+1)-INDEX($E192:$M192,0,Z$199))/(INDEX($E$185:$M$185,0,Z$199+1)-INDEX($E$185:$M$185,0,Z$199))+Y206)))</f>
        <v>9.3677866990367686</v>
      </c>
      <c r="AA206" s="186" cm="1">
        <f t="array" ref="AA206">IF(AA$199=-1,AB206,IF(AA$199=99,Z206,IF(AA$199=0,INDEX($E192:$M192,0,AA$197),(INDEX($E192:$M192,0,AA$199+1)-INDEX($E192:$M192,0,AA$199))/(INDEX($E$185:$M$185,0,AA$199+1)-INDEX($E$185:$M$185,0,AA$199))+Z206)))</f>
        <v>9.3982433498342726</v>
      </c>
      <c r="AB206" s="186" cm="1">
        <f t="array" ref="AB206">IF(AB$199=-1,AC206,IF(AB$199=99,AA206,IF(AB$199=0,INDEX($E192:$M192,0,AB$197),(INDEX($E192:$M192,0,AB$199+1)-INDEX($E192:$M192,0,AB$199))/(INDEX($E$185:$M$185,0,AB$199+1)-INDEX($E$185:$M$185,0,AB$199))+AA206)))</f>
        <v>9.4287000006317765</v>
      </c>
      <c r="AC206" s="186" cm="1">
        <f t="array" ref="AC206">IF(AC$199=-1,AD206,IF(AC$199=99,AB206,IF(AC$199=0,INDEX($E192:$M192,0,AC$197),(INDEX($E192:$M192,0,AC$199+1)-INDEX($E192:$M192,0,AC$199))/(INDEX($E$185:$M$185,0,AC$199+1)-INDEX($E$185:$M$185,0,AC$199))+AB206)))</f>
        <v>9.4591566514292804</v>
      </c>
      <c r="AD206" s="186" cm="1">
        <f t="array" ref="AD206">IF(AD$199=-1,AE206,IF(AD$199=99,AC206,IF(AD$199=0,INDEX($E192:$M192,0,AD$197),(INDEX($E192:$M192,0,AD$199+1)-INDEX($E192:$M192,0,AD$199))/(INDEX($E$185:$M$185,0,AD$199+1)-INDEX($E$185:$M$185,0,AD$199))+AC206)))</f>
        <v>9.4896133022267843</v>
      </c>
      <c r="AE206" s="186" cm="1">
        <f t="array" ref="AE206">IF(AE$199=-1,AF206,IF(AE$199=99,AD206,IF(AE$199=0,INDEX($E192:$M192,0,AE$197),(INDEX($E192:$M192,0,AE$199+1)-INDEX($E192:$M192,0,AE$199))/(INDEX($E$185:$M$185,0,AE$199+1)-INDEX($E$185:$M$185,0,AE$199))+AD206)))</f>
        <v>9.5200699530242918</v>
      </c>
      <c r="AF206" s="186" cm="1">
        <f t="array" ref="AF206">IF(AF$199=-1,AG206,IF(AF$199=99,AE206,IF(AF$199=0,INDEX($E192:$M192,0,AF$197),(INDEX($E192:$M192,0,AF$199+1)-INDEX($E192:$M192,0,AF$199))/(INDEX($E$185:$M$185,0,AF$199+1)-INDEX($E$185:$M$185,0,AF$199))+AE206)))</f>
        <v>9.4841209764467322</v>
      </c>
      <c r="AG206" s="186" cm="1">
        <f t="array" ref="AG206">IF(AG$199=-1,AH206,IF(AG$199=99,AF206,IF(AG$199=0,INDEX($E192:$M192,0,AG$197),(INDEX($E192:$M192,0,AG$199+1)-INDEX($E192:$M192,0,AG$199))/(INDEX($E$185:$M$185,0,AG$199+1)-INDEX($E$185:$M$185,0,AG$199))+AF206)))</f>
        <v>9.4481719998691727</v>
      </c>
      <c r="AH206" s="186" cm="1">
        <f t="array" ref="AH206">IF(AH$199=-1,AI206,IF(AH$199=99,AG206,IF(AH$199=0,INDEX($E192:$M192,0,AH$197),(INDEX($E192:$M192,0,AH$199+1)-INDEX($E192:$M192,0,AH$199))/(INDEX($E$185:$M$185,0,AH$199+1)-INDEX($E$185:$M$185,0,AH$199))+AG206)))</f>
        <v>9.4122230232916131</v>
      </c>
      <c r="AI206" s="186" cm="1">
        <f t="array" ref="AI206">IF(AI$199=-1,AJ206,IF(AI$199=99,AH206,IF(AI$199=0,INDEX($E192:$M192,0,AI$197),(INDEX($E192:$M192,0,AI$199+1)-INDEX($E192:$M192,0,AI$199))/(INDEX($E$185:$M$185,0,AI$199+1)-INDEX($E$185:$M$185,0,AI$199))+AH206)))</f>
        <v>9.3762740467140535</v>
      </c>
      <c r="AJ206" s="186" cm="1">
        <f t="array" ref="AJ206">IF(AJ$199=-1,AK206,IF(AJ$199=99,AI206,IF(AJ$199=0,INDEX($E192:$M192,0,AJ$197),(INDEX($E192:$M192,0,AJ$199+1)-INDEX($E192:$M192,0,AJ$199))/(INDEX($E$185:$M$185,0,AJ$199+1)-INDEX($E$185:$M$185,0,AJ$199))+AI206)))</f>
        <v>9.3403250701364939</v>
      </c>
      <c r="AK206" s="186" cm="1">
        <f t="array" ref="AK206">IF(AK$199=-1,AL206,IF(AK$199=99,AJ206,IF(AK$199=0,INDEX($E192:$M192,0,AK$197),(INDEX($E192:$M192,0,AK$199+1)-INDEX($E192:$M192,0,AK$199))/(INDEX($E$185:$M$185,0,AK$199+1)-INDEX($E$185:$M$185,0,AK$199))+AJ206)))</f>
        <v>9.3043760935589344</v>
      </c>
      <c r="AL206" s="186" cm="1">
        <f t="array" ref="AL206">IF(AL$199=-1,AM206,IF(AL$199=99,AK206,IF(AL$199=0,INDEX($E192:$M192,0,AL$197),(INDEX($E192:$M192,0,AL$199+1)-INDEX($E192:$M192,0,AL$199))/(INDEX($E$185:$M$185,0,AL$199+1)-INDEX($E$185:$M$185,0,AL$199))+AK206)))</f>
        <v>9.2684271169813748</v>
      </c>
      <c r="AM206" s="186" cm="1">
        <f t="array" ref="AM206">IF(AM$199=-1,AN206,IF(AM$199=99,AL206,IF(AM$199=0,INDEX($E192:$M192,0,AM$197),(INDEX($E192:$M192,0,AM$199+1)-INDEX($E192:$M192,0,AM$199))/(INDEX($E$185:$M$185,0,AM$199+1)-INDEX($E$185:$M$185,0,AM$199))+AL206)))</f>
        <v>9.2324781404038152</v>
      </c>
      <c r="AN206" s="186" cm="1">
        <f t="array" ref="AN206">IF(AN$199=-1,AO206,IF(AN$199=99,AM206,IF(AN$199=0,INDEX($E192:$M192,0,AN$197),(INDEX($E192:$M192,0,AN$199+1)-INDEX($E192:$M192,0,AN$199))/(INDEX($E$185:$M$185,0,AN$199+1)-INDEX($E$185:$M$185,0,AN$199))+AM206)))</f>
        <v>9.1965291638262556</v>
      </c>
      <c r="AO206" s="186" cm="1">
        <f t="array" ref="AO206">IF(AO$199=-1,AP206,IF(AO$199=99,AN206,IF(AO$199=0,INDEX($E192:$M192,0,AO$197),(INDEX($E192:$M192,0,AO$199+1)-INDEX($E192:$M192,0,AO$199))/(INDEX($E$185:$M$185,0,AO$199+1)-INDEX($E$185:$M$185,0,AO$199))+AN206)))</f>
        <v>9.1605801872486978</v>
      </c>
      <c r="AP206" s="186" cm="1">
        <f t="array" ref="AP206">IF(AP$199=-1,AQ206,IF(AP$199=99,AO206,IF(AP$199=0,INDEX($E192:$M192,0,AP$197),(INDEX($E192:$M192,0,AP$199+1)-INDEX($E192:$M192,0,AP$199))/(INDEX($E$185:$M$185,0,AP$199+1)-INDEX($E$185:$M$185,0,AP$199))+AO206)))</f>
        <v>9.0972648292632297</v>
      </c>
      <c r="AQ206" s="186" cm="1">
        <f t="array" ref="AQ206">IF(AQ$199=-1,AR206,IF(AQ$199=99,AP206,IF(AQ$199=0,INDEX($E192:$M192,0,AQ$197),(INDEX($E192:$M192,0,AQ$199+1)-INDEX($E192:$M192,0,AQ$199))/(INDEX($E$185:$M$185,0,AQ$199+1)-INDEX($E$185:$M$185,0,AQ$199))+AP206)))</f>
        <v>8.5274266073940197</v>
      </c>
      <c r="AR206" s="186" cm="1">
        <f t="array" ref="AR206">IF(AR$199=-1,AS206,IF(AR$199=99,AQ206,IF(AR$199=0,INDEX($E192:$M192,0,AR$197),(INDEX($E192:$M192,0,AR$199+1)-INDEX($E192:$M192,0,AR$199))/(INDEX($E$185:$M$185,0,AR$199+1)-INDEX($E$185:$M$185,0,AR$199))+AQ206)))</f>
        <v>8.5274266073940197</v>
      </c>
      <c r="AS206" s="186" cm="1">
        <f t="array" ref="AS206">IF(AS$199=-1,#REF!,IF(AS$199=99,AR206,IF(AS$199=0,INDEX($E192:$M192,0,AS$197),(INDEX($E192:$M192,0,AS$199+1)-INDEX($E192:$M192,0,AS$199))/(INDEX($E$185:$M$185,0,AS$199+1)-INDEX($E$185:$M$185,0,AS$199))+AR206)))</f>
        <v>8.5274266073940197</v>
      </c>
      <c r="AT206" s="186"/>
      <c r="AW206" s="186"/>
      <c r="AX206" s="186"/>
      <c r="BH206" s="186">
        <f t="shared" si="592"/>
        <v>14.550109199356424</v>
      </c>
      <c r="BI206" s="109">
        <f t="shared" si="593"/>
        <v>7.910701269896056E-2</v>
      </c>
    </row>
    <row r="207" spans="1:61">
      <c r="A207" s="185" t="s">
        <v>16</v>
      </c>
      <c r="B207" s="22" t="str">
        <f t="shared" si="587"/>
        <v/>
      </c>
      <c r="C207" s="23" t="str">
        <f t="shared" si="588"/>
        <v/>
      </c>
      <c r="D207" s="57" t="str">
        <f t="shared" si="589"/>
        <v>TPPUGAT</v>
      </c>
      <c r="E207" s="23" t="str">
        <f t="shared" si="590"/>
        <v/>
      </c>
      <c r="F207" s="23"/>
      <c r="H207" s="23" t="str">
        <f t="shared" si="590"/>
        <v/>
      </c>
      <c r="J207" s="23" t="str">
        <f t="shared" si="590"/>
        <v/>
      </c>
      <c r="K207" s="23" t="str">
        <f t="shared" si="590"/>
        <v/>
      </c>
      <c r="L207" s="22" t="str">
        <f t="shared" si="591"/>
        <v/>
      </c>
      <c r="M207" s="186">
        <f>INDEX('[2]TS BYDem'!J$10:J$59,MATCH($D207,'[2]TS BYDem'!D$10:D$59,0))</f>
        <v>0</v>
      </c>
      <c r="N207" s="186" cm="1">
        <f t="array" ref="N207">IF(N$199=-1,O207,IF(N$199=99,M207,IF(N$199=0,INDEX($E193:$M193,0,N$197),(INDEX($E193:$M193,0,N$199+1)-INDEX($E193:$M193,0,N$199))/(INDEX($E$185:$M$185,0,N$199+1)-INDEX($E$185:$M$185,0,N$199))+M207)))</f>
        <v>1.7935627454324237E-2</v>
      </c>
      <c r="O207" s="186" cm="1">
        <f t="array" ref="O207">IF(O$199=-1,P207,IF(O$199=99,N207,IF(O$199=0,INDEX($E193:$M193,0,O$197),(INDEX($E193:$M193,0,O$199+1)-INDEX($E193:$M193,0,O$199))/(INDEX($E$185:$M$185,0,O$199+1)-INDEX($E$185:$M$185,0,O$199))+N207)))</f>
        <v>3.5871254908648474E-2</v>
      </c>
      <c r="P207" s="186" cm="1">
        <f t="array" ref="P207">IF(P$199=-1,Q207,IF(P$199=99,O207,IF(P$199=0,INDEX($E193:$M193,0,P$197),(INDEX($E193:$M193,0,P$199+1)-INDEX($E193:$M193,0,P$199))/(INDEX($E$185:$M$185,0,P$199+1)-INDEX($E$185:$M$185,0,P$199))+O207)))</f>
        <v>0.58840536503250629</v>
      </c>
      <c r="Q207" s="186" cm="1">
        <f t="array" ref="Q207">IF(Q$199=-1,R207,IF(Q$199=99,P207,IF(Q$199=0,INDEX($E193:$M193,0,Q$197),(INDEX($E193:$M193,0,Q$199+1)-INDEX($E193:$M193,0,Q$199))/(INDEX($E$185:$M$185,0,Q$199+1)-INDEX($E$185:$M$185,0,Q$199))+P207)))</f>
        <v>0.60651580293507878</v>
      </c>
      <c r="R207" s="186" cm="1">
        <f t="array" ref="R207">IF(R$199=-1,S207,IF(R$199=99,Q207,IF(R$199=0,INDEX($E193:$M193,0,R$197),(INDEX($E193:$M193,0,R$199+1)-INDEX($E193:$M193,0,R$199))/(INDEX($E$185:$M$185,0,R$199+1)-INDEX($E$185:$M$185,0,R$199))+Q207)))</f>
        <v>0.62462624083765128</v>
      </c>
      <c r="S207" s="186" cm="1">
        <f t="array" ref="S207">IF(S$199=-1,T207,IF(S$199=99,R207,IF(S$199=0,INDEX($E193:$M193,0,S$197),(INDEX($E193:$M193,0,S$199+1)-INDEX($E193:$M193,0,S$199))/(INDEX($E$185:$M$185,0,S$199+1)-INDEX($E$185:$M$185,0,S$199))+R207)))</f>
        <v>0.64844460531963566</v>
      </c>
      <c r="T207" s="186" cm="1">
        <f t="array" ref="T207">IF(T$199=-1,U207,IF(T$199=99,S207,IF(T$199=0,INDEX($E193:$M193,0,T$197),(INDEX($E193:$M193,0,T$199+1)-INDEX($E193:$M193,0,T$199))/(INDEX($E$185:$M$185,0,T$199+1)-INDEX($E$185:$M$185,0,T$199))+S207)))</f>
        <v>0.67226296980162004</v>
      </c>
      <c r="U207" s="186" cm="1">
        <f t="array" ref="U207">IF(U$199=-1,V207,IF(U$199=99,T207,IF(U$199=0,INDEX($E193:$M193,0,U$197),(INDEX($E193:$M193,0,U$199+1)-INDEX($E193:$M193,0,U$199))/(INDEX($E$185:$M$185,0,U$199+1)-INDEX($E$185:$M$185,0,U$199))+T207)))</f>
        <v>0.64616666359533781</v>
      </c>
      <c r="V207" s="186" cm="1">
        <f t="array" ref="V207">IF(V$199=-1,W207,IF(V$199=99,U207,IF(V$199=0,INDEX($E193:$M193,0,V$197),(INDEX($E193:$M193,0,V$199+1)-INDEX($E193:$M193,0,V$199))/(INDEX($E$185:$M$185,0,V$199+1)-INDEX($E$185:$M$185,0,V$199))+U207)))</f>
        <v>0.64672402075743496</v>
      </c>
      <c r="W207" s="186" cm="1">
        <f t="array" ref="W207">IF(W$199=-1,X207,IF(W$199=99,V207,IF(W$199=0,INDEX($E193:$M193,0,W$197),(INDEX($E193:$M193,0,W$199+1)-INDEX($E193:$M193,0,W$199))/(INDEX($E$185:$M$185,0,W$199+1)-INDEX($E$185:$M$185,0,W$199))+V207)))</f>
        <v>0.66645524691108848</v>
      </c>
      <c r="X207" s="186" cm="1">
        <f t="array" ref="X207">IF(X$199=-1,Y207,IF(X$199=99,W207,IF(X$199=0,INDEX($E193:$M193,0,X$197),(INDEX($E193:$M193,0,X$199+1)-INDEX($E193:$M193,0,X$199))/(INDEX($E$185:$M$185,0,X$199+1)-INDEX($E$185:$M$185,0,X$199))+W207)))</f>
        <v>0.68618647306474201</v>
      </c>
      <c r="Y207" s="186" cm="1">
        <f t="array" ref="Y207">IF(Y$199=-1,Z207,IF(Y$199=99,X207,IF(Y$199=0,INDEX($E193:$M193,0,Y$197),(INDEX($E193:$M193,0,Y$199+1)-INDEX($E193:$M193,0,Y$199))/(INDEX($E$185:$M$185,0,Y$199+1)-INDEX($E$185:$M$185,0,Y$199))+X207)))</f>
        <v>0.70591769921839553</v>
      </c>
      <c r="Z207" s="186" cm="1">
        <f t="array" ref="Z207">IF(Z$199=-1,AA207,IF(Z$199=99,Y207,IF(Z$199=0,INDEX($E193:$M193,0,Z$197),(INDEX($E193:$M193,0,Z$199+1)-INDEX($E193:$M193,0,Z$199))/(INDEX($E$185:$M$185,0,Z$199+1)-INDEX($E$185:$M$185,0,Z$199))+Y207)))</f>
        <v>0.72564892537204906</v>
      </c>
      <c r="AA207" s="186" cm="1">
        <f t="array" ref="AA207">IF(AA$199=-1,AB207,IF(AA$199=99,Z207,IF(AA$199=0,INDEX($E193:$M193,0,AA$197),(INDEX($E193:$M193,0,AA$199+1)-INDEX($E193:$M193,0,AA$199))/(INDEX($E$185:$M$185,0,AA$199+1)-INDEX($E$185:$M$185,0,AA$199))+Z207)))</f>
        <v>0.74538015152570258</v>
      </c>
      <c r="AB207" s="186" cm="1">
        <f t="array" ref="AB207">IF(AB$199=-1,AC207,IF(AB$199=99,AA207,IF(AB$199=0,INDEX($E193:$M193,0,AB$197),(INDEX($E193:$M193,0,AB$199+1)-INDEX($E193:$M193,0,AB$199))/(INDEX($E$185:$M$185,0,AB$199+1)-INDEX($E$185:$M$185,0,AB$199))+AA207)))</f>
        <v>0.76511137767935611</v>
      </c>
      <c r="AC207" s="186" cm="1">
        <f t="array" ref="AC207">IF(AC$199=-1,AD207,IF(AC$199=99,AB207,IF(AC$199=0,INDEX($E193:$M193,0,AC$197),(INDEX($E193:$M193,0,AC$199+1)-INDEX($E193:$M193,0,AC$199))/(INDEX($E$185:$M$185,0,AC$199+1)-INDEX($E$185:$M$185,0,AC$199))+AB207)))</f>
        <v>0.78484260383300963</v>
      </c>
      <c r="AD207" s="186" cm="1">
        <f t="array" ref="AD207">IF(AD$199=-1,AE207,IF(AD$199=99,AC207,IF(AD$199=0,INDEX($E193:$M193,0,AD$197),(INDEX($E193:$M193,0,AD$199+1)-INDEX($E193:$M193,0,AD$199))/(INDEX($E$185:$M$185,0,AD$199+1)-INDEX($E$185:$M$185,0,AD$199))+AC207)))</f>
        <v>0.80457382998666316</v>
      </c>
      <c r="AE207" s="186" cm="1">
        <f t="array" ref="AE207">IF(AE$199=-1,AF207,IF(AE$199=99,AD207,IF(AE$199=0,INDEX($E193:$M193,0,AE$197),(INDEX($E193:$M193,0,AE$199+1)-INDEX($E193:$M193,0,AE$199))/(INDEX($E$185:$M$185,0,AE$199+1)-INDEX($E$185:$M$185,0,AE$199))+AD207)))</f>
        <v>0.82430505614031691</v>
      </c>
      <c r="AF207" s="186" cm="1">
        <f t="array" ref="AF207">IF(AF$199=-1,AG207,IF(AF$199=99,AE207,IF(AF$199=0,INDEX($E193:$M193,0,AF$197),(INDEX($E193:$M193,0,AF$199+1)-INDEX($E193:$M193,0,AF$199))/(INDEX($E$185:$M$185,0,AF$199+1)-INDEX($E$185:$M$185,0,AF$199))+AE207)))</f>
        <v>0.84744076044105265</v>
      </c>
      <c r="AG207" s="186" cm="1">
        <f t="array" ref="AG207">IF(AG$199=-1,AH207,IF(AG$199=99,AF207,IF(AG$199=0,INDEX($E193:$M193,0,AG$197),(INDEX($E193:$M193,0,AG$199+1)-INDEX($E193:$M193,0,AG$199))/(INDEX($E$185:$M$185,0,AG$199+1)-INDEX($E$185:$M$185,0,AG$199))+AF207)))</f>
        <v>0.8705764647417884</v>
      </c>
      <c r="AH207" s="186" cm="1">
        <f t="array" ref="AH207">IF(AH$199=-1,AI207,IF(AH$199=99,AG207,IF(AH$199=0,INDEX($E193:$M193,0,AH$197),(INDEX($E193:$M193,0,AH$199+1)-INDEX($E193:$M193,0,AH$199))/(INDEX($E$185:$M$185,0,AH$199+1)-INDEX($E$185:$M$185,0,AH$199))+AG207)))</f>
        <v>0.89371216904252415</v>
      </c>
      <c r="AI207" s="186" cm="1">
        <f t="array" ref="AI207">IF(AI$199=-1,AJ207,IF(AI$199=99,AH207,IF(AI$199=0,INDEX($E193:$M193,0,AI$197),(INDEX($E193:$M193,0,AI$199+1)-INDEX($E193:$M193,0,AI$199))/(INDEX($E$185:$M$185,0,AI$199+1)-INDEX($E$185:$M$185,0,AI$199))+AH207)))</f>
        <v>0.9168478733432599</v>
      </c>
      <c r="AJ207" s="186" cm="1">
        <f t="array" ref="AJ207">IF(AJ$199=-1,AK207,IF(AJ$199=99,AI207,IF(AJ$199=0,INDEX($E193:$M193,0,AJ$197),(INDEX($E193:$M193,0,AJ$199+1)-INDEX($E193:$M193,0,AJ$199))/(INDEX($E$185:$M$185,0,AJ$199+1)-INDEX($E$185:$M$185,0,AJ$199))+AI207)))</f>
        <v>0.93998357764399565</v>
      </c>
      <c r="AK207" s="186" cm="1">
        <f t="array" ref="AK207">IF(AK$199=-1,AL207,IF(AK$199=99,AJ207,IF(AK$199=0,INDEX($E193:$M193,0,AK$197),(INDEX($E193:$M193,0,AK$199+1)-INDEX($E193:$M193,0,AK$199))/(INDEX($E$185:$M$185,0,AK$199+1)-INDEX($E$185:$M$185,0,AK$199))+AJ207)))</f>
        <v>0.9631192819447314</v>
      </c>
      <c r="AL207" s="186" cm="1">
        <f t="array" ref="AL207">IF(AL$199=-1,AM207,IF(AL$199=99,AK207,IF(AL$199=0,INDEX($E193:$M193,0,AL$197),(INDEX($E193:$M193,0,AL$199+1)-INDEX($E193:$M193,0,AL$199))/(INDEX($E$185:$M$185,0,AL$199+1)-INDEX($E$185:$M$185,0,AL$199))+AK207)))</f>
        <v>0.98625498624546715</v>
      </c>
      <c r="AM207" s="186" cm="1">
        <f t="array" ref="AM207">IF(AM$199=-1,AN207,IF(AM$199=99,AL207,IF(AM$199=0,INDEX($E193:$M193,0,AM$197),(INDEX($E193:$M193,0,AM$199+1)-INDEX($E193:$M193,0,AM$199))/(INDEX($E$185:$M$185,0,AM$199+1)-INDEX($E$185:$M$185,0,AM$199))+AL207)))</f>
        <v>1.0093906905462029</v>
      </c>
      <c r="AN207" s="186" cm="1">
        <f t="array" ref="AN207">IF(AN$199=-1,AO207,IF(AN$199=99,AM207,IF(AN$199=0,INDEX($E193:$M193,0,AN$197),(INDEX($E193:$M193,0,AN$199+1)-INDEX($E193:$M193,0,AN$199))/(INDEX($E$185:$M$185,0,AN$199+1)-INDEX($E$185:$M$185,0,AN$199))+AM207)))</f>
        <v>1.0325263948469388</v>
      </c>
      <c r="AO207" s="186" cm="1">
        <f t="array" ref="AO207">IF(AO$199=-1,AP207,IF(AO$199=99,AN207,IF(AO$199=0,INDEX($E193:$M193,0,AO$197),(INDEX($E193:$M193,0,AO$199+1)-INDEX($E193:$M193,0,AO$199))/(INDEX($E$185:$M$185,0,AO$199+1)-INDEX($E$185:$M$185,0,AO$199))+AN207)))</f>
        <v>1.0556620991476746</v>
      </c>
      <c r="AP207" s="186" cm="1">
        <f t="array" ref="AP207">IF(AP$199=-1,AQ207,IF(AP$199=99,AO207,IF(AP$199=0,INDEX($E193:$M193,0,AP$197),(INDEX($E193:$M193,0,AP$199+1)-INDEX($E193:$M193,0,AP$199))/(INDEX($E$185:$M$185,0,AP$199+1)-INDEX($E$185:$M$185,0,AP$199))+AO207)))</f>
        <v>1.0775599527138666</v>
      </c>
      <c r="AQ207" s="186" cm="1">
        <f t="array" ref="AQ207">IF(AQ$199=-1,AR207,IF(AQ$199=99,AP207,IF(AQ$199=0,INDEX($E193:$M193,0,AQ$197),(INDEX($E193:$M193,0,AQ$199+1)-INDEX($E193:$M193,0,AQ$199))/(INDEX($E$185:$M$185,0,AQ$199+1)-INDEX($E$185:$M$185,0,AQ$199))+AP207)))</f>
        <v>1.2746406348095956</v>
      </c>
      <c r="AR207" s="186" cm="1">
        <f t="array" ref="AR207">IF(AR$199=-1,AS207,IF(AR$199=99,AQ207,IF(AR$199=0,INDEX($E193:$M193,0,AR$197),(INDEX($E193:$M193,0,AR$199+1)-INDEX($E193:$M193,0,AR$199))/(INDEX($E$185:$M$185,0,AR$199+1)-INDEX($E$185:$M$185,0,AR$199))+AQ207)))</f>
        <v>1.2746406348095956</v>
      </c>
      <c r="AS207" s="186" cm="1">
        <f t="array" ref="AS207">IF(AS$199=-1,#REF!,IF(AS$199=99,AR207,IF(AS$199=0,INDEX($E193:$M193,0,AS$197),(INDEX($E193:$M193,0,AS$199+1)-INDEX($E193:$M193,0,AS$199))/(INDEX($E$185:$M$185,0,AS$199+1)-INDEX($E$185:$M$185,0,AS$199))+AR207)))</f>
        <v>1.2746406348095956</v>
      </c>
      <c r="AT207" s="186"/>
      <c r="AW207" s="186"/>
      <c r="AX207" s="186"/>
      <c r="BH207" s="186">
        <f t="shared" si="592"/>
        <v>0.53459848266953358</v>
      </c>
      <c r="BI207" s="109" t="e">
        <f t="shared" si="593"/>
        <v>#DIV/0!</v>
      </c>
    </row>
    <row r="208" spans="1:61">
      <c r="A208" s="185" t="s">
        <v>16</v>
      </c>
      <c r="G208" s="186"/>
      <c r="H208" s="186"/>
      <c r="I208" s="186"/>
      <c r="L208" s="186"/>
      <c r="M208" s="40"/>
      <c r="N208" s="233"/>
    </row>
    <row r="209" spans="1:58" s="323" customFormat="1" ht="23.25">
      <c r="A209" s="185" t="s">
        <v>16</v>
      </c>
      <c r="B209" s="16" t="s">
        <v>19</v>
      </c>
      <c r="C209" s="16" t="s">
        <v>20</v>
      </c>
      <c r="D209" s="16" t="s">
        <v>21</v>
      </c>
      <c r="E209" s="16" t="s">
        <v>22</v>
      </c>
      <c r="F209" s="16" t="s">
        <v>23</v>
      </c>
      <c r="G209" s="16" t="s">
        <v>24</v>
      </c>
      <c r="H209" s="16" t="s">
        <v>614</v>
      </c>
      <c r="I209" s="16" t="s">
        <v>645</v>
      </c>
      <c r="J209" s="16" t="s">
        <v>646</v>
      </c>
      <c r="K209" s="17" t="s">
        <v>25</v>
      </c>
      <c r="L209" s="186"/>
      <c r="M209" s="187"/>
      <c r="N209" s="233"/>
    </row>
    <row r="210" spans="1:58" s="323" customFormat="1">
      <c r="A210" s="114" t="s">
        <v>16</v>
      </c>
      <c r="B210" s="191">
        <v>1</v>
      </c>
      <c r="C210" s="191">
        <v>2012</v>
      </c>
      <c r="D210" s="191">
        <f>F4</f>
        <v>2015</v>
      </c>
      <c r="E210" s="191">
        <v>2017</v>
      </c>
      <c r="F210" s="191">
        <v>2019</v>
      </c>
      <c r="G210" s="191">
        <v>2020</v>
      </c>
      <c r="H210" s="191">
        <v>2021</v>
      </c>
      <c r="I210" s="191">
        <v>2030</v>
      </c>
      <c r="J210" s="191">
        <v>2040</v>
      </c>
      <c r="K210" s="237">
        <v>2050</v>
      </c>
      <c r="L210" s="186"/>
      <c r="M210" s="187"/>
      <c r="N210" s="233"/>
    </row>
    <row r="211" spans="1:58" s="323" customFormat="1">
      <c r="A211" s="40" t="s">
        <v>16</v>
      </c>
      <c r="B211" s="185">
        <v>0</v>
      </c>
      <c r="C211" s="185" cm="1">
        <f t="array" ref="C211">INDEX($C210:$K210,0,COUNT($C210:$K210)-C212)</f>
        <v>2050</v>
      </c>
      <c r="D211" s="282" cm="1">
        <f t="array" ref="D211">INDEX($C210:$K210,0,COUNT($C210:$K210)-D212)</f>
        <v>2040</v>
      </c>
      <c r="E211" s="282" cm="1">
        <f t="array" ref="E211">INDEX($C210:$K210,0,COUNT($C210:$K210)-E212)</f>
        <v>2030</v>
      </c>
      <c r="F211" s="282" cm="1">
        <f t="array" ref="F211">INDEX($C210:$K210,0,COUNT($C210:$K210)-F212)</f>
        <v>2021</v>
      </c>
      <c r="G211" s="282" cm="1">
        <f t="array" ref="G211">INDEX($C210:$K210,0,COUNT($C210:$K210)-G212)</f>
        <v>2020</v>
      </c>
      <c r="H211" s="282" cm="1">
        <f t="array" ref="H211">INDEX($C210:$K210,0,COUNT($C210:$K210)-H212)</f>
        <v>2019</v>
      </c>
      <c r="I211" s="282" cm="1">
        <f t="array" ref="I211">INDEX($C210:$K210,0,COUNT($C210:$K210)-I212)</f>
        <v>2017</v>
      </c>
      <c r="J211" s="282" cm="1">
        <f t="array" ref="J211">INDEX($C210:$K210,0,COUNT($C210:$K210)-J212)</f>
        <v>2015</v>
      </c>
      <c r="K211" s="282" cm="1">
        <f t="array" ref="K211">INDEX($C210:$K210,0,COUNT($C210:$K210)-K212)</f>
        <v>2012</v>
      </c>
      <c r="L211" s="186"/>
      <c r="M211" s="187"/>
      <c r="N211" s="233"/>
    </row>
    <row r="212" spans="1:58" s="323" customFormat="1">
      <c r="A212" s="40" t="s">
        <v>16</v>
      </c>
      <c r="B212" s="185">
        <v>-1</v>
      </c>
      <c r="C212" s="185">
        <v>0</v>
      </c>
      <c r="D212" s="282">
        <v>1</v>
      </c>
      <c r="E212" s="282">
        <v>2</v>
      </c>
      <c r="F212" s="282">
        <v>3</v>
      </c>
      <c r="G212" s="282">
        <v>4</v>
      </c>
      <c r="H212" s="282">
        <v>5</v>
      </c>
      <c r="I212" s="282">
        <v>6</v>
      </c>
      <c r="J212" s="282">
        <v>7</v>
      </c>
      <c r="K212" s="282">
        <v>8</v>
      </c>
      <c r="L212" s="186"/>
      <c r="M212" s="187"/>
      <c r="N212" s="233"/>
    </row>
    <row r="213" spans="1:58" s="323"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4">1+J214</f>
        <v>2013</v>
      </c>
      <c r="L214" s="18">
        <f t="shared" si="594"/>
        <v>2014</v>
      </c>
      <c r="M214" s="18">
        <f t="shared" si="594"/>
        <v>2015</v>
      </c>
      <c r="N214" s="18">
        <f t="shared" si="594"/>
        <v>2016</v>
      </c>
      <c r="O214" s="18">
        <f t="shared" si="594"/>
        <v>2017</v>
      </c>
      <c r="P214" s="18">
        <f t="shared" si="594"/>
        <v>2018</v>
      </c>
      <c r="Q214" s="18">
        <f t="shared" si="594"/>
        <v>2019</v>
      </c>
      <c r="R214" s="18">
        <f t="shared" si="594"/>
        <v>2020</v>
      </c>
      <c r="S214" s="18">
        <f t="shared" si="594"/>
        <v>2021</v>
      </c>
      <c r="T214" s="18">
        <f t="shared" si="594"/>
        <v>2022</v>
      </c>
      <c r="U214" s="18">
        <f t="shared" si="594"/>
        <v>2023</v>
      </c>
      <c r="V214" s="18">
        <f t="shared" si="594"/>
        <v>2024</v>
      </c>
      <c r="W214" s="18">
        <f t="shared" si="594"/>
        <v>2025</v>
      </c>
      <c r="X214" s="18">
        <f t="shared" si="594"/>
        <v>2026</v>
      </c>
      <c r="Y214" s="18">
        <f t="shared" si="594"/>
        <v>2027</v>
      </c>
      <c r="Z214" s="18">
        <f t="shared" si="594"/>
        <v>2028</v>
      </c>
      <c r="AA214" s="18">
        <f t="shared" si="594"/>
        <v>2029</v>
      </c>
      <c r="AB214" s="18">
        <f t="shared" si="594"/>
        <v>2030</v>
      </c>
      <c r="AC214" s="18">
        <f t="shared" si="594"/>
        <v>2031</v>
      </c>
      <c r="AD214" s="18">
        <f t="shared" si="594"/>
        <v>2032</v>
      </c>
      <c r="AE214" s="18">
        <f t="shared" si="594"/>
        <v>2033</v>
      </c>
      <c r="AF214" s="18">
        <f t="shared" si="594"/>
        <v>2034</v>
      </c>
      <c r="AG214" s="18">
        <f t="shared" si="594"/>
        <v>2035</v>
      </c>
      <c r="AH214" s="18">
        <f t="shared" si="594"/>
        <v>2036</v>
      </c>
      <c r="AI214" s="18">
        <f t="shared" si="594"/>
        <v>2037</v>
      </c>
      <c r="AJ214" s="18">
        <f t="shared" si="594"/>
        <v>2038</v>
      </c>
      <c r="AK214" s="18">
        <f t="shared" si="594"/>
        <v>2039</v>
      </c>
      <c r="AL214" s="18">
        <f t="shared" si="594"/>
        <v>2040</v>
      </c>
      <c r="AM214" s="18">
        <v>2045</v>
      </c>
      <c r="AN214" s="18">
        <v>2050</v>
      </c>
      <c r="AO214" s="18">
        <v>2060</v>
      </c>
      <c r="AP214" s="18">
        <v>2070</v>
      </c>
      <c r="AQ214" s="18"/>
      <c r="AT214" s="18"/>
      <c r="AU214" s="18"/>
      <c r="BE214" s="18">
        <v>2012</v>
      </c>
      <c r="BF214" s="18"/>
    </row>
    <row r="215" spans="1:58" s="191" customFormat="1">
      <c r="A215" s="116" t="s">
        <v>16</v>
      </c>
      <c r="J215" s="114">
        <f t="shared" ref="J215:AP215" si="595">MATCH(J$214,$C$210:$K$210,$B210)</f>
        <v>1</v>
      </c>
      <c r="K215" s="191">
        <f t="shared" si="595"/>
        <v>1</v>
      </c>
      <c r="L215" s="191">
        <f t="shared" si="595"/>
        <v>1</v>
      </c>
      <c r="M215" s="191">
        <f t="shared" si="595"/>
        <v>2</v>
      </c>
      <c r="N215" s="191">
        <f t="shared" si="595"/>
        <v>2</v>
      </c>
      <c r="O215" s="191">
        <f t="shared" si="595"/>
        <v>3</v>
      </c>
      <c r="P215" s="191">
        <f t="shared" si="595"/>
        <v>3</v>
      </c>
      <c r="Q215" s="191">
        <f t="shared" si="595"/>
        <v>4</v>
      </c>
      <c r="R215" s="191">
        <f t="shared" si="595"/>
        <v>5</v>
      </c>
      <c r="S215" s="191">
        <f t="shared" si="595"/>
        <v>6</v>
      </c>
      <c r="T215" s="191">
        <f t="shared" si="595"/>
        <v>6</v>
      </c>
      <c r="U215" s="191">
        <f t="shared" si="595"/>
        <v>6</v>
      </c>
      <c r="V215" s="191">
        <f t="shared" si="595"/>
        <v>6</v>
      </c>
      <c r="W215" s="191">
        <f t="shared" si="595"/>
        <v>6</v>
      </c>
      <c r="X215" s="191">
        <f t="shared" si="595"/>
        <v>6</v>
      </c>
      <c r="Y215" s="191">
        <f t="shared" si="595"/>
        <v>6</v>
      </c>
      <c r="Z215" s="191">
        <f t="shared" si="595"/>
        <v>6</v>
      </c>
      <c r="AA215" s="191">
        <f t="shared" si="595"/>
        <v>6</v>
      </c>
      <c r="AB215" s="191">
        <f t="shared" si="595"/>
        <v>7</v>
      </c>
      <c r="AC215" s="191">
        <f t="shared" si="595"/>
        <v>7</v>
      </c>
      <c r="AD215" s="191">
        <f t="shared" si="595"/>
        <v>7</v>
      </c>
      <c r="AE215" s="191">
        <f t="shared" si="595"/>
        <v>7</v>
      </c>
      <c r="AF215" s="191">
        <f t="shared" si="595"/>
        <v>7</v>
      </c>
      <c r="AG215" s="191">
        <f t="shared" si="595"/>
        <v>7</v>
      </c>
      <c r="AH215" s="191">
        <f t="shared" si="595"/>
        <v>7</v>
      </c>
      <c r="AI215" s="191">
        <f t="shared" si="595"/>
        <v>7</v>
      </c>
      <c r="AJ215" s="191">
        <f t="shared" si="595"/>
        <v>7</v>
      </c>
      <c r="AK215" s="191">
        <f t="shared" si="595"/>
        <v>7</v>
      </c>
      <c r="AL215" s="191">
        <f t="shared" si="595"/>
        <v>8</v>
      </c>
      <c r="AM215" s="191">
        <f t="shared" si="595"/>
        <v>8</v>
      </c>
      <c r="AN215" s="191">
        <f t="shared" si="595"/>
        <v>9</v>
      </c>
      <c r="AO215" s="191">
        <f t="shared" si="595"/>
        <v>9</v>
      </c>
      <c r="AP215" s="191">
        <f t="shared" si="595"/>
        <v>9</v>
      </c>
      <c r="BE215" s="114">
        <f>MATCH(BE$214,$C$210:$K$210,$B210)</f>
        <v>1</v>
      </c>
    </row>
    <row r="216" spans="1:58">
      <c r="A216" s="116" t="s">
        <v>16</v>
      </c>
      <c r="J216" s="40">
        <f t="shared" ref="J216:AP216" si="596">MATCH(J$214,$C$210:$K$210,$B211)</f>
        <v>1</v>
      </c>
      <c r="K216" s="185" t="e">
        <f t="shared" si="596"/>
        <v>#N/A</v>
      </c>
      <c r="L216" s="185" t="e">
        <f t="shared" si="596"/>
        <v>#N/A</v>
      </c>
      <c r="M216" s="185">
        <f t="shared" si="596"/>
        <v>2</v>
      </c>
      <c r="N216" s="185" t="e">
        <f t="shared" si="596"/>
        <v>#N/A</v>
      </c>
      <c r="O216" s="185">
        <f t="shared" si="596"/>
        <v>3</v>
      </c>
      <c r="P216" s="185" t="e">
        <f t="shared" si="596"/>
        <v>#N/A</v>
      </c>
      <c r="Q216" s="185">
        <f t="shared" si="596"/>
        <v>4</v>
      </c>
      <c r="R216" s="185">
        <f t="shared" si="596"/>
        <v>5</v>
      </c>
      <c r="S216" s="185">
        <f t="shared" si="596"/>
        <v>6</v>
      </c>
      <c r="T216" s="185" t="e">
        <f t="shared" si="596"/>
        <v>#N/A</v>
      </c>
      <c r="U216" s="185" t="e">
        <f t="shared" si="596"/>
        <v>#N/A</v>
      </c>
      <c r="V216" s="185" t="e">
        <f t="shared" si="596"/>
        <v>#N/A</v>
      </c>
      <c r="W216" s="185" t="e">
        <f t="shared" si="596"/>
        <v>#N/A</v>
      </c>
      <c r="X216" s="185" t="e">
        <f t="shared" si="596"/>
        <v>#N/A</v>
      </c>
      <c r="Y216" s="185" t="e">
        <f t="shared" si="596"/>
        <v>#N/A</v>
      </c>
      <c r="Z216" s="185" t="e">
        <f t="shared" si="596"/>
        <v>#N/A</v>
      </c>
      <c r="AA216" s="185" t="e">
        <f t="shared" si="596"/>
        <v>#N/A</v>
      </c>
      <c r="AB216" s="185">
        <f t="shared" si="596"/>
        <v>7</v>
      </c>
      <c r="AC216" s="185" t="e">
        <f t="shared" si="596"/>
        <v>#N/A</v>
      </c>
      <c r="AD216" s="185" t="e">
        <f t="shared" si="596"/>
        <v>#N/A</v>
      </c>
      <c r="AE216" s="185" t="e">
        <f t="shared" si="596"/>
        <v>#N/A</v>
      </c>
      <c r="AF216" s="185" t="e">
        <f t="shared" si="596"/>
        <v>#N/A</v>
      </c>
      <c r="AG216" s="185" t="e">
        <f t="shared" si="596"/>
        <v>#N/A</v>
      </c>
      <c r="AH216" s="185" t="e">
        <f t="shared" si="596"/>
        <v>#N/A</v>
      </c>
      <c r="AI216" s="185" t="e">
        <f t="shared" si="596"/>
        <v>#N/A</v>
      </c>
      <c r="AJ216" s="185" t="e">
        <f t="shared" si="596"/>
        <v>#N/A</v>
      </c>
      <c r="AK216" s="185" t="e">
        <f t="shared" si="596"/>
        <v>#N/A</v>
      </c>
      <c r="AL216" s="185">
        <f t="shared" si="596"/>
        <v>8</v>
      </c>
      <c r="AM216" s="185" t="e">
        <f t="shared" si="596"/>
        <v>#N/A</v>
      </c>
      <c r="AN216" s="185">
        <f t="shared" si="596"/>
        <v>9</v>
      </c>
      <c r="AO216" s="185" t="e">
        <f t="shared" si="596"/>
        <v>#N/A</v>
      </c>
      <c r="AP216" s="185" t="e">
        <f t="shared" si="596"/>
        <v>#N/A</v>
      </c>
      <c r="BE216" s="40">
        <f>MATCH(BE$214,$C$210:$K$210,$B211)</f>
        <v>1</v>
      </c>
    </row>
    <row r="217" spans="1:58">
      <c r="A217" s="116" t="s">
        <v>16</v>
      </c>
      <c r="J217" s="185">
        <f t="shared" ref="J217:AP217" si="597">MATCH(J$214,$C$211:$K$211,$B212)</f>
        <v>9</v>
      </c>
      <c r="K217" s="185">
        <f t="shared" si="597"/>
        <v>8</v>
      </c>
      <c r="L217" s="185">
        <f t="shared" si="597"/>
        <v>8</v>
      </c>
      <c r="M217" s="185">
        <f t="shared" si="597"/>
        <v>8</v>
      </c>
      <c r="N217" s="185">
        <f t="shared" si="597"/>
        <v>7</v>
      </c>
      <c r="O217" s="185">
        <f t="shared" si="597"/>
        <v>7</v>
      </c>
      <c r="P217" s="185">
        <f t="shared" si="597"/>
        <v>6</v>
      </c>
      <c r="Q217" s="185">
        <f t="shared" si="597"/>
        <v>6</v>
      </c>
      <c r="R217" s="185">
        <f t="shared" si="597"/>
        <v>5</v>
      </c>
      <c r="S217" s="185">
        <f t="shared" si="597"/>
        <v>4</v>
      </c>
      <c r="T217" s="185">
        <f t="shared" si="597"/>
        <v>3</v>
      </c>
      <c r="U217" s="185">
        <f t="shared" si="597"/>
        <v>3</v>
      </c>
      <c r="V217" s="185">
        <f t="shared" si="597"/>
        <v>3</v>
      </c>
      <c r="W217" s="185">
        <f t="shared" si="597"/>
        <v>3</v>
      </c>
      <c r="X217" s="185">
        <f t="shared" si="597"/>
        <v>3</v>
      </c>
      <c r="Y217" s="185">
        <f t="shared" si="597"/>
        <v>3</v>
      </c>
      <c r="Z217" s="185">
        <f t="shared" si="597"/>
        <v>3</v>
      </c>
      <c r="AA217" s="185">
        <f t="shared" si="597"/>
        <v>3</v>
      </c>
      <c r="AB217" s="185">
        <f t="shared" si="597"/>
        <v>3</v>
      </c>
      <c r="AC217" s="185">
        <f t="shared" si="597"/>
        <v>2</v>
      </c>
      <c r="AD217" s="185">
        <f t="shared" si="597"/>
        <v>2</v>
      </c>
      <c r="AE217" s="185">
        <f t="shared" si="597"/>
        <v>2</v>
      </c>
      <c r="AF217" s="185">
        <f t="shared" si="597"/>
        <v>2</v>
      </c>
      <c r="AG217" s="185">
        <f t="shared" si="597"/>
        <v>2</v>
      </c>
      <c r="AH217" s="185">
        <f t="shared" si="597"/>
        <v>2</v>
      </c>
      <c r="AI217" s="185">
        <f t="shared" si="597"/>
        <v>2</v>
      </c>
      <c r="AJ217" s="185">
        <f t="shared" si="597"/>
        <v>2</v>
      </c>
      <c r="AK217" s="185">
        <f t="shared" si="597"/>
        <v>2</v>
      </c>
      <c r="AL217" s="185">
        <f t="shared" si="597"/>
        <v>2</v>
      </c>
      <c r="AM217" s="185">
        <f t="shared" si="597"/>
        <v>1</v>
      </c>
      <c r="AN217" s="185">
        <f t="shared" si="597"/>
        <v>1</v>
      </c>
      <c r="AO217" s="185" t="e">
        <f t="shared" si="597"/>
        <v>#N/A</v>
      </c>
      <c r="AP217" s="185" t="e">
        <f t="shared" si="597"/>
        <v>#N/A</v>
      </c>
      <c r="BE217" s="185">
        <f>MATCH(BE$214,$C$211:$K$211,$B212)</f>
        <v>9</v>
      </c>
    </row>
    <row r="218" spans="1:58" s="117" customFormat="1">
      <c r="A218" s="116" t="s">
        <v>16</v>
      </c>
      <c r="J218" s="189">
        <f t="shared" ref="J218:AP218" si="598">IF(ISNA(J215),-1,IF(ISNA(J217),99,IF(ISNA(J216),J215,0)))</f>
        <v>0</v>
      </c>
      <c r="K218" s="189">
        <f t="shared" si="598"/>
        <v>1</v>
      </c>
      <c r="L218" s="189">
        <f t="shared" si="598"/>
        <v>1</v>
      </c>
      <c r="M218" s="189">
        <f t="shared" si="598"/>
        <v>0</v>
      </c>
      <c r="N218" s="189">
        <f t="shared" si="598"/>
        <v>2</v>
      </c>
      <c r="O218" s="189">
        <f t="shared" si="598"/>
        <v>0</v>
      </c>
      <c r="P218" s="189">
        <f t="shared" si="598"/>
        <v>3</v>
      </c>
      <c r="Q218" s="189">
        <f t="shared" si="598"/>
        <v>0</v>
      </c>
      <c r="R218" s="189">
        <f t="shared" si="598"/>
        <v>0</v>
      </c>
      <c r="S218" s="189">
        <f t="shared" si="598"/>
        <v>0</v>
      </c>
      <c r="T218" s="189">
        <f t="shared" si="598"/>
        <v>6</v>
      </c>
      <c r="U218" s="189">
        <f t="shared" si="598"/>
        <v>6</v>
      </c>
      <c r="V218" s="189">
        <f t="shared" si="598"/>
        <v>6</v>
      </c>
      <c r="W218" s="189">
        <f t="shared" si="598"/>
        <v>6</v>
      </c>
      <c r="X218" s="189">
        <f t="shared" si="598"/>
        <v>6</v>
      </c>
      <c r="Y218" s="189">
        <f t="shared" si="598"/>
        <v>6</v>
      </c>
      <c r="Z218" s="189">
        <f t="shared" si="598"/>
        <v>6</v>
      </c>
      <c r="AA218" s="189">
        <f t="shared" si="598"/>
        <v>6</v>
      </c>
      <c r="AB218" s="189">
        <f t="shared" si="598"/>
        <v>0</v>
      </c>
      <c r="AC218" s="189">
        <f t="shared" si="598"/>
        <v>7</v>
      </c>
      <c r="AD218" s="189">
        <f t="shared" si="598"/>
        <v>7</v>
      </c>
      <c r="AE218" s="189">
        <f t="shared" si="598"/>
        <v>7</v>
      </c>
      <c r="AF218" s="189">
        <f t="shared" si="598"/>
        <v>7</v>
      </c>
      <c r="AG218" s="189">
        <f t="shared" si="598"/>
        <v>7</v>
      </c>
      <c r="AH218" s="189">
        <f t="shared" si="598"/>
        <v>7</v>
      </c>
      <c r="AI218" s="189">
        <f t="shared" si="598"/>
        <v>7</v>
      </c>
      <c r="AJ218" s="189">
        <f t="shared" si="598"/>
        <v>7</v>
      </c>
      <c r="AK218" s="189">
        <f t="shared" si="598"/>
        <v>7</v>
      </c>
      <c r="AL218" s="189">
        <f t="shared" si="598"/>
        <v>0</v>
      </c>
      <c r="AM218" s="189">
        <f t="shared" si="598"/>
        <v>8</v>
      </c>
      <c r="AN218" s="189">
        <f t="shared" si="598"/>
        <v>0</v>
      </c>
      <c r="AO218" s="189">
        <f t="shared" si="598"/>
        <v>99</v>
      </c>
      <c r="AP218" s="189">
        <f t="shared" si="598"/>
        <v>99</v>
      </c>
      <c r="AQ218" s="189"/>
      <c r="AT218" s="189"/>
      <c r="AU218" s="189"/>
      <c r="BE218" s="189">
        <f>IF(ISNA(BE215),-1,IF(ISNA(BE217),99,IF(ISNA(BE216),BE215,0)))</f>
        <v>0</v>
      </c>
      <c r="BF218" s="189"/>
    </row>
    <row r="219" spans="1:58">
      <c r="B219" s="22" t="str">
        <f t="shared" ref="B219:B226" si="599">IF(A219="*","","COM_PROJ")</f>
        <v>COM_PROJ</v>
      </c>
      <c r="C219" s="23" t="str">
        <f t="shared" ref="C219:C226" si="600">IF($A219="*","","-")</f>
        <v>-</v>
      </c>
      <c r="D219" s="57" t="str">
        <f t="shared" ref="D219:D226" si="601">B186</f>
        <v>TPPRCAR</v>
      </c>
      <c r="E219" s="23" t="str">
        <f t="shared" ref="E219:H226" si="602">IF($A219="*","","-")</f>
        <v>-</v>
      </c>
      <c r="F219" s="23" t="str">
        <f t="shared" si="602"/>
        <v>-</v>
      </c>
      <c r="G219" s="23" t="str">
        <f t="shared" si="602"/>
        <v>-</v>
      </c>
      <c r="H219" s="23" t="str">
        <f t="shared" si="602"/>
        <v>-</v>
      </c>
      <c r="I219" s="22">
        <f t="shared" ref="I219:I226" si="603">IF(A219="*","",0)</f>
        <v>0</v>
      </c>
      <c r="J219" s="186" cm="1">
        <f t="array" ref="J219">IF(J$218=-1,K219,IF(J$218=99,BD219,IF(J$218=0,INDEX($E186:$M186,0,J$216),(INDEX($E186:$M186,0,J$218+1)-INDEX($E186:$M186,0,J$218))/(INDEX($E$185:$M$185,0,J$218+1)-INDEX($E$185:$M$185,0,J$218))+BD219)))</f>
        <v>76.916431902036379</v>
      </c>
      <c r="K219" s="186" cm="1">
        <f t="array" ref="K219">IF(K$218=-1,L219,IF(K$218=99,BE219,IF(K$218=0,INDEX($E186:$M186,0,K$216),(INDEX($E186:$M186,0,K$218+1)-INDEX($E186:$M186,0,K$218))/(INDEX($E$185:$M$185,0,K$218+1)-INDEX($E$185:$M$185,0,K$218))+BE219)))</f>
        <v>77.175163564637614</v>
      </c>
      <c r="L219" s="186" cm="1">
        <f t="array" ref="L219">IF(L$218=-1,M219,IF(L$218=99,K219,IF(L$218=0,INDEX($E186:$M186,0,L$216),(INDEX($E186:$M186,0,L$218+1)-INDEX($E186:$M186,0,L$218))/(INDEX($E$185:$M$185,0,L$218+1)-INDEX($E$185:$M$185,0,L$218))+K219)))</f>
        <v>77.43389522723885</v>
      </c>
      <c r="M219" s="186" cm="1">
        <f t="array" ref="M219">IF(M$218=-1,N219,IF(M$218=99,L219,IF(M$218=0,INDEX($E186:$M186,0,M$216),(INDEX($E186:$M186,0,M$218+1)-INDEX($E186:$M186,0,M$218))/(INDEX($E$185:$M$185,0,M$218+1)-INDEX($E$185:$M$185,0,M$218))+L219)))</f>
        <v>77.692626889840085</v>
      </c>
      <c r="N219" s="186" cm="1">
        <f t="array" ref="N219">IF(N$218=-1,O219,IF(N$218=99,M219,IF(N$218=0,INDEX($E186:$M186,0,N$216),(INDEX($E186:$M186,0,N$218+1)-INDEX($E186:$M186,0,N$218))/(INDEX($E$185:$M$185,0,N$218+1)-INDEX($E$185:$M$185,0,N$218))+M219)))</f>
        <v>78.29395867968654</v>
      </c>
      <c r="O219" s="186" cm="1">
        <f t="array" ref="O219">IF(O$218=-1,P219,IF(O$218=99,N219,IF(O$218=0,INDEX($E186:$M186,0,O$216),(INDEX($E186:$M186,0,O$218+1)-INDEX($E186:$M186,0,O$218))/(INDEX($E$185:$M$185,0,O$218+1)-INDEX($E$185:$M$185,0,O$218))+N219)))</f>
        <v>78.895290469532995</v>
      </c>
      <c r="P219" s="186" cm="1">
        <f t="array" ref="P219">IF(P$218=-1,Q219,IF(P$218=99,O219,IF(P$218=0,INDEX($E186:$M186,0,P$216),(INDEX($E186:$M186,0,P$218+1)-INDEX($E186:$M186,0,P$218))/(INDEX($E$185:$M$185,0,P$218+1)-INDEX($E$185:$M$185,0,P$218))+O219)))</f>
        <v>80.702554979140871</v>
      </c>
      <c r="Q219" s="186" cm="1">
        <f t="array" ref="Q219">IF(Q$218=-1,R219,IF(Q$218=99,P219,IF(Q$218=0,INDEX($E186:$M186,0,Q$216),(INDEX($E186:$M186,0,Q$218+1)-INDEX($E186:$M186,0,Q$218))/(INDEX($E$185:$M$185,0,Q$218+1)-INDEX($E$185:$M$185,0,Q$218))+P219)))</f>
        <v>82.509819488748732</v>
      </c>
      <c r="R219" s="186" cm="1">
        <f t="array" ref="R219">IF(R$218=-1,S219,IF(R$218=99,Q219,IF(R$218=0,INDEX($E186:$M186,0,R$216),(INDEX($E186:$M186,0,R$218+1)-INDEX($E186:$M186,0,R$218))/(INDEX($E$185:$M$185,0,R$218+1)-INDEX($E$185:$M$185,0,R$218))+Q219)))</f>
        <v>78.945392960070208</v>
      </c>
      <c r="S219" s="186" cm="1">
        <f t="array" ref="S219">IF(S$218=-1,T219,IF(S$218=99,R219,IF(S$218=0,INDEX($E186:$M186,0,S$216),(INDEX($E186:$M186,0,S$218+1)-INDEX($E186:$M186,0,S$218))/(INDEX($E$185:$M$185,0,S$218+1)-INDEX($E$185:$M$185,0,S$218))+R219)))</f>
        <v>79.146408160322196</v>
      </c>
      <c r="T219" s="186" cm="1">
        <f t="array" ref="T219">IF(T$218=-1,U219,IF(T$218=99,S219,IF(T$218=0,INDEX($E186:$M186,0,T$216),(INDEX($E186:$M186,0,T$218+1)-INDEX($E186:$M186,0,T$218))/(INDEX($E$185:$M$185,0,T$218+1)-INDEX($E$185:$M$185,0,T$218))+S219)))</f>
        <v>81.545400529425592</v>
      </c>
      <c r="U219" s="186" cm="1">
        <f t="array" ref="U219">IF(U$218=-1,V219,IF(U$218=99,T219,IF(U$218=0,INDEX($E186:$M186,0,U$216),(INDEX($E186:$M186,0,U$218+1)-INDEX($E186:$M186,0,U$218))/(INDEX($E$185:$M$185,0,U$218+1)-INDEX($E$185:$M$185,0,U$218))+T219)))</f>
        <v>83.944392898528989</v>
      </c>
      <c r="V219" s="186" cm="1">
        <f t="array" ref="V219">IF(V$218=-1,W219,IF(V$218=99,U219,IF(V$218=0,INDEX($E186:$M186,0,V$216),(INDEX($E186:$M186,0,V$218+1)-INDEX($E186:$M186,0,V$218))/(INDEX($E$185:$M$185,0,V$218+1)-INDEX($E$185:$M$185,0,V$218))+U219)))</f>
        <v>86.343385267632385</v>
      </c>
      <c r="W219" s="186" cm="1">
        <f t="array" ref="W219">IF(W$218=-1,X219,IF(W$218=99,V219,IF(W$218=0,INDEX($E186:$M186,0,W$216),(INDEX($E186:$M186,0,W$218+1)-INDEX($E186:$M186,0,W$218))/(INDEX($E$185:$M$185,0,W$218+1)-INDEX($E$185:$M$185,0,W$218))+V219)))</f>
        <v>88.742377636735782</v>
      </c>
      <c r="X219" s="186" cm="1">
        <f t="array" ref="X219">IF(X$218=-1,Y219,IF(X$218=99,W219,IF(X$218=0,INDEX($E186:$M186,0,X$216),(INDEX($E186:$M186,0,X$218+1)-INDEX($E186:$M186,0,X$218))/(INDEX($E$185:$M$185,0,X$218+1)-INDEX($E$185:$M$185,0,X$218))+W219)))</f>
        <v>91.141370005839178</v>
      </c>
      <c r="Y219" s="186" cm="1">
        <f t="array" ref="Y219">IF(Y$218=-1,Z219,IF(Y$218=99,X219,IF(Y$218=0,INDEX($E186:$M186,0,Y$216),(INDEX($E186:$M186,0,Y$218+1)-INDEX($E186:$M186,0,Y$218))/(INDEX($E$185:$M$185,0,Y$218+1)-INDEX($E$185:$M$185,0,Y$218))+X219)))</f>
        <v>93.540362374942575</v>
      </c>
      <c r="Z219" s="186" cm="1">
        <f t="array" ref="Z219">IF(Z$218=-1,AA219,IF(Z$218=99,Y219,IF(Z$218=0,INDEX($E186:$M186,0,Z$216),(INDEX($E186:$M186,0,Z$218+1)-INDEX($E186:$M186,0,Z$218))/(INDEX($E$185:$M$185,0,Z$218+1)-INDEX($E$185:$M$185,0,Z$218))+Y219)))</f>
        <v>95.939354744045971</v>
      </c>
      <c r="AA219" s="186" cm="1">
        <f t="array" ref="AA219">IF(AA$218=-1,AB219,IF(AA$218=99,Z219,IF(AA$218=0,INDEX($E186:$M186,0,AA$216),(INDEX($E186:$M186,0,AA$218+1)-INDEX($E186:$M186,0,AA$218))/(INDEX($E$185:$M$185,0,AA$218+1)-INDEX($E$185:$M$185,0,AA$218))+Z219)))</f>
        <v>98.338347113149368</v>
      </c>
      <c r="AB219" s="186" cm="1">
        <f t="array" ref="AB219">IF(AB$218=-1,AC219,IF(AB$218=99,AA219,IF(AB$218=0,INDEX($E186:$M186,0,AB$216),(INDEX($E186:$M186,0,AB$218+1)-INDEX($E186:$M186,0,AB$218))/(INDEX($E$185:$M$185,0,AB$218+1)-INDEX($E$185:$M$185,0,AB$218))+AA219)))</f>
        <v>100.73733948225272</v>
      </c>
      <c r="AC219" s="186" cm="1">
        <f t="array" ref="AC219">IF(AC$218=-1,AD219,IF(AC$218=99,AB219,IF(AC$218=0,INDEX($E186:$M186,0,AC$216),(INDEX($E186:$M186,0,AC$218+1)-INDEX($E186:$M186,0,AC$218))/(INDEX($E$185:$M$185,0,AC$218+1)-INDEX($E$185:$M$185,0,AC$218))+AB219)))</f>
        <v>103.92962761607545</v>
      </c>
      <c r="AD219" s="186" cm="1">
        <f t="array" ref="AD219">IF(AD$218=-1,AE219,IF(AD$218=99,AC219,IF(AD$218=0,INDEX($E186:$M186,0,AD$216),(INDEX($E186:$M186,0,AD$218+1)-INDEX($E186:$M186,0,AD$218))/(INDEX($E$185:$M$185,0,AD$218+1)-INDEX($E$185:$M$185,0,AD$218))+AC219)))</f>
        <v>107.12191574989818</v>
      </c>
      <c r="AE219" s="186" cm="1">
        <f t="array" ref="AE219">IF(AE$218=-1,AF219,IF(AE$218=99,AD219,IF(AE$218=0,INDEX($E186:$M186,0,AE$216),(INDEX($E186:$M186,0,AE$218+1)-INDEX($E186:$M186,0,AE$218))/(INDEX($E$185:$M$185,0,AE$218+1)-INDEX($E$185:$M$185,0,AE$218))+AD219)))</f>
        <v>110.31420388372091</v>
      </c>
      <c r="AF219" s="186" cm="1">
        <f t="array" ref="AF219">IF(AF$218=-1,AG219,IF(AF$218=99,AE219,IF(AF$218=0,INDEX($E186:$M186,0,AF$216),(INDEX($E186:$M186,0,AF$218+1)-INDEX($E186:$M186,0,AF$218))/(INDEX($E$185:$M$185,0,AF$218+1)-INDEX($E$185:$M$185,0,AF$218))+AE219)))</f>
        <v>113.50649201754364</v>
      </c>
      <c r="AG219" s="186" cm="1">
        <f t="array" ref="AG219">IF(AG$218=-1,AH219,IF(AG$218=99,AF219,IF(AG$218=0,INDEX($E186:$M186,0,AG$216),(INDEX($E186:$M186,0,AG$218+1)-INDEX($E186:$M186,0,AG$218))/(INDEX($E$185:$M$185,0,AG$218+1)-INDEX($E$185:$M$185,0,AG$218))+AF219)))</f>
        <v>116.69878015136636</v>
      </c>
      <c r="AH219" s="186" cm="1">
        <f t="array" ref="AH219">IF(AH$218=-1,AI219,IF(AH$218=99,AG219,IF(AH$218=0,INDEX($E186:$M186,0,AH$216),(INDEX($E186:$M186,0,AH$218+1)-INDEX($E186:$M186,0,AH$218))/(INDEX($E$185:$M$185,0,AH$218+1)-INDEX($E$185:$M$185,0,AH$218))+AG219)))</f>
        <v>119.89106828518909</v>
      </c>
      <c r="AI219" s="186" cm="1">
        <f t="array" ref="AI219">IF(AI$218=-1,AJ219,IF(AI$218=99,AH219,IF(AI$218=0,INDEX($E186:$M186,0,AI$216),(INDEX($E186:$M186,0,AI$218+1)-INDEX($E186:$M186,0,AI$218))/(INDEX($E$185:$M$185,0,AI$218+1)-INDEX($E$185:$M$185,0,AI$218))+AH219)))</f>
        <v>123.08335641901182</v>
      </c>
      <c r="AJ219" s="186" cm="1">
        <f t="array" ref="AJ219">IF(AJ$218=-1,AK219,IF(AJ$218=99,AI219,IF(AJ$218=0,INDEX($E186:$M186,0,AJ$216),(INDEX($E186:$M186,0,AJ$218+1)-INDEX($E186:$M186,0,AJ$218))/(INDEX($E$185:$M$185,0,AJ$218+1)-INDEX($E$185:$M$185,0,AJ$218))+AI219)))</f>
        <v>126.27564455283455</v>
      </c>
      <c r="AK219" s="186" cm="1">
        <f t="array" ref="AK219">IF(AK$218=-1,AL219,IF(AK$218=99,AJ219,IF(AK$218=0,INDEX($E186:$M186,0,AK$216),(INDEX($E186:$M186,0,AK$218+1)-INDEX($E186:$M186,0,AK$218))/(INDEX($E$185:$M$185,0,AK$218+1)-INDEX($E$185:$M$185,0,AK$218))+AJ219)))</f>
        <v>129.46793268665726</v>
      </c>
      <c r="AL219" s="186" cm="1">
        <f t="array" ref="AL219">IF(AL$218=-1,AM219,IF(AL$218=99,AK219,IF(AL$218=0,INDEX($E186:$M186,0,AL$216),(INDEX($E186:$M186,0,AL$218+1)-INDEX($E186:$M186,0,AL$218))/(INDEX($E$185:$M$185,0,AL$218+1)-INDEX($E$185:$M$185,0,AL$218))+AK219)))</f>
        <v>132.66022082047996</v>
      </c>
      <c r="AM219" s="300">
        <f>(AL219+AN219)/2</f>
        <v>149.88312551055716</v>
      </c>
      <c r="AN219" s="186" cm="1">
        <f t="array" ref="AN219">IF(AN$218=-1,AO219,IF(AN$218=99,AM219,IF(AN$218=0,INDEX($E186:$M186,0,AN$216),(INDEX($E186:$M186,0,AN$218+1)-INDEX($E186:$M186,0,AN$218))/(INDEX($E$185:$M$185,0,AN$218+1)-INDEX($E$185:$M$185,0,AN$218))+AM219)))</f>
        <v>167.10603020063436</v>
      </c>
      <c r="AO219" s="186" cm="1">
        <f t="array" ref="AO219">IF(AO$218=-1,AP219,IF(AO$218=99,AN219,IF(AO$218=0,INDEX($E186:$M186,0,AO$216),(INDEX($E186:$M186,0,AO$218+1)-INDEX($E186:$M186,0,AO$218))/(INDEX($E$185:$M$185,0,AO$218+1)-INDEX($E$185:$M$185,0,AO$218))+AN219)))</f>
        <v>167.10603020063436</v>
      </c>
      <c r="AP219" s="186" cm="1">
        <f t="array" ref="AP219">IF(AP$218=-1,#REF!,IF(AP$218=99,AO219,IF(AP$218=0,INDEX($E186:$M186,0,AP$216),(INDEX($E186:$M186,0,AP$218+1)-INDEX($E186:$M186,0,AP$218))/(INDEX($E$185:$M$185,0,AP$218+1)-INDEX($E$185:$M$185,0,AP$218))+AO219)))</f>
        <v>167.10603020063436</v>
      </c>
      <c r="AQ219" s="186"/>
      <c r="AT219" s="186"/>
      <c r="AU219" s="186"/>
      <c r="BE219" s="186">
        <f t="shared" ref="BE219:BE226" si="604">E186</f>
        <v>76.916431902036379</v>
      </c>
      <c r="BF219" s="109">
        <f t="shared" ref="BF219:BF226" si="605">(J219-BE219)/J219</f>
        <v>0</v>
      </c>
    </row>
    <row r="220" spans="1:58">
      <c r="B220" s="22" t="str">
        <f t="shared" si="599"/>
        <v>COM_PROJ</v>
      </c>
      <c r="C220" s="23" t="str">
        <f t="shared" si="600"/>
        <v>-</v>
      </c>
      <c r="D220" s="57" t="str">
        <f t="shared" si="601"/>
        <v>TPPRSUV</v>
      </c>
      <c r="E220" s="23" t="str">
        <f t="shared" si="602"/>
        <v>-</v>
      </c>
      <c r="F220" s="23" t="str">
        <f t="shared" si="602"/>
        <v>-</v>
      </c>
      <c r="G220" s="23" t="str">
        <f t="shared" si="602"/>
        <v>-</v>
      </c>
      <c r="H220" s="23" t="str">
        <f t="shared" si="602"/>
        <v>-</v>
      </c>
      <c r="I220" s="22">
        <f t="shared" si="603"/>
        <v>0</v>
      </c>
      <c r="J220" s="186" cm="1">
        <f t="array" ref="J220">IF(J$218=-1,K220,IF(J$218=99,BD220,IF(J$218=0,INDEX($E187:$M187,0,J$216),(INDEX($E187:$M187,0,J$218+1)-INDEX($E187:$M187,0,J$218))/(INDEX($E$185:$M$185,0,J$218+1)-INDEX($E$185:$M$185,0,J$218))+BD220)))</f>
        <v>9.8639485205430191</v>
      </c>
      <c r="K220" s="186" cm="1">
        <f t="array" ref="K220">IF(K$218=-1,L220,IF(K$218=99,BE220,IF(K$218=0,INDEX($E187:$M187,0,K$216),(INDEX($E187:$M187,0,K$218+1)-INDEX($E187:$M187,0,K$218))/(INDEX($E$185:$M$185,0,K$218+1)-INDEX($E$185:$M$185,0,K$218))+BE220)))</f>
        <v>9.8971288922454352</v>
      </c>
      <c r="L220" s="186" cm="1">
        <f t="array" ref="L220">IF(L$218=-1,M220,IF(L$218=99,K220,IF(L$218=0,INDEX($E187:$M187,0,L$216),(INDEX($E187:$M187,0,L$218+1)-INDEX($E187:$M187,0,L$218))/(INDEX($E$185:$M$185,0,L$218+1)-INDEX($E$185:$M$185,0,L$218))+K220)))</f>
        <v>9.9303092639478514</v>
      </c>
      <c r="M220" s="186" cm="1">
        <f t="array" ref="M220">IF(M$218=-1,N220,IF(M$218=99,L220,IF(M$218=0,INDEX($E187:$M187,0,M$216),(INDEX($E187:$M187,0,M$218+1)-INDEX($E187:$M187,0,M$218))/(INDEX($E$185:$M$185,0,M$218+1)-INDEX($E$185:$M$185,0,M$218))+L220)))</f>
        <v>9.9634896356502658</v>
      </c>
      <c r="N220" s="186" cm="1">
        <f t="array" ref="N220">IF(N$218=-1,O220,IF(N$218=99,M220,IF(N$218=0,INDEX($E187:$M187,0,N$216),(INDEX($E187:$M187,0,N$218+1)-INDEX($E187:$M187,0,N$218))/(INDEX($E$185:$M$185,0,N$218+1)-INDEX($E$185:$M$185,0,N$218))+M220)))</f>
        <v>9.9976838333469189</v>
      </c>
      <c r="O220" s="186" cm="1">
        <f t="array" ref="O220">IF(O$218=-1,P220,IF(O$218=99,N220,IF(O$218=0,INDEX($E187:$M187,0,O$216),(INDEX($E187:$M187,0,O$218+1)-INDEX($E187:$M187,0,O$218))/(INDEX($E$185:$M$185,0,O$218+1)-INDEX($E$185:$M$185,0,O$218))+N220)))</f>
        <v>10.031878031043572</v>
      </c>
      <c r="P220" s="186" cm="1">
        <f t="array" ref="P220">IF(P$218=-1,Q220,IF(P$218=99,O220,IF(P$218=0,INDEX($E187:$M187,0,P$216),(INDEX($E187:$M187,0,P$218+1)-INDEX($E187:$M187,0,P$218))/(INDEX($E$185:$M$185,0,P$218+1)-INDEX($E$185:$M$185,0,P$218))+O220)))</f>
        <v>10.261679544192463</v>
      </c>
      <c r="Q220" s="186" cm="1">
        <f t="array" ref="Q220">IF(Q$218=-1,R220,IF(Q$218=99,P220,IF(Q$218=0,INDEX($E187:$M187,0,Q$216),(INDEX($E187:$M187,0,Q$218+1)-INDEX($E187:$M187,0,Q$218))/(INDEX($E$185:$M$185,0,Q$218+1)-INDEX($E$185:$M$185,0,Q$218))+P220)))</f>
        <v>10.491481057341353</v>
      </c>
      <c r="R220" s="186" cm="1">
        <f t="array" ref="R220">IF(R$218=-1,S220,IF(R$218=99,Q220,IF(R$218=0,INDEX($E187:$M187,0,R$216),(INDEX($E187:$M187,0,R$218+1)-INDEX($E187:$M187,0,R$218))/(INDEX($E$185:$M$185,0,R$218+1)-INDEX($E$185:$M$185,0,R$218))+Q220)))</f>
        <v>10.038248779806008</v>
      </c>
      <c r="S220" s="186" cm="1">
        <f t="array" ref="S220">IF(S$218=-1,T220,IF(S$218=99,R220,IF(S$218=0,INDEX($E187:$M187,0,S$216),(INDEX($E187:$M187,0,S$218+1)-INDEX($E187:$M187,0,S$218))/(INDEX($E$185:$M$185,0,S$218+1)-INDEX($E$185:$M$185,0,S$218))+R220)))</f>
        <v>10.063808733503022</v>
      </c>
      <c r="T220" s="186" cm="1">
        <f t="array" ref="T220">IF(T$218=-1,U220,IF(T$218=99,S220,IF(T$218=0,INDEX($E187:$M187,0,T$216),(INDEX($E187:$M187,0,T$218+1)-INDEX($E187:$M187,0,T$218))/(INDEX($E$185:$M$185,0,T$218+1)-INDEX($E$185:$M$185,0,T$218))+S220)))</f>
        <v>10.368851007902698</v>
      </c>
      <c r="U220" s="186" cm="1">
        <f t="array" ref="U220">IF(U$218=-1,V220,IF(U$218=99,T220,IF(U$218=0,INDEX($E187:$M187,0,U$216),(INDEX($E187:$M187,0,U$218+1)-INDEX($E187:$M187,0,U$218))/(INDEX($E$185:$M$185,0,U$218+1)-INDEX($E$185:$M$185,0,U$218))+T220)))</f>
        <v>10.673893282302375</v>
      </c>
      <c r="V220" s="186" cm="1">
        <f t="array" ref="V220">IF(V$218=-1,W220,IF(V$218=99,U220,IF(V$218=0,INDEX($E187:$M187,0,V$216),(INDEX($E187:$M187,0,V$218+1)-INDEX($E187:$M187,0,V$218))/(INDEX($E$185:$M$185,0,V$218+1)-INDEX($E$185:$M$185,0,V$218))+U220)))</f>
        <v>10.978935556702051</v>
      </c>
      <c r="W220" s="186" cm="1">
        <f t="array" ref="W220">IF(W$218=-1,X220,IF(W$218=99,V220,IF(W$218=0,INDEX($E187:$M187,0,W$216),(INDEX($E187:$M187,0,W$218+1)-INDEX($E187:$M187,0,W$218))/(INDEX($E$185:$M$185,0,W$218+1)-INDEX($E$185:$M$185,0,W$218))+V220)))</f>
        <v>11.283977831101728</v>
      </c>
      <c r="X220" s="186" cm="1">
        <f t="array" ref="X220">IF(X$218=-1,Y220,IF(X$218=99,W220,IF(X$218=0,INDEX($E187:$M187,0,X$216),(INDEX($E187:$M187,0,X$218+1)-INDEX($E187:$M187,0,X$218))/(INDEX($E$185:$M$185,0,X$218+1)-INDEX($E$185:$M$185,0,X$218))+W220)))</f>
        <v>11.589020105501405</v>
      </c>
      <c r="Y220" s="186" cm="1">
        <f t="array" ref="Y220">IF(Y$218=-1,Z220,IF(Y$218=99,X220,IF(Y$218=0,INDEX($E187:$M187,0,Y$216),(INDEX($E187:$M187,0,Y$218+1)-INDEX($E187:$M187,0,Y$218))/(INDEX($E$185:$M$185,0,Y$218+1)-INDEX($E$185:$M$185,0,Y$218))+X220)))</f>
        <v>11.894062379901081</v>
      </c>
      <c r="Z220" s="186" cm="1">
        <f t="array" ref="Z220">IF(Z$218=-1,AA220,IF(Z$218=99,Y220,IF(Z$218=0,INDEX($E187:$M187,0,Z$216),(INDEX($E187:$M187,0,Z$218+1)-INDEX($E187:$M187,0,Z$218))/(INDEX($E$185:$M$185,0,Z$218+1)-INDEX($E$185:$M$185,0,Z$218))+Y220)))</f>
        <v>12.199104654300758</v>
      </c>
      <c r="AA220" s="186" cm="1">
        <f t="array" ref="AA220">IF(AA$218=-1,AB220,IF(AA$218=99,Z220,IF(AA$218=0,INDEX($E187:$M187,0,AA$216),(INDEX($E187:$M187,0,AA$218+1)-INDEX($E187:$M187,0,AA$218))/(INDEX($E$185:$M$185,0,AA$218+1)-INDEX($E$185:$M$185,0,AA$218))+Z220)))</f>
        <v>12.504146928700434</v>
      </c>
      <c r="AB220" s="186" cm="1">
        <f t="array" ref="AB220">IF(AB$218=-1,AC220,IF(AB$218=99,AA220,IF(AB$218=0,INDEX($E187:$M187,0,AB$216),(INDEX($E187:$M187,0,AB$218+1)-INDEX($E187:$M187,0,AB$218))/(INDEX($E$185:$M$185,0,AB$218+1)-INDEX($E$185:$M$185,0,AB$218))+AA220)))</f>
        <v>12.809189203100114</v>
      </c>
      <c r="AC220" s="186" cm="1">
        <f t="array" ref="AC220">IF(AC$218=-1,AD220,IF(AC$218=99,AB220,IF(AC$218=0,INDEX($E187:$M187,0,AC$216),(INDEX($E187:$M187,0,AC$218+1)-INDEX($E187:$M187,0,AC$218))/(INDEX($E$185:$M$185,0,AC$218+1)-INDEX($E$185:$M$185,0,AC$218))+AB220)))</f>
        <v>13.215102471279591</v>
      </c>
      <c r="AD220" s="186" cm="1">
        <f t="array" ref="AD220">IF(AD$218=-1,AE220,IF(AD$218=99,AC220,IF(AD$218=0,INDEX($E187:$M187,0,AD$216),(INDEX($E187:$M187,0,AD$218+1)-INDEX($E187:$M187,0,AD$218))/(INDEX($E$185:$M$185,0,AD$218+1)-INDEX($E$185:$M$185,0,AD$218))+AC220)))</f>
        <v>13.621015739459068</v>
      </c>
      <c r="AE220" s="186" cm="1">
        <f t="array" ref="AE220">IF(AE$218=-1,AF220,IF(AE$218=99,AD220,IF(AE$218=0,INDEX($E187:$M187,0,AE$216),(INDEX($E187:$M187,0,AE$218+1)-INDEX($E187:$M187,0,AE$218))/(INDEX($E$185:$M$185,0,AE$218+1)-INDEX($E$185:$M$185,0,AE$218))+AD220)))</f>
        <v>14.026929007638545</v>
      </c>
      <c r="AF220" s="186" cm="1">
        <f t="array" ref="AF220">IF(AF$218=-1,AG220,IF(AF$218=99,AE220,IF(AF$218=0,INDEX($E187:$M187,0,AF$216),(INDEX($E187:$M187,0,AF$218+1)-INDEX($E187:$M187,0,AF$218))/(INDEX($E$185:$M$185,0,AF$218+1)-INDEX($E$185:$M$185,0,AF$218))+AE220)))</f>
        <v>14.432842275818022</v>
      </c>
      <c r="AG220" s="186" cm="1">
        <f t="array" ref="AG220">IF(AG$218=-1,AH220,IF(AG$218=99,AF220,IF(AG$218=0,INDEX($E187:$M187,0,AG$216),(INDEX($E187:$M187,0,AG$218+1)-INDEX($E187:$M187,0,AG$218))/(INDEX($E$185:$M$185,0,AG$218+1)-INDEX($E$185:$M$185,0,AG$218))+AF220)))</f>
        <v>14.838755543997499</v>
      </c>
      <c r="AH220" s="186" cm="1">
        <f t="array" ref="AH220">IF(AH$218=-1,AI220,IF(AH$218=99,AG220,IF(AH$218=0,INDEX($E187:$M187,0,AH$216),(INDEX($E187:$M187,0,AH$218+1)-INDEX($E187:$M187,0,AH$218))/(INDEX($E$185:$M$185,0,AH$218+1)-INDEX($E$185:$M$185,0,AH$218))+AG220)))</f>
        <v>15.244668812176975</v>
      </c>
      <c r="AI220" s="186" cm="1">
        <f t="array" ref="AI220">IF(AI$218=-1,AJ220,IF(AI$218=99,AH220,IF(AI$218=0,INDEX($E187:$M187,0,AI$216),(INDEX($E187:$M187,0,AI$218+1)-INDEX($E187:$M187,0,AI$218))/(INDEX($E$185:$M$185,0,AI$218+1)-INDEX($E$185:$M$185,0,AI$218))+AH220)))</f>
        <v>15.650582080356452</v>
      </c>
      <c r="AJ220" s="186" cm="1">
        <f t="array" ref="AJ220">IF(AJ$218=-1,AK220,IF(AJ$218=99,AI220,IF(AJ$218=0,INDEX($E187:$M187,0,AJ$216),(INDEX($E187:$M187,0,AJ$218+1)-INDEX($E187:$M187,0,AJ$218))/(INDEX($E$185:$M$185,0,AJ$218+1)-INDEX($E$185:$M$185,0,AJ$218))+AI220)))</f>
        <v>16.056495348535929</v>
      </c>
      <c r="AK220" s="186" cm="1">
        <f t="array" ref="AK220">IF(AK$218=-1,AL220,IF(AK$218=99,AJ220,IF(AK$218=0,INDEX($E187:$M187,0,AK$216),(INDEX($E187:$M187,0,AK$218+1)-INDEX($E187:$M187,0,AK$218))/(INDEX($E$185:$M$185,0,AK$218+1)-INDEX($E$185:$M$185,0,AK$218))+AJ220)))</f>
        <v>16.462408616715408</v>
      </c>
      <c r="AL220" s="186" cm="1">
        <f t="array" ref="AL220">IF(AL$218=-1,AM220,IF(AL$218=99,AK220,IF(AL$218=0,INDEX($E187:$M187,0,AL$216),(INDEX($E187:$M187,0,AL$218+1)-INDEX($E187:$M187,0,AL$218))/(INDEX($E$185:$M$185,0,AL$218+1)-INDEX($E$185:$M$185,0,AL$218))+AK220)))</f>
        <v>16.868321884894883</v>
      </c>
      <c r="AM220" s="300">
        <f t="shared" ref="AM220:AM226" si="606">(AL220+AN220)/2</f>
        <v>19.058288841894232</v>
      </c>
      <c r="AN220" s="186" cm="1">
        <f t="array" ref="AN220">IF(AN$218=-1,AO220,IF(AN$218=99,AM220,IF(AN$218=0,INDEX($E187:$M187,0,AN$216),(INDEX($E187:$M187,0,AN$218+1)-INDEX($E187:$M187,0,AN$218))/(INDEX($E$185:$M$185,0,AN$218+1)-INDEX($E$185:$M$185,0,AN$218))+AM220)))</f>
        <v>21.248255798893577</v>
      </c>
      <c r="AO220" s="186" cm="1">
        <f t="array" ref="AO220">IF(AO$218=-1,AP220,IF(AO$218=99,AN220,IF(AO$218=0,INDEX($E187:$M187,0,AO$216),(INDEX($E187:$M187,0,AO$218+1)-INDEX($E187:$M187,0,AO$218))/(INDEX($E$185:$M$185,0,AO$218+1)-INDEX($E$185:$M$185,0,AO$218))+AN220)))</f>
        <v>21.248255798893577</v>
      </c>
      <c r="AP220" s="186" cm="1">
        <f t="array" ref="AP220">IF(AP$218=-1,#REF!,IF(AP$218=99,AO220,IF(AP$218=0,INDEX($E187:$M187,0,AP$216),(INDEX($E187:$M187,0,AP$218+1)-INDEX($E187:$M187,0,AP$218))/(INDEX($E$185:$M$185,0,AP$218+1)-INDEX($E$185:$M$185,0,AP$218))+AO220)))</f>
        <v>21.248255798893577</v>
      </c>
      <c r="AQ220" s="186"/>
      <c r="AT220" s="186"/>
      <c r="AU220" s="186"/>
      <c r="BE220" s="186">
        <f t="shared" si="604"/>
        <v>9.8639485205430191</v>
      </c>
      <c r="BF220" s="109">
        <f t="shared" si="605"/>
        <v>0</v>
      </c>
    </row>
    <row r="221" spans="1:58">
      <c r="B221" s="22" t="str">
        <f t="shared" si="599"/>
        <v>COM_PROJ</v>
      </c>
      <c r="C221" s="23" t="str">
        <f t="shared" si="600"/>
        <v>-</v>
      </c>
      <c r="D221" s="57" t="str">
        <f t="shared" si="601"/>
        <v>TPPRMOT</v>
      </c>
      <c r="E221" s="23" t="str">
        <f t="shared" si="602"/>
        <v>-</v>
      </c>
      <c r="F221" s="23" t="str">
        <f t="shared" si="602"/>
        <v>-</v>
      </c>
      <c r="G221" s="23" t="str">
        <f t="shared" si="602"/>
        <v>-</v>
      </c>
      <c r="H221" s="23" t="str">
        <f t="shared" si="602"/>
        <v>-</v>
      </c>
      <c r="I221" s="22">
        <f t="shared" si="603"/>
        <v>0</v>
      </c>
      <c r="J221" s="186" cm="1">
        <f t="array" ref="J221">IF(J$218=-1,K221,IF(J$218=99,BD221,IF(J$218=0,INDEX($E188:$M188,0,J$216),(INDEX($E188:$M188,0,J$218+1)-INDEX($E188:$M188,0,J$218))/(INDEX($E$185:$M$185,0,J$218+1)-INDEX($E$185:$M$185,0,J$218))+BD221)))</f>
        <v>3.3624693609771357</v>
      </c>
      <c r="K221" s="186" cm="1">
        <f t="array" ref="K221">IF(K$218=-1,L221,IF(K$218=99,BE221,IF(K$218=0,INDEX($E188:$M188,0,K$216),(INDEX($E188:$M188,0,K$218+1)-INDEX($E188:$M188,0,K$218))/(INDEX($E$185:$M$185,0,K$218+1)-INDEX($E$185:$M$185,0,K$218))+BE221)))</f>
        <v>3.1521714199707915</v>
      </c>
      <c r="L221" s="186" cm="1">
        <f t="array" ref="L221">IF(L$218=-1,M221,IF(L$218=99,K221,IF(L$218=0,INDEX($E188:$M188,0,L$216),(INDEX($E188:$M188,0,L$218+1)-INDEX($E188:$M188,0,L$218))/(INDEX($E$185:$M$185,0,L$218+1)-INDEX($E$185:$M$185,0,L$218))+K221)))</f>
        <v>2.9418734789644474</v>
      </c>
      <c r="M221" s="186" cm="1">
        <f t="array" ref="M221">IF(M$218=-1,N221,IF(M$218=99,L221,IF(M$218=0,INDEX($E188:$M188,0,M$216),(INDEX($E188:$M188,0,M$218+1)-INDEX($E188:$M188,0,M$218))/(INDEX($E$185:$M$185,0,M$218+1)-INDEX($E$185:$M$185,0,M$218))+L221)))</f>
        <v>2.7315755379581028</v>
      </c>
      <c r="N221" s="186" cm="1">
        <f t="array" ref="N221">IF(N$218=-1,O221,IF(N$218=99,M221,IF(N$218=0,INDEX($E188:$M188,0,N$216),(INDEX($E188:$M188,0,N$218+1)-INDEX($E188:$M188,0,N$218))/(INDEX($E$185:$M$185,0,N$218+1)-INDEX($E$185:$M$185,0,N$218))+M221)))</f>
        <v>2.7409501684725033</v>
      </c>
      <c r="O221" s="186" cm="1">
        <f t="array" ref="O221">IF(O$218=-1,P221,IF(O$218=99,N221,IF(O$218=0,INDEX($E188:$M188,0,O$216),(INDEX($E188:$M188,0,O$218+1)-INDEX($E188:$M188,0,O$218))/(INDEX($E$185:$M$185,0,O$218+1)-INDEX($E$185:$M$185,0,O$218))+N221)))</f>
        <v>2.7503247989869042</v>
      </c>
      <c r="P221" s="186" cm="1">
        <f t="array" ref="P221">IF(P$218=-1,Q221,IF(P$218=99,O221,IF(P$218=0,INDEX($E188:$M188,0,P$216),(INDEX($E188:$M188,0,P$218+1)-INDEX($E188:$M188,0,P$218))/(INDEX($E$185:$M$185,0,P$218+1)-INDEX($E$185:$M$185,0,P$218))+O221)))</f>
        <v>2.8133268409278349</v>
      </c>
      <c r="Q221" s="186" cm="1">
        <f t="array" ref="Q221">IF(Q$218=-1,R221,IF(Q$218=99,P221,IF(Q$218=0,INDEX($E188:$M188,0,Q$216),(INDEX($E188:$M188,0,Q$218+1)-INDEX($E188:$M188,0,Q$218))/(INDEX($E$185:$M$185,0,Q$218+1)-INDEX($E$185:$M$185,0,Q$218))+P221)))</f>
        <v>2.8763288828687656</v>
      </c>
      <c r="R221" s="186" cm="1">
        <f t="array" ref="R221">IF(R$218=-1,S221,IF(R$218=99,Q221,IF(R$218=0,INDEX($E188:$M188,0,R$216),(INDEX($E188:$M188,0,R$218+1)-INDEX($E188:$M188,0,R$218))/(INDEX($E$185:$M$185,0,R$218+1)-INDEX($E$185:$M$185,0,R$218))+Q221)))</f>
        <v>2.7520713940167898</v>
      </c>
      <c r="S221" s="186" cm="1">
        <f t="array" ref="S221">IF(S$218=-1,T221,IF(S$218=99,R221,IF(S$218=0,INDEX($E188:$M188,0,S$216),(INDEX($E188:$M188,0,S$218+1)-INDEX($E188:$M188,0,S$218))/(INDEX($E$185:$M$185,0,S$218+1)-INDEX($E$185:$M$185,0,S$218))+R221)))</f>
        <v>2.7590788730049032</v>
      </c>
      <c r="T221" s="186" cm="1">
        <f t="array" ref="T221">IF(T$218=-1,U221,IF(T$218=99,S221,IF(T$218=0,INDEX($E188:$M188,0,T$216),(INDEX($E188:$M188,0,T$218+1)-INDEX($E188:$M188,0,T$218))/(INDEX($E$185:$M$185,0,T$218+1)-INDEX($E$185:$M$185,0,T$218))+S221)))</f>
        <v>2.8427088104328333</v>
      </c>
      <c r="U221" s="186" cm="1">
        <f t="array" ref="U221">IF(U$218=-1,V221,IF(U$218=99,T221,IF(U$218=0,INDEX($E188:$M188,0,U$216),(INDEX($E188:$M188,0,U$218+1)-INDEX($E188:$M188,0,U$218))/(INDEX($E$185:$M$185,0,U$218+1)-INDEX($E$185:$M$185,0,U$218))+T221)))</f>
        <v>2.9263387478607634</v>
      </c>
      <c r="V221" s="186" cm="1">
        <f t="array" ref="V221">IF(V$218=-1,W221,IF(V$218=99,U221,IF(V$218=0,INDEX($E188:$M188,0,V$216),(INDEX($E188:$M188,0,V$218+1)-INDEX($E188:$M188,0,V$218))/(INDEX($E$185:$M$185,0,V$218+1)-INDEX($E$185:$M$185,0,V$218))+U221)))</f>
        <v>3.0099686852886935</v>
      </c>
      <c r="W221" s="186" cm="1">
        <f t="array" ref="W221">IF(W$218=-1,X221,IF(W$218=99,V221,IF(W$218=0,INDEX($E188:$M188,0,W$216),(INDEX($E188:$M188,0,W$218+1)-INDEX($E188:$M188,0,W$218))/(INDEX($E$185:$M$185,0,W$218+1)-INDEX($E$185:$M$185,0,W$218))+V221)))</f>
        <v>3.0935986227166237</v>
      </c>
      <c r="X221" s="186" cm="1">
        <f t="array" ref="X221">IF(X$218=-1,Y221,IF(X$218=99,W221,IF(X$218=0,INDEX($E188:$M188,0,X$216),(INDEX($E188:$M188,0,X$218+1)-INDEX($E188:$M188,0,X$218))/(INDEX($E$185:$M$185,0,X$218+1)-INDEX($E$185:$M$185,0,X$218))+W221)))</f>
        <v>3.1772285601445538</v>
      </c>
      <c r="Y221" s="186" cm="1">
        <f t="array" ref="Y221">IF(Y$218=-1,Z221,IF(Y$218=99,X221,IF(Y$218=0,INDEX($E188:$M188,0,Y$216),(INDEX($E188:$M188,0,Y$218+1)-INDEX($E188:$M188,0,Y$218))/(INDEX($E$185:$M$185,0,Y$218+1)-INDEX($E$185:$M$185,0,Y$218))+X221)))</f>
        <v>3.2608584975724839</v>
      </c>
      <c r="Z221" s="186" cm="1">
        <f t="array" ref="Z221">IF(Z$218=-1,AA221,IF(Z$218=99,Y221,IF(Z$218=0,INDEX($E188:$M188,0,Z$216),(INDEX($E188:$M188,0,Z$218+1)-INDEX($E188:$M188,0,Z$218))/(INDEX($E$185:$M$185,0,Z$218+1)-INDEX($E$185:$M$185,0,Z$218))+Y221)))</f>
        <v>3.344488435000414</v>
      </c>
      <c r="AA221" s="186" cm="1">
        <f t="array" ref="AA221">IF(AA$218=-1,AB221,IF(AA$218=99,Z221,IF(AA$218=0,INDEX($E188:$M188,0,AA$216),(INDEX($E188:$M188,0,AA$218+1)-INDEX($E188:$M188,0,AA$218))/(INDEX($E$185:$M$185,0,AA$218+1)-INDEX($E$185:$M$185,0,AA$218))+Z221)))</f>
        <v>3.4281183724283442</v>
      </c>
      <c r="AB221" s="186" cm="1">
        <f t="array" ref="AB221">IF(AB$218=-1,AC221,IF(AB$218=99,AA221,IF(AB$218=0,INDEX($E188:$M188,0,AB$216),(INDEX($E188:$M188,0,AB$218+1)-INDEX($E188:$M188,0,AB$218))/(INDEX($E$185:$M$185,0,AB$218+1)-INDEX($E$185:$M$185,0,AB$218))+AA221)))</f>
        <v>3.5117483098562734</v>
      </c>
      <c r="AC221" s="186" cm="1">
        <f t="array" ref="AC221">IF(AC$218=-1,AD221,IF(AC$218=99,AB221,IF(AC$218=0,INDEX($E188:$M188,0,AC$216),(INDEX($E188:$M188,0,AC$218+1)-INDEX($E188:$M188,0,AC$218))/(INDEX($E$185:$M$185,0,AC$218+1)-INDEX($E$185:$M$185,0,AC$218))+AB221)))</f>
        <v>3.6230328892996404</v>
      </c>
      <c r="AD221" s="186" cm="1">
        <f t="array" ref="AD221">IF(AD$218=-1,AE221,IF(AD$218=99,AC221,IF(AD$218=0,INDEX($E188:$M188,0,AD$216),(INDEX($E188:$M188,0,AD$218+1)-INDEX($E188:$M188,0,AD$218))/(INDEX($E$185:$M$185,0,AD$218+1)-INDEX($E$185:$M$185,0,AD$218))+AC221)))</f>
        <v>3.7343174687430074</v>
      </c>
      <c r="AE221" s="186" cm="1">
        <f t="array" ref="AE221">IF(AE$218=-1,AF221,IF(AE$218=99,AD221,IF(AE$218=0,INDEX($E188:$M188,0,AE$216),(INDEX($E188:$M188,0,AE$218+1)-INDEX($E188:$M188,0,AE$218))/(INDEX($E$185:$M$185,0,AE$218+1)-INDEX($E$185:$M$185,0,AE$218))+AD221)))</f>
        <v>3.8456020481863744</v>
      </c>
      <c r="AF221" s="186" cm="1">
        <f t="array" ref="AF221">IF(AF$218=-1,AG221,IF(AF$218=99,AE221,IF(AF$218=0,INDEX($E188:$M188,0,AF$216),(INDEX($E188:$M188,0,AF$218+1)-INDEX($E188:$M188,0,AF$218))/(INDEX($E$185:$M$185,0,AF$218+1)-INDEX($E$185:$M$185,0,AF$218))+AE221)))</f>
        <v>3.9568866276297414</v>
      </c>
      <c r="AG221" s="186" cm="1">
        <f t="array" ref="AG221">IF(AG$218=-1,AH221,IF(AG$218=99,AF221,IF(AG$218=0,INDEX($E188:$M188,0,AG$216),(INDEX($E188:$M188,0,AG$218+1)-INDEX($E188:$M188,0,AG$218))/(INDEX($E$185:$M$185,0,AG$218+1)-INDEX($E$185:$M$185,0,AG$218))+AF221)))</f>
        <v>4.0681712070731084</v>
      </c>
      <c r="AH221" s="186" cm="1">
        <f t="array" ref="AH221">IF(AH$218=-1,AI221,IF(AH$218=99,AG221,IF(AH$218=0,INDEX($E188:$M188,0,AH$216),(INDEX($E188:$M188,0,AH$218+1)-INDEX($E188:$M188,0,AH$218))/(INDEX($E$185:$M$185,0,AH$218+1)-INDEX($E$185:$M$185,0,AH$218))+AG221)))</f>
        <v>4.1794557865164759</v>
      </c>
      <c r="AI221" s="186" cm="1">
        <f t="array" ref="AI221">IF(AI$218=-1,AJ221,IF(AI$218=99,AH221,IF(AI$218=0,INDEX($E188:$M188,0,AI$216),(INDEX($E188:$M188,0,AI$218+1)-INDEX($E188:$M188,0,AI$218))/(INDEX($E$185:$M$185,0,AI$218+1)-INDEX($E$185:$M$185,0,AI$218))+AH221)))</f>
        <v>4.2907403659598433</v>
      </c>
      <c r="AJ221" s="186" cm="1">
        <f t="array" ref="AJ221">IF(AJ$218=-1,AK221,IF(AJ$218=99,AI221,IF(AJ$218=0,INDEX($E188:$M188,0,AJ$216),(INDEX($E188:$M188,0,AJ$218+1)-INDEX($E188:$M188,0,AJ$218))/(INDEX($E$185:$M$185,0,AJ$218+1)-INDEX($E$185:$M$185,0,AJ$218))+AI221)))</f>
        <v>4.4020249454032108</v>
      </c>
      <c r="AK221" s="186" cm="1">
        <f t="array" ref="AK221">IF(AK$218=-1,AL221,IF(AK$218=99,AJ221,IF(AK$218=0,INDEX($E188:$M188,0,AK$216),(INDEX($E188:$M188,0,AK$218+1)-INDEX($E188:$M188,0,AK$218))/(INDEX($E$185:$M$185,0,AK$218+1)-INDEX($E$185:$M$185,0,AK$218))+AJ221)))</f>
        <v>4.5133095248465782</v>
      </c>
      <c r="AL221" s="186" cm="1">
        <f t="array" ref="AL221">IF(AL$218=-1,AM221,IF(AL$218=99,AK221,IF(AL$218=0,INDEX($E188:$M188,0,AL$216),(INDEX($E188:$M188,0,AL$218+1)-INDEX($E188:$M188,0,AL$218))/(INDEX($E$185:$M$185,0,AL$218+1)-INDEX($E$185:$M$185,0,AL$218))+AK221)))</f>
        <v>4.6245941042899439</v>
      </c>
      <c r="AM221" s="300">
        <f t="shared" si="606"/>
        <v>5.2249921964675687</v>
      </c>
      <c r="AN221" s="186" cm="1">
        <f t="array" ref="AN221">IF(AN$218=-1,AO221,IF(AN$218=99,AM221,IF(AN$218=0,INDEX($E188:$M188,0,AN$216),(INDEX($E188:$M188,0,AN$218+1)-INDEX($E188:$M188,0,AN$218))/(INDEX($E$185:$M$185,0,AN$218+1)-INDEX($E$185:$M$185,0,AN$218))+AM221)))</f>
        <v>5.8253902886451936</v>
      </c>
      <c r="AO221" s="186" cm="1">
        <f t="array" ref="AO221">IF(AO$218=-1,AP221,IF(AO$218=99,AN221,IF(AO$218=0,INDEX($E188:$M188,0,AO$216),(INDEX($E188:$M188,0,AO$218+1)-INDEX($E188:$M188,0,AO$218))/(INDEX($E$185:$M$185,0,AO$218+1)-INDEX($E$185:$M$185,0,AO$218))+AN221)))</f>
        <v>5.8253902886451936</v>
      </c>
      <c r="AP221" s="186" cm="1">
        <f t="array" ref="AP221">IF(AP$218=-1,#REF!,IF(AP$218=99,AO221,IF(AP$218=0,INDEX($E188:$M188,0,AP$216),(INDEX($E188:$M188,0,AP$218+1)-INDEX($E188:$M188,0,AP$218))/(INDEX($E$185:$M$185,0,AP$218+1)-INDEX($E$185:$M$185,0,AP$218))+AO221)))</f>
        <v>5.8253902886451936</v>
      </c>
      <c r="AQ221" s="186"/>
      <c r="AT221" s="186"/>
      <c r="AU221" s="186"/>
      <c r="BE221" s="186">
        <f t="shared" si="604"/>
        <v>3.3624693609771357</v>
      </c>
      <c r="BF221" s="109">
        <f t="shared" si="605"/>
        <v>0</v>
      </c>
    </row>
    <row r="222" spans="1:58">
      <c r="B222" s="22" t="str">
        <f t="shared" si="599"/>
        <v>COM_PROJ</v>
      </c>
      <c r="C222" s="23" t="str">
        <f t="shared" si="600"/>
        <v>-</v>
      </c>
      <c r="D222" s="57" t="str">
        <f t="shared" si="601"/>
        <v>TPPUBUS</v>
      </c>
      <c r="E222" s="23" t="str">
        <f t="shared" si="602"/>
        <v>-</v>
      </c>
      <c r="F222" s="23" t="str">
        <f t="shared" si="602"/>
        <v>-</v>
      </c>
      <c r="G222" s="23" t="str">
        <f t="shared" si="602"/>
        <v>-</v>
      </c>
      <c r="H222" s="23" t="str">
        <f t="shared" si="602"/>
        <v>-</v>
      </c>
      <c r="I222" s="22">
        <f t="shared" si="603"/>
        <v>0</v>
      </c>
      <c r="J222" s="186">
        <f>INDEX('[2]TS BYDem'!J$10:J$59,MATCH($D222,'[2]TS BYDem'!D$10:D$59,0))</f>
        <v>1.4990333520535337</v>
      </c>
      <c r="K222" s="186" cm="1">
        <f t="array" ref="K222">IF(K$218=-1,L222,IF(K$218=99,BE222,IF(K$218=0,INDEX($E189:$M189,0,K$216),(INDEX($E189:$M189,0,K$218+1)-INDEX($E189:$M189,0,K$218))/(INDEX($E$185:$M$185,0,K$218+1)-INDEX($E$185:$M$185,0,K$218))+BE222)))</f>
        <v>0.78295509075156378</v>
      </c>
      <c r="L222" s="186" cm="1">
        <f t="array" ref="L222">IF(L$218=-1,M222,IF(L$218=99,K222,IF(L$218=0,INDEX($E189:$M189,0,L$216),(INDEX($E189:$M189,0,L$218+1)-INDEX($E189:$M189,0,L$218))/(INDEX($E$185:$M$185,0,L$218+1)-INDEX($E$185:$M$185,0,L$218))+K222)))</f>
        <v>0.94791869178553856</v>
      </c>
      <c r="M222" s="186" cm="1">
        <f t="array" ref="M222">IF(M$218=-1,N222,IF(M$218=99,L222,IF(M$218=0,INDEX($E189:$M189,0,M$216),(INDEX($E189:$M189,0,M$218+1)-INDEX($E189:$M189,0,M$218))/(INDEX($E$185:$M$185,0,M$218+1)-INDEX($E$185:$M$185,0,M$218))+L222)))</f>
        <v>1.1128822928195132</v>
      </c>
      <c r="N222" s="186" cm="1">
        <f t="array" ref="N222">IF(N$218=-1,O222,IF(N$218=99,M222,IF(N$218=0,INDEX($E189:$M189,0,N$216),(INDEX($E189:$M189,0,N$218+1)-INDEX($E189:$M189,0,N$218))/(INDEX($E$185:$M$185,0,N$218+1)-INDEX($E$185:$M$185,0,N$218))+M222)))</f>
        <v>0.93463634872715096</v>
      </c>
      <c r="O222" s="186" cm="1">
        <f t="array" ref="O222">IF(O$218=-1,P222,IF(O$218=99,N222,IF(O$218=0,INDEX($E189:$M189,0,O$216),(INDEX($E189:$M189,0,O$218+1)-INDEX($E189:$M189,0,O$218))/(INDEX($E$185:$M$185,0,O$218+1)-INDEX($E$185:$M$185,0,O$218))+N222)))</f>
        <v>0.75639040463478868</v>
      </c>
      <c r="P222" s="186" cm="1">
        <f t="array" ref="P222">IF(P$218=-1,Q222,IF(P$218=99,O222,IF(P$218=0,INDEX($E189:$M189,0,P$216),(INDEX($E189:$M189,0,P$218+1)-INDEX($E189:$M189,0,P$218))/(INDEX($E$185:$M$185,0,P$218+1)-INDEX($E$185:$M$185,0,P$218))+O222)))</f>
        <v>0.76563791507936463</v>
      </c>
      <c r="Q222" s="186" cm="1">
        <f t="array" ref="Q222">IF(Q$218=-1,R222,IF(Q$218=99,P222,IF(Q$218=0,INDEX($E189:$M189,0,Q$216),(INDEX($E189:$M189,0,Q$218+1)-INDEX($E189:$M189,0,Q$218))/(INDEX($E$185:$M$185,0,Q$218+1)-INDEX($E$185:$M$185,0,Q$218))+P222)))</f>
        <v>0.77488542552394046</v>
      </c>
      <c r="R222" s="186" cm="1">
        <f t="array" ref="R222">IF(R$218=-1,S222,IF(R$218=99,Q222,IF(R$218=0,INDEX($E189:$M189,0,R$216),(INDEX($E189:$M189,0,R$218+1)-INDEX($E189:$M189,0,R$218))/(INDEX($E$185:$M$185,0,R$218+1)-INDEX($E$185:$M$185,0,R$218))+Q222)))</f>
        <v>0.79875317584825023</v>
      </c>
      <c r="S222" s="186" cm="1">
        <f t="array" ref="S222">IF(S$218=-1,T222,IF(S$218=99,R222,IF(S$218=0,INDEX($E189:$M189,0,S$216),(INDEX($E189:$M189,0,S$218+1)-INDEX($E189:$M189,0,S$218))/(INDEX($E$185:$M$185,0,S$218+1)-INDEX($E$185:$M$185,0,S$218))+R222)))</f>
        <v>0.79327657633931625</v>
      </c>
      <c r="T222" s="186" cm="1">
        <f t="array" ref="T222">IF(T$218=-1,U222,IF(T$218=99,S222,IF(T$218=0,INDEX($E189:$M189,0,T$216),(INDEX($E189:$M189,0,T$218+1)-INDEX($E189:$M189,0,T$218))/(INDEX($E$185:$M$185,0,T$218+1)-INDEX($E$185:$M$185,0,T$218))+S222)))</f>
        <v>0.79588966869759492</v>
      </c>
      <c r="U222" s="186" cm="1">
        <f t="array" ref="U222">IF(U$218=-1,V222,IF(U$218=99,T222,IF(U$218=0,INDEX($E189:$M189,0,U$216),(INDEX($E189:$M189,0,U$218+1)-INDEX($E189:$M189,0,U$218))/(INDEX($E$185:$M$185,0,U$218+1)-INDEX($E$185:$M$185,0,U$218))+T222)))</f>
        <v>0.79850276105587359</v>
      </c>
      <c r="V222" s="186" cm="1">
        <f t="array" ref="V222">IF(V$218=-1,W222,IF(V$218=99,U222,IF(V$218=0,INDEX($E189:$M189,0,V$216),(INDEX($E189:$M189,0,V$218+1)-INDEX($E189:$M189,0,V$218))/(INDEX($E$185:$M$185,0,V$218+1)-INDEX($E$185:$M$185,0,V$218))+U222)))</f>
        <v>0.80111585341415226</v>
      </c>
      <c r="W222" s="186" cm="1">
        <f t="array" ref="W222">IF(W$218=-1,X222,IF(W$218=99,V222,IF(W$218=0,INDEX($E189:$M189,0,W$216),(INDEX($E189:$M189,0,W$218+1)-INDEX($E189:$M189,0,W$218))/(INDEX($E$185:$M$185,0,W$218+1)-INDEX($E$185:$M$185,0,W$218))+V222)))</f>
        <v>0.80372894577243092</v>
      </c>
      <c r="X222" s="186" cm="1">
        <f t="array" ref="X222">IF(X$218=-1,Y222,IF(X$218=99,W222,IF(X$218=0,INDEX($E189:$M189,0,X$216),(INDEX($E189:$M189,0,X$218+1)-INDEX($E189:$M189,0,X$218))/(INDEX($E$185:$M$185,0,X$218+1)-INDEX($E$185:$M$185,0,X$218))+W222)))</f>
        <v>0.80634203813070959</v>
      </c>
      <c r="Y222" s="186" cm="1">
        <f t="array" ref="Y222">IF(Y$218=-1,Z222,IF(Y$218=99,X222,IF(Y$218=0,INDEX($E189:$M189,0,Y$216),(INDEX($E189:$M189,0,Y$218+1)-INDEX($E189:$M189,0,Y$218))/(INDEX($E$185:$M$185,0,Y$218+1)-INDEX($E$185:$M$185,0,Y$218))+X222)))</f>
        <v>0.80895513048898826</v>
      </c>
      <c r="Z222" s="186" cm="1">
        <f t="array" ref="Z222">IF(Z$218=-1,AA222,IF(Z$218=99,Y222,IF(Z$218=0,INDEX($E189:$M189,0,Z$216),(INDEX($E189:$M189,0,Z$218+1)-INDEX($E189:$M189,0,Z$218))/(INDEX($E$185:$M$185,0,Z$218+1)-INDEX($E$185:$M$185,0,Z$218))+Y222)))</f>
        <v>0.81156822284726693</v>
      </c>
      <c r="AA222" s="186" cm="1">
        <f t="array" ref="AA222">IF(AA$218=-1,AB222,IF(AA$218=99,Z222,IF(AA$218=0,INDEX($E189:$M189,0,AA$216),(INDEX($E189:$M189,0,AA$218+1)-INDEX($E189:$M189,0,AA$218))/(INDEX($E$185:$M$185,0,AA$218+1)-INDEX($E$185:$M$185,0,AA$218))+Z222)))</f>
        <v>0.8141813152055456</v>
      </c>
      <c r="AB222" s="186" cm="1">
        <f t="array" ref="AB222">IF(AB$218=-1,AC222,IF(AB$218=99,AA222,IF(AB$218=0,INDEX($E189:$M189,0,AB$216),(INDEX($E189:$M189,0,AB$218+1)-INDEX($E189:$M189,0,AB$218))/(INDEX($E$185:$M$185,0,AB$218+1)-INDEX($E$185:$M$185,0,AB$218))+AA222)))</f>
        <v>0.81679440756382404</v>
      </c>
      <c r="AC222" s="186" cm="1">
        <f t="array" ref="AC222">IF(AC$218=-1,AD222,IF(AC$218=99,AB222,IF(AC$218=0,INDEX($E189:$M189,0,AC$216),(INDEX($E189:$M189,0,AC$218+1)-INDEX($E189:$M189,0,AC$218))/(INDEX($E$185:$M$185,0,AC$218+1)-INDEX($E$185:$M$185,0,AC$218))+AB222)))</f>
        <v>0.81371008957340152</v>
      </c>
      <c r="AD222" s="186" cm="1">
        <f t="array" ref="AD222">IF(AD$218=-1,AE222,IF(AD$218=99,AC222,IF(AD$218=0,INDEX($E189:$M189,0,AD$216),(INDEX($E189:$M189,0,AD$218+1)-INDEX($E189:$M189,0,AD$218))/(INDEX($E$185:$M$185,0,AD$218+1)-INDEX($E$185:$M$185,0,AD$218))+AC222)))</f>
        <v>0.81062577158297899</v>
      </c>
      <c r="AE222" s="186" cm="1">
        <f t="array" ref="AE222">IF(AE$218=-1,AF222,IF(AE$218=99,AD222,IF(AE$218=0,INDEX($E189:$M189,0,AE$216),(INDEX($E189:$M189,0,AE$218+1)-INDEX($E189:$M189,0,AE$218))/(INDEX($E$185:$M$185,0,AE$218+1)-INDEX($E$185:$M$185,0,AE$218))+AD222)))</f>
        <v>0.80754145359255647</v>
      </c>
      <c r="AF222" s="186" cm="1">
        <f t="array" ref="AF222">IF(AF$218=-1,AG222,IF(AF$218=99,AE222,IF(AF$218=0,INDEX($E189:$M189,0,AF$216),(INDEX($E189:$M189,0,AF$218+1)-INDEX($E189:$M189,0,AF$218))/(INDEX($E$185:$M$185,0,AF$218+1)-INDEX($E$185:$M$185,0,AF$218))+AE222)))</f>
        <v>0.80445713560213394</v>
      </c>
      <c r="AG222" s="186" cm="1">
        <f t="array" ref="AG222">IF(AG$218=-1,AH222,IF(AG$218=99,AF222,IF(AG$218=0,INDEX($E189:$M189,0,AG$216),(INDEX($E189:$M189,0,AG$218+1)-INDEX($E189:$M189,0,AG$218))/(INDEX($E$185:$M$185,0,AG$218+1)-INDEX($E$185:$M$185,0,AG$218))+AF222)))</f>
        <v>0.80137281761171142</v>
      </c>
      <c r="AH222" s="186" cm="1">
        <f t="array" ref="AH222">IF(AH$218=-1,AI222,IF(AH$218=99,AG222,IF(AH$218=0,INDEX($E189:$M189,0,AH$216),(INDEX($E189:$M189,0,AH$218+1)-INDEX($E189:$M189,0,AH$218))/(INDEX($E$185:$M$185,0,AH$218+1)-INDEX($E$185:$M$185,0,AH$218))+AG222)))</f>
        <v>0.79828849962128889</v>
      </c>
      <c r="AI222" s="186" cm="1">
        <f t="array" ref="AI222">IF(AI$218=-1,AJ222,IF(AI$218=99,AH222,IF(AI$218=0,INDEX($E189:$M189,0,AI$216),(INDEX($E189:$M189,0,AI$218+1)-INDEX($E189:$M189,0,AI$218))/(INDEX($E$185:$M$185,0,AI$218+1)-INDEX($E$185:$M$185,0,AI$218))+AH222)))</f>
        <v>0.79520418163086637</v>
      </c>
      <c r="AJ222" s="186" cm="1">
        <f t="array" ref="AJ222">IF(AJ$218=-1,AK222,IF(AJ$218=99,AI222,IF(AJ$218=0,INDEX($E189:$M189,0,AJ$216),(INDEX($E189:$M189,0,AJ$218+1)-INDEX($E189:$M189,0,AJ$218))/(INDEX($E$185:$M$185,0,AJ$218+1)-INDEX($E$185:$M$185,0,AJ$218))+AI222)))</f>
        <v>0.79211986364044384</v>
      </c>
      <c r="AK222" s="186" cm="1">
        <f t="array" ref="AK222">IF(AK$218=-1,AL222,IF(AK$218=99,AJ222,IF(AK$218=0,INDEX($E189:$M189,0,AK$216),(INDEX($E189:$M189,0,AK$218+1)-INDEX($E189:$M189,0,AK$218))/(INDEX($E$185:$M$185,0,AK$218+1)-INDEX($E$185:$M$185,0,AK$218))+AJ222)))</f>
        <v>0.78903554565002132</v>
      </c>
      <c r="AL222" s="186" cm="1">
        <f t="array" ref="AL222">IF(AL$218=-1,AM222,IF(AL$218=99,AK222,IF(AL$218=0,INDEX($E189:$M189,0,AL$216),(INDEX($E189:$M189,0,AL$218+1)-INDEX($E189:$M189,0,AL$218))/(INDEX($E$185:$M$185,0,AL$218+1)-INDEX($E$185:$M$185,0,AL$218))+AK222)))</f>
        <v>0.78595122765959913</v>
      </c>
      <c r="AM222" s="300">
        <f t="shared" si="606"/>
        <v>0.75878985669771737</v>
      </c>
      <c r="AN222" s="186" cm="1">
        <f t="array" ref="AN222">IF(AN$218=-1,AO222,IF(AN$218=99,AM222,IF(AN$218=0,INDEX($E189:$M189,0,AN$216),(INDEX($E189:$M189,0,AN$218+1)-INDEX($E189:$M189,0,AN$218))/(INDEX($E$185:$M$185,0,AN$218+1)-INDEX($E$185:$M$185,0,AN$218))+AM222)))</f>
        <v>0.7316284857358355</v>
      </c>
      <c r="AO222" s="186" cm="1">
        <f t="array" ref="AO222">IF(AO$218=-1,AP222,IF(AO$218=99,AN222,IF(AO$218=0,INDEX($E189:$M189,0,AO$216),(INDEX($E189:$M189,0,AO$218+1)-INDEX($E189:$M189,0,AO$218))/(INDEX($E$185:$M$185,0,AO$218+1)-INDEX($E$185:$M$185,0,AO$218))+AN222)))</f>
        <v>0.7316284857358355</v>
      </c>
      <c r="AP222" s="186" cm="1">
        <f t="array" ref="AP222">IF(AP$218=-1,#REF!,IF(AP$218=99,AO222,IF(AP$218=0,INDEX($E189:$M189,0,AP$216),(INDEX($E189:$M189,0,AP$218+1)-INDEX($E189:$M189,0,AP$218))/(INDEX($E$185:$M$185,0,AP$218+1)-INDEX($E$185:$M$185,0,AP$218))+AO222)))</f>
        <v>0.7316284857358355</v>
      </c>
      <c r="AQ222" s="186"/>
      <c r="AT222" s="186"/>
      <c r="AU222" s="186"/>
      <c r="BE222" s="186">
        <f t="shared" si="604"/>
        <v>0.61799148971758899</v>
      </c>
      <c r="BF222" s="109">
        <f t="shared" si="605"/>
        <v>0.5877400000000006</v>
      </c>
    </row>
    <row r="223" spans="1:58">
      <c r="B223" s="22" t="str">
        <f t="shared" si="599"/>
        <v>COM_PROJ</v>
      </c>
      <c r="C223" s="23" t="str">
        <f t="shared" si="600"/>
        <v>-</v>
      </c>
      <c r="D223" s="57" t="str">
        <f t="shared" si="601"/>
        <v>TPPUMBT</v>
      </c>
      <c r="E223" s="23" t="str">
        <f t="shared" si="602"/>
        <v>-</v>
      </c>
      <c r="F223" s="23" t="str">
        <f t="shared" si="602"/>
        <v>-</v>
      </c>
      <c r="G223" s="23" t="str">
        <f t="shared" si="602"/>
        <v>-</v>
      </c>
      <c r="H223" s="23" t="str">
        <f t="shared" si="602"/>
        <v>-</v>
      </c>
      <c r="I223" s="22">
        <f t="shared" si="603"/>
        <v>0</v>
      </c>
      <c r="J223" s="186">
        <f>INDEX('[2]TS BYDem'!J$10:J$59,MATCH($D223,'[2]TS BYDem'!D$10:D$59,0))</f>
        <v>6.4978638621089795</v>
      </c>
      <c r="K223" s="186" cm="1">
        <f t="array" ref="K223">IF(K$218=-1,L223,IF(K$218=99,BE223,IF(K$218=0,INDEX($E190:$M190,0,K$216),(INDEX($E190:$M190,0,K$218+1)-INDEX($E190:$M190,0,K$218))/(INDEX($E$185:$M$185,0,K$218+1)-INDEX($E$185:$M$185,0,K$218))+BE223)))</f>
        <v>6.2855433779274188</v>
      </c>
      <c r="L223" s="186" cm="1">
        <f t="array" ref="L223">IF(L$218=-1,M223,IF(L$218=99,K223,IF(L$218=0,INDEX($E190:$M190,0,L$216),(INDEX($E190:$M190,0,L$218+1)-INDEX($E190:$M190,0,L$218))/(INDEX($E$185:$M$185,0,L$218+1)-INDEX($E$185:$M$185,0,L$218))+K223)))</f>
        <v>6.5872494928018277</v>
      </c>
      <c r="M223" s="186" cm="1">
        <f t="array" ref="M223">IF(M$218=-1,N223,IF(M$218=99,L223,IF(M$218=0,INDEX($E190:$M190,0,M$216),(INDEX($E190:$M190,0,M$218+1)-INDEX($E190:$M190,0,M$218))/(INDEX($E$185:$M$185,0,M$218+1)-INDEX($E$185:$M$185,0,M$218))+L223)))</f>
        <v>6.8889556076762375</v>
      </c>
      <c r="N223" s="24" cm="1">
        <f t="array" ref="N223">IF(N$218=-1,O223,IF(N$218=99,M223,IF(N$218=0,INDEX($E190:$M190,0,N$216),(INDEX($E190:$M190,0,N$218+1)-INDEX($E190:$M190,0,N$218))/(INDEX($E$185:$M$185,0,N$218+1)-INDEX($E$185:$M$185,0,N$218))+M223)))</f>
        <v>7.0174368218704526</v>
      </c>
      <c r="O223" s="24" cm="1">
        <f t="array" ref="O223">IF(O$218=-1,P223,IF(O$218=99,N223,IF(O$218=0,INDEX($E190:$M190,0,O$216),(INDEX($E190:$M190,0,O$218+1)-INDEX($E190:$M190,0,O$218))/(INDEX($E$185:$M$185,0,O$218+1)-INDEX($E$185:$M$185,0,O$218))+N223)))</f>
        <v>7.1459180360646668</v>
      </c>
      <c r="P223" s="186" cm="1">
        <f t="array" ref="P223">IF(P$218=-1,Q223,IF(P$218=99,O223,IF(P$218=0,INDEX($E190:$M190,0,P$216),(INDEX($E190:$M190,0,P$218+1)-INDEX($E190:$M190,0,P$218))/(INDEX($E$185:$M$185,0,P$218+1)-INDEX($E$185:$M$185,0,P$218))+O223)))</f>
        <v>7.233282909111276</v>
      </c>
      <c r="Q223" s="186" cm="1">
        <f t="array" ref="Q223">IF(Q$218=-1,R223,IF(Q$218=99,P223,IF(Q$218=0,INDEX($E190:$M190,0,Q$216),(INDEX($E190:$M190,0,Q$218+1)-INDEX($E190:$M190,0,Q$218))/(INDEX($E$185:$M$185,0,Q$218+1)-INDEX($E$185:$M$185,0,Q$218))+P223)))</f>
        <v>7.3206477821578844</v>
      </c>
      <c r="R223" s="186" cm="1">
        <f t="array" ref="R223">IF(R$218=-1,S223,IF(R$218=99,Q223,IF(R$218=0,INDEX($E190:$M190,0,R$216),(INDEX($E190:$M190,0,R$218+1)-INDEX($E190:$M190,0,R$218))/(INDEX($E$185:$M$185,0,R$218+1)-INDEX($E$185:$M$185,0,R$218))+Q223)))</f>
        <v>7.5461358191262065</v>
      </c>
      <c r="S223" s="186" cm="1">
        <f t="array" ref="S223">IF(S$218=-1,T223,IF(S$218=99,R223,IF(S$218=0,INDEX($E190:$M190,0,S$216),(INDEX($E190:$M190,0,S$218+1)-INDEX($E190:$M190,0,S$218))/(INDEX($E$185:$M$185,0,S$218+1)-INDEX($E$185:$M$185,0,S$218))+R223)))</f>
        <v>7.4943962267577779</v>
      </c>
      <c r="T223" s="186" cm="1">
        <f t="array" ref="T223">IF(T$218=-1,U223,IF(T$218=99,S223,IF(T$218=0,INDEX($E190:$M190,0,T$216),(INDEX($E190:$M190,0,T$218+1)-INDEX($E190:$M190,0,T$218))/(INDEX($E$185:$M$185,0,T$218+1)-INDEX($E$185:$M$185,0,T$218))+S223)))</f>
        <v>7.519083139360724</v>
      </c>
      <c r="U223" s="186" cm="1">
        <f t="array" ref="U223">IF(U$218=-1,V223,IF(U$218=99,T223,IF(U$218=0,INDEX($E190:$M190,0,U$216),(INDEX($E190:$M190,0,U$218+1)-INDEX($E190:$M190,0,U$218))/(INDEX($E$185:$M$185,0,U$218+1)-INDEX($E$185:$M$185,0,U$218))+T223)))</f>
        <v>7.5437700519636701</v>
      </c>
      <c r="V223" s="186" cm="1">
        <f t="array" ref="V223">IF(V$218=-1,W223,IF(V$218=99,U223,IF(V$218=0,INDEX($E190:$M190,0,V$216),(INDEX($E190:$M190,0,V$218+1)-INDEX($E190:$M190,0,V$218))/(INDEX($E$185:$M$185,0,V$218+1)-INDEX($E$185:$M$185,0,V$218))+U223)))</f>
        <v>7.5684569645666162</v>
      </c>
      <c r="W223" s="186" cm="1">
        <f t="array" ref="W223">IF(W$218=-1,X223,IF(W$218=99,V223,IF(W$218=0,INDEX($E190:$M190,0,W$216),(INDEX($E190:$M190,0,W$218+1)-INDEX($E190:$M190,0,W$218))/(INDEX($E$185:$M$185,0,W$218+1)-INDEX($E$185:$M$185,0,W$218))+V223)))</f>
        <v>7.5931438771695623</v>
      </c>
      <c r="X223" s="186" cm="1">
        <f t="array" ref="X223">IF(X$218=-1,Y223,IF(X$218=99,W223,IF(X$218=0,INDEX($E190:$M190,0,X$216),(INDEX($E190:$M190,0,X$218+1)-INDEX($E190:$M190,0,X$218))/(INDEX($E$185:$M$185,0,X$218+1)-INDEX($E$185:$M$185,0,X$218))+W223)))</f>
        <v>7.6178307897725084</v>
      </c>
      <c r="Y223" s="186" cm="1">
        <f t="array" ref="Y223">IF(Y$218=-1,Z223,IF(Y$218=99,X223,IF(Y$218=0,INDEX($E190:$M190,0,Y$216),(INDEX($E190:$M190,0,Y$218+1)-INDEX($E190:$M190,0,Y$218))/(INDEX($E$185:$M$185,0,Y$218+1)-INDEX($E$185:$M$185,0,Y$218))+X223)))</f>
        <v>7.6425177023754545</v>
      </c>
      <c r="Z223" s="186" cm="1">
        <f t="array" ref="Z223">IF(Z$218=-1,AA223,IF(Z$218=99,Y223,IF(Z$218=0,INDEX($E190:$M190,0,Z$216),(INDEX($E190:$M190,0,Z$218+1)-INDEX($E190:$M190,0,Z$218))/(INDEX($E$185:$M$185,0,Z$218+1)-INDEX($E$185:$M$185,0,Z$218))+Y223)))</f>
        <v>7.6672046149784006</v>
      </c>
      <c r="AA223" s="186" cm="1">
        <f t="array" ref="AA223">IF(AA$218=-1,AB223,IF(AA$218=99,Z223,IF(AA$218=0,INDEX($E190:$M190,0,AA$216),(INDEX($E190:$M190,0,AA$218+1)-INDEX($E190:$M190,0,AA$218))/(INDEX($E$185:$M$185,0,AA$218+1)-INDEX($E$185:$M$185,0,AA$218))+Z223)))</f>
        <v>7.6918915275813466</v>
      </c>
      <c r="AB223" s="186" cm="1">
        <f t="array" ref="AB223">IF(AB$218=-1,AC223,IF(AB$218=99,AA223,IF(AB$218=0,INDEX($E190:$M190,0,AB$216),(INDEX($E190:$M190,0,AB$218+1)-INDEX($E190:$M190,0,AB$218))/(INDEX($E$185:$M$185,0,AB$218+1)-INDEX($E$185:$M$185,0,AB$218))+AA223)))</f>
        <v>7.7165784401842927</v>
      </c>
      <c r="AC223" s="186" cm="1">
        <f t="array" ref="AC223">IF(AC$218=-1,AD223,IF(AC$218=99,AB223,IF(AC$218=0,INDEX($E190:$M190,0,AC$216),(INDEX($E190:$M190,0,AC$218+1)-INDEX($E190:$M190,0,AC$218))/(INDEX($E$185:$M$185,0,AC$218+1)-INDEX($E$185:$M$185,0,AC$218))+AB223)))</f>
        <v>7.6874396734552768</v>
      </c>
      <c r="AD223" s="186" cm="1">
        <f t="array" ref="AD223">IF(AD$218=-1,AE223,IF(AD$218=99,AC223,IF(AD$218=0,INDEX($E190:$M190,0,AD$216),(INDEX($E190:$M190,0,AD$218+1)-INDEX($E190:$M190,0,AD$218))/(INDEX($E$185:$M$185,0,AD$218+1)-INDEX($E$185:$M$185,0,AD$218))+AC223)))</f>
        <v>7.6583009067262608</v>
      </c>
      <c r="AE223" s="186" cm="1">
        <f t="array" ref="AE223">IF(AE$218=-1,AF223,IF(AE$218=99,AD223,IF(AE$218=0,INDEX($E190:$M190,0,AE$216),(INDEX($E190:$M190,0,AE$218+1)-INDEX($E190:$M190,0,AE$218))/(INDEX($E$185:$M$185,0,AE$218+1)-INDEX($E$185:$M$185,0,AE$218))+AD223)))</f>
        <v>7.6291621399972449</v>
      </c>
      <c r="AF223" s="186" cm="1">
        <f t="array" ref="AF223">IF(AF$218=-1,AG223,IF(AF$218=99,AE223,IF(AF$218=0,INDEX($E190:$M190,0,AF$216),(INDEX($E190:$M190,0,AF$218+1)-INDEX($E190:$M190,0,AF$218))/(INDEX($E$185:$M$185,0,AF$218+1)-INDEX($E$185:$M$185,0,AF$218))+AE223)))</f>
        <v>7.600023373268229</v>
      </c>
      <c r="AG223" s="186" cm="1">
        <f t="array" ref="AG223">IF(AG$218=-1,AH223,IF(AG$218=99,AF223,IF(AG$218=0,INDEX($E190:$M190,0,AG$216),(INDEX($E190:$M190,0,AG$218+1)-INDEX($E190:$M190,0,AG$218))/(INDEX($E$185:$M$185,0,AG$218+1)-INDEX($E$185:$M$185,0,AG$218))+AF223)))</f>
        <v>7.570884606539213</v>
      </c>
      <c r="AH223" s="186" cm="1">
        <f t="array" ref="AH223">IF(AH$218=-1,AI223,IF(AH$218=99,AG223,IF(AH$218=0,INDEX($E190:$M190,0,AH$216),(INDEX($E190:$M190,0,AH$218+1)-INDEX($E190:$M190,0,AH$218))/(INDEX($E$185:$M$185,0,AH$218+1)-INDEX($E$185:$M$185,0,AH$218))+AG223)))</f>
        <v>7.5417458398101971</v>
      </c>
      <c r="AI223" s="186" cm="1">
        <f t="array" ref="AI223">IF(AI$218=-1,AJ223,IF(AI$218=99,AH223,IF(AI$218=0,INDEX($E190:$M190,0,AI$216),(INDEX($E190:$M190,0,AI$218+1)-INDEX($E190:$M190,0,AI$218))/(INDEX($E$185:$M$185,0,AI$218+1)-INDEX($E$185:$M$185,0,AI$218))+AH223)))</f>
        <v>7.5126070730811811</v>
      </c>
      <c r="AJ223" s="186" cm="1">
        <f t="array" ref="AJ223">IF(AJ$218=-1,AK223,IF(AJ$218=99,AI223,IF(AJ$218=0,INDEX($E190:$M190,0,AJ$216),(INDEX($E190:$M190,0,AJ$218+1)-INDEX($E190:$M190,0,AJ$218))/(INDEX($E$185:$M$185,0,AJ$218+1)-INDEX($E$185:$M$185,0,AJ$218))+AI223)))</f>
        <v>7.4834683063521652</v>
      </c>
      <c r="AK223" s="186" cm="1">
        <f t="array" ref="AK223">IF(AK$218=-1,AL223,IF(AK$218=99,AJ223,IF(AK$218=0,INDEX($E190:$M190,0,AK$216),(INDEX($E190:$M190,0,AK$218+1)-INDEX($E190:$M190,0,AK$218))/(INDEX($E$185:$M$185,0,AK$218+1)-INDEX($E$185:$M$185,0,AK$218))+AJ223)))</f>
        <v>7.4543295396231493</v>
      </c>
      <c r="AL223" s="186" cm="1">
        <f t="array" ref="AL223">IF(AL$218=-1,AM223,IF(AL$218=99,AK223,IF(AL$218=0,INDEX($E190:$M190,0,AL$216),(INDEX($E190:$M190,0,AL$218+1)-INDEX($E190:$M190,0,AL$218))/(INDEX($E$185:$M$185,0,AL$218+1)-INDEX($E$185:$M$185,0,AL$218))+AK223)))</f>
        <v>7.4251907728941378</v>
      </c>
      <c r="AM223" s="300">
        <f t="shared" si="606"/>
        <v>7.1685866046611082</v>
      </c>
      <c r="AN223" s="186" cm="1">
        <f t="array" ref="AN223">IF(AN$218=-1,AO223,IF(AN$218=99,AM223,IF(AN$218=0,INDEX($E190:$M190,0,AN$216),(INDEX($E190:$M190,0,AN$218+1)-INDEX($E190:$M190,0,AN$218))/(INDEX($E$185:$M$185,0,AN$218+1)-INDEX($E$185:$M$185,0,AN$218))+AM223)))</f>
        <v>6.9119824364280777</v>
      </c>
      <c r="AO223" s="186" cm="1">
        <f t="array" ref="AO223">IF(AO$218=-1,AP223,IF(AO$218=99,AN223,IF(AO$218=0,INDEX($E190:$M190,0,AO$216),(INDEX($E190:$M190,0,AO$218+1)-INDEX($E190:$M190,0,AO$218))/(INDEX($E$185:$M$185,0,AO$218+1)-INDEX($E$185:$M$185,0,AO$218))+AN223)))</f>
        <v>6.9119824364280777</v>
      </c>
      <c r="AP223" s="186" cm="1">
        <f t="array" ref="AP223">IF(AP$218=-1,#REF!,IF(AP$218=99,AO223,IF(AP$218=0,INDEX($E190:$M190,0,AP$216),(INDEX($E190:$M190,0,AP$218+1)-INDEX($E190:$M190,0,AP$218))/(INDEX($E$185:$M$185,0,AP$218+1)-INDEX($E$185:$M$185,0,AP$218))+AO223)))</f>
        <v>6.9119824364280777</v>
      </c>
      <c r="AQ223" s="186"/>
      <c r="AT223" s="186"/>
      <c r="AU223" s="186"/>
      <c r="BE223" s="186">
        <f t="shared" si="604"/>
        <v>5.9838372630530099</v>
      </c>
      <c r="BF223" s="109">
        <f t="shared" si="605"/>
        <v>7.91070126989602E-2</v>
      </c>
    </row>
    <row r="224" spans="1:58">
      <c r="B224" s="22" t="str">
        <f t="shared" si="599"/>
        <v>COM_PROJ</v>
      </c>
      <c r="C224" s="23" t="str">
        <f t="shared" si="600"/>
        <v>-</v>
      </c>
      <c r="D224" s="57" t="str">
        <f t="shared" si="601"/>
        <v>TPPUBRT</v>
      </c>
      <c r="E224" s="23" t="str">
        <f t="shared" si="602"/>
        <v>-</v>
      </c>
      <c r="F224" s="23" t="str">
        <f t="shared" si="602"/>
        <v>-</v>
      </c>
      <c r="G224" s="23" t="str">
        <f t="shared" si="602"/>
        <v>-</v>
      </c>
      <c r="H224" s="23" t="str">
        <f t="shared" si="602"/>
        <v>-</v>
      </c>
      <c r="I224" s="22">
        <f t="shared" si="603"/>
        <v>0</v>
      </c>
      <c r="J224" s="186">
        <f>INDEX('[2]TS BYDem'!J$10:J$59,MATCH($D224,'[2]TS BYDem'!D$10:D$59,0))</f>
        <v>0</v>
      </c>
      <c r="K224" s="186" cm="1">
        <f t="array" ref="K224">IF(K$218=-1,L224,IF(K$218=99,BE224,IF(K$218=0,INDEX($E191:$M191,0,K$216),(INDEX($E191:$M191,0,K$218+1)-INDEX($E191:$M191,0,K$218))/(INDEX($E$185:$M$185,0,K$218+1)-INDEX($E$185:$M$185,0,K$218))+BE224)))</f>
        <v>2.4481733742476152E-2</v>
      </c>
      <c r="L224" s="186" cm="1">
        <f t="array" ref="L224">IF(L$218=-1,M224,IF(L$218=99,K224,IF(L$218=0,INDEX($E191:$M191,0,L$216),(INDEX($E191:$M191,0,L$218+1)-INDEX($E191:$M191,0,L$218))/(INDEX($E$185:$M$185,0,L$218+1)-INDEX($E$185:$M$185,0,L$218))+K224)))</f>
        <v>2.7875724634785166E-2</v>
      </c>
      <c r="M224" s="186" cm="1">
        <f t="array" ref="M224">IF(M$218=-1,N224,IF(M$218=99,L224,IF(M$218=0,INDEX($E191:$M191,0,M$216),(INDEX($E191:$M191,0,M$218+1)-INDEX($E191:$M191,0,M$218))/(INDEX($E$185:$M$185,0,M$218+1)-INDEX($E$185:$M$185,0,M$218))+L224)))</f>
        <v>3.1269715527094177E-2</v>
      </c>
      <c r="N224" s="186" cm="1">
        <f t="array" ref="N224">IF(N$218=-1,O224,IF(N$218=99,M224,IF(N$218=0,INDEX($E191:$M191,0,N$216),(INDEX($E191:$M191,0,N$218+1)-INDEX($E191:$M191,0,N$218))/(INDEX($E$185:$M$185,0,N$218+1)-INDEX($E$185:$M$185,0,N$218))+M224)))</f>
        <v>4.7094773068544926E-2</v>
      </c>
      <c r="O224" s="186" cm="1">
        <f t="array" ref="O224">IF(O$218=-1,P224,IF(O$218=99,N224,IF(O$218=0,INDEX($E191:$M191,0,O$216),(INDEX($E191:$M191,0,O$218+1)-INDEX($E191:$M191,0,O$218))/(INDEX($E$185:$M$185,0,O$218+1)-INDEX($E$185:$M$185,0,O$218))+N224)))</f>
        <v>6.2919830609995675E-2</v>
      </c>
      <c r="P224" s="186" cm="1">
        <f t="array" ref="P224">IF(P$218=-1,Q224,IF(P$218=99,O224,IF(P$218=0,INDEX($E191:$M191,0,P$216),(INDEX($E191:$M191,0,P$218+1)-INDEX($E191:$M191,0,P$218))/(INDEX($E$185:$M$185,0,P$218+1)-INDEX($E$185:$M$185,0,P$218))+O224)))</f>
        <v>8.2239758862255277E-2</v>
      </c>
      <c r="Q224" s="186" cm="1">
        <f t="array" ref="Q224">IF(Q$218=-1,R224,IF(Q$218=99,P224,IF(Q$218=0,INDEX($E191:$M191,0,Q$216),(INDEX($E191:$M191,0,Q$218+1)-INDEX($E191:$M191,0,Q$218))/(INDEX($E$185:$M$185,0,Q$218+1)-INDEX($E$185:$M$185,0,Q$218))+P224)))</f>
        <v>0.10155968711451488</v>
      </c>
      <c r="R224" s="186" cm="1">
        <f t="array" ref="R224">IF(R$218=-1,S224,IF(R$218=99,Q224,IF(R$218=0,INDEX($E191:$M191,0,R$216),(INDEX($E191:$M191,0,R$218+1)-INDEX($E191:$M191,0,R$218))/(INDEX($E$185:$M$185,0,R$218+1)-INDEX($E$185:$M$185,0,R$218))+Q224)))</f>
        <v>0.10425069329756113</v>
      </c>
      <c r="S224" s="186" cm="1">
        <f t="array" ref="S224">IF(S$218=-1,T224,IF(S$218=99,R224,IF(S$218=0,INDEX($E191:$M191,0,S$216),(INDEX($E191:$M191,0,S$218+1)-INDEX($E191:$M191,0,S$218))/(INDEX($E$185:$M$185,0,S$218+1)-INDEX($E$185:$M$185,0,S$218))+R224)))</f>
        <v>0.29374525410217339</v>
      </c>
      <c r="T224" s="186" cm="1">
        <f t="array" ref="T224">IF(T$218=-1,U224,IF(T$218=99,S224,IF(T$218=0,INDEX($E191:$M191,0,T$216),(INDEX($E191:$M191,0,T$218+1)-INDEX($E191:$M191,0,T$218))/(INDEX($E$185:$M$185,0,T$218+1)-INDEX($E$185:$M$185,0,T$218))+S224)))</f>
        <v>0.32419393261645385</v>
      </c>
      <c r="U224" s="186" cm="1">
        <f t="array" ref="U224">IF(U$218=-1,V224,IF(U$218=99,T224,IF(U$218=0,INDEX($E191:$M191,0,U$216),(INDEX($E191:$M191,0,U$218+1)-INDEX($E191:$M191,0,U$218))/(INDEX($E$185:$M$185,0,U$218+1)-INDEX($E$185:$M$185,0,U$218))+T224)))</f>
        <v>0.35464261113073431</v>
      </c>
      <c r="V224" s="186" cm="1">
        <f t="array" ref="V224">IF(V$218=-1,W224,IF(V$218=99,U224,IF(V$218=0,INDEX($E191:$M191,0,V$216),(INDEX($E191:$M191,0,V$218+1)-INDEX($E191:$M191,0,V$218))/(INDEX($E$185:$M$185,0,V$218+1)-INDEX($E$185:$M$185,0,V$218))+U224)))</f>
        <v>0.38509128964501477</v>
      </c>
      <c r="W224" s="186" cm="1">
        <f t="array" ref="W224">IF(W$218=-1,X224,IF(W$218=99,V224,IF(W$218=0,INDEX($E191:$M191,0,W$216),(INDEX($E191:$M191,0,W$218+1)-INDEX($E191:$M191,0,W$218))/(INDEX($E$185:$M$185,0,W$218+1)-INDEX($E$185:$M$185,0,W$218))+V224)))</f>
        <v>0.41553996815929523</v>
      </c>
      <c r="X224" s="186" cm="1">
        <f t="array" ref="X224">IF(X$218=-1,Y224,IF(X$218=99,W224,IF(X$218=0,INDEX($E191:$M191,0,X$216),(INDEX($E191:$M191,0,X$218+1)-INDEX($E191:$M191,0,X$218))/(INDEX($E$185:$M$185,0,X$218+1)-INDEX($E$185:$M$185,0,X$218))+W224)))</f>
        <v>0.44598864667357568</v>
      </c>
      <c r="Y224" s="186" cm="1">
        <f t="array" ref="Y224">IF(Y$218=-1,Z224,IF(Y$218=99,X224,IF(Y$218=0,INDEX($E191:$M191,0,Y$216),(INDEX($E191:$M191,0,Y$218+1)-INDEX($E191:$M191,0,Y$218))/(INDEX($E$185:$M$185,0,Y$218+1)-INDEX($E$185:$M$185,0,Y$218))+X224)))</f>
        <v>0.47643732518785614</v>
      </c>
      <c r="Z224" s="186" cm="1">
        <f t="array" ref="Z224">IF(Z$218=-1,AA224,IF(Z$218=99,Y224,IF(Z$218=0,INDEX($E191:$M191,0,Z$216),(INDEX($E191:$M191,0,Z$218+1)-INDEX($E191:$M191,0,Z$218))/(INDEX($E$185:$M$185,0,Z$218+1)-INDEX($E$185:$M$185,0,Z$218))+Y224)))</f>
        <v>0.50688600370213666</v>
      </c>
      <c r="AA224" s="186" cm="1">
        <f t="array" ref="AA224">IF(AA$218=-1,AB224,IF(AA$218=99,Z224,IF(AA$218=0,INDEX($E191:$M191,0,AA$216),(INDEX($E191:$M191,0,AA$218+1)-INDEX($E191:$M191,0,AA$218))/(INDEX($E$185:$M$185,0,AA$218+1)-INDEX($E$185:$M$185,0,AA$218))+Z224)))</f>
        <v>0.53733468221641711</v>
      </c>
      <c r="AB224" s="186" cm="1">
        <f t="array" ref="AB224">IF(AB$218=-1,AC224,IF(AB$218=99,AA224,IF(AB$218=0,INDEX($E191:$M191,0,AB$216),(INDEX($E191:$M191,0,AB$218+1)-INDEX($E191:$M191,0,AB$218))/(INDEX($E$185:$M$185,0,AB$218+1)-INDEX($E$185:$M$185,0,AB$218))+AA224)))</f>
        <v>0.56778336073069768</v>
      </c>
      <c r="AC224" s="186" cm="1">
        <f t="array" ref="AC224">IF(AC$218=-1,AD224,IF(AC$218=99,AB224,IF(AC$218=0,INDEX($E191:$M191,0,AC$216),(INDEX($E191:$M191,0,AC$218+1)-INDEX($E191:$M191,0,AC$218))/(INDEX($E$185:$M$185,0,AC$218+1)-INDEX($E$185:$M$185,0,AC$218))+AB224)))</f>
        <v>0.61894654287448447</v>
      </c>
      <c r="AD224" s="186" cm="1">
        <f t="array" ref="AD224">IF(AD$218=-1,AE224,IF(AD$218=99,AC224,IF(AD$218=0,INDEX($E191:$M191,0,AD$216),(INDEX($E191:$M191,0,AD$218+1)-INDEX($E191:$M191,0,AD$218))/(INDEX($E$185:$M$185,0,AD$218+1)-INDEX($E$185:$M$185,0,AD$218))+AC224)))</f>
        <v>0.67010972501827126</v>
      </c>
      <c r="AE224" s="186" cm="1">
        <f t="array" ref="AE224">IF(AE$218=-1,AF224,IF(AE$218=99,AD224,IF(AE$218=0,INDEX($E191:$M191,0,AE$216),(INDEX($E191:$M191,0,AE$218+1)-INDEX($E191:$M191,0,AE$218))/(INDEX($E$185:$M$185,0,AE$218+1)-INDEX($E$185:$M$185,0,AE$218))+AD224)))</f>
        <v>0.72127290716205805</v>
      </c>
      <c r="AF224" s="186" cm="1">
        <f t="array" ref="AF224">IF(AF$218=-1,AG224,IF(AF$218=99,AE224,IF(AF$218=0,INDEX($E191:$M191,0,AF$216),(INDEX($E191:$M191,0,AF$218+1)-INDEX($E191:$M191,0,AF$218))/(INDEX($E$185:$M$185,0,AF$218+1)-INDEX($E$185:$M$185,0,AF$218))+AE224)))</f>
        <v>0.77243608930584484</v>
      </c>
      <c r="AG224" s="186" cm="1">
        <f t="array" ref="AG224">IF(AG$218=-1,AH224,IF(AG$218=99,AF224,IF(AG$218=0,INDEX($E191:$M191,0,AG$216),(INDEX($E191:$M191,0,AG$218+1)-INDEX($E191:$M191,0,AG$218))/(INDEX($E$185:$M$185,0,AG$218+1)-INDEX($E$185:$M$185,0,AG$218))+AF224)))</f>
        <v>0.82359927144963163</v>
      </c>
      <c r="AH224" s="186" cm="1">
        <f t="array" ref="AH224">IF(AH$218=-1,AI224,IF(AH$218=99,AG224,IF(AH$218=0,INDEX($E191:$M191,0,AH$216),(INDEX($E191:$M191,0,AH$218+1)-INDEX($E191:$M191,0,AH$218))/(INDEX($E$185:$M$185,0,AH$218+1)-INDEX($E$185:$M$185,0,AH$218))+AG224)))</f>
        <v>0.87476245359341842</v>
      </c>
      <c r="AI224" s="186" cm="1">
        <f t="array" ref="AI224">IF(AI$218=-1,AJ224,IF(AI$218=99,AH224,IF(AI$218=0,INDEX($E191:$M191,0,AI$216),(INDEX($E191:$M191,0,AI$218+1)-INDEX($E191:$M191,0,AI$218))/(INDEX($E$185:$M$185,0,AI$218+1)-INDEX($E$185:$M$185,0,AI$218))+AH224)))</f>
        <v>0.92592563573720521</v>
      </c>
      <c r="AJ224" s="186" cm="1">
        <f t="array" ref="AJ224">IF(AJ$218=-1,AK224,IF(AJ$218=99,AI224,IF(AJ$218=0,INDEX($E191:$M191,0,AJ$216),(INDEX($E191:$M191,0,AJ$218+1)-INDEX($E191:$M191,0,AJ$218))/(INDEX($E$185:$M$185,0,AJ$218+1)-INDEX($E$185:$M$185,0,AJ$218))+AI224)))</f>
        <v>0.977088817880992</v>
      </c>
      <c r="AK224" s="186" cm="1">
        <f t="array" ref="AK224">IF(AK$218=-1,AL224,IF(AK$218=99,AJ224,IF(AK$218=0,INDEX($E191:$M191,0,AK$216),(INDEX($E191:$M191,0,AK$218+1)-INDEX($E191:$M191,0,AK$218))/(INDEX($E$185:$M$185,0,AK$218+1)-INDEX($E$185:$M$185,0,AK$218))+AJ224)))</f>
        <v>1.0282520000247788</v>
      </c>
      <c r="AL224" s="186" cm="1">
        <f t="array" ref="AL224">IF(AL$218=-1,AM224,IF(AL$218=99,AK224,IF(AL$218=0,INDEX($E191:$M191,0,AL$216),(INDEX($E191:$M191,0,AL$218+1)-INDEX($E191:$M191,0,AL$218))/(INDEX($E$185:$M$185,0,AL$218+1)-INDEX($E$185:$M$185,0,AL$218))+AK224)))</f>
        <v>1.0794151821685656</v>
      </c>
      <c r="AM224" s="300">
        <f t="shared" si="606"/>
        <v>1.3169948504595808</v>
      </c>
      <c r="AN224" s="186" cm="1">
        <f t="array" ref="AN224">IF(AN$218=-1,AO224,IF(AN$218=99,AM224,IF(AN$218=0,INDEX($E191:$M191,0,AN$216),(INDEX($E191:$M191,0,AN$218+1)-INDEX($E191:$M191,0,AN$218))/(INDEX($E$185:$M$185,0,AN$218+1)-INDEX($E$185:$M$185,0,AN$218))+AM224)))</f>
        <v>1.5545745187505957</v>
      </c>
      <c r="AO224" s="186" cm="1">
        <f t="array" ref="AO224">IF(AO$218=-1,AP224,IF(AO$218=99,AN224,IF(AO$218=0,INDEX($E191:$M191,0,AO$216),(INDEX($E191:$M191,0,AO$218+1)-INDEX($E191:$M191,0,AO$218))/(INDEX($E$185:$M$185,0,AO$218+1)-INDEX($E$185:$M$185,0,AO$218))+AN224)))</f>
        <v>1.5545745187505957</v>
      </c>
      <c r="AP224" s="186" cm="1">
        <f t="array" ref="AP224">IF(AP$218=-1,#REF!,IF(AP$218=99,AO224,IF(AP$218=0,INDEX($E191:$M191,0,AP$216),(INDEX($E191:$M191,0,AP$218+1)-INDEX($E191:$M191,0,AP$218))/(INDEX($E$185:$M$185,0,AP$218+1)-INDEX($E$185:$M$185,0,AP$218))+AO224)))</f>
        <v>1.5545745187505957</v>
      </c>
      <c r="AQ224" s="186"/>
      <c r="AT224" s="186"/>
      <c r="AU224" s="186"/>
      <c r="BE224" s="186">
        <f t="shared" si="604"/>
        <v>2.1087742850167138E-2</v>
      </c>
      <c r="BF224" s="109" t="e">
        <f t="shared" si="605"/>
        <v>#DIV/0!</v>
      </c>
    </row>
    <row r="225" spans="1:58">
      <c r="B225" s="22" t="str">
        <f t="shared" si="599"/>
        <v>COM_PROJ</v>
      </c>
      <c r="C225" s="23" t="str">
        <f t="shared" si="600"/>
        <v>-</v>
      </c>
      <c r="D225" s="57" t="str">
        <f t="shared" si="601"/>
        <v>TPPUMER</v>
      </c>
      <c r="E225" s="23" t="str">
        <f t="shared" si="602"/>
        <v>-</v>
      </c>
      <c r="F225" s="23" t="str">
        <f t="shared" si="602"/>
        <v>-</v>
      </c>
      <c r="G225" s="23" t="str">
        <f t="shared" si="602"/>
        <v>-</v>
      </c>
      <c r="H225" s="23" t="str">
        <f t="shared" si="602"/>
        <v>-</v>
      </c>
      <c r="I225" s="22">
        <f t="shared" si="603"/>
        <v>0</v>
      </c>
      <c r="J225" s="186">
        <f>INDEX('[2]TS BYDem'!J$10:J$59,MATCH($D225,'[2]TS BYDem'!D$10:D$59,0))</f>
        <v>15.8</v>
      </c>
      <c r="K225" s="186" cm="1">
        <f t="array" ref="K225">IF(K$218=-1,L225,IF(K$218=99,BE225,IF(K$218=0,INDEX($E192:$M192,0,K$216),(INDEX($E192:$M192,0,K$218+1)-INDEX($E192:$M192,0,K$218))/(INDEX($E$185:$M$185,0,K$218+1)-INDEX($E$185:$M$185,0,K$218))+BE225)))</f>
        <v>13.760194321010333</v>
      </c>
      <c r="L225" s="186" cm="1">
        <f t="array" ref="L225">IF(L$218=-1,M225,IF(L$218=99,K225,IF(L$218=0,INDEX($E192:$M192,0,L$216),(INDEX($E192:$M192,0,L$218+1)-INDEX($E192:$M192,0,L$218))/(INDEX($E$185:$M$185,0,L$218+1)-INDEX($E$185:$M$185,0,L$218))+K225)))</f>
        <v>12.970279442664243</v>
      </c>
      <c r="M225" s="186" cm="1">
        <f t="array" ref="M225">IF(M$218=-1,N225,IF(M$218=99,L225,IF(M$218=0,INDEX($E192:$M192,0,M$216),(INDEX($E192:$M192,0,M$218+1)-INDEX($E192:$M192,0,M$218))/(INDEX($E$185:$M$185,0,M$218+1)-INDEX($E$185:$M$185,0,M$218))+L225)))</f>
        <v>12.180364564318152</v>
      </c>
      <c r="N225" s="186" cm="1">
        <f t="array" ref="N225">IF(N$218=-1,O225,IF(N$218=99,M225,IF(N$218=0,INDEX($E192:$M192,0,N$216),(INDEX($E192:$M192,0,N$218+1)-INDEX($E192:$M192,0,N$218))/(INDEX($E$185:$M$185,0,N$218+1)-INDEX($E$185:$M$185,0,N$218))+M225)))</f>
        <v>10.498200687547623</v>
      </c>
      <c r="O225" s="186" cm="1">
        <f t="array" ref="O225">IF(O$218=-1,P225,IF(O$218=99,N225,IF(O$218=0,INDEX($E192:$M192,0,O$216),(INDEX($E192:$M192,0,O$218+1)-INDEX($E192:$M192,0,O$218))/(INDEX($E$185:$M$185,0,O$218+1)-INDEX($E$185:$M$185,0,O$218))+N225)))</f>
        <v>8.8160368107770921</v>
      </c>
      <c r="P225" s="186" cm="1">
        <f t="array" ref="P225">IF(P$218=-1,Q225,IF(P$218=99,O225,IF(P$218=0,INDEX($E192:$M192,0,P$216),(INDEX($E192:$M192,0,P$218+1)-INDEX($E192:$M192,0,P$218))/(INDEX($E$185:$M$185,0,P$218+1)-INDEX($E$185:$M$185,0,P$218))+O225)))</f>
        <v>8.923820293999345</v>
      </c>
      <c r="Q225" s="186" cm="1">
        <f t="array" ref="Q225">IF(Q$218=-1,R225,IF(Q$218=99,P225,IF(Q$218=0,INDEX($E192:$M192,0,Q$216),(INDEX($E192:$M192,0,Q$218+1)-INDEX($E192:$M192,0,Q$218))/(INDEX($E$185:$M$185,0,Q$218+1)-INDEX($E$185:$M$185,0,Q$218))+P225)))</f>
        <v>9.0316037772215978</v>
      </c>
      <c r="R225" s="186" cm="1">
        <f t="array" ref="R225">IF(R$218=-1,S225,IF(R$218=99,Q225,IF(R$218=0,INDEX($E192:$M192,0,R$216),(INDEX($E192:$M192,0,R$218+1)-INDEX($E192:$M192,0,R$218))/(INDEX($E$185:$M$185,0,R$218+1)-INDEX($E$185:$M$185,0,R$218))+Q225)))</f>
        <v>9.3097920833664229</v>
      </c>
      <c r="S225" s="186" cm="1">
        <f t="array" ref="S225">IF(S$218=-1,T225,IF(S$218=99,R225,IF(S$218=0,INDEX($E192:$M192,0,S$216),(INDEX($E192:$M192,0,S$218+1)-INDEX($E192:$M192,0,S$218))/(INDEX($E$185:$M$185,0,S$218+1)-INDEX($E$185:$M$185,0,S$218))+R225)))</f>
        <v>9.2459600958467529</v>
      </c>
      <c r="T225" s="186" cm="1">
        <f t="array" ref="T225">IF(T$218=-1,U225,IF(T$218=99,S225,IF(T$218=0,INDEX($E192:$M192,0,T$216),(INDEX($E192:$M192,0,T$218+1)-INDEX($E192:$M192,0,T$218))/(INDEX($E$185:$M$185,0,T$218+1)-INDEX($E$185:$M$185,0,T$218))+S225)))</f>
        <v>9.2764167466442569</v>
      </c>
      <c r="U225" s="186" cm="1">
        <f t="array" ref="U225">IF(U$218=-1,V225,IF(U$218=99,T225,IF(U$218=0,INDEX($E192:$M192,0,U$216),(INDEX($E192:$M192,0,U$218+1)-INDEX($E192:$M192,0,U$218))/(INDEX($E$185:$M$185,0,U$218+1)-INDEX($E$185:$M$185,0,U$218))+T225)))</f>
        <v>9.3068733974417608</v>
      </c>
      <c r="V225" s="186" cm="1">
        <f t="array" ref="V225">IF(V$218=-1,W225,IF(V$218=99,U225,IF(V$218=0,INDEX($E192:$M192,0,V$216),(INDEX($E192:$M192,0,V$218+1)-INDEX($E192:$M192,0,V$218))/(INDEX($E$185:$M$185,0,V$218+1)-INDEX($E$185:$M$185,0,V$218))+U225)))</f>
        <v>9.3373300482392647</v>
      </c>
      <c r="W225" s="186" cm="1">
        <f t="array" ref="W225">IF(W$218=-1,X225,IF(W$218=99,V225,IF(W$218=0,INDEX($E192:$M192,0,W$216),(INDEX($E192:$M192,0,W$218+1)-INDEX($E192:$M192,0,W$218))/(INDEX($E$185:$M$185,0,W$218+1)-INDEX($E$185:$M$185,0,W$218))+V225)))</f>
        <v>9.3677866990367686</v>
      </c>
      <c r="X225" s="186" cm="1">
        <f t="array" ref="X225">IF(X$218=-1,Y225,IF(X$218=99,W225,IF(X$218=0,INDEX($E192:$M192,0,X$216),(INDEX($E192:$M192,0,X$218+1)-INDEX($E192:$M192,0,X$218))/(INDEX($E$185:$M$185,0,X$218+1)-INDEX($E$185:$M$185,0,X$218))+W225)))</f>
        <v>9.3982433498342726</v>
      </c>
      <c r="Y225" s="186" cm="1">
        <f t="array" ref="Y225">IF(Y$218=-1,Z225,IF(Y$218=99,X225,IF(Y$218=0,INDEX($E192:$M192,0,Y$216),(INDEX($E192:$M192,0,Y$218+1)-INDEX($E192:$M192,0,Y$218))/(INDEX($E$185:$M$185,0,Y$218+1)-INDEX($E$185:$M$185,0,Y$218))+X225)))</f>
        <v>9.4287000006317765</v>
      </c>
      <c r="Z225" s="186" cm="1">
        <f t="array" ref="Z225">IF(Z$218=-1,AA225,IF(Z$218=99,Y225,IF(Z$218=0,INDEX($E192:$M192,0,Z$216),(INDEX($E192:$M192,0,Z$218+1)-INDEX($E192:$M192,0,Z$218))/(INDEX($E$185:$M$185,0,Z$218+1)-INDEX($E$185:$M$185,0,Z$218))+Y225)))</f>
        <v>9.4591566514292804</v>
      </c>
      <c r="AA225" s="186" cm="1">
        <f t="array" ref="AA225">IF(AA$218=-1,AB225,IF(AA$218=99,Z225,IF(AA$218=0,INDEX($E192:$M192,0,AA$216),(INDEX($E192:$M192,0,AA$218+1)-INDEX($E192:$M192,0,AA$218))/(INDEX($E$185:$M$185,0,AA$218+1)-INDEX($E$185:$M$185,0,AA$218))+Z225)))</f>
        <v>9.4896133022267843</v>
      </c>
      <c r="AB225" s="186" cm="1">
        <f t="array" ref="AB225">IF(AB$218=-1,AC225,IF(AB$218=99,AA225,IF(AB$218=0,INDEX($E192:$M192,0,AB$216),(INDEX($E192:$M192,0,AB$218+1)-INDEX($E192:$M192,0,AB$218))/(INDEX($E$185:$M$185,0,AB$218+1)-INDEX($E$185:$M$185,0,AB$218))+AA225)))</f>
        <v>9.5200699530242918</v>
      </c>
      <c r="AC225" s="186" cm="1">
        <f t="array" ref="AC225">IF(AC$218=-1,AD225,IF(AC$218=99,AB225,IF(AC$218=0,INDEX($E192:$M192,0,AC$216),(INDEX($E192:$M192,0,AC$218+1)-INDEX($E192:$M192,0,AC$218))/(INDEX($E$185:$M$185,0,AC$218+1)-INDEX($E$185:$M$185,0,AC$218))+AB225)))</f>
        <v>9.4841209764467322</v>
      </c>
      <c r="AD225" s="186" cm="1">
        <f t="array" ref="AD225">IF(AD$218=-1,AE225,IF(AD$218=99,AC225,IF(AD$218=0,INDEX($E192:$M192,0,AD$216),(INDEX($E192:$M192,0,AD$218+1)-INDEX($E192:$M192,0,AD$218))/(INDEX($E$185:$M$185,0,AD$218+1)-INDEX($E$185:$M$185,0,AD$218))+AC225)))</f>
        <v>9.4481719998691727</v>
      </c>
      <c r="AE225" s="186" cm="1">
        <f t="array" ref="AE225">IF(AE$218=-1,AF225,IF(AE$218=99,AD225,IF(AE$218=0,INDEX($E192:$M192,0,AE$216),(INDEX($E192:$M192,0,AE$218+1)-INDEX($E192:$M192,0,AE$218))/(INDEX($E$185:$M$185,0,AE$218+1)-INDEX($E$185:$M$185,0,AE$218))+AD225)))</f>
        <v>9.4122230232916131</v>
      </c>
      <c r="AF225" s="186" cm="1">
        <f t="array" ref="AF225">IF(AF$218=-1,AG225,IF(AF$218=99,AE225,IF(AF$218=0,INDEX($E192:$M192,0,AF$216),(INDEX($E192:$M192,0,AF$218+1)-INDEX($E192:$M192,0,AF$218))/(INDEX($E$185:$M$185,0,AF$218+1)-INDEX($E$185:$M$185,0,AF$218))+AE225)))</f>
        <v>9.3762740467140535</v>
      </c>
      <c r="AG225" s="186" cm="1">
        <f t="array" ref="AG225">IF(AG$218=-1,AH225,IF(AG$218=99,AF225,IF(AG$218=0,INDEX($E192:$M192,0,AG$216),(INDEX($E192:$M192,0,AG$218+1)-INDEX($E192:$M192,0,AG$218))/(INDEX($E$185:$M$185,0,AG$218+1)-INDEX($E$185:$M$185,0,AG$218))+AF225)))</f>
        <v>9.3403250701364939</v>
      </c>
      <c r="AH225" s="186" cm="1">
        <f t="array" ref="AH225">IF(AH$218=-1,AI225,IF(AH$218=99,AG225,IF(AH$218=0,INDEX($E192:$M192,0,AH$216),(INDEX($E192:$M192,0,AH$218+1)-INDEX($E192:$M192,0,AH$218))/(INDEX($E$185:$M$185,0,AH$218+1)-INDEX($E$185:$M$185,0,AH$218))+AG225)))</f>
        <v>9.3043760935589344</v>
      </c>
      <c r="AI225" s="186" cm="1">
        <f t="array" ref="AI225">IF(AI$218=-1,AJ225,IF(AI$218=99,AH225,IF(AI$218=0,INDEX($E192:$M192,0,AI$216),(INDEX($E192:$M192,0,AI$218+1)-INDEX($E192:$M192,0,AI$218))/(INDEX($E$185:$M$185,0,AI$218+1)-INDEX($E$185:$M$185,0,AI$218))+AH225)))</f>
        <v>9.2684271169813748</v>
      </c>
      <c r="AJ225" s="186" cm="1">
        <f t="array" ref="AJ225">IF(AJ$218=-1,AK225,IF(AJ$218=99,AI225,IF(AJ$218=0,INDEX($E192:$M192,0,AJ$216),(INDEX($E192:$M192,0,AJ$218+1)-INDEX($E192:$M192,0,AJ$218))/(INDEX($E$185:$M$185,0,AJ$218+1)-INDEX($E$185:$M$185,0,AJ$218))+AI225)))</f>
        <v>9.2324781404038152</v>
      </c>
      <c r="AK225" s="186" cm="1">
        <f t="array" ref="AK225">IF(AK$218=-1,AL225,IF(AK$218=99,AJ225,IF(AK$218=0,INDEX($E192:$M192,0,AK$216),(INDEX($E192:$M192,0,AK$218+1)-INDEX($E192:$M192,0,AK$218))/(INDEX($E$185:$M$185,0,AK$218+1)-INDEX($E$185:$M$185,0,AK$218))+AJ225)))</f>
        <v>9.1965291638262556</v>
      </c>
      <c r="AL225" s="186" cm="1">
        <f t="array" ref="AL225">IF(AL$218=-1,AM225,IF(AL$218=99,AK225,IF(AL$218=0,INDEX($E192:$M192,0,AL$216),(INDEX($E192:$M192,0,AL$218+1)-INDEX($E192:$M192,0,AL$218))/(INDEX($E$185:$M$185,0,AL$218+1)-INDEX($E$185:$M$185,0,AL$218))+AK225)))</f>
        <v>9.1605801872486978</v>
      </c>
      <c r="AM225" s="300">
        <f t="shared" si="606"/>
        <v>8.8440033973213588</v>
      </c>
      <c r="AN225" s="186" cm="1">
        <f t="array" ref="AN225">IF(AN$218=-1,AO225,IF(AN$218=99,AM225,IF(AN$218=0,INDEX($E192:$M192,0,AN$216),(INDEX($E192:$M192,0,AN$218+1)-INDEX($E192:$M192,0,AN$218))/(INDEX($E$185:$M$185,0,AN$218+1)-INDEX($E$185:$M$185,0,AN$218))+AM225)))</f>
        <v>8.5274266073940197</v>
      </c>
      <c r="AO225" s="186" cm="1">
        <f t="array" ref="AO225">IF(AO$218=-1,AP225,IF(AO$218=99,AN225,IF(AO$218=0,INDEX($E192:$M192,0,AO$216),(INDEX($E192:$M192,0,AO$218+1)-INDEX($E192:$M192,0,AO$218))/(INDEX($E$185:$M$185,0,AO$218+1)-INDEX($E$185:$M$185,0,AO$218))+AN225)))</f>
        <v>8.5274266073940197</v>
      </c>
      <c r="AP225" s="186" cm="1">
        <f t="array" ref="AP225">IF(AP$218=-1,#REF!,IF(AP$218=99,AO225,IF(AP$218=0,INDEX($E192:$M192,0,AP$216),(INDEX($E192:$M192,0,AP$218+1)-INDEX($E192:$M192,0,AP$218))/(INDEX($E$185:$M$185,0,AP$218+1)-INDEX($E$185:$M$185,0,AP$218))+AO225)))</f>
        <v>8.5274266073940197</v>
      </c>
      <c r="AQ225" s="186"/>
      <c r="AT225" s="186"/>
      <c r="AU225" s="186"/>
      <c r="BE225" s="186">
        <f t="shared" si="604"/>
        <v>14.550109199356424</v>
      </c>
      <c r="BF225" s="109">
        <f t="shared" si="605"/>
        <v>7.910701269896056E-2</v>
      </c>
    </row>
    <row r="226" spans="1:58">
      <c r="B226" s="22" t="str">
        <f t="shared" si="599"/>
        <v>COM_PROJ</v>
      </c>
      <c r="C226" s="23" t="str">
        <f t="shared" si="600"/>
        <v>-</v>
      </c>
      <c r="D226" s="57" t="str">
        <f t="shared" si="601"/>
        <v>TPPUGAT</v>
      </c>
      <c r="E226" s="23" t="str">
        <f t="shared" si="602"/>
        <v>-</v>
      </c>
      <c r="F226" s="23" t="str">
        <f t="shared" si="602"/>
        <v>-</v>
      </c>
      <c r="G226" s="23" t="str">
        <f t="shared" si="602"/>
        <v>-</v>
      </c>
      <c r="H226" s="23" t="str">
        <f t="shared" si="602"/>
        <v>-</v>
      </c>
      <c r="I226" s="22">
        <f t="shared" si="603"/>
        <v>0</v>
      </c>
      <c r="J226" s="186">
        <f>INDEX('[2]TS BYDem'!J$10:J$59,MATCH($D226,'[2]TS BYDem'!D$10:D$59,0))</f>
        <v>0</v>
      </c>
      <c r="K226" s="186" cm="1">
        <f t="array" ref="K226">IF(K$218=-1,L226,IF(K$218=99,BE226,IF(K$218=0,INDEX($E193:$M193,0,K$216),(INDEX($E193:$M193,0,K$218+1)-INDEX($E193:$M193,0,K$218))/(INDEX($E$185:$M$185,0,K$218+1)-INDEX($E$185:$M$185,0,K$218))+BE226)))</f>
        <v>0.55253411012385778</v>
      </c>
      <c r="L226" s="186" cm="1">
        <f t="array" ref="L226">IF(L$218=-1,M226,IF(L$218=99,K226,IF(L$218=0,INDEX($E193:$M193,0,L$216),(INDEX($E193:$M193,0,L$218+1)-INDEX($E193:$M193,0,L$218))/(INDEX($E$185:$M$185,0,L$218+1)-INDEX($E$185:$M$185,0,L$218))+K226)))</f>
        <v>0.57046973757818198</v>
      </c>
      <c r="M226" s="186" cm="1">
        <f t="array" ref="M226">IF(M$218=-1,N226,IF(M$218=99,L226,IF(M$218=0,INDEX($E193:$M193,0,M$216),(INDEX($E193:$M193,0,M$218+1)-INDEX($E193:$M193,0,M$218))/(INDEX($E$185:$M$185,0,M$218+1)-INDEX($E$185:$M$185,0,M$218))+L226)))</f>
        <v>0.58840536503250629</v>
      </c>
      <c r="N226" s="186" cm="1">
        <f t="array" ref="N226">IF(N$218=-1,O226,IF(N$218=99,M226,IF(N$218=0,INDEX($E193:$M193,0,N$216),(INDEX($E193:$M193,0,N$218+1)-INDEX($E193:$M193,0,N$218))/(INDEX($E$185:$M$185,0,N$218+1)-INDEX($E$185:$M$185,0,N$218))+M226)))</f>
        <v>0.60651580293507878</v>
      </c>
      <c r="O226" s="186" cm="1">
        <f t="array" ref="O226">IF(O$218=-1,P226,IF(O$218=99,N226,IF(O$218=0,INDEX($E193:$M193,0,O$216),(INDEX($E193:$M193,0,O$218+1)-INDEX($E193:$M193,0,O$218))/(INDEX($E$185:$M$185,0,O$218+1)-INDEX($E$185:$M$185,0,O$218))+N226)))</f>
        <v>0.62462624083765128</v>
      </c>
      <c r="P226" s="186" cm="1">
        <f t="array" ref="P226">IF(P$218=-1,Q226,IF(P$218=99,O226,IF(P$218=0,INDEX($E193:$M193,0,P$216),(INDEX($E193:$M193,0,P$218+1)-INDEX($E193:$M193,0,P$218))/(INDEX($E$185:$M$185,0,P$218+1)-INDEX($E$185:$M$185,0,P$218))+O226)))</f>
        <v>0.64844460531963566</v>
      </c>
      <c r="Q226" s="186" cm="1">
        <f t="array" ref="Q226">IF(Q$218=-1,R226,IF(Q$218=99,P226,IF(Q$218=0,INDEX($E193:$M193,0,Q$216),(INDEX($E193:$M193,0,Q$218+1)-INDEX($E193:$M193,0,Q$218))/(INDEX($E$185:$M$185,0,Q$218+1)-INDEX($E$185:$M$185,0,Q$218))+P226)))</f>
        <v>0.67226296980162004</v>
      </c>
      <c r="R226" s="186" cm="1">
        <f t="array" ref="R226">IF(R$218=-1,S226,IF(R$218=99,Q226,IF(R$218=0,INDEX($E193:$M193,0,R$216),(INDEX($E193:$M193,0,R$218+1)-INDEX($E193:$M193,0,R$218))/(INDEX($E$185:$M$185,0,R$218+1)-INDEX($E$185:$M$185,0,R$218))+Q226)))</f>
        <v>0.64616666359533781</v>
      </c>
      <c r="S226" s="186" cm="1">
        <f t="array" ref="S226">IF(S$218=-1,T226,IF(S$218=99,R226,IF(S$218=0,INDEX($E193:$M193,0,S$216),(INDEX($E193:$M193,0,S$218+1)-INDEX($E193:$M193,0,S$218))/(INDEX($E$185:$M$185,0,S$218+1)-INDEX($E$185:$M$185,0,S$218))+R226)))</f>
        <v>0.64672402075743496</v>
      </c>
      <c r="T226" s="186" cm="1">
        <f t="array" ref="T226">IF(T$218=-1,U226,IF(T$218=99,S226,IF(T$218=0,INDEX($E193:$M193,0,T$216),(INDEX($E193:$M193,0,T$218+1)-INDEX($E193:$M193,0,T$218))/(INDEX($E$185:$M$185,0,T$218+1)-INDEX($E$185:$M$185,0,T$218))+S226)))</f>
        <v>0.66645524691108848</v>
      </c>
      <c r="U226" s="186" cm="1">
        <f t="array" ref="U226">IF(U$218=-1,V226,IF(U$218=99,T226,IF(U$218=0,INDEX($E193:$M193,0,U$216),(INDEX($E193:$M193,0,U$218+1)-INDEX($E193:$M193,0,U$218))/(INDEX($E$185:$M$185,0,U$218+1)-INDEX($E$185:$M$185,0,U$218))+T226)))</f>
        <v>0.68618647306474201</v>
      </c>
      <c r="V226" s="186" cm="1">
        <f t="array" ref="V226">IF(V$218=-1,W226,IF(V$218=99,U226,IF(V$218=0,INDEX($E193:$M193,0,V$216),(INDEX($E193:$M193,0,V$218+1)-INDEX($E193:$M193,0,V$218))/(INDEX($E$185:$M$185,0,V$218+1)-INDEX($E$185:$M$185,0,V$218))+U226)))</f>
        <v>0.70591769921839553</v>
      </c>
      <c r="W226" s="186" cm="1">
        <f t="array" ref="W226">IF(W$218=-1,X226,IF(W$218=99,V226,IF(W$218=0,INDEX($E193:$M193,0,W$216),(INDEX($E193:$M193,0,W$218+1)-INDEX($E193:$M193,0,W$218))/(INDEX($E$185:$M$185,0,W$218+1)-INDEX($E$185:$M$185,0,W$218))+V226)))</f>
        <v>0.72564892537204906</v>
      </c>
      <c r="X226" s="186" cm="1">
        <f t="array" ref="X226">IF(X$218=-1,Y226,IF(X$218=99,W226,IF(X$218=0,INDEX($E193:$M193,0,X$216),(INDEX($E193:$M193,0,X$218+1)-INDEX($E193:$M193,0,X$218))/(INDEX($E$185:$M$185,0,X$218+1)-INDEX($E$185:$M$185,0,X$218))+W226)))</f>
        <v>0.74538015152570258</v>
      </c>
      <c r="Y226" s="186" cm="1">
        <f t="array" ref="Y226">IF(Y$218=-1,Z226,IF(Y$218=99,X226,IF(Y$218=0,INDEX($E193:$M193,0,Y$216),(INDEX($E193:$M193,0,Y$218+1)-INDEX($E193:$M193,0,Y$218))/(INDEX($E$185:$M$185,0,Y$218+1)-INDEX($E$185:$M$185,0,Y$218))+X226)))</f>
        <v>0.76511137767935611</v>
      </c>
      <c r="Z226" s="186" cm="1">
        <f t="array" ref="Z226">IF(Z$218=-1,AA226,IF(Z$218=99,Y226,IF(Z$218=0,INDEX($E193:$M193,0,Z$216),(INDEX($E193:$M193,0,Z$218+1)-INDEX($E193:$M193,0,Z$218))/(INDEX($E$185:$M$185,0,Z$218+1)-INDEX($E$185:$M$185,0,Z$218))+Y226)))</f>
        <v>0.78484260383300963</v>
      </c>
      <c r="AA226" s="186" cm="1">
        <f t="array" ref="AA226">IF(AA$218=-1,AB226,IF(AA$218=99,Z226,IF(AA$218=0,INDEX($E193:$M193,0,AA$216),(INDEX($E193:$M193,0,AA$218+1)-INDEX($E193:$M193,0,AA$218))/(INDEX($E$185:$M$185,0,AA$218+1)-INDEX($E$185:$M$185,0,AA$218))+Z226)))</f>
        <v>0.80457382998666316</v>
      </c>
      <c r="AB226" s="186" cm="1">
        <f t="array" ref="AB226">IF(AB$218=-1,AC226,IF(AB$218=99,AA226,IF(AB$218=0,INDEX($E193:$M193,0,AB$216),(INDEX($E193:$M193,0,AB$218+1)-INDEX($E193:$M193,0,AB$218))/(INDEX($E$185:$M$185,0,AB$218+1)-INDEX($E$185:$M$185,0,AB$218))+AA226)))</f>
        <v>0.82430505614031691</v>
      </c>
      <c r="AC226" s="186" cm="1">
        <f t="array" ref="AC226">IF(AC$218=-1,AD226,IF(AC$218=99,AB226,IF(AC$218=0,INDEX($E193:$M193,0,AC$216),(INDEX($E193:$M193,0,AC$218+1)-INDEX($E193:$M193,0,AC$218))/(INDEX($E$185:$M$185,0,AC$218+1)-INDEX($E$185:$M$185,0,AC$218))+AB226)))</f>
        <v>0.84744076044105265</v>
      </c>
      <c r="AD226" s="186" cm="1">
        <f t="array" ref="AD226">IF(AD$218=-1,AE226,IF(AD$218=99,AC226,IF(AD$218=0,INDEX($E193:$M193,0,AD$216),(INDEX($E193:$M193,0,AD$218+1)-INDEX($E193:$M193,0,AD$218))/(INDEX($E$185:$M$185,0,AD$218+1)-INDEX($E$185:$M$185,0,AD$218))+AC226)))</f>
        <v>0.8705764647417884</v>
      </c>
      <c r="AE226" s="186" cm="1">
        <f t="array" ref="AE226">IF(AE$218=-1,AF226,IF(AE$218=99,AD226,IF(AE$218=0,INDEX($E193:$M193,0,AE$216),(INDEX($E193:$M193,0,AE$218+1)-INDEX($E193:$M193,0,AE$218))/(INDEX($E$185:$M$185,0,AE$218+1)-INDEX($E$185:$M$185,0,AE$218))+AD226)))</f>
        <v>0.89371216904252415</v>
      </c>
      <c r="AF226" s="186" cm="1">
        <f t="array" ref="AF226">IF(AF$218=-1,AG226,IF(AF$218=99,AE226,IF(AF$218=0,INDEX($E193:$M193,0,AF$216),(INDEX($E193:$M193,0,AF$218+1)-INDEX($E193:$M193,0,AF$218))/(INDEX($E$185:$M$185,0,AF$218+1)-INDEX($E$185:$M$185,0,AF$218))+AE226)))</f>
        <v>0.9168478733432599</v>
      </c>
      <c r="AG226" s="186" cm="1">
        <f t="array" ref="AG226">IF(AG$218=-1,AH226,IF(AG$218=99,AF226,IF(AG$218=0,INDEX($E193:$M193,0,AG$216),(INDEX($E193:$M193,0,AG$218+1)-INDEX($E193:$M193,0,AG$218))/(INDEX($E$185:$M$185,0,AG$218+1)-INDEX($E$185:$M$185,0,AG$218))+AF226)))</f>
        <v>0.93998357764399565</v>
      </c>
      <c r="AH226" s="186" cm="1">
        <f t="array" ref="AH226">IF(AH$218=-1,AI226,IF(AH$218=99,AG226,IF(AH$218=0,INDEX($E193:$M193,0,AH$216),(INDEX($E193:$M193,0,AH$218+1)-INDEX($E193:$M193,0,AH$218))/(INDEX($E$185:$M$185,0,AH$218+1)-INDEX($E$185:$M$185,0,AH$218))+AG226)))</f>
        <v>0.9631192819447314</v>
      </c>
      <c r="AI226" s="186" cm="1">
        <f t="array" ref="AI226">IF(AI$218=-1,AJ226,IF(AI$218=99,AH226,IF(AI$218=0,INDEX($E193:$M193,0,AI$216),(INDEX($E193:$M193,0,AI$218+1)-INDEX($E193:$M193,0,AI$218))/(INDEX($E$185:$M$185,0,AI$218+1)-INDEX($E$185:$M$185,0,AI$218))+AH226)))</f>
        <v>0.98625498624546715</v>
      </c>
      <c r="AJ226" s="186" cm="1">
        <f t="array" ref="AJ226">IF(AJ$218=-1,AK226,IF(AJ$218=99,AI226,IF(AJ$218=0,INDEX($E193:$M193,0,AJ$216),(INDEX($E193:$M193,0,AJ$218+1)-INDEX($E193:$M193,0,AJ$218))/(INDEX($E$185:$M$185,0,AJ$218+1)-INDEX($E$185:$M$185,0,AJ$218))+AI226)))</f>
        <v>1.0093906905462029</v>
      </c>
      <c r="AK226" s="186" cm="1">
        <f t="array" ref="AK226">IF(AK$218=-1,AL226,IF(AK$218=99,AJ226,IF(AK$218=0,INDEX($E193:$M193,0,AK$216),(INDEX($E193:$M193,0,AK$218+1)-INDEX($E193:$M193,0,AK$218))/(INDEX($E$185:$M$185,0,AK$218+1)-INDEX($E$185:$M$185,0,AK$218))+AJ226)))</f>
        <v>1.0325263948469388</v>
      </c>
      <c r="AL226" s="186" cm="1">
        <f t="array" ref="AL226">IF(AL$218=-1,AM226,IF(AL$218=99,AK226,IF(AL$218=0,INDEX($E193:$M193,0,AL$216),(INDEX($E193:$M193,0,AL$218+1)-INDEX($E193:$M193,0,AL$218))/(INDEX($E$185:$M$185,0,AL$218+1)-INDEX($E$185:$M$185,0,AL$218))+AK226)))</f>
        <v>1.0556620991476746</v>
      </c>
      <c r="AM226" s="300">
        <f t="shared" si="606"/>
        <v>1.1651513669786351</v>
      </c>
      <c r="AN226" s="186" cm="1">
        <f t="array" ref="AN226">IF(AN$218=-1,AO226,IF(AN$218=99,AM226,IF(AN$218=0,INDEX($E193:$M193,0,AN$216),(INDEX($E193:$M193,0,AN$218+1)-INDEX($E193:$M193,0,AN$218))/(INDEX($E$185:$M$185,0,AN$218+1)-INDEX($E$185:$M$185,0,AN$218))+AM226)))</f>
        <v>1.2746406348095956</v>
      </c>
      <c r="AO226" s="186" cm="1">
        <f t="array" ref="AO226">IF(AO$218=-1,AP226,IF(AO$218=99,AN226,IF(AO$218=0,INDEX($E193:$M193,0,AO$216),(INDEX($E193:$M193,0,AO$218+1)-INDEX($E193:$M193,0,AO$218))/(INDEX($E$185:$M$185,0,AO$218+1)-INDEX($E$185:$M$185,0,AO$218))+AN226)))</f>
        <v>1.2746406348095956</v>
      </c>
      <c r="AP226" s="186" cm="1">
        <f t="array" ref="AP226">IF(AP$218=-1,#REF!,IF(AP$218=99,AO226,IF(AP$218=0,INDEX($E193:$M193,0,AP$216),(INDEX($E193:$M193,0,AP$218+1)-INDEX($E193:$M193,0,AP$218))/(INDEX($E$185:$M$185,0,AP$218+1)-INDEX($E$185:$M$185,0,AP$218))+AO226)))</f>
        <v>1.2746406348095956</v>
      </c>
      <c r="AQ226" s="186"/>
      <c r="AT226" s="186"/>
      <c r="AU226" s="186"/>
      <c r="BE226" s="186">
        <f t="shared" si="604"/>
        <v>0.53459848266953358</v>
      </c>
      <c r="BF226" s="109" t="e">
        <f t="shared" si="605"/>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7">
        <v>2050</v>
      </c>
      <c r="K228" s="114">
        <f>MATCH(J$214,$C$210:$K$210,$C228)</f>
        <v>1</v>
      </c>
      <c r="L228" s="191">
        <f t="shared" ref="L228:AY228" si="607">MATCH(K$232,$D$228:$J$228,$C228)</f>
        <v>1</v>
      </c>
      <c r="M228" s="191">
        <f t="shared" si="607"/>
        <v>1</v>
      </c>
      <c r="N228" s="191">
        <f t="shared" si="607"/>
        <v>2</v>
      </c>
      <c r="O228" s="191">
        <f t="shared" si="607"/>
        <v>2</v>
      </c>
      <c r="P228" s="191">
        <f t="shared" si="607"/>
        <v>3</v>
      </c>
      <c r="Q228" s="191">
        <f t="shared" si="607"/>
        <v>3</v>
      </c>
      <c r="R228" s="191">
        <f t="shared" si="607"/>
        <v>3</v>
      </c>
      <c r="S228" s="191">
        <f t="shared" si="607"/>
        <v>4</v>
      </c>
      <c r="T228" s="191">
        <f t="shared" si="607"/>
        <v>4</v>
      </c>
      <c r="U228" s="191">
        <f t="shared" si="607"/>
        <v>4</v>
      </c>
      <c r="V228" s="191">
        <f t="shared" si="607"/>
        <v>4</v>
      </c>
      <c r="W228" s="191">
        <f t="shared" si="607"/>
        <v>4</v>
      </c>
      <c r="X228" s="191">
        <f t="shared" si="607"/>
        <v>4</v>
      </c>
      <c r="Y228" s="191">
        <f t="shared" si="607"/>
        <v>4</v>
      </c>
      <c r="Z228" s="191">
        <f t="shared" si="607"/>
        <v>4</v>
      </c>
      <c r="AA228" s="191">
        <f t="shared" si="607"/>
        <v>4</v>
      </c>
      <c r="AB228" s="191">
        <f t="shared" si="607"/>
        <v>4</v>
      </c>
      <c r="AC228" s="191">
        <f t="shared" si="607"/>
        <v>5</v>
      </c>
      <c r="AD228" s="191">
        <f t="shared" si="607"/>
        <v>5</v>
      </c>
      <c r="AE228" s="191">
        <f t="shared" si="607"/>
        <v>5</v>
      </c>
      <c r="AF228" s="191">
        <f t="shared" si="607"/>
        <v>5</v>
      </c>
      <c r="AG228" s="191">
        <f t="shared" si="607"/>
        <v>5</v>
      </c>
      <c r="AH228" s="191">
        <f t="shared" si="607"/>
        <v>5</v>
      </c>
      <c r="AI228" s="191">
        <f t="shared" si="607"/>
        <v>5</v>
      </c>
      <c r="AJ228" s="191">
        <f t="shared" si="607"/>
        <v>5</v>
      </c>
      <c r="AK228" s="191">
        <f t="shared" si="607"/>
        <v>5</v>
      </c>
      <c r="AL228" s="191">
        <f t="shared" si="607"/>
        <v>5</v>
      </c>
      <c r="AM228" s="191">
        <f t="shared" si="607"/>
        <v>6</v>
      </c>
      <c r="AN228" s="191">
        <f t="shared" si="607"/>
        <v>6</v>
      </c>
      <c r="AO228" s="191">
        <f t="shared" si="607"/>
        <v>6</v>
      </c>
      <c r="AP228" s="191">
        <f t="shared" si="607"/>
        <v>6</v>
      </c>
      <c r="AQ228" s="191">
        <f t="shared" si="607"/>
        <v>6</v>
      </c>
      <c r="AR228" s="191">
        <f t="shared" si="607"/>
        <v>6</v>
      </c>
      <c r="AS228" s="191">
        <f t="shared" si="607"/>
        <v>6</v>
      </c>
      <c r="AT228" s="191">
        <f t="shared" si="607"/>
        <v>6</v>
      </c>
      <c r="AU228" s="191">
        <f t="shared" si="607"/>
        <v>6</v>
      </c>
      <c r="AV228" s="191">
        <f t="shared" si="607"/>
        <v>6</v>
      </c>
      <c r="AW228" s="191">
        <f t="shared" si="607"/>
        <v>7</v>
      </c>
      <c r="AX228" s="191">
        <f t="shared" si="607"/>
        <v>7</v>
      </c>
      <c r="AY228" s="191">
        <f t="shared" si="607"/>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8">MATCH(K$232,$D$228:$J$228,$C229)</f>
        <v>#N/A</v>
      </c>
      <c r="M229" s="185" t="e">
        <f t="shared" si="608"/>
        <v>#N/A</v>
      </c>
      <c r="N229" s="185">
        <f t="shared" si="608"/>
        <v>2</v>
      </c>
      <c r="O229" s="185" t="e">
        <f t="shared" si="608"/>
        <v>#N/A</v>
      </c>
      <c r="P229" s="185">
        <f t="shared" si="608"/>
        <v>3</v>
      </c>
      <c r="Q229" s="185" t="e">
        <f t="shared" si="608"/>
        <v>#N/A</v>
      </c>
      <c r="R229" s="185" t="e">
        <f t="shared" si="608"/>
        <v>#N/A</v>
      </c>
      <c r="S229" s="185">
        <f t="shared" si="608"/>
        <v>4</v>
      </c>
      <c r="T229" s="185" t="e">
        <f t="shared" si="608"/>
        <v>#N/A</v>
      </c>
      <c r="U229" s="185" t="e">
        <f t="shared" si="608"/>
        <v>#N/A</v>
      </c>
      <c r="V229" s="185" t="e">
        <f t="shared" si="608"/>
        <v>#N/A</v>
      </c>
      <c r="W229" s="185" t="e">
        <f t="shared" si="608"/>
        <v>#N/A</v>
      </c>
      <c r="X229" s="185" t="e">
        <f t="shared" si="608"/>
        <v>#N/A</v>
      </c>
      <c r="Y229" s="185" t="e">
        <f t="shared" si="608"/>
        <v>#N/A</v>
      </c>
      <c r="Z229" s="185" t="e">
        <f t="shared" si="608"/>
        <v>#N/A</v>
      </c>
      <c r="AA229" s="185" t="e">
        <f t="shared" si="608"/>
        <v>#N/A</v>
      </c>
      <c r="AB229" s="185" t="e">
        <f t="shared" si="608"/>
        <v>#N/A</v>
      </c>
      <c r="AC229" s="185">
        <f t="shared" si="608"/>
        <v>5</v>
      </c>
      <c r="AD229" s="185" t="e">
        <f t="shared" si="608"/>
        <v>#N/A</v>
      </c>
      <c r="AE229" s="185" t="e">
        <f t="shared" si="608"/>
        <v>#N/A</v>
      </c>
      <c r="AF229" s="185" t="e">
        <f t="shared" si="608"/>
        <v>#N/A</v>
      </c>
      <c r="AG229" s="185" t="e">
        <f t="shared" si="608"/>
        <v>#N/A</v>
      </c>
      <c r="AH229" s="185" t="e">
        <f t="shared" si="608"/>
        <v>#N/A</v>
      </c>
      <c r="AI229" s="185" t="e">
        <f t="shared" si="608"/>
        <v>#N/A</v>
      </c>
      <c r="AJ229" s="185" t="e">
        <f t="shared" si="608"/>
        <v>#N/A</v>
      </c>
      <c r="AK229" s="185" t="e">
        <f t="shared" si="608"/>
        <v>#N/A</v>
      </c>
      <c r="AL229" s="185" t="e">
        <f t="shared" si="608"/>
        <v>#N/A</v>
      </c>
      <c r="AM229" s="185">
        <f t="shared" si="608"/>
        <v>6</v>
      </c>
      <c r="AN229" s="185" t="e">
        <f t="shared" si="608"/>
        <v>#N/A</v>
      </c>
      <c r="AO229" s="185" t="e">
        <f t="shared" si="608"/>
        <v>#N/A</v>
      </c>
      <c r="AP229" s="185" t="e">
        <f t="shared" si="608"/>
        <v>#N/A</v>
      </c>
      <c r="AQ229" s="185" t="e">
        <f t="shared" si="608"/>
        <v>#N/A</v>
      </c>
      <c r="AR229" s="185" t="e">
        <f t="shared" si="608"/>
        <v>#N/A</v>
      </c>
      <c r="AS229" s="185" t="e">
        <f t="shared" si="608"/>
        <v>#N/A</v>
      </c>
      <c r="AT229" s="185" t="e">
        <f t="shared" si="608"/>
        <v>#N/A</v>
      </c>
      <c r="AU229" s="185" t="e">
        <f t="shared" si="608"/>
        <v>#N/A</v>
      </c>
      <c r="AV229" s="185" t="e">
        <f t="shared" si="608"/>
        <v>#N/A</v>
      </c>
      <c r="AW229" s="185">
        <f t="shared" si="608"/>
        <v>7</v>
      </c>
      <c r="AX229" s="185" t="e">
        <f t="shared" si="608"/>
        <v>#N/A</v>
      </c>
      <c r="AY229" s="185" t="e">
        <f t="shared" si="608"/>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9">MATCH(K$232,$D$229:$J$229,$C230)</f>
        <v>6</v>
      </c>
      <c r="M230" s="185">
        <f t="shared" si="609"/>
        <v>6</v>
      </c>
      <c r="N230" s="185">
        <f t="shared" si="609"/>
        <v>6</v>
      </c>
      <c r="O230" s="185">
        <f t="shared" si="609"/>
        <v>5</v>
      </c>
      <c r="P230" s="185">
        <f t="shared" si="609"/>
        <v>5</v>
      </c>
      <c r="Q230" s="185">
        <f t="shared" si="609"/>
        <v>4</v>
      </c>
      <c r="R230" s="185">
        <f t="shared" si="609"/>
        <v>4</v>
      </c>
      <c r="S230" s="185">
        <f t="shared" si="609"/>
        <v>4</v>
      </c>
      <c r="T230" s="185">
        <f t="shared" si="609"/>
        <v>3</v>
      </c>
      <c r="U230" s="185">
        <f t="shared" si="609"/>
        <v>3</v>
      </c>
      <c r="V230" s="185">
        <f t="shared" si="609"/>
        <v>3</v>
      </c>
      <c r="W230" s="185">
        <f t="shared" si="609"/>
        <v>3</v>
      </c>
      <c r="X230" s="185">
        <f t="shared" si="609"/>
        <v>3</v>
      </c>
      <c r="Y230" s="185">
        <f t="shared" si="609"/>
        <v>3</v>
      </c>
      <c r="Z230" s="185">
        <f t="shared" si="609"/>
        <v>3</v>
      </c>
      <c r="AA230" s="185">
        <f t="shared" si="609"/>
        <v>3</v>
      </c>
      <c r="AB230" s="185">
        <f t="shared" si="609"/>
        <v>3</v>
      </c>
      <c r="AC230" s="185">
        <f t="shared" si="609"/>
        <v>3</v>
      </c>
      <c r="AD230" s="185">
        <f t="shared" si="609"/>
        <v>2</v>
      </c>
      <c r="AE230" s="185">
        <f t="shared" si="609"/>
        <v>2</v>
      </c>
      <c r="AF230" s="185">
        <f t="shared" si="609"/>
        <v>2</v>
      </c>
      <c r="AG230" s="185">
        <f t="shared" si="609"/>
        <v>2</v>
      </c>
      <c r="AH230" s="185">
        <f t="shared" si="609"/>
        <v>2</v>
      </c>
      <c r="AI230" s="185">
        <f t="shared" si="609"/>
        <v>2</v>
      </c>
      <c r="AJ230" s="185">
        <f t="shared" si="609"/>
        <v>2</v>
      </c>
      <c r="AK230" s="185">
        <f t="shared" si="609"/>
        <v>2</v>
      </c>
      <c r="AL230" s="185">
        <f t="shared" si="609"/>
        <v>2</v>
      </c>
      <c r="AM230" s="185">
        <f t="shared" si="609"/>
        <v>2</v>
      </c>
      <c r="AN230" s="185">
        <f t="shared" si="609"/>
        <v>1</v>
      </c>
      <c r="AO230" s="185">
        <f t="shared" si="609"/>
        <v>1</v>
      </c>
      <c r="AP230" s="185">
        <f t="shared" si="609"/>
        <v>1</v>
      </c>
      <c r="AQ230" s="185">
        <f t="shared" si="609"/>
        <v>1</v>
      </c>
      <c r="AR230" s="185">
        <f t="shared" si="609"/>
        <v>1</v>
      </c>
      <c r="AS230" s="185">
        <f t="shared" si="609"/>
        <v>1</v>
      </c>
      <c r="AT230" s="185">
        <f t="shared" si="609"/>
        <v>1</v>
      </c>
      <c r="AU230" s="185">
        <f t="shared" si="609"/>
        <v>1</v>
      </c>
      <c r="AV230" s="185">
        <f t="shared" si="609"/>
        <v>1</v>
      </c>
      <c r="AW230" s="185">
        <f t="shared" si="609"/>
        <v>1</v>
      </c>
      <c r="AX230" s="185" t="e">
        <f t="shared" si="609"/>
        <v>#N/A</v>
      </c>
      <c r="AY230" s="185" t="e">
        <f t="shared" si="609"/>
        <v>#N/A</v>
      </c>
    </row>
    <row r="231" spans="1:58" s="117" customFormat="1">
      <c r="A231" s="116" t="s">
        <v>16</v>
      </c>
      <c r="B231" s="117" t="s">
        <v>394</v>
      </c>
      <c r="K231" s="189">
        <f>IF(ISNA(K228),-1,IF(ISNA(K230),99,IF(ISNA(K229),K228,0)))</f>
        <v>0</v>
      </c>
      <c r="L231" s="189">
        <f>IF(ISNA(L228),-1,IF(ISNA(L230),99,IF(ISNA(L229),L228,0)))</f>
        <v>1</v>
      </c>
      <c r="M231" s="189">
        <f t="shared" ref="M231:AY231" si="610">IF(ISNA(M228),-1,IF(ISNA(M230),99,IF(ISNA(M229),M228,0)))</f>
        <v>1</v>
      </c>
      <c r="N231" s="189">
        <f t="shared" si="610"/>
        <v>0</v>
      </c>
      <c r="O231" s="189">
        <f t="shared" si="610"/>
        <v>2</v>
      </c>
      <c r="P231" s="189">
        <f t="shared" si="610"/>
        <v>0</v>
      </c>
      <c r="Q231" s="189">
        <f t="shared" si="610"/>
        <v>3</v>
      </c>
      <c r="R231" s="189">
        <f t="shared" si="610"/>
        <v>3</v>
      </c>
      <c r="S231" s="189">
        <f t="shared" si="610"/>
        <v>0</v>
      </c>
      <c r="T231" s="189">
        <f t="shared" si="610"/>
        <v>4</v>
      </c>
      <c r="U231" s="189">
        <f t="shared" si="610"/>
        <v>4</v>
      </c>
      <c r="V231" s="189">
        <f t="shared" si="610"/>
        <v>4</v>
      </c>
      <c r="W231" s="189">
        <f t="shared" si="610"/>
        <v>4</v>
      </c>
      <c r="X231" s="189">
        <f t="shared" si="610"/>
        <v>4</v>
      </c>
      <c r="Y231" s="189">
        <f t="shared" si="610"/>
        <v>4</v>
      </c>
      <c r="Z231" s="189">
        <f t="shared" si="610"/>
        <v>4</v>
      </c>
      <c r="AA231" s="189">
        <f t="shared" si="610"/>
        <v>4</v>
      </c>
      <c r="AB231" s="189">
        <f t="shared" si="610"/>
        <v>4</v>
      </c>
      <c r="AC231" s="189">
        <f t="shared" si="610"/>
        <v>0</v>
      </c>
      <c r="AD231" s="189">
        <f t="shared" si="610"/>
        <v>5</v>
      </c>
      <c r="AE231" s="189">
        <f t="shared" si="610"/>
        <v>5</v>
      </c>
      <c r="AF231" s="189">
        <f t="shared" si="610"/>
        <v>5</v>
      </c>
      <c r="AG231" s="189">
        <f t="shared" si="610"/>
        <v>5</v>
      </c>
      <c r="AH231" s="189">
        <f t="shared" si="610"/>
        <v>5</v>
      </c>
      <c r="AI231" s="189">
        <f t="shared" si="610"/>
        <v>5</v>
      </c>
      <c r="AJ231" s="189">
        <f t="shared" si="610"/>
        <v>5</v>
      </c>
      <c r="AK231" s="189">
        <f t="shared" si="610"/>
        <v>5</v>
      </c>
      <c r="AL231" s="189">
        <f t="shared" si="610"/>
        <v>5</v>
      </c>
      <c r="AM231" s="189">
        <f t="shared" si="610"/>
        <v>0</v>
      </c>
      <c r="AN231" s="189">
        <f t="shared" si="610"/>
        <v>6</v>
      </c>
      <c r="AO231" s="189">
        <f t="shared" si="610"/>
        <v>6</v>
      </c>
      <c r="AP231" s="189">
        <f t="shared" si="610"/>
        <v>6</v>
      </c>
      <c r="AQ231" s="189">
        <f t="shared" si="610"/>
        <v>6</v>
      </c>
      <c r="AR231" s="189">
        <f t="shared" si="610"/>
        <v>6</v>
      </c>
      <c r="AS231" s="189">
        <f t="shared" si="610"/>
        <v>6</v>
      </c>
      <c r="AT231" s="189">
        <f t="shared" si="610"/>
        <v>6</v>
      </c>
      <c r="AU231" s="189">
        <f t="shared" si="610"/>
        <v>6</v>
      </c>
      <c r="AV231" s="189">
        <f t="shared" si="610"/>
        <v>6</v>
      </c>
      <c r="AW231" s="189">
        <f t="shared" si="610"/>
        <v>0</v>
      </c>
      <c r="AX231" s="189">
        <f t="shared" si="610"/>
        <v>99</v>
      </c>
      <c r="AY231" s="189">
        <f t="shared" si="610"/>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1">1+K232</f>
        <v>2014</v>
      </c>
      <c r="M232" s="18">
        <f>1+L232</f>
        <v>2015</v>
      </c>
      <c r="N232" s="18">
        <f t="shared" si="611"/>
        <v>2016</v>
      </c>
      <c r="O232" s="18">
        <f t="shared" si="611"/>
        <v>2017</v>
      </c>
      <c r="P232" s="18">
        <f t="shared" si="611"/>
        <v>2018</v>
      </c>
      <c r="Q232" s="18">
        <f t="shared" si="611"/>
        <v>2019</v>
      </c>
      <c r="R232" s="18">
        <f t="shared" si="611"/>
        <v>2020</v>
      </c>
      <c r="S232" s="18">
        <f t="shared" si="611"/>
        <v>2021</v>
      </c>
      <c r="T232" s="18">
        <f t="shared" si="611"/>
        <v>2022</v>
      </c>
      <c r="U232" s="18">
        <f t="shared" si="611"/>
        <v>2023</v>
      </c>
      <c r="V232" s="18">
        <f t="shared" si="611"/>
        <v>2024</v>
      </c>
      <c r="W232" s="18">
        <f t="shared" si="611"/>
        <v>2025</v>
      </c>
      <c r="X232" s="18">
        <f t="shared" si="611"/>
        <v>2026</v>
      </c>
      <c r="Y232" s="18">
        <f t="shared" si="611"/>
        <v>2027</v>
      </c>
      <c r="Z232" s="18">
        <f t="shared" si="611"/>
        <v>2028</v>
      </c>
      <c r="AA232" s="18">
        <f t="shared" si="611"/>
        <v>2029</v>
      </c>
      <c r="AB232" s="18">
        <f t="shared" si="611"/>
        <v>2030</v>
      </c>
      <c r="AC232" s="18">
        <f t="shared" si="611"/>
        <v>2031</v>
      </c>
      <c r="AD232" s="18">
        <f t="shared" si="611"/>
        <v>2032</v>
      </c>
      <c r="AE232" s="18">
        <f t="shared" si="611"/>
        <v>2033</v>
      </c>
      <c r="AF232" s="18">
        <f t="shared" si="611"/>
        <v>2034</v>
      </c>
      <c r="AG232" s="18">
        <f t="shared" si="611"/>
        <v>2035</v>
      </c>
      <c r="AH232" s="18">
        <f t="shared" si="611"/>
        <v>2036</v>
      </c>
      <c r="AI232" s="18">
        <f t="shared" si="611"/>
        <v>2037</v>
      </c>
      <c r="AJ232" s="18">
        <f t="shared" si="611"/>
        <v>2038</v>
      </c>
      <c r="AK232" s="18">
        <f t="shared" si="611"/>
        <v>2039</v>
      </c>
      <c r="AL232" s="18">
        <f t="shared" si="611"/>
        <v>2040</v>
      </c>
      <c r="AM232" s="18">
        <f t="shared" si="611"/>
        <v>2041</v>
      </c>
      <c r="AN232" s="18">
        <f t="shared" si="611"/>
        <v>2042</v>
      </c>
      <c r="AO232" s="18">
        <f t="shared" si="611"/>
        <v>2043</v>
      </c>
      <c r="AP232" s="18">
        <f t="shared" si="611"/>
        <v>2044</v>
      </c>
      <c r="AQ232" s="18">
        <f t="shared" si="611"/>
        <v>2045</v>
      </c>
      <c r="AR232" s="18">
        <f t="shared" si="611"/>
        <v>2046</v>
      </c>
      <c r="AS232" s="18">
        <f t="shared" si="611"/>
        <v>2047</v>
      </c>
      <c r="AT232" s="18">
        <f t="shared" si="611"/>
        <v>2048</v>
      </c>
      <c r="AU232" s="18">
        <f t="shared" si="611"/>
        <v>2049</v>
      </c>
      <c r="AV232" s="18">
        <f t="shared" si="611"/>
        <v>2050</v>
      </c>
      <c r="AW232" s="18">
        <v>2060</v>
      </c>
      <c r="AX232" s="18">
        <v>2070</v>
      </c>
      <c r="AZ232" s="18"/>
      <c r="BA232" s="18"/>
      <c r="BB232" s="18"/>
      <c r="BC232" s="18"/>
      <c r="BD232" s="18"/>
      <c r="BE232" s="18"/>
    </row>
    <row r="233" spans="1:58">
      <c r="A233" s="185" t="s">
        <v>16</v>
      </c>
      <c r="B233" s="22" t="str">
        <f t="shared" ref="B233:B238" si="612">IF(A233="*","","COM_PROJ")</f>
        <v/>
      </c>
      <c r="C233" s="23" t="str">
        <f t="shared" ref="C233:C238" si="613">IF($A233="*","","-")</f>
        <v/>
      </c>
      <c r="E233" s="23" t="str">
        <f t="shared" ref="E233:H238" si="614">IF($A233="*","","-")</f>
        <v/>
      </c>
      <c r="F233" s="23"/>
      <c r="G233" s="23" t="str">
        <f t="shared" si="614"/>
        <v/>
      </c>
      <c r="H233" s="23" t="str">
        <f t="shared" si="614"/>
        <v/>
      </c>
      <c r="I233" s="57" t="str">
        <f t="shared" ref="I233:I240" si="615">B161</f>
        <v>TPPRCAR</v>
      </c>
      <c r="J233" s="186">
        <f t="shared" ref="J233:J240" si="616">E161</f>
        <v>107.68300466285092</v>
      </c>
      <c r="K233" s="186" cm="1">
        <f t="array" ref="K233">IF(L$231=-1,L233,IF(L$231=99,J233,IF(L$231=0,INDEX($E161:$M161,0,L$229),(INDEX($E161:$M161,0,L$231+1)-INDEX($E161:$M161,0,L$231))/(INDEX($E$160:$M$160,0,L$231+1)-INDEX($E$160:$M$160,0,L$231))+J233)))</f>
        <v>108.04522899049263</v>
      </c>
      <c r="L233" s="186" cm="1">
        <f t="array" ref="L233">IF(M$231=-1,M233,IF(M$231=99,K233,IF(M$231=0,INDEX($E161:$M161,0,M$229),(INDEX($E161:$M161,0,M$231+1)-INDEX($E161:$M161,0,M$231))/(INDEX($E$160:$M$160,0,M$231+1)-INDEX($E$160:$M$160,0,M$231))+K233)))</f>
        <v>108.40745331813434</v>
      </c>
      <c r="M233" s="186" cm="1">
        <f t="array" ref="M233">IF(N$231=-1,N233,IF(N$231=99,L233,IF(N$231=0,INDEX($E161:$M161,0,N$229),(INDEX($E161:$M161,0,N$231+1)-INDEX($E161:$M161,0,N$231))/(INDEX($E$160:$M$160,0,N$231+1)-INDEX($E$160:$M$160,0,N$231))+L233)))</f>
        <v>108.76967764577607</v>
      </c>
      <c r="N233" s="186" cm="1">
        <f t="array" ref="N233">IF(O$231=-1,O233,IF(O$231=99,M233,IF(O$231=0,INDEX($E161:$M161,0,O$229),(INDEX($E161:$M161,0,O$231+1)-INDEX($E161:$M161,0,O$231))/(INDEX($E$160:$M$160,0,O$231+1)-INDEX($E$160:$M$160,0,O$231))+M233)))</f>
        <v>109.61154215156111</v>
      </c>
      <c r="O233" s="186" cm="1">
        <f t="array" ref="O233">IF(P$231=-1,P233,IF(P$231=99,N233,IF(P$231=0,INDEX($E161:$M161,0,P$229),(INDEX($E161:$M161,0,P$231+1)-INDEX($E161:$M161,0,P$231))/(INDEX($E$160:$M$160,0,P$231+1)-INDEX($E$160:$M$160,0,P$231))+N233)))</f>
        <v>110.45340665734616</v>
      </c>
      <c r="P233" s="186" cm="1">
        <f t="array" ref="P233">IF(Q$231=-1,Q233,IF(Q$231=99,O233,IF(Q$231=0,INDEX($E161:$M161,0,Q$229),(INDEX($E161:$M161,0,Q$231+1)-INDEX($E161:$M161,0,Q$231))/(INDEX($E$160:$M$160,0,Q$231+1)-INDEX($E$160:$M$160,0,Q$231))+O233)))</f>
        <v>112.98357697079719</v>
      </c>
      <c r="Q233" s="186" cm="1">
        <f t="array" ref="Q233">IF(R$231=-1,R233,IF(R$231=99,P233,IF(R$231=0,INDEX($E161:$M161,0,R$229),(INDEX($E161:$M161,0,R$231+1)-INDEX($E161:$M161,0,R$231))/(INDEX($E$160:$M$160,0,R$231+1)-INDEX($E$160:$M$160,0,R$231))+P233)))</f>
        <v>115.51374728424821</v>
      </c>
      <c r="R233" s="186" cm="1">
        <f t="array" ref="R233">IF(S$231=-1,S233,IF(S$231=99,Q233,IF(S$231=0,INDEX($E161:$M161,0,S$229),(INDEX($E161:$M161,0,S$231+1)-INDEX($E161:$M161,0,S$231))/(INDEX($E$160:$M$160,0,S$231+1)-INDEX($E$160:$M$160,0,S$231))+Q233)))</f>
        <v>115.51374728424821</v>
      </c>
      <c r="S233" s="186" cm="1">
        <f t="array" ref="S233">IF(T$231=-1,T233,IF(T$231=99,R233,IF(T$231=0,INDEX($E161:$M161,0,T$229),(INDEX($E161:$M161,0,T$231+1)-INDEX($E161:$M161,0,T$231))/(INDEX($E$160:$M$160,0,T$231+1)-INDEX($E$160:$M$160,0,T$231))+R233)))</f>
        <v>110.52355014409829</v>
      </c>
      <c r="T233" s="186" cm="1">
        <f t="array" ref="T233">IF(U$231=-1,U233,IF(U$231=99,S233,IF(U$231=0,INDEX($E161:$M161,0,U$229),(INDEX($E161:$M161,0,U$231+1)-INDEX($E161:$M161,0,U$231))/(INDEX($E$160:$M$160,0,U$231+1)-INDEX($E$160:$M$160,0,U$231))+S233)))</f>
        <v>105.53335300394838</v>
      </c>
      <c r="U233" s="186" cm="1">
        <f t="array" ref="U233">IF(V$231=-1,V233,IF(V$231=99,T233,IF(V$231=0,INDEX($E161:$M161,0,V$229),(INDEX($E161:$M161,0,V$231+1)-INDEX($E161:$M161,0,V$231))/(INDEX($E$160:$M$160,0,V$231+1)-INDEX($E$160:$M$160,0,V$231))+T233)))</f>
        <v>100.54315586379846</v>
      </c>
      <c r="V233" s="186" cm="1">
        <f t="array" ref="V233">IF(W$231=-1,W233,IF(W$231=99,U233,IF(W$231=0,INDEX($E161:$M161,0,W$229),(INDEX($E161:$M161,0,W$231+1)-INDEX($E161:$M161,0,W$231))/(INDEX($E$160:$M$160,0,W$231+1)-INDEX($E$160:$M$160,0,W$231))+U233)))</f>
        <v>95.552958723648544</v>
      </c>
      <c r="W233" s="186" cm="1">
        <f t="array" ref="W233">IF(X$231=-1,X233,IF(X$231=99,V233,IF(X$231=0,INDEX($E161:$M161,0,X$229),(INDEX($E161:$M161,0,X$231+1)-INDEX($E161:$M161,0,X$231))/(INDEX($E$160:$M$160,0,X$231+1)-INDEX($E$160:$M$160,0,X$231))+V233)))</f>
        <v>90.562761583498627</v>
      </c>
      <c r="X233" s="186" cm="1">
        <f t="array" ref="X233">IF(Y$231=-1,Y233,IF(Y$231=99,W233,IF(Y$231=0,INDEX($E161:$M161,0,Y$229),(INDEX($E161:$M161,0,Y$231+1)-INDEX($E161:$M161,0,Y$231))/(INDEX($E$160:$M$160,0,Y$231+1)-INDEX($E$160:$M$160,0,Y$231))+W233)))</f>
        <v>85.57256444334871</v>
      </c>
      <c r="Y233" s="186" cm="1">
        <f t="array" ref="Y233">IF(Z$231=-1,Z233,IF(Z$231=99,X233,IF(Z$231=0,INDEX($E161:$M161,0,Z$229),(INDEX($E161:$M161,0,Z$231+1)-INDEX($E161:$M161,0,Z$231))/(INDEX($E$160:$M$160,0,Z$231+1)-INDEX($E$160:$M$160,0,Z$231))+X233)))</f>
        <v>80.582367303198794</v>
      </c>
      <c r="Z233" s="186" cm="1">
        <f t="array" ref="Z233">IF(AA$231=-1,AA233,IF(AA$231=99,Y233,IF(AA$231=0,INDEX($E161:$M161,0,AA$229),(INDEX($E161:$M161,0,AA$231+1)-INDEX($E161:$M161,0,AA$231))/(INDEX($E$160:$M$160,0,AA$231+1)-INDEX($E$160:$M$160,0,AA$231))+Y233)))</f>
        <v>75.592170163048877</v>
      </c>
      <c r="AA233" s="186" cm="1">
        <f t="array" ref="AA233">IF(AB$231=-1,AB233,IF(AB$231=99,Z233,IF(AB$231=0,INDEX($E161:$M161,0,AB$229),(INDEX($E161:$M161,0,AB$231+1)-INDEX($E161:$M161,0,AB$231))/(INDEX($E$160:$M$160,0,AB$231+1)-INDEX($E$160:$M$160,0,AB$231))+Z233)))</f>
        <v>70.60197302289896</v>
      </c>
      <c r="AB233" s="186" cm="1">
        <f t="array" ref="AB233">IF(AC$231=-1,AC233,IF(AC$231=99,AA233,IF(AC$231=0,INDEX($E161:$M161,0,AC$229),(INDEX($E161:$M161,0,AC$231+1)-INDEX($E161:$M161,0,AC$231))/(INDEX($E$160:$M$160,0,AC$231+1)-INDEX($E$160:$M$160,0,AC$231))+AA233)))</f>
        <v>110.52355014409829</v>
      </c>
      <c r="AC233" s="186" cm="1">
        <f t="array" ref="AC233">IF(AD$231=-1,AD233,IF(AD$231=99,AB233,IF(AD$231=0,INDEX($E161:$M161,0,AD$229),(INDEX($E161:$M161,0,AD$231+1)-INDEX($E161:$M161,0,AD$231))/(INDEX($E$160:$M$160,0,AD$231+1)-INDEX($E$160:$M$160,0,AD$231))+AB233)))</f>
        <v>110.80497142445105</v>
      </c>
      <c r="AD233" s="186" cm="1">
        <f t="array" ref="AD233">IF(AE$231=-1,AE233,IF(AE$231=99,AC233,IF(AE$231=0,INDEX($E161:$M161,0,AE$229),(INDEX($E161:$M161,0,AE$231+1)-INDEX($E161:$M161,0,AE$231))/(INDEX($E$160:$M$160,0,AE$231+1)-INDEX($E$160:$M$160,0,AE$231))+AC233)))</f>
        <v>111.08639270480381</v>
      </c>
      <c r="AE233" s="186" cm="1">
        <f t="array" ref="AE233">IF(AF$231=-1,AF233,IF(AF$231=99,AD233,IF(AF$231=0,INDEX($E161:$M161,0,AF$229),(INDEX($E161:$M161,0,AF$231+1)-INDEX($E161:$M161,0,AF$231))/(INDEX($E$160:$M$160,0,AF$231+1)-INDEX($E$160:$M$160,0,AF$231))+AD233)))</f>
        <v>111.36781398515657</v>
      </c>
      <c r="AF233" s="186" cm="1">
        <f t="array" ref="AF233">IF(AG$231=-1,AG233,IF(AG$231=99,AE233,IF(AG$231=0,INDEX($E161:$M161,0,AG$229),(INDEX($E161:$M161,0,AG$231+1)-INDEX($E161:$M161,0,AG$231))/(INDEX($E$160:$M$160,0,AG$231+1)-INDEX($E$160:$M$160,0,AG$231))+AE233)))</f>
        <v>111.64923526550933</v>
      </c>
      <c r="AG233" s="186" cm="1">
        <f t="array" ref="AG233">IF(AH$231=-1,AH233,IF(AH$231=99,AF233,IF(AH$231=0,INDEX($E161:$M161,0,AH$229),(INDEX($E161:$M161,0,AH$231+1)-INDEX($E161:$M161,0,AH$231))/(INDEX($E$160:$M$160,0,AH$231+1)-INDEX($E$160:$M$160,0,AH$231))+AF233)))</f>
        <v>111.93065654586209</v>
      </c>
      <c r="AH233" s="186" cm="1">
        <f t="array" ref="AH233">IF(AI$231=-1,AI233,IF(AI$231=99,AG233,IF(AI$231=0,INDEX($E161:$M161,0,AI$229),(INDEX($E161:$M161,0,AI$231+1)-INDEX($E161:$M161,0,AI$231))/(INDEX($E$160:$M$160,0,AI$231+1)-INDEX($E$160:$M$160,0,AI$231))+AG233)))</f>
        <v>112.21207782621485</v>
      </c>
      <c r="AI233" s="186" cm="1">
        <f t="array" ref="AI233">IF(AJ$231=-1,AJ233,IF(AJ$231=99,AH233,IF(AJ$231=0,INDEX($E161:$M161,0,AJ$229),(INDEX($E161:$M161,0,AJ$231+1)-INDEX($E161:$M161,0,AJ$231))/(INDEX($E$160:$M$160,0,AJ$231+1)-INDEX($E$160:$M$160,0,AJ$231))+AH233)))</f>
        <v>112.49349910656761</v>
      </c>
      <c r="AJ233" s="186" cm="1">
        <f t="array" ref="AJ233">IF(AK$231=-1,AK233,IF(AK$231=99,AI233,IF(AK$231=0,INDEX($E161:$M161,0,AK$229),(INDEX($E161:$M161,0,AK$231+1)-INDEX($E161:$M161,0,AK$231))/(INDEX($E$160:$M$160,0,AK$231+1)-INDEX($E$160:$M$160,0,AK$231))+AI233)))</f>
        <v>112.77492038692037</v>
      </c>
      <c r="AK233" s="186" cm="1">
        <f t="array" ref="AK233">IF(AL$231=-1,AL233,IF(AL$231=99,AJ233,IF(AL$231=0,INDEX($E161:$M161,0,AL$229),(INDEX($E161:$M161,0,AL$231+1)-INDEX($E161:$M161,0,AL$231))/(INDEX($E$160:$M$160,0,AL$231+1)-INDEX($E$160:$M$160,0,AL$231))+AJ233)))</f>
        <v>113.05634166727313</v>
      </c>
      <c r="AL233" s="186" cm="1">
        <f t="array" ref="AL233">IF(AM$231=-1,AM233,IF(AM$231=99,AK233,IF(AM$231=0,INDEX($E161:$M161,0,AM$229),(INDEX($E161:$M161,0,AM$231+1)-INDEX($E161:$M161,0,AM$231))/(INDEX($E$160:$M$160,0,AM$231+1)-INDEX($E$160:$M$160,0,AM$231))+AK233)))</f>
        <v>110.80497142445105</v>
      </c>
      <c r="AM233" s="186" cm="1">
        <f t="array" ref="AM233">IF(AN$231=-1,AN233,IF(AN$231=99,AL233,IF(AN$231=0,INDEX($E161:$M161,0,AN$229),(INDEX($E161:$M161,0,AN$231+1)-INDEX($E161:$M161,0,AN$231))/(INDEX($E$160:$M$160,0,AN$231+1)-INDEX($E$160:$M$160,0,AN$231))+AL233)))</f>
        <v>114.16356074119581</v>
      </c>
      <c r="AN233" s="186" cm="1">
        <f t="array" ref="AN233">IF(AO$231=-1,AO233,IF(AO$231=99,AM233,IF(AO$231=0,INDEX($E161:$M161,0,AO$229),(INDEX($E161:$M161,0,AO$231+1)-INDEX($E161:$M161,0,AO$231))/(INDEX($E$160:$M$160,0,AO$231+1)-INDEX($E$160:$M$160,0,AO$231))+AM233)))</f>
        <v>117.52215005794056</v>
      </c>
      <c r="AO233" s="186" cm="1">
        <f t="array" ref="AO233">IF(AP$231=-1,AP233,IF(AP$231=99,AN233,IF(AP$231=0,INDEX($E161:$M161,0,AP$229),(INDEX($E161:$M161,0,AP$231+1)-INDEX($E161:$M161,0,AP$231))/(INDEX($E$160:$M$160,0,AP$231+1)-INDEX($E$160:$M$160,0,AP$231))+AN233)))</f>
        <v>120.88073937468532</v>
      </c>
      <c r="AP233" s="186" cm="1">
        <f t="array" ref="AP233">IF(AQ$231=-1,AQ233,IF(AQ$231=99,AO233,IF(AQ$231=0,INDEX($E161:$M161,0,AQ$229),(INDEX($E161:$M161,0,AQ$231+1)-INDEX($E161:$M161,0,AQ$231))/(INDEX($E$160:$M$160,0,AQ$231+1)-INDEX($E$160:$M$160,0,AQ$231))+AO233)))</f>
        <v>124.23932869143007</v>
      </c>
      <c r="AQ233" s="186" cm="1">
        <f t="array" ref="AQ233">IF(AR$231=-1,AR233,IF(AR$231=99,AP233,IF(AR$231=0,INDEX($E161:$M161,0,AR$229),(INDEX($E161:$M161,0,AR$231+1)-INDEX($E161:$M161,0,AR$231))/(INDEX($E$160:$M$160,0,AR$231+1)-INDEX($E$160:$M$160,0,AR$231))+AP233)))</f>
        <v>127.59791800817483</v>
      </c>
      <c r="AR233" s="186" cm="1">
        <f t="array" ref="AR233">IF(AS$231=-1,AS233,IF(AS$231=99,AQ233,IF(AS$231=0,INDEX($E161:$M161,0,AS$229),(INDEX($E161:$M161,0,AS$231+1)-INDEX($E161:$M161,0,AS$231))/(INDEX($E$160:$M$160,0,AS$231+1)-INDEX($E$160:$M$160,0,AS$231))+AQ233)))</f>
        <v>130.95650732491958</v>
      </c>
      <c r="AS233" s="186" cm="1">
        <f t="array" ref="AS233">IF(AT$231=-1,AT233,IF(AT$231=99,AR233,IF(AT$231=0,INDEX($E161:$M161,0,AT$229),(INDEX($E161:$M161,0,AT$231+1)-INDEX($E161:$M161,0,AT$231))/(INDEX($E$160:$M$160,0,AT$231+1)-INDEX($E$160:$M$160,0,AT$231))+AR233)))</f>
        <v>134.31509664166433</v>
      </c>
      <c r="AT233" s="186" cm="1">
        <f t="array" ref="AT233">IF(AU$231=-1,AU233,IF(AU$231=99,AS233,IF(AU$231=0,INDEX($E161:$M161,0,AU$229),(INDEX($E161:$M161,0,AU$231+1)-INDEX($E161:$M161,0,AU$231))/(INDEX($E$160:$M$160,0,AU$231+1)-INDEX($E$160:$M$160,0,AU$231))+AS233)))</f>
        <v>137.67368595840907</v>
      </c>
      <c r="AU233" s="186" cm="1">
        <f t="array" ref="AU233">IF(AV$231=-1,AV233,IF(AV$231=99,AT233,IF(AV$231=0,INDEX($E161:$M161,0,AV$229),(INDEX($E161:$M161,0,AV$231+1)-INDEX($E161:$M161,0,AV$231))/(INDEX($E$160:$M$160,0,AV$231+1)-INDEX($E$160:$M$160,0,AV$231))+AT233)))</f>
        <v>141.03227527515381</v>
      </c>
      <c r="AV233" s="186" cm="1">
        <f t="array" ref="AV233">IF(AW$231=-1,AW233,IF(AW$231=99,AU233,IF(AW$231=0,INDEX($E161:$M161,0,AW$229),(INDEX($E161:$M161,0,AW$231+1)-INDEX($E161:$M161,0,AW$231))/(INDEX($E$160:$M$160,0,AW$231+1)-INDEX($E$160:$M$160,0,AW$231))+AU233)))</f>
        <v>141.03227527515381</v>
      </c>
      <c r="AW233" s="186" cm="1">
        <f t="array" ref="AW233">IF(AX$231=-1,AX233,IF(AX$231=99,AV233,IF(AX$231=0,INDEX($E161:$M161,0,AX$229),(INDEX($E161:$M161,0,AX$231+1)-INDEX($E161:$M161,0,AX$231))/(INDEX($E$160:$M$160,0,AX$231+1)-INDEX($E$160:$M$160,0,AX$231))+AV233)))</f>
        <v>141.03227527515381</v>
      </c>
      <c r="AX233" s="186" cm="1">
        <f t="array" ref="AX233">IF(AY$231=-1,AZ233,IF(AY$231=99,AW233,IF(AY$231=0,INDEX($E161:$M161,0,AY$229),(INDEX($E161:$M161,0,AY$231+1)-INDEX($E161:$M161,0,AY$231))/(INDEX($E$160:$M$160,0,AY$231+1)-INDEX($E$160:$M$160,0,AY$231))+AW233)))</f>
        <v>141.03227527515381</v>
      </c>
      <c r="AZ233" s="186"/>
      <c r="BA233" s="186"/>
      <c r="BB233" s="186"/>
      <c r="BC233" s="186"/>
      <c r="BD233" s="186"/>
      <c r="BE233" s="186"/>
    </row>
    <row r="234" spans="1:58">
      <c r="A234" s="185" t="s">
        <v>16</v>
      </c>
      <c r="B234" s="22" t="str">
        <f t="shared" si="612"/>
        <v/>
      </c>
      <c r="C234" s="23" t="str">
        <f t="shared" si="613"/>
        <v/>
      </c>
      <c r="E234" s="23" t="str">
        <f t="shared" si="614"/>
        <v/>
      </c>
      <c r="F234" s="23"/>
      <c r="G234" s="23" t="str">
        <f t="shared" si="614"/>
        <v/>
      </c>
      <c r="H234" s="23" t="str">
        <f t="shared" si="614"/>
        <v/>
      </c>
      <c r="I234" s="57" t="str">
        <f t="shared" si="615"/>
        <v>TPPRSUV</v>
      </c>
      <c r="J234" s="186">
        <f t="shared" si="616"/>
        <v>13.809527928760227</v>
      </c>
      <c r="K234" s="186" cm="1">
        <f t="array" ref="K234">IF(L$231=-1,L234,IF(L$231=99,J234,IF(L$231=0,INDEX($E162:$M162,0,L$229),(INDEX($E162:$M162,0,L$231+1)-INDEX($E162:$M162,0,L$231))/(INDEX($E$160:$M$160,0,L$231+1)-INDEX($E$160:$M$160,0,L$231))+J234)))</f>
        <v>13.855980449143606</v>
      </c>
      <c r="L234" s="186" cm="1">
        <f t="array" ref="L234">IF(M$231=-1,M234,IF(M$231=99,K234,IF(M$231=0,INDEX($E162:$M162,0,M$229),(INDEX($E162:$M162,0,M$231+1)-INDEX($E162:$M162,0,M$231))/(INDEX($E$160:$M$160,0,M$231+1)-INDEX($E$160:$M$160,0,M$231))+K234)))</f>
        <v>13.902432969526986</v>
      </c>
      <c r="M234" s="186" cm="1">
        <f t="array" ref="M234">IF(N$231=-1,N234,IF(N$231=99,L234,IF(N$231=0,INDEX($E162:$M162,0,N$229),(INDEX($E162:$M162,0,N$231+1)-INDEX($E162:$M162,0,N$231))/(INDEX($E$160:$M$160,0,N$231+1)-INDEX($E$160:$M$160,0,N$231))+L234)))</f>
        <v>13.948885489910367</v>
      </c>
      <c r="N234" s="186" cm="1">
        <f t="array" ref="N234">IF(O$231=-1,O234,IF(O$231=99,M234,IF(O$231=0,INDEX($E162:$M162,0,O$229),(INDEX($E162:$M162,0,O$231+1)-INDEX($E162:$M162,0,O$231))/(INDEX($E$160:$M$160,0,O$231+1)-INDEX($E$160:$M$160,0,O$231))+M234)))</f>
        <v>13.996757366685681</v>
      </c>
      <c r="O234" s="186" cm="1">
        <f t="array" ref="O234">IF(P$231=-1,P234,IF(P$231=99,N234,IF(P$231=0,INDEX($E162:$M162,0,P$229),(INDEX($E162:$M162,0,P$231+1)-INDEX($E162:$M162,0,P$231))/(INDEX($E$160:$M$160,0,P$231+1)-INDEX($E$160:$M$160,0,P$231))+N234)))</f>
        <v>14.044629243460998</v>
      </c>
      <c r="P234" s="186" cm="1">
        <f t="array" ref="P234">IF(Q$231=-1,Q234,IF(Q$231=99,O234,IF(Q$231=0,INDEX($E162:$M162,0,Q$229),(INDEX($E162:$M162,0,Q$231+1)-INDEX($E162:$M162,0,Q$231))/(INDEX($E$160:$M$160,0,Q$231+1)-INDEX($E$160:$M$160,0,Q$231))+O234)))</f>
        <v>14.366351361869445</v>
      </c>
      <c r="Q234" s="186" cm="1">
        <f t="array" ref="Q234">IF(R$231=-1,R234,IF(R$231=99,P234,IF(R$231=0,INDEX($E162:$M162,0,R$229),(INDEX($E162:$M162,0,R$231+1)-INDEX($E162:$M162,0,R$231))/(INDEX($E$160:$M$160,0,R$231+1)-INDEX($E$160:$M$160,0,R$231))+P234)))</f>
        <v>14.688073480277893</v>
      </c>
      <c r="R234" s="186" cm="1">
        <f t="array" ref="R234">IF(S$231=-1,S234,IF(S$231=99,Q234,IF(S$231=0,INDEX($E162:$M162,0,S$229),(INDEX($E162:$M162,0,S$231+1)-INDEX($E162:$M162,0,S$231))/(INDEX($E$160:$M$160,0,S$231+1)-INDEX($E$160:$M$160,0,S$231))+Q234)))</f>
        <v>14.688073480277893</v>
      </c>
      <c r="S234" s="186" cm="1">
        <f t="array" ref="S234">IF(T$231=-1,T234,IF(T$231=99,R234,IF(T$231=0,INDEX($E162:$M162,0,T$229),(INDEX($E162:$M162,0,T$231+1)-INDEX($E162:$M162,0,T$231))/(INDEX($E$160:$M$160,0,T$231+1)-INDEX($E$160:$M$160,0,T$231))+R234)))</f>
        <v>14.053548291728411</v>
      </c>
      <c r="T234" s="186" cm="1">
        <f t="array" ref="T234">IF(U$231=-1,U234,IF(U$231=99,S234,IF(U$231=0,INDEX($E162:$M162,0,U$229),(INDEX($E162:$M162,0,U$231+1)-INDEX($E162:$M162,0,U$231))/(INDEX($E$160:$M$160,0,U$231+1)-INDEX($E$160:$M$160,0,U$231))+S234)))</f>
        <v>13.41902310317893</v>
      </c>
      <c r="U234" s="186" cm="1">
        <f t="array" ref="U234">IF(V$231=-1,V234,IF(V$231=99,T234,IF(V$231=0,INDEX($E162:$M162,0,V$229),(INDEX($E162:$M162,0,V$231+1)-INDEX($E162:$M162,0,V$231))/(INDEX($E$160:$M$160,0,V$231+1)-INDEX($E$160:$M$160,0,V$231))+T234)))</f>
        <v>12.784497914629448</v>
      </c>
      <c r="V234" s="186" cm="1">
        <f t="array" ref="V234">IF(W$231=-1,W234,IF(W$231=99,U234,IF(W$231=0,INDEX($E162:$M162,0,W$229),(INDEX($E162:$M162,0,W$231+1)-INDEX($E162:$M162,0,W$231))/(INDEX($E$160:$M$160,0,W$231+1)-INDEX($E$160:$M$160,0,W$231))+U234)))</f>
        <v>12.149972726079966</v>
      </c>
      <c r="W234" s="186" cm="1">
        <f t="array" ref="W234">IF(X$231=-1,X234,IF(X$231=99,V234,IF(X$231=0,INDEX($E162:$M162,0,X$229),(INDEX($E162:$M162,0,X$231+1)-INDEX($E162:$M162,0,X$231))/(INDEX($E$160:$M$160,0,X$231+1)-INDEX($E$160:$M$160,0,X$231))+V234)))</f>
        <v>11.515447537530484</v>
      </c>
      <c r="X234" s="186" cm="1">
        <f t="array" ref="X234">IF(Y$231=-1,Y234,IF(Y$231=99,W234,IF(Y$231=0,INDEX($E162:$M162,0,Y$229),(INDEX($E162:$M162,0,Y$231+1)-INDEX($E162:$M162,0,Y$231))/(INDEX($E$160:$M$160,0,Y$231+1)-INDEX($E$160:$M$160,0,Y$231))+W234)))</f>
        <v>10.880922348981002</v>
      </c>
      <c r="Y234" s="186" cm="1">
        <f t="array" ref="Y234">IF(Z$231=-1,Z234,IF(Z$231=99,X234,IF(Z$231=0,INDEX($E162:$M162,0,Z$229),(INDEX($E162:$M162,0,Z$231+1)-INDEX($E162:$M162,0,Z$231))/(INDEX($E$160:$M$160,0,Z$231+1)-INDEX($E$160:$M$160,0,Z$231))+X234)))</f>
        <v>10.24639716043152</v>
      </c>
      <c r="Z234" s="186" cm="1">
        <f t="array" ref="Z234">IF(AA$231=-1,AA234,IF(AA$231=99,Y234,IF(AA$231=0,INDEX($E162:$M162,0,AA$229),(INDEX($E162:$M162,0,AA$231+1)-INDEX($E162:$M162,0,AA$231))/(INDEX($E$160:$M$160,0,AA$231+1)-INDEX($E$160:$M$160,0,AA$231))+Y234)))</f>
        <v>9.6118719718820387</v>
      </c>
      <c r="AA234" s="186" cm="1">
        <f t="array" ref="AA234">IF(AB$231=-1,AB234,IF(AB$231=99,Z234,IF(AB$231=0,INDEX($E162:$M162,0,AB$229),(INDEX($E162:$M162,0,AB$231+1)-INDEX($E162:$M162,0,AB$231))/(INDEX($E$160:$M$160,0,AB$231+1)-INDEX($E$160:$M$160,0,AB$231))+Z234)))</f>
        <v>8.9773467833325569</v>
      </c>
      <c r="AB234" s="186" cm="1">
        <f t="array" ref="AB234">IF(AC$231=-1,AC234,IF(AC$231=99,AA234,IF(AC$231=0,INDEX($E162:$M162,0,AC$229),(INDEX($E162:$M162,0,AC$231+1)-INDEX($E162:$M162,0,AC$231))/(INDEX($E$160:$M$160,0,AC$231+1)-INDEX($E$160:$M$160,0,AC$231))+AA234)))</f>
        <v>14.053548291728411</v>
      </c>
      <c r="AC234" s="186" cm="1">
        <f t="array" ref="AC234">IF(AD$231=-1,AD234,IF(AD$231=99,AB234,IF(AD$231=0,INDEX($E162:$M162,0,AD$229),(INDEX($E162:$M162,0,AD$231+1)-INDEX($E162:$M162,0,AD$231))/(INDEX($E$160:$M$160,0,AD$231+1)-INDEX($E$160:$M$160,0,AD$231))+AB234)))</f>
        <v>14.089332226904229</v>
      </c>
      <c r="AD234" s="186" cm="1">
        <f t="array" ref="AD234">IF(AE$231=-1,AE234,IF(AE$231=99,AC234,IF(AE$231=0,INDEX($E162:$M162,0,AE$229),(INDEX($E162:$M162,0,AE$231+1)-INDEX($E162:$M162,0,AE$231))/(INDEX($E$160:$M$160,0,AE$231+1)-INDEX($E$160:$M$160,0,AE$231))+AC234)))</f>
        <v>14.125116162080047</v>
      </c>
      <c r="AE234" s="186" cm="1">
        <f t="array" ref="AE234">IF(AF$231=-1,AF234,IF(AF$231=99,AD234,IF(AF$231=0,INDEX($E162:$M162,0,AF$229),(INDEX($E162:$M162,0,AF$231+1)-INDEX($E162:$M162,0,AF$231))/(INDEX($E$160:$M$160,0,AF$231+1)-INDEX($E$160:$M$160,0,AF$231))+AD234)))</f>
        <v>14.160900097255865</v>
      </c>
      <c r="AF234" s="186" cm="1">
        <f t="array" ref="AF234">IF(AG$231=-1,AG234,IF(AG$231=99,AE234,IF(AG$231=0,INDEX($E162:$M162,0,AG$229),(INDEX($E162:$M162,0,AG$231+1)-INDEX($E162:$M162,0,AG$231))/(INDEX($E$160:$M$160,0,AG$231+1)-INDEX($E$160:$M$160,0,AG$231))+AE234)))</f>
        <v>14.196684032431683</v>
      </c>
      <c r="AG234" s="186" cm="1">
        <f t="array" ref="AG234">IF(AH$231=-1,AH234,IF(AH$231=99,AF234,IF(AH$231=0,INDEX($E162:$M162,0,AH$229),(INDEX($E162:$M162,0,AH$231+1)-INDEX($E162:$M162,0,AH$231))/(INDEX($E$160:$M$160,0,AH$231+1)-INDEX($E$160:$M$160,0,AH$231))+AF234)))</f>
        <v>14.232467967607501</v>
      </c>
      <c r="AH234" s="186" cm="1">
        <f t="array" ref="AH234">IF(AI$231=-1,AI234,IF(AI$231=99,AG234,IF(AI$231=0,INDEX($E162:$M162,0,AI$229),(INDEX($E162:$M162,0,AI$231+1)-INDEX($E162:$M162,0,AI$231))/(INDEX($E$160:$M$160,0,AI$231+1)-INDEX($E$160:$M$160,0,AI$231))+AG234)))</f>
        <v>14.268251902783319</v>
      </c>
      <c r="AI234" s="186" cm="1">
        <f t="array" ref="AI234">IF(AJ$231=-1,AJ234,IF(AJ$231=99,AH234,IF(AJ$231=0,INDEX($E162:$M162,0,AJ$229),(INDEX($E162:$M162,0,AJ$231+1)-INDEX($E162:$M162,0,AJ$231))/(INDEX($E$160:$M$160,0,AJ$231+1)-INDEX($E$160:$M$160,0,AJ$231))+AH234)))</f>
        <v>14.304035837959137</v>
      </c>
      <c r="AJ234" s="186" cm="1">
        <f t="array" ref="AJ234">IF(AK$231=-1,AK234,IF(AK$231=99,AI234,IF(AK$231=0,INDEX($E162:$M162,0,AK$229),(INDEX($E162:$M162,0,AK$231+1)-INDEX($E162:$M162,0,AK$231))/(INDEX($E$160:$M$160,0,AK$231+1)-INDEX($E$160:$M$160,0,AK$231))+AI234)))</f>
        <v>14.339819773134955</v>
      </c>
      <c r="AK234" s="186" cm="1">
        <f t="array" ref="AK234">IF(AL$231=-1,AL234,IF(AL$231=99,AJ234,IF(AL$231=0,INDEX($E162:$M162,0,AL$229),(INDEX($E162:$M162,0,AL$231+1)-INDEX($E162:$M162,0,AL$231))/(INDEX($E$160:$M$160,0,AL$231+1)-INDEX($E$160:$M$160,0,AL$231))+AJ234)))</f>
        <v>14.375603708310773</v>
      </c>
      <c r="AL234" s="186" cm="1">
        <f t="array" ref="AL234">IF(AM$231=-1,AM234,IF(AM$231=99,AK234,IF(AM$231=0,INDEX($E162:$M162,0,AM$229),(INDEX($E162:$M162,0,AM$231+1)-INDEX($E162:$M162,0,AM$231))/(INDEX($E$160:$M$160,0,AM$231+1)-INDEX($E$160:$M$160,0,AM$231))+AK234)))</f>
        <v>14.089332226904229</v>
      </c>
      <c r="AM234" s="186" cm="1">
        <f t="array" ref="AM234">IF(AN$231=-1,AN234,IF(AN$231=99,AL234,IF(AN$231=0,INDEX($E162:$M162,0,AN$229),(INDEX($E162:$M162,0,AN$231+1)-INDEX($E162:$M162,0,AN$231))/(INDEX($E$160:$M$160,0,AN$231+1)-INDEX($E$160:$M$160,0,AN$231))+AL234)))</f>
        <v>14.516391411063777</v>
      </c>
      <c r="AN234" s="186" cm="1">
        <f t="array" ref="AN234">IF(AO$231=-1,AO234,IF(AO$231=99,AM234,IF(AO$231=0,INDEX($E162:$M162,0,AO$229),(INDEX($E162:$M162,0,AO$231+1)-INDEX($E162:$M162,0,AO$231))/(INDEX($E$160:$M$160,0,AO$231+1)-INDEX($E$160:$M$160,0,AO$231))+AM234)))</f>
        <v>14.943450595223325</v>
      </c>
      <c r="AO234" s="186" cm="1">
        <f t="array" ref="AO234">IF(AP$231=-1,AP234,IF(AP$231=99,AN234,IF(AP$231=0,INDEX($E162:$M162,0,AP$229),(INDEX($E162:$M162,0,AP$231+1)-INDEX($E162:$M162,0,AP$231))/(INDEX($E$160:$M$160,0,AP$231+1)-INDEX($E$160:$M$160,0,AP$231))+AN234)))</f>
        <v>15.370509779382873</v>
      </c>
      <c r="AP234" s="186" cm="1">
        <f t="array" ref="AP234">IF(AQ$231=-1,AQ234,IF(AQ$231=99,AO234,IF(AQ$231=0,INDEX($E162:$M162,0,AQ$229),(INDEX($E162:$M162,0,AQ$231+1)-INDEX($E162:$M162,0,AQ$231))/(INDEX($E$160:$M$160,0,AQ$231+1)-INDEX($E$160:$M$160,0,AQ$231))+AO234)))</f>
        <v>15.797568963542421</v>
      </c>
      <c r="AQ234" s="186" cm="1">
        <f t="array" ref="AQ234">IF(AR$231=-1,AR234,IF(AR$231=99,AP234,IF(AR$231=0,INDEX($E162:$M162,0,AR$229),(INDEX($E162:$M162,0,AR$231+1)-INDEX($E162:$M162,0,AR$231))/(INDEX($E$160:$M$160,0,AR$231+1)-INDEX($E$160:$M$160,0,AR$231))+AP234)))</f>
        <v>16.224628147701967</v>
      </c>
      <c r="AR234" s="186" cm="1">
        <f t="array" ref="AR234">IF(AS$231=-1,AS234,IF(AS$231=99,AQ234,IF(AS$231=0,INDEX($E162:$M162,0,AS$229),(INDEX($E162:$M162,0,AS$231+1)-INDEX($E162:$M162,0,AS$231))/(INDEX($E$160:$M$160,0,AS$231+1)-INDEX($E$160:$M$160,0,AS$231))+AQ234)))</f>
        <v>16.651687331861513</v>
      </c>
      <c r="AS234" s="186" cm="1">
        <f t="array" ref="AS234">IF(AT$231=-1,AT234,IF(AT$231=99,AR234,IF(AT$231=0,INDEX($E162:$M162,0,AT$229),(INDEX($E162:$M162,0,AT$231+1)-INDEX($E162:$M162,0,AT$231))/(INDEX($E$160:$M$160,0,AT$231+1)-INDEX($E$160:$M$160,0,AT$231))+AR234)))</f>
        <v>17.078746516021059</v>
      </c>
      <c r="AT234" s="186" cm="1">
        <f t="array" ref="AT234">IF(AU$231=-1,AU234,IF(AU$231=99,AS234,IF(AU$231=0,INDEX($E162:$M162,0,AU$229),(INDEX($E162:$M162,0,AU$231+1)-INDEX($E162:$M162,0,AU$231))/(INDEX($E$160:$M$160,0,AU$231+1)-INDEX($E$160:$M$160,0,AU$231))+AS234)))</f>
        <v>17.505805700180606</v>
      </c>
      <c r="AU234" s="186" cm="1">
        <f t="array" ref="AU234">IF(AV$231=-1,AV234,IF(AV$231=99,AT234,IF(AV$231=0,INDEX($E162:$M162,0,AV$229),(INDEX($E162:$M162,0,AV$231+1)-INDEX($E162:$M162,0,AV$231))/(INDEX($E$160:$M$160,0,AV$231+1)-INDEX($E$160:$M$160,0,AV$231))+AT234)))</f>
        <v>17.932864884340152</v>
      </c>
      <c r="AV234" s="186" cm="1">
        <f t="array" ref="AV234">IF(AW$231=-1,AW234,IF(AW$231=99,AU234,IF(AW$231=0,INDEX($E162:$M162,0,AW$229),(INDEX($E162:$M162,0,AW$231+1)-INDEX($E162:$M162,0,AW$231))/(INDEX($E$160:$M$160,0,AW$231+1)-INDEX($E$160:$M$160,0,AW$231))+AU234)))</f>
        <v>17.932864884340159</v>
      </c>
      <c r="AW234" s="186" cm="1">
        <f t="array" ref="AW234">IF(AX$231=-1,AX234,IF(AX$231=99,AV234,IF(AX$231=0,INDEX($E162:$M162,0,AX$229),(INDEX($E162:$M162,0,AX$231+1)-INDEX($E162:$M162,0,AX$231))/(INDEX($E$160:$M$160,0,AX$231+1)-INDEX($E$160:$M$160,0,AX$231))+AV234)))</f>
        <v>17.932864884340159</v>
      </c>
      <c r="AX234" s="186" cm="1">
        <f t="array" ref="AX234">IF(AY$231=-1,AZ234,IF(AY$231=99,AW234,IF(AY$231=0,INDEX($E162:$M162,0,AY$229),(INDEX($E162:$M162,0,AY$231+1)-INDEX($E162:$M162,0,AY$231))/(INDEX($E$160:$M$160,0,AY$231+1)-INDEX($E$160:$M$160,0,AY$231))+AW234)))</f>
        <v>17.932864884340159</v>
      </c>
      <c r="AZ234" s="186"/>
      <c r="BA234" s="186"/>
      <c r="BB234" s="186"/>
      <c r="BC234" s="186"/>
      <c r="BD234" s="186"/>
      <c r="BE234" s="186"/>
    </row>
    <row r="235" spans="1:58">
      <c r="A235" s="185" t="s">
        <v>16</v>
      </c>
      <c r="B235" s="22" t="str">
        <f t="shared" si="612"/>
        <v/>
      </c>
      <c r="C235" s="23" t="str">
        <f t="shared" si="613"/>
        <v/>
      </c>
      <c r="E235" s="23" t="str">
        <f t="shared" si="614"/>
        <v/>
      </c>
      <c r="F235" s="23"/>
      <c r="G235" s="23" t="str">
        <f t="shared" si="614"/>
        <v/>
      </c>
      <c r="H235" s="23" t="str">
        <f t="shared" si="614"/>
        <v/>
      </c>
      <c r="I235" s="57" t="str">
        <f t="shared" si="615"/>
        <v>TPPRMOT</v>
      </c>
      <c r="J235" s="186">
        <f t="shared" si="616"/>
        <v>4.7074571053679897</v>
      </c>
      <c r="K235" s="186" cm="1">
        <f t="array" ref="K235">IF(L$231=-1,L235,IF(L$231=99,J235,IF(L$231=0,INDEX($E163:$M163,0,L$229),(INDEX($E163:$M163,0,L$231+1)-INDEX($E163:$M163,0,L$231))/(INDEX($E$160:$M$160,0,L$231+1)-INDEX($E$160:$M$160,0,L$231))+J235)))</f>
        <v>4.4130399879591078</v>
      </c>
      <c r="L235" s="186" cm="1">
        <f t="array" ref="L235">IF(M$231=-1,M235,IF(M$231=99,K235,IF(M$231=0,INDEX($E163:$M163,0,M$229),(INDEX($E163:$M163,0,M$231+1)-INDEX($E163:$M163,0,M$231))/(INDEX($E$160:$M$160,0,M$231+1)-INDEX($E$160:$M$160,0,M$231))+K235)))</f>
        <v>4.1186228705502259</v>
      </c>
      <c r="M235" s="186" cm="1">
        <f t="array" ref="M235">IF(N$231=-1,N235,IF(N$231=99,L235,IF(N$231=0,INDEX($E163:$M163,0,N$229),(INDEX($E163:$M163,0,N$231+1)-INDEX($E163:$M163,0,N$231))/(INDEX($E$160:$M$160,0,N$231+1)-INDEX($E$160:$M$160,0,N$231))+L235)))</f>
        <v>3.8242057531413427</v>
      </c>
      <c r="N235" s="186" cm="1">
        <f t="array" ref="N235">IF(O$231=-1,O235,IF(O$231=99,M235,IF(O$231=0,INDEX($E163:$M163,0,O$229),(INDEX($E163:$M163,0,O$231+1)-INDEX($E163:$M163,0,O$231))/(INDEX($E$160:$M$160,0,O$231+1)-INDEX($E$160:$M$160,0,O$231))+M235)))</f>
        <v>3.8373302358615033</v>
      </c>
      <c r="O235" s="186" cm="1">
        <f t="array" ref="O235">IF(P$231=-1,P235,IF(P$231=99,N235,IF(P$231=0,INDEX($E163:$M163,0,P$229),(INDEX($E163:$M163,0,P$231+1)-INDEX($E163:$M163,0,P$231))/(INDEX($E$160:$M$160,0,P$231+1)-INDEX($E$160:$M$160,0,P$231))+N235)))</f>
        <v>3.8504547185816644</v>
      </c>
      <c r="P235" s="186" cm="1">
        <f t="array" ref="P235">IF(Q$231=-1,Q235,IF(Q$231=99,O235,IF(Q$231=0,INDEX($E163:$M163,0,Q$229),(INDEX($E163:$M163,0,Q$231+1)-INDEX($E163:$M163,0,Q$231))/(INDEX($E$160:$M$160,0,Q$231+1)-INDEX($E$160:$M$160,0,Q$231))+O235)))</f>
        <v>3.9386575772989678</v>
      </c>
      <c r="Q235" s="186" cm="1">
        <f t="array" ref="Q235">IF(R$231=-1,R235,IF(R$231=99,P235,IF(R$231=0,INDEX($E163:$M163,0,R$229),(INDEX($E163:$M163,0,R$231+1)-INDEX($E163:$M163,0,R$231))/(INDEX($E$160:$M$160,0,R$231+1)-INDEX($E$160:$M$160,0,R$231))+P235)))</f>
        <v>4.0268604360162712</v>
      </c>
      <c r="R235" s="186" cm="1">
        <f t="array" ref="R235">IF(S$231=-1,S235,IF(S$231=99,Q235,IF(S$231=0,INDEX($E163:$M163,0,S$229),(INDEX($E163:$M163,0,S$231+1)-INDEX($E163:$M163,0,S$231))/(INDEX($E$160:$M$160,0,S$231+1)-INDEX($E$160:$M$160,0,S$231))+Q235)))</f>
        <v>4.0268604360162712</v>
      </c>
      <c r="S235" s="186" cm="1">
        <f t="array" ref="S235">IF(T$231=-1,T235,IF(T$231=99,R235,IF(T$231=0,INDEX($E163:$M163,0,T$229),(INDEX($E163:$M163,0,T$231+1)-INDEX($E163:$M163,0,T$231))/(INDEX($E$160:$M$160,0,T$231+1)-INDEX($E$160:$M$160,0,T$231))+R235)))</f>
        <v>3.8528999516235061</v>
      </c>
      <c r="T235" s="186" cm="1">
        <f t="array" ref="T235">IF(U$231=-1,U235,IF(U$231=99,S235,IF(U$231=0,INDEX($E163:$M163,0,U$229),(INDEX($E163:$M163,0,U$231+1)-INDEX($E163:$M163,0,U$231))/(INDEX($E$160:$M$160,0,U$231+1)-INDEX($E$160:$M$160,0,U$231))+S235)))</f>
        <v>3.6789394672307409</v>
      </c>
      <c r="U235" s="186" cm="1">
        <f t="array" ref="U235">IF(V$231=-1,V235,IF(V$231=99,T235,IF(V$231=0,INDEX($E163:$M163,0,V$229),(INDEX($E163:$M163,0,V$231+1)-INDEX($E163:$M163,0,V$231))/(INDEX($E$160:$M$160,0,V$231+1)-INDEX($E$160:$M$160,0,V$231))+T235)))</f>
        <v>3.5049789828379758</v>
      </c>
      <c r="V235" s="186" cm="1">
        <f t="array" ref="V235">IF(W$231=-1,W235,IF(W$231=99,U235,IF(W$231=0,INDEX($E163:$M163,0,W$229),(INDEX($E163:$M163,0,W$231+1)-INDEX($E163:$M163,0,W$231))/(INDEX($E$160:$M$160,0,W$231+1)-INDEX($E$160:$M$160,0,W$231))+U235)))</f>
        <v>3.3310184984452107</v>
      </c>
      <c r="W235" s="186" cm="1">
        <f t="array" ref="W235">IF(X$231=-1,X235,IF(X$231=99,V235,IF(X$231=0,INDEX($E163:$M163,0,X$229),(INDEX($E163:$M163,0,X$231+1)-INDEX($E163:$M163,0,X$231))/(INDEX($E$160:$M$160,0,X$231+1)-INDEX($E$160:$M$160,0,X$231))+V235)))</f>
        <v>3.1570580140524456</v>
      </c>
      <c r="X235" s="186" cm="1">
        <f t="array" ref="X235">IF(Y$231=-1,Y235,IF(Y$231=99,W235,IF(Y$231=0,INDEX($E163:$M163,0,Y$229),(INDEX($E163:$M163,0,Y$231+1)-INDEX($E163:$M163,0,Y$231))/(INDEX($E$160:$M$160,0,Y$231+1)-INDEX($E$160:$M$160,0,Y$231))+W235)))</f>
        <v>2.9830975296596804</v>
      </c>
      <c r="Y235" s="186" cm="1">
        <f t="array" ref="Y235">IF(Z$231=-1,Z235,IF(Z$231=99,X235,IF(Z$231=0,INDEX($E163:$M163,0,Z$229),(INDEX($E163:$M163,0,Z$231+1)-INDEX($E163:$M163,0,Z$231))/(INDEX($E$160:$M$160,0,Z$231+1)-INDEX($E$160:$M$160,0,Z$231))+X235)))</f>
        <v>2.8091370452669153</v>
      </c>
      <c r="Z235" s="186" cm="1">
        <f t="array" ref="Z235">IF(AA$231=-1,AA235,IF(AA$231=99,Y235,IF(AA$231=0,INDEX($E163:$M163,0,AA$229),(INDEX($E163:$M163,0,AA$231+1)-INDEX($E163:$M163,0,AA$231))/(INDEX($E$160:$M$160,0,AA$231+1)-INDEX($E$160:$M$160,0,AA$231))+Y235)))</f>
        <v>2.6351765608741502</v>
      </c>
      <c r="AA235" s="186" cm="1">
        <f t="array" ref="AA235">IF(AB$231=-1,AB235,IF(AB$231=99,Z235,IF(AB$231=0,INDEX($E163:$M163,0,AB$229),(INDEX($E163:$M163,0,AB$231+1)-INDEX($E163:$M163,0,AB$231))/(INDEX($E$160:$M$160,0,AB$231+1)-INDEX($E$160:$M$160,0,AB$231))+Z235)))</f>
        <v>2.4612160764813851</v>
      </c>
      <c r="AB235" s="186" cm="1">
        <f t="array" ref="AB235">IF(AC$231=-1,AC235,IF(AC$231=99,AA235,IF(AC$231=0,INDEX($E163:$M163,0,AC$229),(INDEX($E163:$M163,0,AC$231+1)-INDEX($E163:$M163,0,AC$231))/(INDEX($E$160:$M$160,0,AC$231+1)-INDEX($E$160:$M$160,0,AC$231))+AA235)))</f>
        <v>3.8528999516235061</v>
      </c>
      <c r="AC235" s="186" cm="1">
        <f t="array" ref="AC235">IF(AD$231=-1,AD235,IF(AD$231=99,AB235,IF(AD$231=0,INDEX($E163:$M163,0,AD$229),(INDEX($E163:$M163,0,AD$231+1)-INDEX($E163:$M163,0,AD$231))/(INDEX($E$160:$M$160,0,AD$231+1)-INDEX($E$160:$M$160,0,AD$231))+AB235)))</f>
        <v>3.8627104222068644</v>
      </c>
      <c r="AD235" s="186" cm="1">
        <f t="array" ref="AD235">IF(AE$231=-1,AE235,IF(AE$231=99,AC235,IF(AE$231=0,INDEX($E163:$M163,0,AE$229),(INDEX($E163:$M163,0,AE$231+1)-INDEX($E163:$M163,0,AE$231))/(INDEX($E$160:$M$160,0,AE$231+1)-INDEX($E$160:$M$160,0,AE$231))+AC235)))</f>
        <v>3.8725208927902228</v>
      </c>
      <c r="AE235" s="186" cm="1">
        <f t="array" ref="AE235">IF(AF$231=-1,AF235,IF(AF$231=99,AD235,IF(AF$231=0,INDEX($E163:$M163,0,AF$229),(INDEX($E163:$M163,0,AF$231+1)-INDEX($E163:$M163,0,AF$231))/(INDEX($E$160:$M$160,0,AF$231+1)-INDEX($E$160:$M$160,0,AF$231))+AD235)))</f>
        <v>3.8823313633735812</v>
      </c>
      <c r="AF235" s="186" cm="1">
        <f t="array" ref="AF235">IF(AG$231=-1,AG235,IF(AG$231=99,AE235,IF(AG$231=0,INDEX($E163:$M163,0,AG$229),(INDEX($E163:$M163,0,AG$231+1)-INDEX($E163:$M163,0,AG$231))/(INDEX($E$160:$M$160,0,AG$231+1)-INDEX($E$160:$M$160,0,AG$231))+AE235)))</f>
        <v>3.8921418339569396</v>
      </c>
      <c r="AG235" s="186" cm="1">
        <f t="array" ref="AG235">IF(AH$231=-1,AH235,IF(AH$231=99,AF235,IF(AH$231=0,INDEX($E163:$M163,0,AH$229),(INDEX($E163:$M163,0,AH$231+1)-INDEX($E163:$M163,0,AH$231))/(INDEX($E$160:$M$160,0,AH$231+1)-INDEX($E$160:$M$160,0,AH$231))+AF235)))</f>
        <v>3.901952304540298</v>
      </c>
      <c r="AH235" s="186" cm="1">
        <f t="array" ref="AH235">IF(AI$231=-1,AI235,IF(AI$231=99,AG235,IF(AI$231=0,INDEX($E163:$M163,0,AI$229),(INDEX($E163:$M163,0,AI$231+1)-INDEX($E163:$M163,0,AI$231))/(INDEX($E$160:$M$160,0,AI$231+1)-INDEX($E$160:$M$160,0,AI$231))+AG235)))</f>
        <v>3.9117627751236563</v>
      </c>
      <c r="AI235" s="186" cm="1">
        <f t="array" ref="AI235">IF(AJ$231=-1,AJ235,IF(AJ$231=99,AH235,IF(AJ$231=0,INDEX($E163:$M163,0,AJ$229),(INDEX($E163:$M163,0,AJ$231+1)-INDEX($E163:$M163,0,AJ$231))/(INDEX($E$160:$M$160,0,AJ$231+1)-INDEX($E$160:$M$160,0,AJ$231))+AH235)))</f>
        <v>3.9215732457070147</v>
      </c>
      <c r="AJ235" s="186" cm="1">
        <f t="array" ref="AJ235">IF(AK$231=-1,AK235,IF(AK$231=99,AI235,IF(AK$231=0,INDEX($E163:$M163,0,AK$229),(INDEX($E163:$M163,0,AK$231+1)-INDEX($E163:$M163,0,AK$231))/(INDEX($E$160:$M$160,0,AK$231+1)-INDEX($E$160:$M$160,0,AK$231))+AI235)))</f>
        <v>3.9313837162903731</v>
      </c>
      <c r="AK235" s="186" cm="1">
        <f t="array" ref="AK235">IF(AL$231=-1,AL235,IF(AL$231=99,AJ235,IF(AL$231=0,INDEX($E163:$M163,0,AL$229),(INDEX($E163:$M163,0,AL$231+1)-INDEX($E163:$M163,0,AL$231))/(INDEX($E$160:$M$160,0,AL$231+1)-INDEX($E$160:$M$160,0,AL$231))+AJ235)))</f>
        <v>3.9411941868737315</v>
      </c>
      <c r="AL235" s="186" cm="1">
        <f t="array" ref="AL235">IF(AM$231=-1,AM235,IF(AM$231=99,AK235,IF(AM$231=0,INDEX($E163:$M163,0,AM$229),(INDEX($E163:$M163,0,AM$231+1)-INDEX($E163:$M163,0,AM$231))/(INDEX($E$160:$M$160,0,AM$231+1)-INDEX($E$160:$M$160,0,AM$231))+AK235)))</f>
        <v>3.8627104222068644</v>
      </c>
      <c r="AM235" s="186" cm="1">
        <f t="array" ref="AM235">IF(AN$231=-1,AN235,IF(AN$231=99,AL235,IF(AN$231=0,INDEX($E163:$M163,0,AN$229),(INDEX($E163:$M163,0,AN$231+1)-INDEX($E163:$M163,0,AN$231))/(INDEX($E$160:$M$160,0,AN$231+1)-INDEX($E$160:$M$160,0,AN$231))+AL235)))</f>
        <v>3.9797923346059663</v>
      </c>
      <c r="AN235" s="186" cm="1">
        <f t="array" ref="AN235">IF(AO$231=-1,AO235,IF(AO$231=99,AM235,IF(AO$231=0,INDEX($E163:$M163,0,AO$229),(INDEX($E163:$M163,0,AO$231+1)-INDEX($E163:$M163,0,AO$231))/(INDEX($E$160:$M$160,0,AO$231+1)-INDEX($E$160:$M$160,0,AO$231))+AM235)))</f>
        <v>4.0968742470050685</v>
      </c>
      <c r="AO235" s="186" cm="1">
        <f t="array" ref="AO235">IF(AP$231=-1,AP235,IF(AP$231=99,AN235,IF(AP$231=0,INDEX($E163:$M163,0,AP$229),(INDEX($E163:$M163,0,AP$231+1)-INDEX($E163:$M163,0,AP$231))/(INDEX($E$160:$M$160,0,AP$231+1)-INDEX($E$160:$M$160,0,AP$231))+AN235)))</f>
        <v>4.2139561594041703</v>
      </c>
      <c r="AP235" s="186" cm="1">
        <f t="array" ref="AP235">IF(AQ$231=-1,AQ235,IF(AQ$231=99,AO235,IF(AQ$231=0,INDEX($E163:$M163,0,AQ$229),(INDEX($E163:$M163,0,AQ$231+1)-INDEX($E163:$M163,0,AQ$231))/(INDEX($E$160:$M$160,0,AQ$231+1)-INDEX($E$160:$M$160,0,AQ$231))+AO235)))</f>
        <v>4.3310380718032722</v>
      </c>
      <c r="AQ235" s="186" cm="1">
        <f t="array" ref="AQ235">IF(AR$231=-1,AR235,IF(AR$231=99,AP235,IF(AR$231=0,INDEX($E163:$M163,0,AR$229),(INDEX($E163:$M163,0,AR$231+1)-INDEX($E163:$M163,0,AR$231))/(INDEX($E$160:$M$160,0,AR$231+1)-INDEX($E$160:$M$160,0,AR$231))+AP235)))</f>
        <v>4.448119984202374</v>
      </c>
      <c r="AR235" s="186" cm="1">
        <f t="array" ref="AR235">IF(AS$231=-1,AS235,IF(AS$231=99,AQ235,IF(AS$231=0,INDEX($E163:$M163,0,AS$229),(INDEX($E163:$M163,0,AS$231+1)-INDEX($E163:$M163,0,AS$231))/(INDEX($E$160:$M$160,0,AS$231+1)-INDEX($E$160:$M$160,0,AS$231))+AQ235)))</f>
        <v>4.5652018966014758</v>
      </c>
      <c r="AS235" s="186" cm="1">
        <f t="array" ref="AS235">IF(AT$231=-1,AT235,IF(AT$231=99,AR235,IF(AT$231=0,INDEX($E163:$M163,0,AT$229),(INDEX($E163:$M163,0,AT$231+1)-INDEX($E163:$M163,0,AT$231))/(INDEX($E$160:$M$160,0,AT$231+1)-INDEX($E$160:$M$160,0,AT$231))+AR235)))</f>
        <v>4.6822838090005776</v>
      </c>
      <c r="AT235" s="186" cm="1">
        <f t="array" ref="AT235">IF(AU$231=-1,AU235,IF(AU$231=99,AS235,IF(AU$231=0,INDEX($E163:$M163,0,AU$229),(INDEX($E163:$M163,0,AU$231+1)-INDEX($E163:$M163,0,AU$231))/(INDEX($E$160:$M$160,0,AU$231+1)-INDEX($E$160:$M$160,0,AU$231))+AS235)))</f>
        <v>4.7993657213996794</v>
      </c>
      <c r="AU235" s="186" cm="1">
        <f t="array" ref="AU235">IF(AV$231=-1,AV235,IF(AV$231=99,AT235,IF(AV$231=0,INDEX($E163:$M163,0,AV$229),(INDEX($E163:$M163,0,AV$231+1)-INDEX($E163:$M163,0,AV$231))/(INDEX($E$160:$M$160,0,AV$231+1)-INDEX($E$160:$M$160,0,AV$231))+AT235)))</f>
        <v>4.9164476337987812</v>
      </c>
      <c r="AV235" s="186" cm="1">
        <f t="array" ref="AV235">IF(AW$231=-1,AW235,IF(AW$231=99,AU235,IF(AW$231=0,INDEX($E163:$M163,0,AW$229),(INDEX($E163:$M163,0,AW$231+1)-INDEX($E163:$M163,0,AW$231))/(INDEX($E$160:$M$160,0,AW$231+1)-INDEX($E$160:$M$160,0,AW$231))+AU235)))</f>
        <v>4.9164476337987821</v>
      </c>
      <c r="AW235" s="186" cm="1">
        <f t="array" ref="AW235">IF(AX$231=-1,AX235,IF(AX$231=99,AV235,IF(AX$231=0,INDEX($E163:$M163,0,AX$229),(INDEX($E163:$M163,0,AX$231+1)-INDEX($E163:$M163,0,AX$231))/(INDEX($E$160:$M$160,0,AX$231+1)-INDEX($E$160:$M$160,0,AX$231))+AV235)))</f>
        <v>4.9164476337987821</v>
      </c>
      <c r="AX235" s="186" cm="1">
        <f t="array" ref="AX235">IF(AY$231=-1,AZ235,IF(AY$231=99,AW235,IF(AY$231=0,INDEX($E163:$M163,0,AY$229),(INDEX($E163:$M163,0,AY$231+1)-INDEX($E163:$M163,0,AY$231))/(INDEX($E$160:$M$160,0,AY$231+1)-INDEX($E$160:$M$160,0,AY$231))+AW235)))</f>
        <v>4.9164476337987821</v>
      </c>
      <c r="AZ235" s="186"/>
      <c r="BA235" s="186"/>
      <c r="BB235" s="186"/>
      <c r="BC235" s="186"/>
      <c r="BD235" s="186"/>
      <c r="BE235" s="186"/>
    </row>
    <row r="236" spans="1:58">
      <c r="A236" s="185" t="s">
        <v>16</v>
      </c>
      <c r="B236" s="22" t="str">
        <f t="shared" si="612"/>
        <v/>
      </c>
      <c r="C236" s="23" t="str">
        <f t="shared" si="613"/>
        <v/>
      </c>
      <c r="E236" s="23" t="str">
        <f t="shared" si="614"/>
        <v/>
      </c>
      <c r="F236" s="23"/>
      <c r="G236" s="23" t="str">
        <f t="shared" si="614"/>
        <v/>
      </c>
      <c r="H236" s="23" t="str">
        <f t="shared" si="614"/>
        <v/>
      </c>
      <c r="I236" s="57" t="str">
        <f t="shared" si="615"/>
        <v>TPPUBUS</v>
      </c>
      <c r="J236" s="186">
        <f t="shared" si="616"/>
        <v>15.449787242939724</v>
      </c>
      <c r="K236" s="186" cm="1">
        <f t="array" ref="K236">IF(L$231=-1,L236,IF(L$231=99,J236,IF(L$231=0,INDEX($E164:$M164,0,L$229),(INDEX($E164:$M164,0,L$231+1)-INDEX($E164:$M164,0,L$231))/(INDEX($E$160:$M$160,0,L$231+1)-INDEX($E$160:$M$160,0,L$231))+J236)))</f>
        <v>19.573877268789094</v>
      </c>
      <c r="L236" s="186" cm="1">
        <f t="array" ref="L236">IF(M$231=-1,M236,IF(M$231=99,K236,IF(M$231=0,INDEX($E164:$M164,0,M$229),(INDEX($E164:$M164,0,M$231+1)-INDEX($E164:$M164,0,M$231))/(INDEX($E$160:$M$160,0,M$231+1)-INDEX($E$160:$M$160,0,M$231))+K236)))</f>
        <v>23.697967294638463</v>
      </c>
      <c r="M236" s="186" cm="1">
        <f t="array" ref="M236">IF(N$231=-1,N236,IF(N$231=99,L236,IF(N$231=0,INDEX($E164:$M164,0,N$229),(INDEX($E164:$M164,0,N$231+1)-INDEX($E164:$M164,0,N$231))/(INDEX($E$160:$M$160,0,N$231+1)-INDEX($E$160:$M$160,0,N$231))+L236)))</f>
        <v>27.822057320487829</v>
      </c>
      <c r="N236" s="186" cm="1">
        <f t="array" ref="N236">IF(O$231=-1,O236,IF(O$231=99,M236,IF(O$231=0,INDEX($E164:$M164,0,O$229),(INDEX($E164:$M164,0,O$231+1)-INDEX($E164:$M164,0,O$231))/(INDEX($E$160:$M$160,0,O$231+1)-INDEX($E$160:$M$160,0,O$231))+M236)))</f>
        <v>23.365908718178773</v>
      </c>
      <c r="O236" s="186" cm="1">
        <f t="array" ref="O236">IF(P$231=-1,P236,IF(P$231=99,N236,IF(P$231=0,INDEX($E164:$M164,0,P$229),(INDEX($E164:$M164,0,P$231+1)-INDEX($E164:$M164,0,P$231))/(INDEX($E$160:$M$160,0,P$231+1)-INDEX($E$160:$M$160,0,P$231))+N236)))</f>
        <v>18.909760115869716</v>
      </c>
      <c r="P236" s="186" cm="1">
        <f t="array" ref="P236">IF(Q$231=-1,Q236,IF(Q$231=99,O236,IF(Q$231=0,INDEX($E164:$M164,0,Q$229),(INDEX($E164:$M164,0,Q$231+1)-INDEX($E164:$M164,0,Q$231))/(INDEX($E$160:$M$160,0,Q$231+1)-INDEX($E$160:$M$160,0,Q$231))+O236)))</f>
        <v>19.140947876984114</v>
      </c>
      <c r="Q236" s="186" cm="1">
        <f t="array" ref="Q236">IF(R$231=-1,R236,IF(R$231=99,P236,IF(R$231=0,INDEX($E164:$M164,0,R$229),(INDEX($E164:$M164,0,R$231+1)-INDEX($E164:$M164,0,R$231))/(INDEX($E$160:$M$160,0,R$231+1)-INDEX($E$160:$M$160,0,R$231))+P236)))</f>
        <v>19.372135638098513</v>
      </c>
      <c r="R236" s="186" cm="1">
        <f t="array" ref="R236">IF(S$231=-1,S236,IF(S$231=99,Q236,IF(S$231=0,INDEX($E164:$M164,0,S$229),(INDEX($E164:$M164,0,S$231+1)-INDEX($E164:$M164,0,S$231))/(INDEX($E$160:$M$160,0,S$231+1)-INDEX($E$160:$M$160,0,S$231))+Q236)))</f>
        <v>19.372135638098513</v>
      </c>
      <c r="S236" s="186" cm="1">
        <f t="array" ref="S236">IF(T$231=-1,T236,IF(T$231=99,R236,IF(T$231=0,INDEX($E164:$M164,0,T$229),(INDEX($E164:$M164,0,T$231+1)-INDEX($E164:$M164,0,T$231))/(INDEX($E$160:$M$160,0,T$231+1)-INDEX($E$160:$M$160,0,T$231))+R236)))</f>
        <v>19.968829396206257</v>
      </c>
      <c r="T236" s="186" cm="1">
        <f t="array" ref="T236">IF(U$231=-1,U236,IF(U$231=99,S236,IF(U$231=0,INDEX($E164:$M164,0,U$229),(INDEX($E164:$M164,0,U$231+1)-INDEX($E164:$M164,0,U$231))/(INDEX($E$160:$M$160,0,U$231+1)-INDEX($E$160:$M$160,0,U$231))+S236)))</f>
        <v>20.565523154314</v>
      </c>
      <c r="U236" s="186" cm="1">
        <f t="array" ref="U236">IF(V$231=-1,V236,IF(V$231=99,T236,IF(V$231=0,INDEX($E164:$M164,0,V$229),(INDEX($E164:$M164,0,V$231+1)-INDEX($E164:$M164,0,V$231))/(INDEX($E$160:$M$160,0,V$231+1)-INDEX($E$160:$M$160,0,V$231))+T236)))</f>
        <v>21.162216912421744</v>
      </c>
      <c r="V236" s="186" cm="1">
        <f t="array" ref="V236">IF(W$231=-1,W236,IF(W$231=99,U236,IF(W$231=0,INDEX($E164:$M164,0,W$229),(INDEX($E164:$M164,0,W$231+1)-INDEX($E164:$M164,0,W$231))/(INDEX($E$160:$M$160,0,W$231+1)-INDEX($E$160:$M$160,0,W$231))+U236)))</f>
        <v>21.758910670529488</v>
      </c>
      <c r="W236" s="186" cm="1">
        <f t="array" ref="W236">IF(X$231=-1,X236,IF(X$231=99,V236,IF(X$231=0,INDEX($E164:$M164,0,X$229),(INDEX($E164:$M164,0,X$231+1)-INDEX($E164:$M164,0,X$231))/(INDEX($E$160:$M$160,0,X$231+1)-INDEX($E$160:$M$160,0,X$231))+V236)))</f>
        <v>22.355604428637232</v>
      </c>
      <c r="X236" s="186" cm="1">
        <f t="array" ref="X236">IF(Y$231=-1,Y236,IF(Y$231=99,W236,IF(Y$231=0,INDEX($E164:$M164,0,Y$229),(INDEX($E164:$M164,0,Y$231+1)-INDEX($E164:$M164,0,Y$231))/(INDEX($E$160:$M$160,0,Y$231+1)-INDEX($E$160:$M$160,0,Y$231))+W236)))</f>
        <v>22.952298186744976</v>
      </c>
      <c r="Y236" s="186" cm="1">
        <f t="array" ref="Y236">IF(Z$231=-1,Z236,IF(Z$231=99,X236,IF(Z$231=0,INDEX($E164:$M164,0,Z$229),(INDEX($E164:$M164,0,Z$231+1)-INDEX($E164:$M164,0,Z$231))/(INDEX($E$160:$M$160,0,Z$231+1)-INDEX($E$160:$M$160,0,Z$231))+X236)))</f>
        <v>23.54899194485272</v>
      </c>
      <c r="Z236" s="186" cm="1">
        <f t="array" ref="Z236">IF(AA$231=-1,AA236,IF(AA$231=99,Y236,IF(AA$231=0,INDEX($E164:$M164,0,AA$229),(INDEX($E164:$M164,0,AA$231+1)-INDEX($E164:$M164,0,AA$231))/(INDEX($E$160:$M$160,0,AA$231+1)-INDEX($E$160:$M$160,0,AA$231))+Y236)))</f>
        <v>24.145685702960463</v>
      </c>
      <c r="AA236" s="186" cm="1">
        <f t="array" ref="AA236">IF(AB$231=-1,AB236,IF(AB$231=99,Z236,IF(AB$231=0,INDEX($E164:$M164,0,AB$229),(INDEX($E164:$M164,0,AB$231+1)-INDEX($E164:$M164,0,AB$231))/(INDEX($E$160:$M$160,0,AB$231+1)-INDEX($E$160:$M$160,0,AB$231))+Z236)))</f>
        <v>24.742379461068207</v>
      </c>
      <c r="AB236" s="186" cm="1">
        <f t="array" ref="AB236">IF(AC$231=-1,AC236,IF(AC$231=99,AA236,IF(AC$231=0,INDEX($E164:$M164,0,AC$229),(INDEX($E164:$M164,0,AC$231+1)-INDEX($E164:$M164,0,AC$231))/(INDEX($E$160:$M$160,0,AC$231+1)-INDEX($E$160:$M$160,0,AC$231))+AA236)))</f>
        <v>19.968829396206257</v>
      </c>
      <c r="AC236" s="186" cm="1">
        <f t="array" ref="AC236">IF(AD$231=-1,AD236,IF(AD$231=99,AB236,IF(AD$231=0,INDEX($E164:$M164,0,AD$229),(INDEX($E164:$M164,0,AD$231+1)-INDEX($E164:$M164,0,AD$231))/(INDEX($E$160:$M$160,0,AD$231+1)-INDEX($E$160:$M$160,0,AD$231))+AB236)))</f>
        <v>19.831914408482906</v>
      </c>
      <c r="AD236" s="186" cm="1">
        <f t="array" ref="AD236">IF(AE$231=-1,AE236,IF(AE$231=99,AC236,IF(AE$231=0,INDEX($E164:$M164,0,AE$229),(INDEX($E164:$M164,0,AE$231+1)-INDEX($E164:$M164,0,AE$231))/(INDEX($E$160:$M$160,0,AE$231+1)-INDEX($E$160:$M$160,0,AE$231))+AC236)))</f>
        <v>19.694999420759554</v>
      </c>
      <c r="AE236" s="186" cm="1">
        <f t="array" ref="AE236">IF(AF$231=-1,AF236,IF(AF$231=99,AD236,IF(AF$231=0,INDEX($E164:$M164,0,AF$229),(INDEX($E164:$M164,0,AF$231+1)-INDEX($E164:$M164,0,AF$231))/(INDEX($E$160:$M$160,0,AF$231+1)-INDEX($E$160:$M$160,0,AF$231))+AD236)))</f>
        <v>19.558084433036203</v>
      </c>
      <c r="AF236" s="186" cm="1">
        <f t="array" ref="AF236">IF(AG$231=-1,AG236,IF(AG$231=99,AE236,IF(AG$231=0,INDEX($E164:$M164,0,AG$229),(INDEX($E164:$M164,0,AG$231+1)-INDEX($E164:$M164,0,AG$231))/(INDEX($E$160:$M$160,0,AG$231+1)-INDEX($E$160:$M$160,0,AG$231))+AE236)))</f>
        <v>19.421169445312852</v>
      </c>
      <c r="AG236" s="186" cm="1">
        <f t="array" ref="AG236">IF(AH$231=-1,AH236,IF(AH$231=99,AF236,IF(AH$231=0,INDEX($E164:$M164,0,AH$229),(INDEX($E164:$M164,0,AH$231+1)-INDEX($E164:$M164,0,AH$231))/(INDEX($E$160:$M$160,0,AH$231+1)-INDEX($E$160:$M$160,0,AH$231))+AF236)))</f>
        <v>19.284254457589501</v>
      </c>
      <c r="AH236" s="186" cm="1">
        <f t="array" ref="AH236">IF(AI$231=-1,AI236,IF(AI$231=99,AG236,IF(AI$231=0,INDEX($E164:$M164,0,AI$229),(INDEX($E164:$M164,0,AI$231+1)-INDEX($E164:$M164,0,AI$231))/(INDEX($E$160:$M$160,0,AI$231+1)-INDEX($E$160:$M$160,0,AI$231))+AG236)))</f>
        <v>19.14733946986615</v>
      </c>
      <c r="AI236" s="186" cm="1">
        <f t="array" ref="AI236">IF(AJ$231=-1,AJ236,IF(AJ$231=99,AH236,IF(AJ$231=0,INDEX($E164:$M164,0,AJ$229),(INDEX($E164:$M164,0,AJ$231+1)-INDEX($E164:$M164,0,AJ$231))/(INDEX($E$160:$M$160,0,AJ$231+1)-INDEX($E$160:$M$160,0,AJ$231))+AH236)))</f>
        <v>19.010424482142799</v>
      </c>
      <c r="AJ236" s="186" cm="1">
        <f t="array" ref="AJ236">IF(AK$231=-1,AK236,IF(AK$231=99,AI236,IF(AK$231=0,INDEX($E164:$M164,0,AK$229),(INDEX($E164:$M164,0,AK$231+1)-INDEX($E164:$M164,0,AK$231))/(INDEX($E$160:$M$160,0,AK$231+1)-INDEX($E$160:$M$160,0,AK$231))+AI236)))</f>
        <v>18.873509494419448</v>
      </c>
      <c r="AK236" s="186" cm="1">
        <f t="array" ref="AK236">IF(AL$231=-1,AL236,IF(AL$231=99,AJ236,IF(AL$231=0,INDEX($E164:$M164,0,AL$229),(INDEX($E164:$M164,0,AL$231+1)-INDEX($E164:$M164,0,AL$231))/(INDEX($E$160:$M$160,0,AL$231+1)-INDEX($E$160:$M$160,0,AL$231))+AJ236)))</f>
        <v>18.736594506696097</v>
      </c>
      <c r="AL236" s="186" cm="1">
        <f t="array" ref="AL236">IF(AM$231=-1,AM236,IF(AM$231=99,AK236,IF(AM$231=0,INDEX($E164:$M164,0,AM$229),(INDEX($E164:$M164,0,AM$231+1)-INDEX($E164:$M164,0,AM$231))/(INDEX($E$160:$M$160,0,AM$231+1)-INDEX($E$160:$M$160,0,AM$231))+AK236)))</f>
        <v>19.831914408482906</v>
      </c>
      <c r="AM236" s="186" cm="1">
        <f t="array" ref="AM236">IF(AN$231=-1,AN236,IF(AN$231=99,AL236,IF(AN$231=0,INDEX($E164:$M164,0,AN$229),(INDEX($E164:$M164,0,AN$231+1)-INDEX($E164:$M164,0,AN$231))/(INDEX($E$160:$M$160,0,AN$231+1)-INDEX($E$160:$M$160,0,AN$231))+AL236)))</f>
        <v>19.897241717439872</v>
      </c>
      <c r="AN236" s="186" cm="1">
        <f t="array" ref="AN236">IF(AO$231=-1,AO236,IF(AO$231=99,AM236,IF(AO$231=0,INDEX($E164:$M164,0,AO$229),(INDEX($E164:$M164,0,AO$231+1)-INDEX($E164:$M164,0,AO$231))/(INDEX($E$160:$M$160,0,AO$231+1)-INDEX($E$160:$M$160,0,AO$231))+AM236)))</f>
        <v>19.962569026396839</v>
      </c>
      <c r="AO236" s="186" cm="1">
        <f t="array" ref="AO236">IF(AP$231=-1,AP236,IF(AP$231=99,AN236,IF(AP$231=0,INDEX($E164:$M164,0,AP$229),(INDEX($E164:$M164,0,AP$231+1)-INDEX($E164:$M164,0,AP$231))/(INDEX($E$160:$M$160,0,AP$231+1)-INDEX($E$160:$M$160,0,AP$231))+AN236)))</f>
        <v>20.027896335353805</v>
      </c>
      <c r="AP236" s="186" cm="1">
        <f t="array" ref="AP236">IF(AQ$231=-1,AQ236,IF(AQ$231=99,AO236,IF(AQ$231=0,INDEX($E164:$M164,0,AQ$229),(INDEX($E164:$M164,0,AQ$231+1)-INDEX($E164:$M164,0,AQ$231))/(INDEX($E$160:$M$160,0,AQ$231+1)-INDEX($E$160:$M$160,0,AQ$231))+AO236)))</f>
        <v>20.093223644310772</v>
      </c>
      <c r="AQ236" s="186" cm="1">
        <f t="array" ref="AQ236">IF(AR$231=-1,AR236,IF(AR$231=99,AP236,IF(AR$231=0,INDEX($E164:$M164,0,AR$229),(INDEX($E164:$M164,0,AR$231+1)-INDEX($E164:$M164,0,AR$231))/(INDEX($E$160:$M$160,0,AR$231+1)-INDEX($E$160:$M$160,0,AR$231))+AP236)))</f>
        <v>20.158550953267738</v>
      </c>
      <c r="AR236" s="186" cm="1">
        <f t="array" ref="AR236">IF(AS$231=-1,AS236,IF(AS$231=99,AQ236,IF(AS$231=0,INDEX($E164:$M164,0,AS$229),(INDEX($E164:$M164,0,AS$231+1)-INDEX($E164:$M164,0,AS$231))/(INDEX($E$160:$M$160,0,AS$231+1)-INDEX($E$160:$M$160,0,AS$231))+AQ236)))</f>
        <v>20.223878262224705</v>
      </c>
      <c r="AS236" s="186" cm="1">
        <f t="array" ref="AS236">IF(AT$231=-1,AT236,IF(AT$231=99,AR236,IF(AT$231=0,INDEX($E164:$M164,0,AT$229),(INDEX($E164:$M164,0,AT$231+1)-INDEX($E164:$M164,0,AT$231))/(INDEX($E$160:$M$160,0,AT$231+1)-INDEX($E$160:$M$160,0,AT$231))+AR236)))</f>
        <v>20.289205571181672</v>
      </c>
      <c r="AT236" s="186" cm="1">
        <f t="array" ref="AT236">IF(AU$231=-1,AU236,IF(AU$231=99,AS236,IF(AU$231=0,INDEX($E164:$M164,0,AU$229),(INDEX($E164:$M164,0,AU$231+1)-INDEX($E164:$M164,0,AU$231))/(INDEX($E$160:$M$160,0,AU$231+1)-INDEX($E$160:$M$160,0,AU$231))+AS236)))</f>
        <v>20.354532880138638</v>
      </c>
      <c r="AU236" s="186" cm="1">
        <f t="array" ref="AU236">IF(AV$231=-1,AV236,IF(AV$231=99,AT236,IF(AV$231=0,INDEX($E164:$M164,0,AV$229),(INDEX($E164:$M164,0,AV$231+1)-INDEX($E164:$M164,0,AV$231))/(INDEX($E$160:$M$160,0,AV$231+1)-INDEX($E$160:$M$160,0,AV$231))+AT236)))</f>
        <v>20.419860189095605</v>
      </c>
      <c r="AV236" s="186" cm="1">
        <f t="array" ref="AV236">IF(AW$231=-1,AW236,IF(AW$231=99,AU236,IF(AW$231=0,INDEX($E164:$M164,0,AW$229),(INDEX($E164:$M164,0,AW$231+1)-INDEX($E164:$M164,0,AW$231))/(INDEX($E$160:$M$160,0,AW$231+1)-INDEX($E$160:$M$160,0,AW$231))+AU236)))</f>
        <v>20.419860189095601</v>
      </c>
      <c r="AW236" s="186" cm="1">
        <f t="array" ref="AW236">IF(AX$231=-1,AX236,IF(AX$231=99,AV236,IF(AX$231=0,INDEX($E164:$M164,0,AX$229),(INDEX($E164:$M164,0,AX$231+1)-INDEX($E164:$M164,0,AX$231))/(INDEX($E$160:$M$160,0,AX$231+1)-INDEX($E$160:$M$160,0,AX$231))+AV236)))</f>
        <v>20.419860189095601</v>
      </c>
      <c r="AX236" s="186" cm="1">
        <f t="array" ref="AX236">IF(AY$231=-1,AZ236,IF(AY$231=99,AW236,IF(AY$231=0,INDEX($E164:$M164,0,AY$229),(INDEX($E164:$M164,0,AY$231+1)-INDEX($E164:$M164,0,AY$231))/(INDEX($E$160:$M$160,0,AY$231+1)-INDEX($E$160:$M$160,0,AY$231))+AW236)))</f>
        <v>20.419860189095601</v>
      </c>
      <c r="AZ236" s="186"/>
      <c r="BA236" s="186"/>
      <c r="BB236" s="186"/>
      <c r="BC236" s="186"/>
      <c r="BD236" s="186"/>
      <c r="BE236" s="186"/>
    </row>
    <row r="237" spans="1:58">
      <c r="A237" s="185" t="s">
        <v>16</v>
      </c>
      <c r="B237" s="22" t="str">
        <f t="shared" si="612"/>
        <v/>
      </c>
      <c r="C237" s="23" t="str">
        <f t="shared" si="613"/>
        <v/>
      </c>
      <c r="E237" s="23" t="str">
        <f t="shared" si="614"/>
        <v/>
      </c>
      <c r="F237" s="23"/>
      <c r="G237" s="23" t="str">
        <f t="shared" si="614"/>
        <v/>
      </c>
      <c r="H237" s="23" t="str">
        <f t="shared" si="614"/>
        <v/>
      </c>
      <c r="I237" s="57" t="str">
        <f t="shared" si="615"/>
        <v>TPPUMBT</v>
      </c>
      <c r="J237" s="186">
        <f t="shared" si="616"/>
        <v>83.773721682742135</v>
      </c>
      <c r="K237" s="186" cm="1">
        <f t="array" ref="K237">IF(L$231=-1,L237,IF(L$231=99,J237,IF(L$231=0,INDEX($E165:$M165,0,L$229),(INDEX($E165:$M165,0,L$231+1)-INDEX($E165:$M165,0,L$231))/(INDEX($E$160:$M$160,0,L$231+1)-INDEX($E$160:$M$160,0,L$231))+J237)))</f>
        <v>87.997607290983865</v>
      </c>
      <c r="L237" s="186" cm="1">
        <f t="array" ref="L237">IF(M$231=-1,M237,IF(M$231=99,K237,IF(M$231=0,INDEX($E165:$M165,0,M$229),(INDEX($E165:$M165,0,M$231+1)-INDEX($E165:$M165,0,M$231))/(INDEX($E$160:$M$160,0,M$231+1)-INDEX($E$160:$M$160,0,M$231))+K237)))</f>
        <v>92.221492899225595</v>
      </c>
      <c r="M237" s="186" cm="1">
        <f t="array" ref="M237">IF(N$231=-1,N237,IF(N$231=99,L237,IF(N$231=0,INDEX($E165:$M165,0,N$229),(INDEX($E165:$M165,0,N$231+1)-INDEX($E165:$M165,0,N$231))/(INDEX($E$160:$M$160,0,N$231+1)-INDEX($E$160:$M$160,0,N$231))+L237)))</f>
        <v>96.445378507467325</v>
      </c>
      <c r="N237" s="186" cm="1">
        <f t="array" ref="N237">IF(O$231=-1,O237,IF(O$231=99,M237,IF(O$231=0,INDEX($E165:$M165,0,O$229),(INDEX($E165:$M165,0,O$231+1)-INDEX($E165:$M165,0,O$231))/(INDEX($E$160:$M$160,0,O$231+1)-INDEX($E$160:$M$160,0,O$231))+M237)))</f>
        <v>98.244115506186333</v>
      </c>
      <c r="O237" s="186" cm="1">
        <f t="array" ref="O237">IF(P$231=-1,P237,IF(P$231=99,N237,IF(P$231=0,INDEX($E165:$M165,0,P$229),(INDEX($E165:$M165,0,P$231+1)-INDEX($E165:$M165,0,P$231))/(INDEX($E$160:$M$160,0,P$231+1)-INDEX($E$160:$M$160,0,P$231))+N237)))</f>
        <v>100.04285250490534</v>
      </c>
      <c r="P237" s="186" cm="1">
        <f t="array" ref="P237">IF(Q$231=-1,Q237,IF(Q$231=99,O237,IF(Q$231=0,INDEX($E165:$M165,0,Q$229),(INDEX($E165:$M165,0,Q$231+1)-INDEX($E165:$M165,0,Q$231))/(INDEX($E$160:$M$160,0,Q$231+1)-INDEX($E$160:$M$160,0,Q$231))+O237)))</f>
        <v>101.26596072755785</v>
      </c>
      <c r="Q237" s="186" cm="1">
        <f t="array" ref="Q237">IF(R$231=-1,R237,IF(R$231=99,P237,IF(R$231=0,INDEX($E165:$M165,0,R$229),(INDEX($E165:$M165,0,R$231+1)-INDEX($E165:$M165,0,R$231))/(INDEX($E$160:$M$160,0,R$231+1)-INDEX($E$160:$M$160,0,R$231))+P237)))</f>
        <v>102.48906895021037</v>
      </c>
      <c r="R237" s="186" cm="1">
        <f t="array" ref="R237">IF(S$231=-1,S237,IF(S$231=99,Q237,IF(S$231=0,INDEX($E165:$M165,0,S$229),(INDEX($E165:$M165,0,S$231+1)-INDEX($E165:$M165,0,S$231))/(INDEX($E$160:$M$160,0,S$231+1)-INDEX($E$160:$M$160,0,S$231))+Q237)))</f>
        <v>102.48906895021038</v>
      </c>
      <c r="S237" s="186" cm="1">
        <f t="array" ref="S237">IF(T$231=-1,T237,IF(T$231=99,R237,IF(T$231=0,INDEX($E165:$M165,0,T$229),(INDEX($E165:$M165,0,T$231+1)-INDEX($E165:$M165,0,T$231))/(INDEX($E$160:$M$160,0,T$231+1)-INDEX($E$160:$M$160,0,T$231))+R237)))</f>
        <v>105.64590146776689</v>
      </c>
      <c r="T237" s="186" cm="1">
        <f t="array" ref="T237">IF(U$231=-1,U237,IF(U$231=99,S237,IF(U$231=0,INDEX($E165:$M165,0,U$229),(INDEX($E165:$M165,0,U$231+1)-INDEX($E165:$M165,0,U$231))/(INDEX($E$160:$M$160,0,U$231+1)-INDEX($E$160:$M$160,0,U$231))+S237)))</f>
        <v>108.8027339853234</v>
      </c>
      <c r="U237" s="186" cm="1">
        <f t="array" ref="U237">IF(V$231=-1,V237,IF(V$231=99,T237,IF(V$231=0,INDEX($E165:$M165,0,V$229),(INDEX($E165:$M165,0,V$231+1)-INDEX($E165:$M165,0,V$231))/(INDEX($E$160:$M$160,0,V$231+1)-INDEX($E$160:$M$160,0,V$231))+T237)))</f>
        <v>111.95956650287991</v>
      </c>
      <c r="V237" s="186" cm="1">
        <f t="array" ref="V237">IF(W$231=-1,W237,IF(W$231=99,U237,IF(W$231=0,INDEX($E165:$M165,0,W$229),(INDEX($E165:$M165,0,W$231+1)-INDEX($E165:$M165,0,W$231))/(INDEX($E$160:$M$160,0,W$231+1)-INDEX($E$160:$M$160,0,W$231))+U237)))</f>
        <v>115.11639902043642</v>
      </c>
      <c r="W237" s="186" cm="1">
        <f t="array" ref="W237">IF(X$231=-1,X237,IF(X$231=99,V237,IF(X$231=0,INDEX($E165:$M165,0,X$229),(INDEX($E165:$M165,0,X$231+1)-INDEX($E165:$M165,0,X$231))/(INDEX($E$160:$M$160,0,X$231+1)-INDEX($E$160:$M$160,0,X$231))+V237)))</f>
        <v>118.27323153799293</v>
      </c>
      <c r="X237" s="186" cm="1">
        <f t="array" ref="X237">IF(Y$231=-1,Y237,IF(Y$231=99,W237,IF(Y$231=0,INDEX($E165:$M165,0,Y$229),(INDEX($E165:$M165,0,Y$231+1)-INDEX($E165:$M165,0,Y$231))/(INDEX($E$160:$M$160,0,Y$231+1)-INDEX($E$160:$M$160,0,Y$231))+W237)))</f>
        <v>121.43006405554944</v>
      </c>
      <c r="Y237" s="186" cm="1">
        <f t="array" ref="Y237">IF(Z$231=-1,Z237,IF(Z$231=99,X237,IF(Z$231=0,INDEX($E165:$M165,0,Z$229),(INDEX($E165:$M165,0,Z$231+1)-INDEX($E165:$M165,0,Z$231))/(INDEX($E$160:$M$160,0,Z$231+1)-INDEX($E$160:$M$160,0,Z$231))+X237)))</f>
        <v>124.58689657310595</v>
      </c>
      <c r="Z237" s="186" cm="1">
        <f t="array" ref="Z237">IF(AA$231=-1,AA237,IF(AA$231=99,Y237,IF(AA$231=0,INDEX($E165:$M165,0,AA$229),(INDEX($E165:$M165,0,AA$231+1)-INDEX($E165:$M165,0,AA$231))/(INDEX($E$160:$M$160,0,AA$231+1)-INDEX($E$160:$M$160,0,AA$231))+Y237)))</f>
        <v>127.74372909066246</v>
      </c>
      <c r="AA237" s="186" cm="1">
        <f t="array" ref="AA237">IF(AB$231=-1,AB237,IF(AB$231=99,Z237,IF(AB$231=0,INDEX($E165:$M165,0,AB$229),(INDEX($E165:$M165,0,AB$231+1)-INDEX($E165:$M165,0,AB$231))/(INDEX($E$160:$M$160,0,AB$231+1)-INDEX($E$160:$M$160,0,AB$231))+Z237)))</f>
        <v>130.90056160821896</v>
      </c>
      <c r="AB237" s="186" cm="1">
        <f t="array" ref="AB237">IF(AC$231=-1,AC237,IF(AC$231=99,AA237,IF(AC$231=0,INDEX($E165:$M165,0,AC$229),(INDEX($E165:$M165,0,AC$231+1)-INDEX($E165:$M165,0,AC$231))/(INDEX($E$160:$M$160,0,AC$231+1)-INDEX($E$160:$M$160,0,AC$231))+AA237)))</f>
        <v>105.64590146776689</v>
      </c>
      <c r="AC237" s="186" cm="1">
        <f t="array" ref="AC237">IF(AD$231=-1,AD237,IF(AD$231=99,AB237,IF(AD$231=0,INDEX($E165:$M165,0,AD$229),(INDEX($E165:$M165,0,AD$231+1)-INDEX($E165:$M165,0,AD$231))/(INDEX($E$160:$M$160,0,AD$231+1)-INDEX($E$160:$M$160,0,AD$231))+AB237)))</f>
        <v>104.92154717460889</v>
      </c>
      <c r="AD237" s="186" cm="1">
        <f t="array" ref="AD237">IF(AE$231=-1,AE237,IF(AE$231=99,AC237,IF(AE$231=0,INDEX($E165:$M165,0,AE$229),(INDEX($E165:$M165,0,AE$231+1)-INDEX($E165:$M165,0,AE$231))/(INDEX($E$160:$M$160,0,AE$231+1)-INDEX($E$160:$M$160,0,AE$231))+AC237)))</f>
        <v>104.19719288145089</v>
      </c>
      <c r="AE237" s="186" cm="1">
        <f t="array" ref="AE237">IF(AF$231=-1,AF237,IF(AF$231=99,AD237,IF(AF$231=0,INDEX($E165:$M165,0,AF$229),(INDEX($E165:$M165,0,AF$231+1)-INDEX($E165:$M165,0,AF$231))/(INDEX($E$160:$M$160,0,AF$231+1)-INDEX($E$160:$M$160,0,AF$231))+AD237)))</f>
        <v>103.47283858829289</v>
      </c>
      <c r="AF237" s="186" cm="1">
        <f t="array" ref="AF237">IF(AG$231=-1,AG237,IF(AG$231=99,AE237,IF(AG$231=0,INDEX($E165:$M165,0,AG$229),(INDEX($E165:$M165,0,AG$231+1)-INDEX($E165:$M165,0,AG$231))/(INDEX($E$160:$M$160,0,AG$231+1)-INDEX($E$160:$M$160,0,AG$231))+AE237)))</f>
        <v>102.74848429513489</v>
      </c>
      <c r="AG237" s="186" cm="1">
        <f t="array" ref="AG237">IF(AH$231=-1,AH237,IF(AH$231=99,AF237,IF(AH$231=0,INDEX($E165:$M165,0,AH$229),(INDEX($E165:$M165,0,AH$231+1)-INDEX($E165:$M165,0,AH$231))/(INDEX($E$160:$M$160,0,AH$231+1)-INDEX($E$160:$M$160,0,AH$231))+AF237)))</f>
        <v>102.02413000197689</v>
      </c>
      <c r="AH237" s="186" cm="1">
        <f t="array" ref="AH237">IF(AI$231=-1,AI237,IF(AI$231=99,AG237,IF(AI$231=0,INDEX($E165:$M165,0,AI$229),(INDEX($E165:$M165,0,AI$231+1)-INDEX($E165:$M165,0,AI$231))/(INDEX($E$160:$M$160,0,AI$231+1)-INDEX($E$160:$M$160,0,AI$231))+AG237)))</f>
        <v>101.29977570881888</v>
      </c>
      <c r="AI237" s="186" cm="1">
        <f t="array" ref="AI237">IF(AJ$231=-1,AJ237,IF(AJ$231=99,AH237,IF(AJ$231=0,INDEX($E165:$M165,0,AJ$229),(INDEX($E165:$M165,0,AJ$231+1)-INDEX($E165:$M165,0,AJ$231))/(INDEX($E$160:$M$160,0,AJ$231+1)-INDEX($E$160:$M$160,0,AJ$231))+AH237)))</f>
        <v>100.57542141566088</v>
      </c>
      <c r="AJ237" s="186" cm="1">
        <f t="array" ref="AJ237">IF(AK$231=-1,AK237,IF(AK$231=99,AI237,IF(AK$231=0,INDEX($E165:$M165,0,AK$229),(INDEX($E165:$M165,0,AK$231+1)-INDEX($E165:$M165,0,AK$231))/(INDEX($E$160:$M$160,0,AK$231+1)-INDEX($E$160:$M$160,0,AK$231))+AI237)))</f>
        <v>99.851067122502883</v>
      </c>
      <c r="AK237" s="186" cm="1">
        <f t="array" ref="AK237">IF(AL$231=-1,AL237,IF(AL$231=99,AJ237,IF(AL$231=0,INDEX($E165:$M165,0,AL$229),(INDEX($E165:$M165,0,AL$231+1)-INDEX($E165:$M165,0,AL$231))/(INDEX($E$160:$M$160,0,AL$231+1)-INDEX($E$160:$M$160,0,AL$231))+AJ237)))</f>
        <v>99.126712829344882</v>
      </c>
      <c r="AL237" s="186" cm="1">
        <f t="array" ref="AL237">IF(AM$231=-1,AM237,IF(AM$231=99,AK237,IF(AM$231=0,INDEX($E165:$M165,0,AM$229),(INDEX($E165:$M165,0,AM$231+1)-INDEX($E165:$M165,0,AM$231))/(INDEX($E$160:$M$160,0,AM$231+1)-INDEX($E$160:$M$160,0,AM$231))+AK237)))</f>
        <v>104.92154717460889</v>
      </c>
      <c r="AM237" s="186" cm="1">
        <f t="array" ref="AM237">IF(AN$231=-1,AN237,IF(AN$231=99,AL237,IF(AN$231=0,INDEX($E165:$M165,0,AN$229),(INDEX($E165:$M165,0,AN$231+1)-INDEX($E165:$M165,0,AN$231))/(INDEX($E$160:$M$160,0,AN$231+1)-INDEX($E$160:$M$160,0,AN$231))+AL237)))</f>
        <v>105.26716395105014</v>
      </c>
      <c r="AN237" s="186" cm="1">
        <f t="array" ref="AN237">IF(AO$231=-1,AO237,IF(AO$231=99,AM237,IF(AO$231=0,INDEX($E165:$M165,0,AO$229),(INDEX($E165:$M165,0,AO$231+1)-INDEX($E165:$M165,0,AO$231))/(INDEX($E$160:$M$160,0,AO$231+1)-INDEX($E$160:$M$160,0,AO$231))+AM237)))</f>
        <v>105.61278072749138</v>
      </c>
      <c r="AO237" s="186" cm="1">
        <f t="array" ref="AO237">IF(AP$231=-1,AP237,IF(AP$231=99,AN237,IF(AP$231=0,INDEX($E165:$M165,0,AP$229),(INDEX($E165:$M165,0,AP$231+1)-INDEX($E165:$M165,0,AP$231))/(INDEX($E$160:$M$160,0,AP$231+1)-INDEX($E$160:$M$160,0,AP$231))+AN237)))</f>
        <v>105.95839750393263</v>
      </c>
      <c r="AP237" s="186" cm="1">
        <f t="array" ref="AP237">IF(AQ$231=-1,AQ237,IF(AQ$231=99,AO237,IF(AQ$231=0,INDEX($E165:$M165,0,AQ$229),(INDEX($E165:$M165,0,AQ$231+1)-INDEX($E165:$M165,0,AQ$231))/(INDEX($E$160:$M$160,0,AQ$231+1)-INDEX($E$160:$M$160,0,AQ$231))+AO237)))</f>
        <v>106.30401428037388</v>
      </c>
      <c r="AQ237" s="186" cm="1">
        <f t="array" ref="AQ237">IF(AR$231=-1,AR237,IF(AR$231=99,AP237,IF(AR$231=0,INDEX($E165:$M165,0,AR$229),(INDEX($E165:$M165,0,AR$231+1)-INDEX($E165:$M165,0,AR$231))/(INDEX($E$160:$M$160,0,AR$231+1)-INDEX($E$160:$M$160,0,AR$231))+AP237)))</f>
        <v>106.64963105681512</v>
      </c>
      <c r="AR237" s="186" cm="1">
        <f t="array" ref="AR237">IF(AS$231=-1,AS237,IF(AS$231=99,AQ237,IF(AS$231=0,INDEX($E165:$M165,0,AS$229),(INDEX($E165:$M165,0,AS$231+1)-INDEX($E165:$M165,0,AS$231))/(INDEX($E$160:$M$160,0,AS$231+1)-INDEX($E$160:$M$160,0,AS$231))+AQ237)))</f>
        <v>106.99524783325637</v>
      </c>
      <c r="AS237" s="186" cm="1">
        <f t="array" ref="AS237">IF(AT$231=-1,AT237,IF(AT$231=99,AR237,IF(AT$231=0,INDEX($E165:$M165,0,AT$229),(INDEX($E165:$M165,0,AT$231+1)-INDEX($E165:$M165,0,AT$231))/(INDEX($E$160:$M$160,0,AT$231+1)-INDEX($E$160:$M$160,0,AT$231))+AR237)))</f>
        <v>107.34086460969762</v>
      </c>
      <c r="AT237" s="186" cm="1">
        <f t="array" ref="AT237">IF(AU$231=-1,AU237,IF(AU$231=99,AS237,IF(AU$231=0,INDEX($E165:$M165,0,AU$229),(INDEX($E165:$M165,0,AU$231+1)-INDEX($E165:$M165,0,AU$231))/(INDEX($E$160:$M$160,0,AU$231+1)-INDEX($E$160:$M$160,0,AU$231))+AS237)))</f>
        <v>107.68648138613887</v>
      </c>
      <c r="AU237" s="186" cm="1">
        <f t="array" ref="AU237">IF(AV$231=-1,AV237,IF(AV$231=99,AT237,IF(AV$231=0,INDEX($E165:$M165,0,AV$229),(INDEX($E165:$M165,0,AV$231+1)-INDEX($E165:$M165,0,AV$231))/(INDEX($E$160:$M$160,0,AV$231+1)-INDEX($E$160:$M$160,0,AV$231))+AT237)))</f>
        <v>108.03209816258011</v>
      </c>
      <c r="AV237" s="186" cm="1">
        <f t="array" ref="AV237">IF(AW$231=-1,AW237,IF(AW$231=99,AU237,IF(AW$231=0,INDEX($E165:$M165,0,AW$229),(INDEX($E165:$M165,0,AW$231+1)-INDEX($E165:$M165,0,AW$231))/(INDEX($E$160:$M$160,0,AW$231+1)-INDEX($E$160:$M$160,0,AW$231))+AU237)))</f>
        <v>108.0320981625801</v>
      </c>
      <c r="AW237" s="186" cm="1">
        <f t="array" ref="AW237">IF(AX$231=-1,AX237,IF(AX$231=99,AV237,IF(AX$231=0,INDEX($E165:$M165,0,AX$229),(INDEX($E165:$M165,0,AX$231+1)-INDEX($E165:$M165,0,AX$231))/(INDEX($E$160:$M$160,0,AX$231+1)-INDEX($E$160:$M$160,0,AX$231))+AV237)))</f>
        <v>108.0320981625801</v>
      </c>
      <c r="AX237" s="186" cm="1">
        <f t="array" ref="AX237">IF(AY$231=-1,AZ237,IF(AY$231=99,AW237,IF(AY$231=0,INDEX($E165:$M165,0,AY$229),(INDEX($E165:$M165,0,AY$231+1)-INDEX($E165:$M165,0,AY$231))/(INDEX($E$160:$M$160,0,AY$231+1)-INDEX($E$160:$M$160,0,AY$231))+AW237)))</f>
        <v>108.0320981625801</v>
      </c>
      <c r="AZ237" s="186"/>
      <c r="BA237" s="186"/>
      <c r="BB237" s="186"/>
      <c r="BC237" s="186"/>
      <c r="BD237" s="186"/>
      <c r="BE237" s="186"/>
    </row>
    <row r="238" spans="1:58">
      <c r="A238" s="185" t="s">
        <v>16</v>
      </c>
      <c r="B238" s="22" t="str">
        <f t="shared" si="612"/>
        <v/>
      </c>
      <c r="C238" s="23" t="str">
        <f t="shared" si="613"/>
        <v/>
      </c>
      <c r="E238" s="23" t="str">
        <f t="shared" si="614"/>
        <v/>
      </c>
      <c r="F238" s="23"/>
      <c r="G238" s="23" t="str">
        <f t="shared" si="614"/>
        <v/>
      </c>
      <c r="H238" s="23" t="str">
        <f t="shared" si="614"/>
        <v/>
      </c>
      <c r="I238" s="57" t="str">
        <f t="shared" si="615"/>
        <v>TPPUBRT</v>
      </c>
      <c r="J238" s="186">
        <f t="shared" si="616"/>
        <v>0.52719357125417843</v>
      </c>
      <c r="K238" s="186" cm="1">
        <f t="array" ref="K238">IF(L$231=-1,L238,IF(L$231=99,J238,IF(L$231=0,INDEX($E166:$M166,0,L$229),(INDEX($E166:$M166,0,L$231+1)-INDEX($E166:$M166,0,L$231))/(INDEX($E$160:$M$160,0,L$231+1)-INDEX($E$160:$M$160,0,L$231))+J238)))</f>
        <v>0.61204334356190382</v>
      </c>
      <c r="L238" s="186" cm="1">
        <f t="array" ref="L238">IF(M$231=-1,M238,IF(M$231=99,K238,IF(M$231=0,INDEX($E166:$M166,0,M$229),(INDEX($E166:$M166,0,M$231+1)-INDEX($E166:$M166,0,M$231))/(INDEX($E$160:$M$160,0,M$231+1)-INDEX($E$160:$M$160,0,M$231))+K238)))</f>
        <v>0.69689311586962921</v>
      </c>
      <c r="M238" s="186" cm="1">
        <f t="array" ref="M238">IF(N$231=-1,N238,IF(N$231=99,L238,IF(N$231=0,INDEX($E166:$M166,0,N$229),(INDEX($E166:$M166,0,N$231+1)-INDEX($E166:$M166,0,N$231))/(INDEX($E$160:$M$160,0,N$231+1)-INDEX($E$160:$M$160,0,N$231))+L238)))</f>
        <v>0.78174288817735449</v>
      </c>
      <c r="N238" s="186" cm="1">
        <f t="array" ref="N238">IF(O$231=-1,O238,IF(O$231=99,M238,IF(O$231=0,INDEX($E166:$M166,0,O$229),(INDEX($E166:$M166,0,O$231+1)-INDEX($E166:$M166,0,O$231))/(INDEX($E$160:$M$160,0,O$231+1)-INDEX($E$160:$M$160,0,O$231))+M238)))</f>
        <v>1.1773693267136232</v>
      </c>
      <c r="O238" s="186" cm="1">
        <f t="array" ref="O238">IF(P$231=-1,P238,IF(P$231=99,N238,IF(P$231=0,INDEX($E166:$M166,0,P$229),(INDEX($E166:$M166,0,P$231+1)-INDEX($E166:$M166,0,P$231))/(INDEX($E$160:$M$160,0,P$231+1)-INDEX($E$160:$M$160,0,P$231))+N238)))</f>
        <v>1.5729957652498918</v>
      </c>
      <c r="P238" s="186" cm="1">
        <f t="array" ref="P238">IF(Q$231=-1,Q238,IF(Q$231=99,O238,IF(Q$231=0,INDEX($E166:$M166,0,Q$229),(INDEX($E166:$M166,0,Q$231+1)-INDEX($E166:$M166,0,Q$231))/(INDEX($E$160:$M$160,0,Q$231+1)-INDEX($E$160:$M$160,0,Q$231))+O238)))</f>
        <v>2.055993971556382</v>
      </c>
      <c r="Q238" s="186" cm="1">
        <f t="array" ref="Q238">IF(R$231=-1,R238,IF(R$231=99,P238,IF(R$231=0,INDEX($E166:$M166,0,R$229),(INDEX($E166:$M166,0,R$231+1)-INDEX($E166:$M166,0,R$231))/(INDEX($E$160:$M$160,0,R$231+1)-INDEX($E$160:$M$160,0,R$231))+P238)))</f>
        <v>2.5389921778628719</v>
      </c>
      <c r="R238" s="186" cm="1">
        <f t="array" ref="R238">IF(S$231=-1,S238,IF(S$231=99,Q238,IF(S$231=0,INDEX($E166:$M166,0,S$229),(INDEX($E166:$M166,0,S$231+1)-INDEX($E166:$M166,0,S$231))/(INDEX($E$160:$M$160,0,S$231+1)-INDEX($E$160:$M$160,0,S$231))+Q238)))</f>
        <v>2.5389921778628719</v>
      </c>
      <c r="S238" s="186" cm="1">
        <f t="array" ref="S238">IF(T$231=-1,T238,IF(T$231=99,R238,IF(T$231=0,INDEX($E166:$M166,0,T$229),(INDEX($E166:$M166,0,T$231+1)-INDEX($E166:$M166,0,T$231))/(INDEX($E$160:$M$160,0,T$231+1)-INDEX($E$160:$M$160,0,T$231))+R238)))</f>
        <v>2.6062673324390282</v>
      </c>
      <c r="T238" s="186" cm="1">
        <f t="array" ref="T238">IF(U$231=-1,U238,IF(U$231=99,S238,IF(U$231=0,INDEX($E166:$M166,0,U$229),(INDEX($E166:$M166,0,U$231+1)-INDEX($E166:$M166,0,U$231))/(INDEX($E$160:$M$160,0,U$231+1)-INDEX($E$160:$M$160,0,U$231))+S238)))</f>
        <v>2.6735424870151845</v>
      </c>
      <c r="U238" s="186" cm="1">
        <f t="array" ref="U238">IF(V$231=-1,V238,IF(V$231=99,T238,IF(V$231=0,INDEX($E166:$M166,0,V$229),(INDEX($E166:$M166,0,V$231+1)-INDEX($E166:$M166,0,V$231))/(INDEX($E$160:$M$160,0,V$231+1)-INDEX($E$160:$M$160,0,V$231))+T238)))</f>
        <v>2.7408176415913408</v>
      </c>
      <c r="V238" s="186" cm="1">
        <f t="array" ref="V238">IF(W$231=-1,W238,IF(W$231=99,U238,IF(W$231=0,INDEX($E166:$M166,0,W$229),(INDEX($E166:$M166,0,W$231+1)-INDEX($E166:$M166,0,W$231))/(INDEX($E$160:$M$160,0,W$231+1)-INDEX($E$160:$M$160,0,W$231))+U238)))</f>
        <v>2.8080927961674971</v>
      </c>
      <c r="W238" s="186" cm="1">
        <f t="array" ref="W238">IF(X$231=-1,X238,IF(X$231=99,V238,IF(X$231=0,INDEX($E166:$M166,0,X$229),(INDEX($E166:$M166,0,X$231+1)-INDEX($E166:$M166,0,X$231))/(INDEX($E$160:$M$160,0,X$231+1)-INDEX($E$160:$M$160,0,X$231))+V238)))</f>
        <v>2.8753679507436534</v>
      </c>
      <c r="X238" s="186" cm="1">
        <f t="array" ref="X238">IF(Y$231=-1,Y238,IF(Y$231=99,W238,IF(Y$231=0,INDEX($E166:$M166,0,Y$229),(INDEX($E166:$M166,0,Y$231+1)-INDEX($E166:$M166,0,Y$231))/(INDEX($E$160:$M$160,0,Y$231+1)-INDEX($E$160:$M$160,0,Y$231))+W238)))</f>
        <v>2.9426431053198097</v>
      </c>
      <c r="Y238" s="186" cm="1">
        <f t="array" ref="Y238">IF(Z$231=-1,Z238,IF(Z$231=99,X238,IF(Z$231=0,INDEX($E166:$M166,0,Z$229),(INDEX($E166:$M166,0,Z$231+1)-INDEX($E166:$M166,0,Z$231))/(INDEX($E$160:$M$160,0,Z$231+1)-INDEX($E$160:$M$160,0,Z$231))+X238)))</f>
        <v>3.009918259895966</v>
      </c>
      <c r="Z238" s="186" cm="1">
        <f t="array" ref="Z238">IF(AA$231=-1,AA238,IF(AA$231=99,Y238,IF(AA$231=0,INDEX($E166:$M166,0,AA$229),(INDEX($E166:$M166,0,AA$231+1)-INDEX($E166:$M166,0,AA$231))/(INDEX($E$160:$M$160,0,AA$231+1)-INDEX($E$160:$M$160,0,AA$231))+Y238)))</f>
        <v>3.0771934144721222</v>
      </c>
      <c r="AA238" s="186" cm="1">
        <f t="array" ref="AA238">IF(AB$231=-1,AB238,IF(AB$231=99,Z238,IF(AB$231=0,INDEX($E166:$M166,0,AB$229),(INDEX($E166:$M166,0,AB$231+1)-INDEX($E166:$M166,0,AB$231))/(INDEX($E$160:$M$160,0,AB$231+1)-INDEX($E$160:$M$160,0,AB$231))+Z238)))</f>
        <v>3.1444685690482785</v>
      </c>
      <c r="AB238" s="186" cm="1">
        <f t="array" ref="AB238">IF(AC$231=-1,AC238,IF(AC$231=99,AA238,IF(AC$231=0,INDEX($E166:$M166,0,AC$229),(INDEX($E166:$M166,0,AC$231+1)-INDEX($E166:$M166,0,AC$231))/(INDEX($E$160:$M$160,0,AC$231+1)-INDEX($E$160:$M$160,0,AC$231))+AA238)))</f>
        <v>2.6062673324390282</v>
      </c>
      <c r="AC238" s="186" cm="1">
        <f t="array" ref="AC238">IF(AD$231=-1,AD238,IF(AD$231=99,AB238,IF(AD$231=0,INDEX($E166:$M166,0,AD$229),(INDEX($E166:$M166,0,AD$231+1)-INDEX($E166:$M166,0,AD$231))/(INDEX($E$160:$M$160,0,AD$231+1)-INDEX($E$160:$M$160,0,AD$231))+AB238)))</f>
        <v>7.3436313525543344</v>
      </c>
      <c r="AD238" s="186" cm="1">
        <f t="array" ref="AD238">IF(AE$231=-1,AE238,IF(AE$231=99,AC238,IF(AE$231=0,INDEX($E166:$M166,0,AE$229),(INDEX($E166:$M166,0,AE$231+1)-INDEX($E166:$M166,0,AE$231))/(INDEX($E$160:$M$160,0,AE$231+1)-INDEX($E$160:$M$160,0,AE$231))+AC238)))</f>
        <v>12.080995372669641</v>
      </c>
      <c r="AE238" s="186" cm="1">
        <f t="array" ref="AE238">IF(AF$231=-1,AF238,IF(AF$231=99,AD238,IF(AF$231=0,INDEX($E166:$M166,0,AF$229),(INDEX($E166:$M166,0,AF$231+1)-INDEX($E166:$M166,0,AF$231))/(INDEX($E$160:$M$160,0,AF$231+1)-INDEX($E$160:$M$160,0,AF$231))+AD238)))</f>
        <v>16.818359392784949</v>
      </c>
      <c r="AF238" s="186" cm="1">
        <f t="array" ref="AF238">IF(AG$231=-1,AG238,IF(AG$231=99,AE238,IF(AG$231=0,INDEX($E166:$M166,0,AG$229),(INDEX($E166:$M166,0,AG$231+1)-INDEX($E166:$M166,0,AG$231))/(INDEX($E$160:$M$160,0,AG$231+1)-INDEX($E$160:$M$160,0,AG$231))+AE238)))</f>
        <v>21.555723412900257</v>
      </c>
      <c r="AG238" s="186" cm="1">
        <f t="array" ref="AG238">IF(AH$231=-1,AH238,IF(AH$231=99,AF238,IF(AH$231=0,INDEX($E166:$M166,0,AH$229),(INDEX($E166:$M166,0,AH$231+1)-INDEX($E166:$M166,0,AH$231))/(INDEX($E$160:$M$160,0,AH$231+1)-INDEX($E$160:$M$160,0,AH$231))+AF238)))</f>
        <v>26.293087433015565</v>
      </c>
      <c r="AH238" s="186" cm="1">
        <f t="array" ref="AH238">IF(AI$231=-1,AI238,IF(AI$231=99,AG238,IF(AI$231=0,INDEX($E166:$M166,0,AI$229),(INDEX($E166:$M166,0,AI$231+1)-INDEX($E166:$M166,0,AI$231))/(INDEX($E$160:$M$160,0,AI$231+1)-INDEX($E$160:$M$160,0,AI$231))+AG238)))</f>
        <v>31.030451453130873</v>
      </c>
      <c r="AI238" s="186" cm="1">
        <f t="array" ref="AI238">IF(AJ$231=-1,AJ238,IF(AJ$231=99,AH238,IF(AJ$231=0,INDEX($E166:$M166,0,AJ$229),(INDEX($E166:$M166,0,AJ$231+1)-INDEX($E166:$M166,0,AJ$231))/(INDEX($E$160:$M$160,0,AJ$231+1)-INDEX($E$160:$M$160,0,AJ$231))+AH238)))</f>
        <v>35.767815473246181</v>
      </c>
      <c r="AJ238" s="186" cm="1">
        <f t="array" ref="AJ238">IF(AK$231=-1,AK238,IF(AK$231=99,AI238,IF(AK$231=0,INDEX($E166:$M166,0,AK$229),(INDEX($E166:$M166,0,AK$231+1)-INDEX($E166:$M166,0,AK$231))/(INDEX($E$160:$M$160,0,AK$231+1)-INDEX($E$160:$M$160,0,AK$231))+AI238)))</f>
        <v>40.505179493361489</v>
      </c>
      <c r="AK238" s="186" cm="1">
        <f t="array" ref="AK238">IF(AL$231=-1,AL238,IF(AL$231=99,AJ238,IF(AL$231=0,INDEX($E166:$M166,0,AL$229),(INDEX($E166:$M166,0,AL$231+1)-INDEX($E166:$M166,0,AL$231))/(INDEX($E$160:$M$160,0,AL$231+1)-INDEX($E$160:$M$160,0,AL$231))+AJ238)))</f>
        <v>45.242543513476797</v>
      </c>
      <c r="AL238" s="186" cm="1">
        <f t="array" ref="AL238">IF(AM$231=-1,AM238,IF(AM$231=99,AK238,IF(AM$231=0,INDEX($E166:$M166,0,AM$229),(INDEX($E166:$M166,0,AM$231+1)-INDEX($E166:$M166,0,AM$231))/(INDEX($E$160:$M$160,0,AM$231+1)-INDEX($E$160:$M$160,0,AM$231))+AK238)))</f>
        <v>7.3436313525543344</v>
      </c>
      <c r="AM238" s="186" cm="1">
        <f t="array" ref="AM238">IF(AN$231=-1,AN238,IF(AN$231=99,AL238,IF(AN$231=0,INDEX($E166:$M166,0,AN$229),(INDEX($E166:$M166,0,AN$231+1)-INDEX($E166:$M166,0,AN$231))/(INDEX($E$160:$M$160,0,AN$231+1)-INDEX($E$160:$M$160,0,AN$231))+AL238)))</f>
        <v>8.1048483154113455</v>
      </c>
      <c r="AN238" s="186" cm="1">
        <f t="array" ref="AN238">IF(AO$231=-1,AO238,IF(AO$231=99,AM238,IF(AO$231=0,INDEX($E166:$M166,0,AO$229),(INDEX($E166:$M166,0,AO$231+1)-INDEX($E166:$M166,0,AO$231))/(INDEX($E$160:$M$160,0,AO$231+1)-INDEX($E$160:$M$160,0,AO$231))+AM238)))</f>
        <v>8.8660652782683567</v>
      </c>
      <c r="AO238" s="186" cm="1">
        <f t="array" ref="AO238">IF(AP$231=-1,AP238,IF(AP$231=99,AN238,IF(AP$231=0,INDEX($E166:$M166,0,AP$229),(INDEX($E166:$M166,0,AP$231+1)-INDEX($E166:$M166,0,AP$231))/(INDEX($E$160:$M$160,0,AP$231+1)-INDEX($E$160:$M$160,0,AP$231))+AN238)))</f>
        <v>9.6272822411253678</v>
      </c>
      <c r="AP238" s="186" cm="1">
        <f t="array" ref="AP238">IF(AQ$231=-1,AQ238,IF(AQ$231=99,AO238,IF(AQ$231=0,INDEX($E166:$M166,0,AQ$229),(INDEX($E166:$M166,0,AQ$231+1)-INDEX($E166:$M166,0,AQ$231))/(INDEX($E$160:$M$160,0,AQ$231+1)-INDEX($E$160:$M$160,0,AQ$231))+AO238)))</f>
        <v>10.388499203982379</v>
      </c>
      <c r="AQ238" s="186" cm="1">
        <f t="array" ref="AQ238">IF(AR$231=-1,AR238,IF(AR$231=99,AP238,IF(AR$231=0,INDEX($E166:$M166,0,AR$229),(INDEX($E166:$M166,0,AR$231+1)-INDEX($E166:$M166,0,AR$231))/(INDEX($E$160:$M$160,0,AR$231+1)-INDEX($E$160:$M$160,0,AR$231))+AP238)))</f>
        <v>11.14971616683939</v>
      </c>
      <c r="AR238" s="186" cm="1">
        <f t="array" ref="AR238">IF(AS$231=-1,AS238,IF(AS$231=99,AQ238,IF(AS$231=0,INDEX($E166:$M166,0,AS$229),(INDEX($E166:$M166,0,AS$231+1)-INDEX($E166:$M166,0,AS$231))/(INDEX($E$160:$M$160,0,AS$231+1)-INDEX($E$160:$M$160,0,AS$231))+AQ238)))</f>
        <v>11.910933129696401</v>
      </c>
      <c r="AS238" s="186" cm="1">
        <f t="array" ref="AS238">IF(AT$231=-1,AT238,IF(AT$231=99,AR238,IF(AT$231=0,INDEX($E166:$M166,0,AT$229),(INDEX($E166:$M166,0,AT$231+1)-INDEX($E166:$M166,0,AT$231))/(INDEX($E$160:$M$160,0,AT$231+1)-INDEX($E$160:$M$160,0,AT$231))+AR238)))</f>
        <v>12.672150092553412</v>
      </c>
      <c r="AT238" s="186" cm="1">
        <f t="array" ref="AT238">IF(AU$231=-1,AU238,IF(AU$231=99,AS238,IF(AU$231=0,INDEX($E166:$M166,0,AU$229),(INDEX($E166:$M166,0,AU$231+1)-INDEX($E166:$M166,0,AU$231))/(INDEX($E$160:$M$160,0,AU$231+1)-INDEX($E$160:$M$160,0,AU$231))+AS238)))</f>
        <v>13.433367055410423</v>
      </c>
      <c r="AU238" s="186" cm="1">
        <f t="array" ref="AU238">IF(AV$231=-1,AV238,IF(AV$231=99,AT238,IF(AV$231=0,INDEX($E166:$M166,0,AV$229),(INDEX($E166:$M166,0,AV$231+1)-INDEX($E166:$M166,0,AV$231))/(INDEX($E$160:$M$160,0,AV$231+1)-INDEX($E$160:$M$160,0,AV$231))+AT238)))</f>
        <v>14.194584018267435</v>
      </c>
      <c r="AV238" s="186" cm="1">
        <f t="array" ref="AV238">IF(AW$231=-1,AW238,IF(AW$231=99,AU238,IF(AW$231=0,INDEX($E166:$M166,0,AW$229),(INDEX($E166:$M166,0,AW$231+1)-INDEX($E166:$M166,0,AW$231))/(INDEX($E$160:$M$160,0,AW$231+1)-INDEX($E$160:$M$160,0,AW$231))+AU238)))</f>
        <v>14.194584018267442</v>
      </c>
      <c r="AW238" s="186" cm="1">
        <f t="array" ref="AW238">IF(AX$231=-1,AX238,IF(AX$231=99,AV238,IF(AX$231=0,INDEX($E166:$M166,0,AX$229),(INDEX($E166:$M166,0,AX$231+1)-INDEX($E166:$M166,0,AX$231))/(INDEX($E$160:$M$160,0,AX$231+1)-INDEX($E$160:$M$160,0,AX$231))+AV238)))</f>
        <v>14.194584018267442</v>
      </c>
      <c r="AX238" s="186" cm="1">
        <f t="array" ref="AX238">IF(AY$231=-1,AZ238,IF(AY$231=99,AW238,IF(AY$231=0,INDEX($E166:$M166,0,AY$229),(INDEX($E166:$M166,0,AY$231+1)-INDEX($E166:$M166,0,AY$231))/(INDEX($E$160:$M$160,0,AY$231+1)-INDEX($E$160:$M$160,0,AY$231))+AW238)))</f>
        <v>14.194584018267442</v>
      </c>
      <c r="AZ238" s="186"/>
      <c r="BA238" s="186"/>
      <c r="BB238" s="186"/>
      <c r="BC238" s="186"/>
      <c r="BD238" s="186"/>
      <c r="BE238" s="186"/>
    </row>
    <row r="239" spans="1:58">
      <c r="A239" s="185" t="s">
        <v>16</v>
      </c>
      <c r="B239" s="22"/>
      <c r="C239" s="23"/>
      <c r="E239" s="23"/>
      <c r="F239" s="23"/>
      <c r="G239" s="23"/>
      <c r="H239" s="23"/>
      <c r="I239" s="57" t="str">
        <f t="shared" si="615"/>
        <v>TPPUMER</v>
      </c>
      <c r="J239" s="186">
        <f t="shared" si="616"/>
        <v>14.550109199356424</v>
      </c>
      <c r="K239" s="186" cm="1">
        <f t="array" ref="K239">IF(L$231=-1,L239,IF(L$231=99,J239,IF(L$231=0,INDEX($E167:$M167,0,L$229),(INDEX($E167:$M167,0,L$231+1)-INDEX($E167:$M167,0,L$231))/(INDEX($E$160:$M$160,0,L$231+1)-INDEX($E$160:$M$160,0,L$231))+J239)))</f>
        <v>13.760194321010333</v>
      </c>
      <c r="L239" s="186" cm="1">
        <f t="array" ref="L239">IF(M$231=-1,M239,IF(M$231=99,K239,IF(M$231=0,INDEX($E167:$M167,0,M$229),(INDEX($E167:$M167,0,M$231+1)-INDEX($E167:$M167,0,M$231))/(INDEX($E$160:$M$160,0,M$231+1)-INDEX($E$160:$M$160,0,M$231))+K239)))</f>
        <v>12.970279442664243</v>
      </c>
      <c r="M239" s="186" cm="1">
        <f t="array" ref="M239">IF(N$231=-1,N239,IF(N$231=99,L239,IF(N$231=0,INDEX($E167:$M167,0,N$229),(INDEX($E167:$M167,0,N$231+1)-INDEX($E167:$M167,0,N$231))/(INDEX($E$160:$M$160,0,N$231+1)-INDEX($E$160:$M$160,0,N$231))+L239)))</f>
        <v>12.180364564318152</v>
      </c>
      <c r="N239" s="186" cm="1">
        <f t="array" ref="N239">IF(O$231=-1,O239,IF(O$231=99,M239,IF(O$231=0,INDEX($E167:$M167,0,O$229),(INDEX($E167:$M167,0,O$231+1)-INDEX($E167:$M167,0,O$231))/(INDEX($E$160:$M$160,0,O$231+1)-INDEX($E$160:$M$160,0,O$231))+M239)))</f>
        <v>10.498200687547623</v>
      </c>
      <c r="O239" s="186" cm="1">
        <f t="array" ref="O239">IF(P$231=-1,P239,IF(P$231=99,N239,IF(P$231=0,INDEX($E167:$M167,0,P$229),(INDEX($E167:$M167,0,P$231+1)-INDEX($E167:$M167,0,P$231))/(INDEX($E$160:$M$160,0,P$231+1)-INDEX($E$160:$M$160,0,P$231))+N239)))</f>
        <v>8.8160368107770921</v>
      </c>
      <c r="P239" s="186" cm="1">
        <f t="array" ref="P239">IF(Q$231=-1,Q239,IF(Q$231=99,O239,IF(Q$231=0,INDEX($E167:$M167,0,Q$229),(INDEX($E167:$M167,0,Q$231+1)-INDEX($E167:$M167,0,Q$231))/(INDEX($E$160:$M$160,0,Q$231+1)-INDEX($E$160:$M$160,0,Q$231))+O239)))</f>
        <v>8.923820293999345</v>
      </c>
      <c r="Q239" s="186" cm="1">
        <f t="array" ref="Q239">IF(R$231=-1,R239,IF(R$231=99,P239,IF(R$231=0,INDEX($E167:$M167,0,R$229),(INDEX($E167:$M167,0,R$231+1)-INDEX($E167:$M167,0,R$231))/(INDEX($E$160:$M$160,0,R$231+1)-INDEX($E$160:$M$160,0,R$231))+P239)))</f>
        <v>9.0316037772215978</v>
      </c>
      <c r="R239" s="186" cm="1">
        <f t="array" ref="R239">IF(S$231=-1,S239,IF(S$231=99,Q239,IF(S$231=0,INDEX($E167:$M167,0,S$229),(INDEX($E167:$M167,0,S$231+1)-INDEX($E167:$M167,0,S$231))/(INDEX($E$160:$M$160,0,S$231+1)-INDEX($E$160:$M$160,0,S$231))+Q239)))</f>
        <v>9.0316037772215978</v>
      </c>
      <c r="S239" s="186" cm="1">
        <f t="array" ref="S239">IF(T$231=-1,T239,IF(T$231=99,R239,IF(T$231=0,INDEX($E167:$M167,0,T$229),(INDEX($E167:$M167,0,T$231+1)-INDEX($E167:$M167,0,T$231))/(INDEX($E$160:$M$160,0,T$231+1)-INDEX($E$160:$M$160,0,T$231))+R239)))</f>
        <v>9.3097920833664229</v>
      </c>
      <c r="T239" s="186" cm="1">
        <f t="array" ref="T239">IF(U$231=-1,U239,IF(U$231=99,S239,IF(U$231=0,INDEX($E167:$M167,0,U$229),(INDEX($E167:$M167,0,U$231+1)-INDEX($E167:$M167,0,U$231))/(INDEX($E$160:$M$160,0,U$231+1)-INDEX($E$160:$M$160,0,U$231))+S239)))</f>
        <v>9.5879803895112481</v>
      </c>
      <c r="U239" s="186" cm="1">
        <f t="array" ref="U239">IF(V$231=-1,V239,IF(V$231=99,T239,IF(V$231=0,INDEX($E167:$M167,0,V$229),(INDEX($E167:$M167,0,V$231+1)-INDEX($E167:$M167,0,V$231))/(INDEX($E$160:$M$160,0,V$231+1)-INDEX($E$160:$M$160,0,V$231))+T239)))</f>
        <v>9.8661686956560732</v>
      </c>
      <c r="V239" s="186" cm="1">
        <f t="array" ref="V239">IF(W$231=-1,W239,IF(W$231=99,U239,IF(W$231=0,INDEX($E167:$M167,0,W$229),(INDEX($E167:$M167,0,W$231+1)-INDEX($E167:$M167,0,W$231))/(INDEX($E$160:$M$160,0,W$231+1)-INDEX($E$160:$M$160,0,W$231))+U239)))</f>
        <v>10.144357001800898</v>
      </c>
      <c r="W239" s="186" cm="1">
        <f t="array" ref="W239">IF(X$231=-1,X239,IF(X$231=99,V239,IF(X$231=0,INDEX($E167:$M167,0,X$229),(INDEX($E167:$M167,0,X$231+1)-INDEX($E167:$M167,0,X$231))/(INDEX($E$160:$M$160,0,X$231+1)-INDEX($E$160:$M$160,0,X$231))+V239)))</f>
        <v>10.422545307945724</v>
      </c>
      <c r="X239" s="186" cm="1">
        <f t="array" ref="X239">IF(Y$231=-1,Y239,IF(Y$231=99,W239,IF(Y$231=0,INDEX($E167:$M167,0,Y$229),(INDEX($E167:$M167,0,Y$231+1)-INDEX($E167:$M167,0,Y$231))/(INDEX($E$160:$M$160,0,Y$231+1)-INDEX($E$160:$M$160,0,Y$231))+W239)))</f>
        <v>10.700733614090549</v>
      </c>
      <c r="Y239" s="186" cm="1">
        <f t="array" ref="Y239">IF(Z$231=-1,Z239,IF(Z$231=99,X239,IF(Z$231=0,INDEX($E167:$M167,0,Z$229),(INDEX($E167:$M167,0,Z$231+1)-INDEX($E167:$M167,0,Z$231))/(INDEX($E$160:$M$160,0,Z$231+1)-INDEX($E$160:$M$160,0,Z$231))+X239)))</f>
        <v>10.978921920235374</v>
      </c>
      <c r="Z239" s="186" cm="1">
        <f t="array" ref="Z239">IF(AA$231=-1,AA239,IF(AA$231=99,Y239,IF(AA$231=0,INDEX($E167:$M167,0,AA$229),(INDEX($E167:$M167,0,AA$231+1)-INDEX($E167:$M167,0,AA$231))/(INDEX($E$160:$M$160,0,AA$231+1)-INDEX($E$160:$M$160,0,AA$231))+Y239)))</f>
        <v>11.257110226380199</v>
      </c>
      <c r="AA239" s="186" cm="1">
        <f t="array" ref="AA239">IF(AB$231=-1,AB239,IF(AB$231=99,Z239,IF(AB$231=0,INDEX($E167:$M167,0,AB$229),(INDEX($E167:$M167,0,AB$231+1)-INDEX($E167:$M167,0,AB$231))/(INDEX($E$160:$M$160,0,AB$231+1)-INDEX($E$160:$M$160,0,AB$231))+Z239)))</f>
        <v>11.535298532525024</v>
      </c>
      <c r="AB239" s="186" cm="1">
        <f t="array" ref="AB239">IF(AC$231=-1,AC239,IF(AC$231=99,AA239,IF(AC$231=0,INDEX($E167:$M167,0,AC$229),(INDEX($E167:$M167,0,AC$231+1)-INDEX($E167:$M167,0,AC$231))/(INDEX($E$160:$M$160,0,AC$231+1)-INDEX($E$160:$M$160,0,AC$231))+AA239)))</f>
        <v>9.3097920833664229</v>
      </c>
      <c r="AC239" s="186" cm="1">
        <f t="array" ref="AC239">IF(AD$231=-1,AD239,IF(AD$231=99,AB239,IF(AD$231=0,INDEX($E167:$M167,0,AD$229),(INDEX($E167:$M167,0,AD$231+1)-INDEX($E167:$M167,0,AD$231))/(INDEX($E$160:$M$160,0,AD$231+1)-INDEX($E$160:$M$160,0,AD$231))+AB239)))</f>
        <v>9.2459600958467529</v>
      </c>
      <c r="AD239" s="186" cm="1">
        <f t="array" ref="AD239">IF(AE$231=-1,AE239,IF(AE$231=99,AC239,IF(AE$231=0,INDEX($E167:$M167,0,AE$229),(INDEX($E167:$M167,0,AE$231+1)-INDEX($E167:$M167,0,AE$231))/(INDEX($E$160:$M$160,0,AE$231+1)-INDEX($E$160:$M$160,0,AE$231))+AC239)))</f>
        <v>9.1821281083270829</v>
      </c>
      <c r="AE239" s="186" cm="1">
        <f t="array" ref="AE239">IF(AF$231=-1,AF239,IF(AF$231=99,AD239,IF(AF$231=0,INDEX($E167:$M167,0,AF$229),(INDEX($E167:$M167,0,AF$231+1)-INDEX($E167:$M167,0,AF$231))/(INDEX($E$160:$M$160,0,AF$231+1)-INDEX($E$160:$M$160,0,AF$231))+AD239)))</f>
        <v>9.1182961208074129</v>
      </c>
      <c r="AF239" s="186" cm="1">
        <f t="array" ref="AF239">IF(AG$231=-1,AG239,IF(AG$231=99,AE239,IF(AG$231=0,INDEX($E167:$M167,0,AG$229),(INDEX($E167:$M167,0,AG$231+1)-INDEX($E167:$M167,0,AG$231))/(INDEX($E$160:$M$160,0,AG$231+1)-INDEX($E$160:$M$160,0,AG$231))+AE239)))</f>
        <v>9.0544641332877429</v>
      </c>
      <c r="AG239" s="186" cm="1">
        <f t="array" ref="AG239">IF(AH$231=-1,AH239,IF(AH$231=99,AF239,IF(AH$231=0,INDEX($E167:$M167,0,AH$229),(INDEX($E167:$M167,0,AH$231+1)-INDEX($E167:$M167,0,AH$231))/(INDEX($E$160:$M$160,0,AH$231+1)-INDEX($E$160:$M$160,0,AH$231))+AF239)))</f>
        <v>8.9906321457680729</v>
      </c>
      <c r="AH239" s="186" cm="1">
        <f t="array" ref="AH239">IF(AI$231=-1,AI239,IF(AI$231=99,AG239,IF(AI$231=0,INDEX($E167:$M167,0,AI$229),(INDEX($E167:$M167,0,AI$231+1)-INDEX($E167:$M167,0,AI$231))/(INDEX($E$160:$M$160,0,AI$231+1)-INDEX($E$160:$M$160,0,AI$231))+AG239)))</f>
        <v>8.9268001582484029</v>
      </c>
      <c r="AI239" s="186" cm="1">
        <f t="array" ref="AI239">IF(AJ$231=-1,AJ239,IF(AJ$231=99,AH239,IF(AJ$231=0,INDEX($E167:$M167,0,AJ$229),(INDEX($E167:$M167,0,AJ$231+1)-INDEX($E167:$M167,0,AJ$231))/(INDEX($E$160:$M$160,0,AJ$231+1)-INDEX($E$160:$M$160,0,AJ$231))+AH239)))</f>
        <v>8.8629681707287329</v>
      </c>
      <c r="AJ239" s="186" cm="1">
        <f t="array" ref="AJ239">IF(AK$231=-1,AK239,IF(AK$231=99,AI239,IF(AK$231=0,INDEX($E167:$M167,0,AK$229),(INDEX($E167:$M167,0,AK$231+1)-INDEX($E167:$M167,0,AK$231))/(INDEX($E$160:$M$160,0,AK$231+1)-INDEX($E$160:$M$160,0,AK$231))+AI239)))</f>
        <v>8.7991361832090629</v>
      </c>
      <c r="AK239" s="186" cm="1">
        <f t="array" ref="AK239">IF(AL$231=-1,AL239,IF(AL$231=99,AJ239,IF(AL$231=0,INDEX($E167:$M167,0,AL$229),(INDEX($E167:$M167,0,AL$231+1)-INDEX($E167:$M167,0,AL$231))/(INDEX($E$160:$M$160,0,AL$231+1)-INDEX($E$160:$M$160,0,AL$231))+AJ239)))</f>
        <v>8.7353041956893929</v>
      </c>
      <c r="AL239" s="186" cm="1">
        <f t="array" ref="AL239">IF(AM$231=-1,AM239,IF(AM$231=99,AK239,IF(AM$231=0,INDEX($E167:$M167,0,AM$229),(INDEX($E167:$M167,0,AM$231+1)-INDEX($E167:$M167,0,AM$231))/(INDEX($E$160:$M$160,0,AM$231+1)-INDEX($E$160:$M$160,0,AM$231))+AK239)))</f>
        <v>9.2459600958467529</v>
      </c>
      <c r="AM239" s="186" cm="1">
        <f t="array" ref="AM239">IF(AN$231=-1,AN239,IF(AN$231=99,AL239,IF(AN$231=0,INDEX($E167:$M167,0,AN$229),(INDEX($E167:$M167,0,AN$231+1)-INDEX($E167:$M167,0,AN$231))/(INDEX($E$160:$M$160,0,AN$231+1)-INDEX($E$160:$M$160,0,AN$231))+AL239)))</f>
        <v>9.2764167466442569</v>
      </c>
      <c r="AN239" s="186" cm="1">
        <f t="array" ref="AN239">IF(AO$231=-1,AO239,IF(AO$231=99,AM239,IF(AO$231=0,INDEX($E167:$M167,0,AO$229),(INDEX($E167:$M167,0,AO$231+1)-INDEX($E167:$M167,0,AO$231))/(INDEX($E$160:$M$160,0,AO$231+1)-INDEX($E$160:$M$160,0,AO$231))+AM239)))</f>
        <v>9.3068733974417608</v>
      </c>
      <c r="AO239" s="186" cm="1">
        <f t="array" ref="AO239">IF(AP$231=-1,AP239,IF(AP$231=99,AN239,IF(AP$231=0,INDEX($E167:$M167,0,AP$229),(INDEX($E167:$M167,0,AP$231+1)-INDEX($E167:$M167,0,AP$231))/(INDEX($E$160:$M$160,0,AP$231+1)-INDEX($E$160:$M$160,0,AP$231))+AN239)))</f>
        <v>9.3373300482392647</v>
      </c>
      <c r="AP239" s="186" cm="1">
        <f t="array" ref="AP239">IF(AQ$231=-1,AQ239,IF(AQ$231=99,AO239,IF(AQ$231=0,INDEX($E167:$M167,0,AQ$229),(INDEX($E167:$M167,0,AQ$231+1)-INDEX($E167:$M167,0,AQ$231))/(INDEX($E$160:$M$160,0,AQ$231+1)-INDEX($E$160:$M$160,0,AQ$231))+AO239)))</f>
        <v>9.3677866990367686</v>
      </c>
      <c r="AQ239" s="186" cm="1">
        <f t="array" ref="AQ239">IF(AR$231=-1,AR239,IF(AR$231=99,AP239,IF(AR$231=0,INDEX($E167:$M167,0,AR$229),(INDEX($E167:$M167,0,AR$231+1)-INDEX($E167:$M167,0,AR$231))/(INDEX($E$160:$M$160,0,AR$231+1)-INDEX($E$160:$M$160,0,AR$231))+AP239)))</f>
        <v>9.3982433498342726</v>
      </c>
      <c r="AR239" s="186" cm="1">
        <f t="array" ref="AR239">IF(AS$231=-1,AS239,IF(AS$231=99,AQ239,IF(AS$231=0,INDEX($E167:$M167,0,AS$229),(INDEX($E167:$M167,0,AS$231+1)-INDEX($E167:$M167,0,AS$231))/(INDEX($E$160:$M$160,0,AS$231+1)-INDEX($E$160:$M$160,0,AS$231))+AQ239)))</f>
        <v>9.4287000006317765</v>
      </c>
      <c r="AS239" s="186" cm="1">
        <f t="array" ref="AS239">IF(AT$231=-1,AT239,IF(AT$231=99,AR239,IF(AT$231=0,INDEX($E167:$M167,0,AT$229),(INDEX($E167:$M167,0,AT$231+1)-INDEX($E167:$M167,0,AT$231))/(INDEX($E$160:$M$160,0,AT$231+1)-INDEX($E$160:$M$160,0,AT$231))+AR239)))</f>
        <v>9.4591566514292804</v>
      </c>
      <c r="AT239" s="186" cm="1">
        <f t="array" ref="AT239">IF(AU$231=-1,AU239,IF(AU$231=99,AS239,IF(AU$231=0,INDEX($E167:$M167,0,AU$229),(INDEX($E167:$M167,0,AU$231+1)-INDEX($E167:$M167,0,AU$231))/(INDEX($E$160:$M$160,0,AU$231+1)-INDEX($E$160:$M$160,0,AU$231))+AS239)))</f>
        <v>9.4896133022267843</v>
      </c>
      <c r="AU239" s="186" cm="1">
        <f t="array" ref="AU239">IF(AV$231=-1,AV239,IF(AV$231=99,AT239,IF(AV$231=0,INDEX($E167:$M167,0,AV$229),(INDEX($E167:$M167,0,AV$231+1)-INDEX($E167:$M167,0,AV$231))/(INDEX($E$160:$M$160,0,AV$231+1)-INDEX($E$160:$M$160,0,AV$231))+AT239)))</f>
        <v>9.5200699530242883</v>
      </c>
      <c r="AV239" s="186" cm="1">
        <f t="array" ref="AV239">IF(AW$231=-1,AW239,IF(AW$231=99,AU239,IF(AW$231=0,INDEX($E167:$M167,0,AW$229),(INDEX($E167:$M167,0,AW$231+1)-INDEX($E167:$M167,0,AW$231))/(INDEX($E$160:$M$160,0,AW$231+1)-INDEX($E$160:$M$160,0,AW$231))+AU239)))</f>
        <v>9.5200699530242918</v>
      </c>
      <c r="AW239" s="186" cm="1">
        <f t="array" ref="AW239">IF(AX$231=-1,AX239,IF(AX$231=99,AV239,IF(AX$231=0,INDEX($E167:$M167,0,AX$229),(INDEX($E167:$M167,0,AX$231+1)-INDEX($E167:$M167,0,AX$231))/(INDEX($E$160:$M$160,0,AX$231+1)-INDEX($E$160:$M$160,0,AX$231))+AV239)))</f>
        <v>9.5200699530242918</v>
      </c>
      <c r="AX239" s="186" cm="1">
        <f t="array" ref="AX239">IF(AY$231=-1,AZ239,IF(AY$231=99,AW239,IF(AY$231=0,INDEX($E167:$M167,0,AY$229),(INDEX($E167:$M167,0,AY$231+1)-INDEX($E167:$M167,0,AY$231))/(INDEX($E$160:$M$160,0,AY$231+1)-INDEX($E$160:$M$160,0,AY$231))+AW239)))</f>
        <v>9.5200699530242918</v>
      </c>
      <c r="AZ239" s="186"/>
      <c r="BA239" s="186"/>
      <c r="BB239" s="186"/>
      <c r="BC239" s="186"/>
      <c r="BD239" s="186"/>
      <c r="BE239" s="186"/>
    </row>
    <row r="240" spans="1:58">
      <c r="A240" s="185" t="s">
        <v>16</v>
      </c>
      <c r="B240" s="22"/>
      <c r="C240" s="23"/>
      <c r="E240" s="23"/>
      <c r="F240" s="23"/>
      <c r="G240" s="23"/>
      <c r="H240" s="23"/>
      <c r="I240" s="57" t="str">
        <f t="shared" si="615"/>
        <v>TPPUGAT</v>
      </c>
      <c r="J240" s="186">
        <f t="shared" si="616"/>
        <v>0.53459848266953358</v>
      </c>
      <c r="K240" s="186" cm="1">
        <f t="array" ref="K240">IF(L$231=-1,L240,IF(L$231=99,J240,IF(L$231=0,INDEX($E168:$M168,0,L$229),(INDEX($E168:$M168,0,L$231+1)-INDEX($E168:$M168,0,L$231))/(INDEX($E$160:$M$160,0,L$231+1)-INDEX($E$160:$M$160,0,L$231))+J240)))</f>
        <v>0.55253411012385778</v>
      </c>
      <c r="L240" s="186" cm="1">
        <f t="array" ref="L240">IF(M$231=-1,M240,IF(M$231=99,K240,IF(M$231=0,INDEX($E168:$M168,0,M$229),(INDEX($E168:$M168,0,M$231+1)-INDEX($E168:$M168,0,M$231))/(INDEX($E$160:$M$160,0,M$231+1)-INDEX($E$160:$M$160,0,M$231))+K240)))</f>
        <v>0.57046973757818198</v>
      </c>
      <c r="M240" s="186" cm="1">
        <f t="array" ref="M240">IF(N$231=-1,N240,IF(N$231=99,L240,IF(N$231=0,INDEX($E168:$M168,0,N$229),(INDEX($E168:$M168,0,N$231+1)-INDEX($E168:$M168,0,N$231))/(INDEX($E$160:$M$160,0,N$231+1)-INDEX($E$160:$M$160,0,N$231))+L240)))</f>
        <v>0.58840536503250629</v>
      </c>
      <c r="N240" s="186" cm="1">
        <f t="array" ref="N240">IF(O$231=-1,O240,IF(O$231=99,M240,IF(O$231=0,INDEX($E168:$M168,0,O$229),(INDEX($E168:$M168,0,O$231+1)-INDEX($E168:$M168,0,O$231))/(INDEX($E$160:$M$160,0,O$231+1)-INDEX($E$160:$M$160,0,O$231))+M240)))</f>
        <v>0.60651580293507878</v>
      </c>
      <c r="O240" s="186" cm="1">
        <f t="array" ref="O240">IF(P$231=-1,P240,IF(P$231=99,N240,IF(P$231=0,INDEX($E168:$M168,0,P$229),(INDEX($E168:$M168,0,P$231+1)-INDEX($E168:$M168,0,P$231))/(INDEX($E$160:$M$160,0,P$231+1)-INDEX($E$160:$M$160,0,P$231))+N240)))</f>
        <v>0.62462624083765128</v>
      </c>
      <c r="P240" s="186" cm="1">
        <f t="array" ref="P240">IF(Q$231=-1,Q240,IF(Q$231=99,O240,IF(Q$231=0,INDEX($E168:$M168,0,Q$229),(INDEX($E168:$M168,0,Q$231+1)-INDEX($E168:$M168,0,Q$231))/(INDEX($E$160:$M$160,0,Q$231+1)-INDEX($E$160:$M$160,0,Q$231))+O240)))</f>
        <v>0.64844460531963566</v>
      </c>
      <c r="Q240" s="186" cm="1">
        <f t="array" ref="Q240">IF(R$231=-1,R240,IF(R$231=99,P240,IF(R$231=0,INDEX($E168:$M168,0,R$229),(INDEX($E168:$M168,0,R$231+1)-INDEX($E168:$M168,0,R$231))/(INDEX($E$160:$M$160,0,R$231+1)-INDEX($E$160:$M$160,0,R$231))+P240)))</f>
        <v>0.67226296980162004</v>
      </c>
      <c r="R240" s="186" cm="1">
        <f t="array" ref="R240">IF(S$231=-1,S240,IF(S$231=99,Q240,IF(S$231=0,INDEX($E168:$M168,0,S$229),(INDEX($E168:$M168,0,S$231+1)-INDEX($E168:$M168,0,S$231))/(INDEX($E$160:$M$160,0,S$231+1)-INDEX($E$160:$M$160,0,S$231))+Q240)))</f>
        <v>0.67226296980162004</v>
      </c>
      <c r="S240" s="186" cm="1">
        <f t="array" ref="S240">IF(T$231=-1,T240,IF(T$231=99,R240,IF(T$231=0,INDEX($E168:$M168,0,T$229),(INDEX($E168:$M168,0,T$231+1)-INDEX($E168:$M168,0,T$231))/(INDEX($E$160:$M$160,0,T$231+1)-INDEX($E$160:$M$160,0,T$231))+R240)))</f>
        <v>0.64616666359533781</v>
      </c>
      <c r="T240" s="186" cm="1">
        <f t="array" ref="T240">IF(U$231=-1,U240,IF(U$231=99,S240,IF(U$231=0,INDEX($E168:$M168,0,U$229),(INDEX($E168:$M168,0,U$231+1)-INDEX($E168:$M168,0,U$231))/(INDEX($E$160:$M$160,0,U$231+1)-INDEX($E$160:$M$160,0,U$231))+S240)))</f>
        <v>0.62007035738905558</v>
      </c>
      <c r="U240" s="186" cm="1">
        <f t="array" ref="U240">IF(V$231=-1,V240,IF(V$231=99,T240,IF(V$231=0,INDEX($E168:$M168,0,V$229),(INDEX($E168:$M168,0,V$231+1)-INDEX($E168:$M168,0,V$231))/(INDEX($E$160:$M$160,0,V$231+1)-INDEX($E$160:$M$160,0,V$231))+T240)))</f>
        <v>0.59397405118277335</v>
      </c>
      <c r="V240" s="186" cm="1">
        <f t="array" ref="V240">IF(W$231=-1,W240,IF(W$231=99,U240,IF(W$231=0,INDEX($E168:$M168,0,W$229),(INDEX($E168:$M168,0,W$231+1)-INDEX($E168:$M168,0,W$231))/(INDEX($E$160:$M$160,0,W$231+1)-INDEX($E$160:$M$160,0,W$231))+U240)))</f>
        <v>0.56787774497649113</v>
      </c>
      <c r="W240" s="186" cm="1">
        <f t="array" ref="W240">IF(X$231=-1,X240,IF(X$231=99,V240,IF(X$231=0,INDEX($E168:$M168,0,X$229),(INDEX($E168:$M168,0,X$231+1)-INDEX($E168:$M168,0,X$231))/(INDEX($E$160:$M$160,0,X$231+1)-INDEX($E$160:$M$160,0,X$231))+V240)))</f>
        <v>0.5417814387702089</v>
      </c>
      <c r="X240" s="186" cm="1">
        <f t="array" ref="X240">IF(Y$231=-1,Y240,IF(Y$231=99,W240,IF(Y$231=0,INDEX($E168:$M168,0,Y$229),(INDEX($E168:$M168,0,Y$231+1)-INDEX($E168:$M168,0,Y$231))/(INDEX($E$160:$M$160,0,Y$231+1)-INDEX($E$160:$M$160,0,Y$231))+W240)))</f>
        <v>0.51568513256392667</v>
      </c>
      <c r="Y240" s="186" cm="1">
        <f t="array" ref="Y240">IF(Z$231=-1,Z240,IF(Z$231=99,X240,IF(Z$231=0,INDEX($E168:$M168,0,Z$229),(INDEX($E168:$M168,0,Z$231+1)-INDEX($E168:$M168,0,Z$231))/(INDEX($E$160:$M$160,0,Z$231+1)-INDEX($E$160:$M$160,0,Z$231))+X240)))</f>
        <v>0.48958882635764445</v>
      </c>
      <c r="Z240" s="186" cm="1">
        <f t="array" ref="Z240">IF(AA$231=-1,AA240,IF(AA$231=99,Y240,IF(AA$231=0,INDEX($E168:$M168,0,AA$229),(INDEX($E168:$M168,0,AA$231+1)-INDEX($E168:$M168,0,AA$231))/(INDEX($E$160:$M$160,0,AA$231+1)-INDEX($E$160:$M$160,0,AA$231))+Y240)))</f>
        <v>0.46349252015136222</v>
      </c>
      <c r="AA240" s="186" cm="1">
        <f t="array" ref="AA240">IF(AB$231=-1,AB240,IF(AB$231=99,Z240,IF(AB$231=0,INDEX($E168:$M168,0,AB$229),(INDEX($E168:$M168,0,AB$231+1)-INDEX($E168:$M168,0,AB$231))/(INDEX($E$160:$M$160,0,AB$231+1)-INDEX($E$160:$M$160,0,AB$231))+Z240)))</f>
        <v>0.43739621394507999</v>
      </c>
      <c r="AB240" s="186" cm="1">
        <f t="array" ref="AB240">IF(AC$231=-1,AC240,IF(AC$231=99,AA240,IF(AC$231=0,INDEX($E168:$M168,0,AC$229),(INDEX($E168:$M168,0,AC$231+1)-INDEX($E168:$M168,0,AC$231))/(INDEX($E$160:$M$160,0,AC$231+1)-INDEX($E$160:$M$160,0,AC$231))+AA240)))</f>
        <v>0.64616666359533781</v>
      </c>
      <c r="AC240" s="186" cm="1">
        <f t="array" ref="AC240">IF(AD$231=-1,AD240,IF(AD$231=99,AB240,IF(AD$231=0,INDEX($E168:$M168,0,AD$229),(INDEX($E168:$M168,0,AD$231+1)-INDEX($E168:$M168,0,AD$231))/(INDEX($E$160:$M$160,0,AD$231+1)-INDEX($E$160:$M$160,0,AD$231))+AB240)))</f>
        <v>0.64672402075743496</v>
      </c>
      <c r="AD240" s="186" cm="1">
        <f t="array" ref="AD240">IF(AE$231=-1,AE240,IF(AE$231=99,AC240,IF(AE$231=0,INDEX($E168:$M168,0,AE$229),(INDEX($E168:$M168,0,AE$231+1)-INDEX($E168:$M168,0,AE$231))/(INDEX($E$160:$M$160,0,AE$231+1)-INDEX($E$160:$M$160,0,AE$231))+AC240)))</f>
        <v>0.64728137791953211</v>
      </c>
      <c r="AE240" s="186" cm="1">
        <f t="array" ref="AE240">IF(AF$231=-1,AF240,IF(AF$231=99,AD240,IF(AF$231=0,INDEX($E168:$M168,0,AF$229),(INDEX($E168:$M168,0,AF$231+1)-INDEX($E168:$M168,0,AF$231))/(INDEX($E$160:$M$160,0,AF$231+1)-INDEX($E$160:$M$160,0,AF$231))+AD240)))</f>
        <v>0.64783873508162926</v>
      </c>
      <c r="AF240" s="186" cm="1">
        <f t="array" ref="AF240">IF(AG$231=-1,AG240,IF(AG$231=99,AE240,IF(AG$231=0,INDEX($E168:$M168,0,AG$229),(INDEX($E168:$M168,0,AG$231+1)-INDEX($E168:$M168,0,AG$231))/(INDEX($E$160:$M$160,0,AG$231+1)-INDEX($E$160:$M$160,0,AG$231))+AE240)))</f>
        <v>0.64839609224372641</v>
      </c>
      <c r="AG240" s="186" cm="1">
        <f t="array" ref="AG240">IF(AH$231=-1,AH240,IF(AH$231=99,AF240,IF(AH$231=0,INDEX($E168:$M168,0,AH$229),(INDEX($E168:$M168,0,AH$231+1)-INDEX($E168:$M168,0,AH$231))/(INDEX($E$160:$M$160,0,AH$231+1)-INDEX($E$160:$M$160,0,AH$231))+AF240)))</f>
        <v>0.64895344940582356</v>
      </c>
      <c r="AH240" s="186" cm="1">
        <f t="array" ref="AH240">IF(AI$231=-1,AI240,IF(AI$231=99,AG240,IF(AI$231=0,INDEX($E168:$M168,0,AI$229),(INDEX($E168:$M168,0,AI$231+1)-INDEX($E168:$M168,0,AI$231))/(INDEX($E$160:$M$160,0,AI$231+1)-INDEX($E$160:$M$160,0,AI$231))+AG240)))</f>
        <v>0.64951080656792071</v>
      </c>
      <c r="AI240" s="186" cm="1">
        <f t="array" ref="AI240">IF(AJ$231=-1,AJ240,IF(AJ$231=99,AH240,IF(AJ$231=0,INDEX($E168:$M168,0,AJ$229),(INDEX($E168:$M168,0,AJ$231+1)-INDEX($E168:$M168,0,AJ$231))/(INDEX($E$160:$M$160,0,AJ$231+1)-INDEX($E$160:$M$160,0,AJ$231))+AH240)))</f>
        <v>0.65006816373001786</v>
      </c>
      <c r="AJ240" s="186" cm="1">
        <f t="array" ref="AJ240">IF(AK$231=-1,AK240,IF(AK$231=99,AI240,IF(AK$231=0,INDEX($E168:$M168,0,AK$229),(INDEX($E168:$M168,0,AK$231+1)-INDEX($E168:$M168,0,AK$231))/(INDEX($E$160:$M$160,0,AK$231+1)-INDEX($E$160:$M$160,0,AK$231))+AI240)))</f>
        <v>0.65062552089211501</v>
      </c>
      <c r="AK240" s="186" cm="1">
        <f t="array" ref="AK240">IF(AL$231=-1,AL240,IF(AL$231=99,AJ240,IF(AL$231=0,INDEX($E168:$M168,0,AL$229),(INDEX($E168:$M168,0,AL$231+1)-INDEX($E168:$M168,0,AL$231))/(INDEX($E$160:$M$160,0,AL$231+1)-INDEX($E$160:$M$160,0,AL$231))+AJ240)))</f>
        <v>0.65118287805421216</v>
      </c>
      <c r="AL240" s="186" cm="1">
        <f t="array" ref="AL240">IF(AM$231=-1,AM240,IF(AM$231=99,AK240,IF(AM$231=0,INDEX($E168:$M168,0,AM$229),(INDEX($E168:$M168,0,AM$231+1)-INDEX($E168:$M168,0,AM$231))/(INDEX($E$160:$M$160,0,AM$231+1)-INDEX($E$160:$M$160,0,AM$231))+AK240)))</f>
        <v>0.64672402075743496</v>
      </c>
      <c r="AM240" s="186" cm="1">
        <f t="array" ref="AM240">IF(AN$231=-1,AN240,IF(AN$231=99,AL240,IF(AN$231=0,INDEX($E168:$M168,0,AN$229),(INDEX($E168:$M168,0,AN$231+1)-INDEX($E168:$M168,0,AN$231))/(INDEX($E$160:$M$160,0,AN$231+1)-INDEX($E$160:$M$160,0,AN$231))+AL240)))</f>
        <v>0.66645524691108848</v>
      </c>
      <c r="AN240" s="186" cm="1">
        <f t="array" ref="AN240">IF(AO$231=-1,AO240,IF(AO$231=99,AM240,IF(AO$231=0,INDEX($E168:$M168,0,AO$229),(INDEX($E168:$M168,0,AO$231+1)-INDEX($E168:$M168,0,AO$231))/(INDEX($E$160:$M$160,0,AO$231+1)-INDEX($E$160:$M$160,0,AO$231))+AM240)))</f>
        <v>0.68618647306474201</v>
      </c>
      <c r="AO240" s="186" cm="1">
        <f t="array" ref="AO240">IF(AP$231=-1,AP240,IF(AP$231=99,AN240,IF(AP$231=0,INDEX($E168:$M168,0,AP$229),(INDEX($E168:$M168,0,AP$231+1)-INDEX($E168:$M168,0,AP$231))/(INDEX($E$160:$M$160,0,AP$231+1)-INDEX($E$160:$M$160,0,AP$231))+AN240)))</f>
        <v>0.70591769921839553</v>
      </c>
      <c r="AP240" s="186" cm="1">
        <f t="array" ref="AP240">IF(AQ$231=-1,AQ240,IF(AQ$231=99,AO240,IF(AQ$231=0,INDEX($E168:$M168,0,AQ$229),(INDEX($E168:$M168,0,AQ$231+1)-INDEX($E168:$M168,0,AQ$231))/(INDEX($E$160:$M$160,0,AQ$231+1)-INDEX($E$160:$M$160,0,AQ$231))+AO240)))</f>
        <v>0.72564892537204906</v>
      </c>
      <c r="AQ240" s="186" cm="1">
        <f t="array" ref="AQ240">IF(AR$231=-1,AR240,IF(AR$231=99,AP240,IF(AR$231=0,INDEX($E168:$M168,0,AR$229),(INDEX($E168:$M168,0,AR$231+1)-INDEX($E168:$M168,0,AR$231))/(INDEX($E$160:$M$160,0,AR$231+1)-INDEX($E$160:$M$160,0,AR$231))+AP240)))</f>
        <v>0.74538015152570258</v>
      </c>
      <c r="AR240" s="186" cm="1">
        <f t="array" ref="AR240">IF(AS$231=-1,AS240,IF(AS$231=99,AQ240,IF(AS$231=0,INDEX($E168:$M168,0,AS$229),(INDEX($E168:$M168,0,AS$231+1)-INDEX($E168:$M168,0,AS$231))/(INDEX($E$160:$M$160,0,AS$231+1)-INDEX($E$160:$M$160,0,AS$231))+AQ240)))</f>
        <v>0.76511137767935611</v>
      </c>
      <c r="AS240" s="186" cm="1">
        <f t="array" ref="AS240">IF(AT$231=-1,AT240,IF(AT$231=99,AR240,IF(AT$231=0,INDEX($E168:$M168,0,AT$229),(INDEX($E168:$M168,0,AT$231+1)-INDEX($E168:$M168,0,AT$231))/(INDEX($E$160:$M$160,0,AT$231+1)-INDEX($E$160:$M$160,0,AT$231))+AR240)))</f>
        <v>0.78484260383300963</v>
      </c>
      <c r="AT240" s="186" cm="1">
        <f t="array" ref="AT240">IF(AU$231=-1,AU240,IF(AU$231=99,AS240,IF(AU$231=0,INDEX($E168:$M168,0,AU$229),(INDEX($E168:$M168,0,AU$231+1)-INDEX($E168:$M168,0,AU$231))/(INDEX($E$160:$M$160,0,AU$231+1)-INDEX($E$160:$M$160,0,AU$231))+AS240)))</f>
        <v>0.80457382998666316</v>
      </c>
      <c r="AU240" s="186" cm="1">
        <f t="array" ref="AU240">IF(AV$231=-1,AV240,IF(AV$231=99,AT240,IF(AV$231=0,INDEX($E168:$M168,0,AV$229),(INDEX($E168:$M168,0,AV$231+1)-INDEX($E168:$M168,0,AV$231))/(INDEX($E$160:$M$160,0,AV$231+1)-INDEX($E$160:$M$160,0,AV$231))+AT240)))</f>
        <v>0.82430505614031668</v>
      </c>
      <c r="AV240" s="186" cm="1">
        <f t="array" ref="AV240">IF(AW$231=-1,AW240,IF(AW$231=99,AU240,IF(AW$231=0,INDEX($E168:$M168,0,AW$229),(INDEX($E168:$M168,0,AW$231+1)-INDEX($E168:$M168,0,AW$231))/(INDEX($E$160:$M$160,0,AW$231+1)-INDEX($E$160:$M$160,0,AW$231))+AU240)))</f>
        <v>0.82430505614031691</v>
      </c>
      <c r="AW240" s="186" cm="1">
        <f t="array" ref="AW240">IF(AX$231=-1,AX240,IF(AX$231=99,AV240,IF(AX$231=0,INDEX($E168:$M168,0,AX$229),(INDEX($E168:$M168,0,AX$231+1)-INDEX($E168:$M168,0,AX$231))/(INDEX($E$160:$M$160,0,AX$231+1)-INDEX($E$160:$M$160,0,AX$231))+AV240)))</f>
        <v>0.82430505614031691</v>
      </c>
      <c r="AX240" s="186" cm="1">
        <f t="array" ref="AX240">IF(AY$231=-1,AZ240,IF(AY$231=99,AW240,IF(AY$231=0,INDEX($E168:$M168,0,AY$229),(INDEX($E168:$M168,0,AY$231+1)-INDEX($E168:$M168,0,AY$231))/(INDEX($E$160:$M$160,0,AY$231+1)-INDEX($E$160:$M$160,0,AY$231))+AW240)))</f>
        <v>0.82430505614031691</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7">I228</f>
        <v>2040</v>
      </c>
      <c r="J249" s="185">
        <f t="shared" si="617"/>
        <v>2050</v>
      </c>
      <c r="K249" s="185">
        <f>J228</f>
        <v>2050</v>
      </c>
      <c r="L249" s="114">
        <f>MATCH(J$259,$D$249:$K$249,$C249)</f>
        <v>1</v>
      </c>
      <c r="M249" s="191">
        <f t="shared" ref="M249:V250" si="618">MATCH(K$232,$D$228:$J$228,$C249)</f>
        <v>1</v>
      </c>
      <c r="N249" s="191">
        <f t="shared" si="618"/>
        <v>1</v>
      </c>
      <c r="O249" s="191">
        <f t="shared" si="618"/>
        <v>2</v>
      </c>
      <c r="P249" s="191">
        <f t="shared" si="618"/>
        <v>2</v>
      </c>
      <c r="Q249" s="191">
        <f t="shared" si="618"/>
        <v>3</v>
      </c>
      <c r="R249" s="191">
        <f t="shared" si="618"/>
        <v>3</v>
      </c>
      <c r="S249" s="191">
        <f t="shared" si="618"/>
        <v>3</v>
      </c>
      <c r="T249" s="191">
        <f t="shared" si="618"/>
        <v>4</v>
      </c>
      <c r="U249" s="191">
        <f t="shared" si="618"/>
        <v>4</v>
      </c>
      <c r="V249" s="191">
        <f t="shared" si="618"/>
        <v>4</v>
      </c>
      <c r="W249" s="191">
        <f t="shared" ref="W249:AF250" si="619">MATCH(U$232,$D$228:$J$228,$C249)</f>
        <v>4</v>
      </c>
      <c r="X249" s="191">
        <f t="shared" si="619"/>
        <v>4</v>
      </c>
      <c r="Y249" s="191">
        <f t="shared" si="619"/>
        <v>4</v>
      </c>
      <c r="Z249" s="191">
        <f t="shared" si="619"/>
        <v>4</v>
      </c>
      <c r="AA249" s="191">
        <f t="shared" si="619"/>
        <v>4</v>
      </c>
      <c r="AB249" s="191">
        <f t="shared" si="619"/>
        <v>4</v>
      </c>
      <c r="AC249" s="191">
        <f t="shared" si="619"/>
        <v>4</v>
      </c>
      <c r="AD249" s="191">
        <f t="shared" si="619"/>
        <v>5</v>
      </c>
      <c r="AE249" s="191">
        <f t="shared" si="619"/>
        <v>5</v>
      </c>
      <c r="AF249" s="191">
        <f t="shared" si="619"/>
        <v>5</v>
      </c>
      <c r="AG249" s="191">
        <f t="shared" ref="AG249:AP250" si="620">MATCH(AE$232,$D$228:$J$228,$C249)</f>
        <v>5</v>
      </c>
      <c r="AH249" s="191">
        <f t="shared" si="620"/>
        <v>5</v>
      </c>
      <c r="AI249" s="191">
        <f t="shared" si="620"/>
        <v>5</v>
      </c>
      <c r="AJ249" s="191">
        <f t="shared" si="620"/>
        <v>5</v>
      </c>
      <c r="AK249" s="191">
        <f t="shared" si="620"/>
        <v>5</v>
      </c>
      <c r="AL249" s="191">
        <f t="shared" si="620"/>
        <v>5</v>
      </c>
      <c r="AM249" s="191">
        <f t="shared" si="620"/>
        <v>5</v>
      </c>
      <c r="AN249" s="191">
        <f t="shared" si="620"/>
        <v>6</v>
      </c>
      <c r="AO249" s="191">
        <f t="shared" si="620"/>
        <v>6</v>
      </c>
      <c r="AP249" s="191">
        <f t="shared" si="620"/>
        <v>6</v>
      </c>
      <c r="AQ249" s="191">
        <f t="shared" ref="AQ249:AR250" si="621">MATCH(AO$232,$D$228:$J$228,$C249)</f>
        <v>6</v>
      </c>
      <c r="AR249" s="191">
        <f t="shared" si="621"/>
        <v>6</v>
      </c>
      <c r="AS249" s="191">
        <f t="shared" ref="AS249:BF250" si="622">MATCH(AQ$259,$D$228:$J$228,$C249)</f>
        <v>6</v>
      </c>
      <c r="AT249" s="191">
        <f t="shared" si="622"/>
        <v>6</v>
      </c>
      <c r="AU249" s="191">
        <f t="shared" si="622"/>
        <v>6</v>
      </c>
      <c r="AV249" s="191">
        <f t="shared" si="622"/>
        <v>6</v>
      </c>
      <c r="AW249" s="191">
        <f t="shared" si="622"/>
        <v>6</v>
      </c>
      <c r="AX249" s="191">
        <f t="shared" si="622"/>
        <v>7</v>
      </c>
      <c r="AY249" s="191">
        <f t="shared" si="622"/>
        <v>7</v>
      </c>
      <c r="AZ249" s="191">
        <f t="shared" si="622"/>
        <v>7</v>
      </c>
      <c r="BA249" s="191">
        <f t="shared" si="622"/>
        <v>7</v>
      </c>
      <c r="BB249" s="191">
        <f t="shared" si="622"/>
        <v>7</v>
      </c>
      <c r="BC249" s="191">
        <f t="shared" si="622"/>
        <v>7</v>
      </c>
      <c r="BD249" s="191">
        <f t="shared" si="622"/>
        <v>7</v>
      </c>
      <c r="BE249" s="191">
        <f t="shared" si="622"/>
        <v>7</v>
      </c>
      <c r="BF249" s="191">
        <f t="shared" si="622"/>
        <v>7</v>
      </c>
    </row>
    <row r="250" spans="1:58">
      <c r="A250" s="185" t="s">
        <v>16</v>
      </c>
      <c r="C250" s="185">
        <f>C229</f>
        <v>0</v>
      </c>
      <c r="D250" s="185">
        <f t="shared" ref="D250:J251" si="623">D229</f>
        <v>2050</v>
      </c>
      <c r="E250" s="185">
        <f t="shared" si="623"/>
        <v>2040</v>
      </c>
      <c r="F250" s="185">
        <f t="shared" si="623"/>
        <v>2030</v>
      </c>
      <c r="G250" s="185">
        <f t="shared" si="623"/>
        <v>2020</v>
      </c>
      <c r="H250" s="185">
        <f t="shared" si="623"/>
        <v>2017</v>
      </c>
      <c r="I250" s="185">
        <f t="shared" si="623"/>
        <v>2015</v>
      </c>
      <c r="J250" s="185">
        <f t="shared" si="623"/>
        <v>2006</v>
      </c>
      <c r="K250" s="185">
        <v>2012</v>
      </c>
      <c r="L250" s="40">
        <f>MATCH(J$259,$D$249:$K$249,$C250)</f>
        <v>1</v>
      </c>
      <c r="M250" s="185" t="e">
        <f t="shared" si="618"/>
        <v>#N/A</v>
      </c>
      <c r="N250" s="185" t="e">
        <f t="shared" si="618"/>
        <v>#N/A</v>
      </c>
      <c r="O250" s="185">
        <f t="shared" si="618"/>
        <v>2</v>
      </c>
      <c r="P250" s="185" t="e">
        <f t="shared" si="618"/>
        <v>#N/A</v>
      </c>
      <c r="Q250" s="185">
        <f t="shared" si="618"/>
        <v>3</v>
      </c>
      <c r="R250" s="185" t="e">
        <f t="shared" si="618"/>
        <v>#N/A</v>
      </c>
      <c r="S250" s="185" t="e">
        <f t="shared" si="618"/>
        <v>#N/A</v>
      </c>
      <c r="T250" s="185">
        <f t="shared" si="618"/>
        <v>4</v>
      </c>
      <c r="U250" s="185" t="e">
        <f t="shared" si="618"/>
        <v>#N/A</v>
      </c>
      <c r="V250" s="185" t="e">
        <f t="shared" si="618"/>
        <v>#N/A</v>
      </c>
      <c r="W250" s="185" t="e">
        <f t="shared" si="619"/>
        <v>#N/A</v>
      </c>
      <c r="X250" s="185" t="e">
        <f t="shared" si="619"/>
        <v>#N/A</v>
      </c>
      <c r="Y250" s="185" t="e">
        <f t="shared" si="619"/>
        <v>#N/A</v>
      </c>
      <c r="Z250" s="185" t="e">
        <f t="shared" si="619"/>
        <v>#N/A</v>
      </c>
      <c r="AA250" s="185" t="e">
        <f t="shared" si="619"/>
        <v>#N/A</v>
      </c>
      <c r="AB250" s="185" t="e">
        <f t="shared" si="619"/>
        <v>#N/A</v>
      </c>
      <c r="AC250" s="185" t="e">
        <f t="shared" si="619"/>
        <v>#N/A</v>
      </c>
      <c r="AD250" s="185">
        <f t="shared" si="619"/>
        <v>5</v>
      </c>
      <c r="AE250" s="185" t="e">
        <f t="shared" si="619"/>
        <v>#N/A</v>
      </c>
      <c r="AF250" s="185" t="e">
        <f t="shared" si="619"/>
        <v>#N/A</v>
      </c>
      <c r="AG250" s="185" t="e">
        <f t="shared" si="620"/>
        <v>#N/A</v>
      </c>
      <c r="AH250" s="185" t="e">
        <f t="shared" si="620"/>
        <v>#N/A</v>
      </c>
      <c r="AI250" s="185" t="e">
        <f t="shared" si="620"/>
        <v>#N/A</v>
      </c>
      <c r="AJ250" s="185" t="e">
        <f t="shared" si="620"/>
        <v>#N/A</v>
      </c>
      <c r="AK250" s="185" t="e">
        <f t="shared" si="620"/>
        <v>#N/A</v>
      </c>
      <c r="AL250" s="185" t="e">
        <f t="shared" si="620"/>
        <v>#N/A</v>
      </c>
      <c r="AM250" s="185" t="e">
        <f t="shared" si="620"/>
        <v>#N/A</v>
      </c>
      <c r="AN250" s="185">
        <f t="shared" si="620"/>
        <v>6</v>
      </c>
      <c r="AO250" s="185" t="e">
        <f t="shared" si="620"/>
        <v>#N/A</v>
      </c>
      <c r="AP250" s="185" t="e">
        <f t="shared" si="620"/>
        <v>#N/A</v>
      </c>
      <c r="AQ250" s="185" t="e">
        <f t="shared" si="621"/>
        <v>#N/A</v>
      </c>
      <c r="AR250" s="185" t="e">
        <f t="shared" si="621"/>
        <v>#N/A</v>
      </c>
      <c r="AS250" s="185" t="e">
        <f t="shared" si="622"/>
        <v>#N/A</v>
      </c>
      <c r="AT250" s="185" t="e">
        <f t="shared" si="622"/>
        <v>#N/A</v>
      </c>
      <c r="AU250" s="185" t="e">
        <f t="shared" si="622"/>
        <v>#N/A</v>
      </c>
      <c r="AV250" s="185" t="e">
        <f t="shared" si="622"/>
        <v>#N/A</v>
      </c>
      <c r="AW250" s="185" t="e">
        <f t="shared" si="622"/>
        <v>#N/A</v>
      </c>
      <c r="AX250" s="185">
        <f t="shared" si="622"/>
        <v>7</v>
      </c>
      <c r="AY250" s="185" t="e">
        <f t="shared" si="622"/>
        <v>#N/A</v>
      </c>
      <c r="AZ250" s="185" t="e">
        <f t="shared" si="622"/>
        <v>#N/A</v>
      </c>
      <c r="BA250" s="185" t="e">
        <f t="shared" si="622"/>
        <v>#N/A</v>
      </c>
      <c r="BB250" s="185" t="e">
        <f t="shared" si="622"/>
        <v>#N/A</v>
      </c>
      <c r="BC250" s="185" t="e">
        <f t="shared" si="622"/>
        <v>#N/A</v>
      </c>
      <c r="BD250" s="185" t="e">
        <f t="shared" si="622"/>
        <v>#N/A</v>
      </c>
      <c r="BE250" s="185" t="e">
        <f t="shared" si="622"/>
        <v>#N/A</v>
      </c>
      <c r="BF250" s="185" t="e">
        <f t="shared" si="622"/>
        <v>#N/A</v>
      </c>
    </row>
    <row r="251" spans="1:58">
      <c r="A251" s="185" t="s">
        <v>16</v>
      </c>
      <c r="C251" s="185">
        <f>C230</f>
        <v>-1</v>
      </c>
      <c r="D251" s="185">
        <f t="shared" si="623"/>
        <v>0</v>
      </c>
      <c r="E251" s="185">
        <f t="shared" si="623"/>
        <v>1</v>
      </c>
      <c r="F251" s="185">
        <v>2</v>
      </c>
      <c r="G251" s="185">
        <v>3</v>
      </c>
      <c r="H251" s="185">
        <v>4</v>
      </c>
      <c r="I251" s="185">
        <v>5</v>
      </c>
      <c r="J251" s="185">
        <v>6</v>
      </c>
      <c r="K251" s="185">
        <v>7</v>
      </c>
      <c r="L251" s="185">
        <f>MATCH(J$259,$D$250:$K$250,$C251)</f>
        <v>6</v>
      </c>
      <c r="M251" s="185">
        <f t="shared" ref="M251:AR251" si="624">MATCH(K$232,$D$229:$J$229,$C251)</f>
        <v>6</v>
      </c>
      <c r="N251" s="185">
        <f t="shared" si="624"/>
        <v>6</v>
      </c>
      <c r="O251" s="185">
        <f t="shared" si="624"/>
        <v>6</v>
      </c>
      <c r="P251" s="185">
        <f t="shared" si="624"/>
        <v>5</v>
      </c>
      <c r="Q251" s="185">
        <f t="shared" si="624"/>
        <v>5</v>
      </c>
      <c r="R251" s="185">
        <f t="shared" si="624"/>
        <v>4</v>
      </c>
      <c r="S251" s="185">
        <f t="shared" si="624"/>
        <v>4</v>
      </c>
      <c r="T251" s="185">
        <f t="shared" si="624"/>
        <v>4</v>
      </c>
      <c r="U251" s="185">
        <f t="shared" si="624"/>
        <v>3</v>
      </c>
      <c r="V251" s="185">
        <f t="shared" si="624"/>
        <v>3</v>
      </c>
      <c r="W251" s="185">
        <f t="shared" si="624"/>
        <v>3</v>
      </c>
      <c r="X251" s="185">
        <f t="shared" si="624"/>
        <v>3</v>
      </c>
      <c r="Y251" s="185">
        <f t="shared" si="624"/>
        <v>3</v>
      </c>
      <c r="Z251" s="185">
        <f t="shared" si="624"/>
        <v>3</v>
      </c>
      <c r="AA251" s="185">
        <f t="shared" si="624"/>
        <v>3</v>
      </c>
      <c r="AB251" s="185">
        <f t="shared" si="624"/>
        <v>3</v>
      </c>
      <c r="AC251" s="185">
        <f t="shared" si="624"/>
        <v>3</v>
      </c>
      <c r="AD251" s="185">
        <f t="shared" si="624"/>
        <v>3</v>
      </c>
      <c r="AE251" s="185">
        <f t="shared" si="624"/>
        <v>2</v>
      </c>
      <c r="AF251" s="185">
        <f t="shared" si="624"/>
        <v>2</v>
      </c>
      <c r="AG251" s="185">
        <f t="shared" si="624"/>
        <v>2</v>
      </c>
      <c r="AH251" s="185">
        <f t="shared" si="624"/>
        <v>2</v>
      </c>
      <c r="AI251" s="185">
        <f t="shared" si="624"/>
        <v>2</v>
      </c>
      <c r="AJ251" s="185">
        <f t="shared" si="624"/>
        <v>2</v>
      </c>
      <c r="AK251" s="185">
        <f t="shared" si="624"/>
        <v>2</v>
      </c>
      <c r="AL251" s="185">
        <f t="shared" si="624"/>
        <v>2</v>
      </c>
      <c r="AM251" s="185">
        <f t="shared" si="624"/>
        <v>2</v>
      </c>
      <c r="AN251" s="185">
        <f t="shared" si="624"/>
        <v>2</v>
      </c>
      <c r="AO251" s="185">
        <f t="shared" si="624"/>
        <v>1</v>
      </c>
      <c r="AP251" s="185">
        <f t="shared" si="624"/>
        <v>1</v>
      </c>
      <c r="AQ251" s="185">
        <f t="shared" si="624"/>
        <v>1</v>
      </c>
      <c r="AR251" s="185">
        <f t="shared" si="624"/>
        <v>1</v>
      </c>
      <c r="AS251" s="185">
        <f t="shared" ref="AS251:BF251" si="625">MATCH(AQ$259,$D$229:$J$229,$C251)</f>
        <v>1</v>
      </c>
      <c r="AT251" s="185">
        <f t="shared" si="625"/>
        <v>1</v>
      </c>
      <c r="AU251" s="185">
        <f t="shared" si="625"/>
        <v>1</v>
      </c>
      <c r="AV251" s="185">
        <f t="shared" si="625"/>
        <v>1</v>
      </c>
      <c r="AW251" s="185">
        <f t="shared" si="625"/>
        <v>1</v>
      </c>
      <c r="AX251" s="185">
        <f t="shared" si="625"/>
        <v>1</v>
      </c>
      <c r="AY251" s="185" t="e">
        <f t="shared" si="625"/>
        <v>#N/A</v>
      </c>
      <c r="AZ251" s="185" t="e">
        <f t="shared" si="625"/>
        <v>#N/A</v>
      </c>
      <c r="BA251" s="185" t="e">
        <f t="shared" si="625"/>
        <v>#N/A</v>
      </c>
      <c r="BB251" s="185" t="e">
        <f t="shared" si="625"/>
        <v>#N/A</v>
      </c>
      <c r="BC251" s="185" t="e">
        <f t="shared" si="625"/>
        <v>#N/A</v>
      </c>
      <c r="BD251" s="185" t="e">
        <f t="shared" si="625"/>
        <v>#N/A</v>
      </c>
      <c r="BE251" s="185" t="e">
        <f t="shared" si="625"/>
        <v>#N/A</v>
      </c>
      <c r="BF251" s="185" t="e">
        <f t="shared" si="625"/>
        <v>#N/A</v>
      </c>
    </row>
    <row r="252" spans="1:58">
      <c r="A252" s="185" t="s">
        <v>16</v>
      </c>
      <c r="L252" s="189">
        <f>IF(ISNA(L249),-1,IF(ISNA(L251),99,IF(ISNA(L250),L249,0)))</f>
        <v>0</v>
      </c>
      <c r="M252" s="189">
        <f>IF(ISNA(M249),-1,IF(ISNA(M251),99,IF(ISNA(M250),M249,0)))</f>
        <v>1</v>
      </c>
      <c r="N252" s="189">
        <f t="shared" ref="N252:BF252" si="626">IF(ISNA(N249),-1,IF(ISNA(N251),99,IF(ISNA(N250),N249,0)))</f>
        <v>1</v>
      </c>
      <c r="O252" s="189">
        <f t="shared" si="626"/>
        <v>0</v>
      </c>
      <c r="P252" s="189">
        <f t="shared" si="626"/>
        <v>2</v>
      </c>
      <c r="Q252" s="189">
        <f t="shared" si="626"/>
        <v>0</v>
      </c>
      <c r="R252" s="189">
        <f t="shared" si="626"/>
        <v>3</v>
      </c>
      <c r="S252" s="189">
        <f t="shared" si="626"/>
        <v>3</v>
      </c>
      <c r="T252" s="189">
        <f t="shared" si="626"/>
        <v>0</v>
      </c>
      <c r="U252" s="189">
        <f t="shared" si="626"/>
        <v>4</v>
      </c>
      <c r="V252" s="189">
        <f t="shared" si="626"/>
        <v>4</v>
      </c>
      <c r="W252" s="189">
        <f t="shared" si="626"/>
        <v>4</v>
      </c>
      <c r="X252" s="189">
        <f t="shared" si="626"/>
        <v>4</v>
      </c>
      <c r="Y252" s="189">
        <f t="shared" si="626"/>
        <v>4</v>
      </c>
      <c r="Z252" s="189">
        <f t="shared" si="626"/>
        <v>4</v>
      </c>
      <c r="AA252" s="189">
        <f t="shared" si="626"/>
        <v>4</v>
      </c>
      <c r="AB252" s="189">
        <f t="shared" si="626"/>
        <v>4</v>
      </c>
      <c r="AC252" s="189">
        <f t="shared" si="626"/>
        <v>4</v>
      </c>
      <c r="AD252" s="189">
        <f t="shared" si="626"/>
        <v>0</v>
      </c>
      <c r="AE252" s="189">
        <f t="shared" si="626"/>
        <v>5</v>
      </c>
      <c r="AF252" s="189">
        <f t="shared" si="626"/>
        <v>5</v>
      </c>
      <c r="AG252" s="189">
        <f t="shared" si="626"/>
        <v>5</v>
      </c>
      <c r="AH252" s="189">
        <f t="shared" si="626"/>
        <v>5</v>
      </c>
      <c r="AI252" s="189">
        <f t="shared" si="626"/>
        <v>5</v>
      </c>
      <c r="AJ252" s="189">
        <f t="shared" si="626"/>
        <v>5</v>
      </c>
      <c r="AK252" s="189">
        <f t="shared" si="626"/>
        <v>5</v>
      </c>
      <c r="AL252" s="189">
        <f t="shared" si="626"/>
        <v>5</v>
      </c>
      <c r="AM252" s="189">
        <f t="shared" si="626"/>
        <v>5</v>
      </c>
      <c r="AN252" s="189">
        <f t="shared" si="626"/>
        <v>0</v>
      </c>
      <c r="AO252" s="189">
        <f t="shared" si="626"/>
        <v>6</v>
      </c>
      <c r="AP252" s="189">
        <f t="shared" si="626"/>
        <v>6</v>
      </c>
      <c r="AQ252" s="189">
        <f t="shared" si="626"/>
        <v>6</v>
      </c>
      <c r="AR252" s="189">
        <f t="shared" si="626"/>
        <v>6</v>
      </c>
      <c r="AS252" s="189">
        <f t="shared" si="626"/>
        <v>6</v>
      </c>
      <c r="AT252" s="189">
        <f t="shared" si="626"/>
        <v>6</v>
      </c>
      <c r="AU252" s="189">
        <f t="shared" si="626"/>
        <v>6</v>
      </c>
      <c r="AV252" s="189">
        <f t="shared" si="626"/>
        <v>6</v>
      </c>
      <c r="AW252" s="189">
        <f t="shared" si="626"/>
        <v>6</v>
      </c>
      <c r="AX252" s="189">
        <f t="shared" si="626"/>
        <v>0</v>
      </c>
      <c r="AY252" s="189">
        <f t="shared" si="626"/>
        <v>99</v>
      </c>
      <c r="AZ252" s="189">
        <f t="shared" si="626"/>
        <v>99</v>
      </c>
      <c r="BA252" s="189">
        <f t="shared" si="626"/>
        <v>99</v>
      </c>
      <c r="BB252" s="189">
        <f t="shared" si="626"/>
        <v>99</v>
      </c>
      <c r="BC252" s="189">
        <f t="shared" si="626"/>
        <v>99</v>
      </c>
      <c r="BD252" s="189">
        <f t="shared" si="626"/>
        <v>99</v>
      </c>
      <c r="BE252" s="189">
        <f t="shared" si="626"/>
        <v>99</v>
      </c>
      <c r="BF252" s="189">
        <f t="shared" si="626"/>
        <v>99</v>
      </c>
    </row>
    <row r="253" spans="1:58">
      <c r="A253" s="185" t="s">
        <v>16</v>
      </c>
      <c r="B253" s="185" t="s">
        <v>275</v>
      </c>
      <c r="C253" s="186" t="s">
        <v>440</v>
      </c>
      <c r="D253" s="109">
        <f t="shared" ref="D253:E255" si="627">E107/E$111</f>
        <v>1.1649226976433504E-2</v>
      </c>
      <c r="E253" s="109">
        <f t="shared" si="627"/>
        <v>1.0690627401413263E-2</v>
      </c>
      <c r="F253" s="109"/>
      <c r="G253" s="109">
        <f>I107/I$111</f>
        <v>1.0749888208204007E-2</v>
      </c>
      <c r="H253" s="109">
        <f t="shared" ref="H253:J255" si="628">K107/K$111</f>
        <v>8.3444077125417893E-3</v>
      </c>
      <c r="I253" s="109">
        <f t="shared" si="628"/>
        <v>5.4584080504833429E-3</v>
      </c>
      <c r="J253" s="109">
        <f t="shared" si="628"/>
        <v>3.5396568437424183E-3</v>
      </c>
      <c r="K253" s="109">
        <f>M107/M$111</f>
        <v>3.5396568437424183E-3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7"/>
        <v>0.38777035977778862</v>
      </c>
      <c r="E254" s="109">
        <f t="shared" si="627"/>
        <v>0.37349010153352263</v>
      </c>
      <c r="F254" s="109"/>
      <c r="G254" s="109">
        <f>I108/I$111</f>
        <v>0.40735692358071535</v>
      </c>
      <c r="H254" s="109">
        <f t="shared" si="628"/>
        <v>0.35607844953922779</v>
      </c>
      <c r="I254" s="109">
        <f t="shared" si="628"/>
        <v>0.31151060876930681</v>
      </c>
      <c r="J254" s="109">
        <f t="shared" si="628"/>
        <v>0.27384171771900606</v>
      </c>
      <c r="K254" s="109">
        <f>M108/M$111</f>
        <v>0.27384171771900606</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7"/>
        <v>0.53340059208599533</v>
      </c>
      <c r="E255" s="109">
        <f t="shared" si="627"/>
        <v>0.5473037813706606</v>
      </c>
      <c r="F255" s="109"/>
      <c r="G255" s="109">
        <f>I109/I$111</f>
        <v>0.51525029702346992</v>
      </c>
      <c r="H255" s="109">
        <f t="shared" si="628"/>
        <v>0.57747178024905854</v>
      </c>
      <c r="I255" s="109">
        <f t="shared" si="628"/>
        <v>0.63178987458652691</v>
      </c>
      <c r="J255" s="109">
        <f t="shared" si="628"/>
        <v>0.67426144407320143</v>
      </c>
      <c r="K255" s="109">
        <f>M109/M$111</f>
        <v>0.67426144407320143</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9">SUM(E115:E117)/SUM(E$127:E$129)</f>
        <v>0.62362325125617091</v>
      </c>
      <c r="E256" s="109">
        <f t="shared" si="629"/>
        <v>0.59373063056322173</v>
      </c>
      <c r="F256" s="109"/>
      <c r="G256" s="109">
        <f>SUM(I115:I117)/SUM(I$127:I$129)</f>
        <v>0.57550915314929108</v>
      </c>
      <c r="H256" s="109">
        <f>SUM(K115:K117)/SUM(K$127:K$129)</f>
        <v>0.52920638428150413</v>
      </c>
      <c r="I256" s="109">
        <f>SUM(L115:L117)/SUM(L$127:L$129)</f>
        <v>0.44840268408709982</v>
      </c>
      <c r="J256" s="109">
        <f>SUM(M115:M117)/SUM(M$127:M$129)</f>
        <v>0.37151818925095909</v>
      </c>
      <c r="K256" s="109">
        <f>SUM(M115:M117)/SUM(M$127:M$129)</f>
        <v>0.37151818925095909</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30">SUM(E119:E121)/SUM(E$127:E$129)</f>
        <v>0.27049531864175524</v>
      </c>
      <c r="E257" s="109">
        <f t="shared" si="630"/>
        <v>0.28002617795045243</v>
      </c>
      <c r="F257" s="109"/>
      <c r="G257" s="109">
        <f>SUM(I119:I121)/SUM(I$127:I$129)</f>
        <v>0.29917139880971644</v>
      </c>
      <c r="H257" s="109">
        <f>SUM(K119:K121)/SUM(K$127:K$129)</f>
        <v>0.31240482670495484</v>
      </c>
      <c r="I257" s="109">
        <f>SUM(L119:L121)/SUM(L$127:L$129)</f>
        <v>0.35752169378940163</v>
      </c>
      <c r="J257" s="109">
        <f>SUM(M119:M121)/SUM(M$127:M$129)</f>
        <v>0.40524829002112472</v>
      </c>
      <c r="K257" s="109">
        <f>SUM(M119:M121)/SUM(M$127:M$129)</f>
        <v>0.40524829002112472</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1">SUM(E123:E125)/SUM(E$127:E$129)</f>
        <v>0.1058814301020739</v>
      </c>
      <c r="E258" s="109">
        <f t="shared" si="631"/>
        <v>0.12624319148632576</v>
      </c>
      <c r="F258" s="109"/>
      <c r="G258" s="109">
        <f>SUM(I123:I125)/SUM(I$127:I$129)</f>
        <v>0.12531944804099251</v>
      </c>
      <c r="H258" s="109">
        <f>SUM(K123:K125)/SUM(K$127:K$129)</f>
        <v>0.15838878901354123</v>
      </c>
      <c r="I258" s="109">
        <f>SUM(L123:L125)/SUM(L$127:L$129)</f>
        <v>0.19407562212349855</v>
      </c>
      <c r="J258" s="109">
        <f>SUM(M123:M125)/SUM(M$127:M$129)</f>
        <v>0.22323352072791627</v>
      </c>
      <c r="K258" s="109">
        <f>SUM(M123:M125)/SUM(M$127:M$129)</f>
        <v>0.22323352072791627</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2">J232</f>
        <v>2012</v>
      </c>
      <c r="K259" s="185">
        <f t="shared" si="632"/>
        <v>2013</v>
      </c>
      <c r="L259" s="185">
        <f t="shared" si="632"/>
        <v>2014</v>
      </c>
      <c r="M259" s="185">
        <f t="shared" si="632"/>
        <v>2015</v>
      </c>
      <c r="N259" s="185">
        <f t="shared" si="632"/>
        <v>2016</v>
      </c>
      <c r="O259" s="185">
        <f t="shared" si="632"/>
        <v>2017</v>
      </c>
      <c r="P259" s="185">
        <f t="shared" si="632"/>
        <v>2018</v>
      </c>
      <c r="Q259" s="185">
        <f t="shared" si="632"/>
        <v>2019</v>
      </c>
      <c r="R259" s="185">
        <f t="shared" si="632"/>
        <v>2020</v>
      </c>
      <c r="S259" s="185">
        <f t="shared" si="632"/>
        <v>2021</v>
      </c>
      <c r="T259" s="185">
        <f t="shared" si="632"/>
        <v>2022</v>
      </c>
      <c r="U259" s="185">
        <f t="shared" si="632"/>
        <v>2023</v>
      </c>
      <c r="V259" s="185">
        <f t="shared" si="632"/>
        <v>2024</v>
      </c>
      <c r="W259" s="185">
        <f t="shared" si="632"/>
        <v>2025</v>
      </c>
      <c r="X259" s="185">
        <f t="shared" si="632"/>
        <v>2026</v>
      </c>
      <c r="Y259" s="185">
        <f t="shared" si="632"/>
        <v>2027</v>
      </c>
      <c r="Z259" s="185">
        <f t="shared" si="632"/>
        <v>2028</v>
      </c>
      <c r="AA259" s="185">
        <f t="shared" si="632"/>
        <v>2029</v>
      </c>
      <c r="AB259" s="185">
        <f t="shared" si="632"/>
        <v>2030</v>
      </c>
      <c r="AC259" s="185">
        <f t="shared" si="632"/>
        <v>2031</v>
      </c>
      <c r="AD259" s="185">
        <f t="shared" si="632"/>
        <v>2032</v>
      </c>
      <c r="AE259" s="185">
        <f t="shared" si="632"/>
        <v>2033</v>
      </c>
      <c r="AF259" s="185">
        <f t="shared" si="632"/>
        <v>2034</v>
      </c>
      <c r="AG259" s="185">
        <f t="shared" si="632"/>
        <v>2035</v>
      </c>
      <c r="AH259" s="185">
        <f t="shared" si="632"/>
        <v>2036</v>
      </c>
      <c r="AI259" s="185">
        <f t="shared" si="632"/>
        <v>2037</v>
      </c>
      <c r="AJ259" s="185">
        <f t="shared" si="632"/>
        <v>2038</v>
      </c>
      <c r="AK259" s="185">
        <f t="shared" si="632"/>
        <v>2039</v>
      </c>
      <c r="AL259" s="185">
        <f t="shared" si="632"/>
        <v>2040</v>
      </c>
      <c r="AM259" s="185">
        <f t="shared" si="632"/>
        <v>2041</v>
      </c>
      <c r="AN259" s="185">
        <f t="shared" si="632"/>
        <v>2042</v>
      </c>
      <c r="AO259" s="185">
        <f t="shared" si="632"/>
        <v>2043</v>
      </c>
      <c r="AP259" s="185">
        <f t="shared" si="632"/>
        <v>2044</v>
      </c>
      <c r="AQ259" s="185">
        <f t="shared" si="632"/>
        <v>2045</v>
      </c>
      <c r="AR259" s="185">
        <f t="shared" si="632"/>
        <v>2046</v>
      </c>
      <c r="AS259" s="185">
        <f>AR259+1</f>
        <v>2047</v>
      </c>
      <c r="AT259" s="185">
        <f t="shared" ref="AT259:BB259" si="633">AS259+1</f>
        <v>2048</v>
      </c>
      <c r="AU259" s="185">
        <f t="shared" si="633"/>
        <v>2049</v>
      </c>
      <c r="AV259" s="185">
        <f t="shared" si="633"/>
        <v>2050</v>
      </c>
      <c r="AW259" s="185">
        <f t="shared" si="633"/>
        <v>2051</v>
      </c>
      <c r="AX259" s="185">
        <f t="shared" si="633"/>
        <v>2052</v>
      </c>
      <c r="AY259" s="185">
        <f t="shared" si="633"/>
        <v>2053</v>
      </c>
      <c r="AZ259" s="185">
        <f t="shared" si="633"/>
        <v>2054</v>
      </c>
      <c r="BA259" s="185">
        <f t="shared" si="633"/>
        <v>2055</v>
      </c>
      <c r="BB259" s="185">
        <f t="shared" si="633"/>
        <v>2056</v>
      </c>
      <c r="BC259" s="185">
        <v>2060</v>
      </c>
      <c r="BD259" s="185">
        <v>2070</v>
      </c>
    </row>
    <row r="260" spans="1:56">
      <c r="A260" s="185" t="s">
        <v>16</v>
      </c>
      <c r="E260" s="185" t="s">
        <v>441</v>
      </c>
      <c r="F260" s="185" t="s">
        <v>441</v>
      </c>
      <c r="G260" s="185" t="s">
        <v>435</v>
      </c>
      <c r="H260" s="186" t="s">
        <v>440</v>
      </c>
      <c r="I260" s="185" t="s">
        <v>275</v>
      </c>
      <c r="J260" s="186">
        <f t="shared" ref="J260:J265" si="634">D253</f>
        <v>1.1649226976433504E-2</v>
      </c>
      <c r="K260" s="186" cm="1">
        <f t="array" ref="K260">IF(M$252=-1,L260,IF(M$252=99,J260,IF(M$252=0,INDEX($D253:$K253,0,M$250),(INDEX($D253:$K253,0,M$252+1)-INDEX($D253:$K253,0,M$252))/(INDEX($D$249:$K$249,0,M$252+1)-INDEX($D$249:$K$249,0,M$252))+J260)))</f>
        <v>1.132969378476009E-2</v>
      </c>
      <c r="L260" s="186" cm="1">
        <f t="array" ref="L260">IF(N$252=-1,M260,IF(N$252=99,K260,IF(N$252=0,INDEX($D253:$K253,0,N$250),(INDEX($D253:$K253,0,N$252+1)-INDEX($D253:$K253,0,N$252))/(INDEX($D$249:$K$249,0,N$252+1)-INDEX($D$249:$K$249,0,N$252))+K260)))</f>
        <v>1.1010160593086677E-2</v>
      </c>
      <c r="M260" s="186" cm="1">
        <f t="array" ref="M260">IF(O$252=-1,N260,IF(O$252=99,L260,IF(O$252=0,INDEX($D253:$K253,0,O$250),(INDEX($D253:$K253,0,O$252+1)-INDEX($D253:$K253,0,O$252))/(INDEX($D$249:$K$249,0,O$252+1)-INDEX($D$249:$K$249,0,O$252))+L260)))</f>
        <v>1.0690627401413263E-2</v>
      </c>
      <c r="N260" s="186" cm="1">
        <f t="array" ref="N260">IF(P$252=-1,O260,IF(P$252=99,M260,IF(P$252=0,INDEX($D253:$K253,0,P$250),(INDEX($D253:$K253,0,P$252+1)-INDEX($D253:$K253,0,P$252))/(INDEX($D$249:$K$249,0,P$252+1)-INDEX($D$249:$K$249,0,P$252))+M260)))</f>
        <v>5.3453137007066316E-3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3.5832960694013355E-3</v>
      </c>
      <c r="Q260" s="186" cm="1">
        <f t="array" ref="Q260">IF(S$252=-1,R260,IF(S$252=99,P260,IF(S$252=0,INDEX($D253:$K253,0,S$250),(INDEX($D253:$K253,0,S$252+1)-INDEX($D253:$K253,0,S$252))/(INDEX($D$249:$K$249,0,S$252+1)-INDEX($D$249:$K$249,0,S$252))+P260)))</f>
        <v>7.166592138802671E-3</v>
      </c>
      <c r="R260" s="186" cm="1">
        <f t="array" ref="R260">IF(T$252=-1,S260,IF(T$252=99,Q260,IF(T$252=0,INDEX($D253:$K253,0,T$250),(INDEX($D253:$K253,0,T$252+1)-INDEX($D253:$K253,0,T$252))/(INDEX($D$249:$K$249,0,T$252+1)-INDEX($D$249:$K$249,0,T$252))+Q260)))</f>
        <v>1.0749888208204007E-2</v>
      </c>
      <c r="S260" s="186" cm="1">
        <f t="array" ref="S260">IF(U$252=-1,T260,IF(U$252=99,R260,IF(U$252=0,INDEX($D253:$K253,0,U$250),(INDEX($D253:$K253,0,U$252+1)-INDEX($D253:$K253,0,U$252))/(INDEX($D$249:$K$249,0,U$252+1)-INDEX($D$249:$K$249,0,U$252))+R260)))</f>
        <v>1.0509340158637786E-2</v>
      </c>
      <c r="T260" s="186" cm="1">
        <f t="array" ref="T260">IF(V$252=-1,U260,IF(V$252=99,S260,IF(V$252=0,INDEX($D253:$K253,0,V$250),(INDEX($D253:$K253,0,V$252+1)-INDEX($D253:$K253,0,V$252))/(INDEX($D$249:$K$249,0,V$252+1)-INDEX($D$249:$K$249,0,V$252))+S260)))</f>
        <v>1.0268792109071565E-2</v>
      </c>
      <c r="U260" s="186" cm="1">
        <f t="array" ref="U260">IF(W$252=-1,V260,IF(W$252=99,T260,IF(W$252=0,INDEX($D253:$K253,0,W$250),(INDEX($D253:$K253,0,W$252+1)-INDEX($D253:$K253,0,W$252))/(INDEX($D$249:$K$249,0,W$252+1)-INDEX($D$249:$K$249,0,W$252))+T260)))</f>
        <v>1.0028244059505344E-2</v>
      </c>
      <c r="V260" s="186" cm="1">
        <f t="array" ref="V260">IF(X$252=-1,W260,IF(X$252=99,U260,IF(X$252=0,INDEX($D253:$K253,0,X$250),(INDEX($D253:$K253,0,X$252+1)-INDEX($D253:$K253,0,X$252))/(INDEX($D$249:$K$249,0,X$252+1)-INDEX($D$249:$K$249,0,X$252))+U260)))</f>
        <v>9.7876960099391227E-3</v>
      </c>
      <c r="W260" s="186" cm="1">
        <f t="array" ref="W260">IF(Y$252=-1,X260,IF(Y$252=99,V260,IF(Y$252=0,INDEX($D253:$K253,0,Y$250),(INDEX($D253:$K253,0,Y$252+1)-INDEX($D253:$K253,0,Y$252))/(INDEX($D$249:$K$249,0,Y$252+1)-INDEX($D$249:$K$249,0,Y$252))+V260)))</f>
        <v>9.5471479603729016E-3</v>
      </c>
      <c r="X260" s="186" cm="1">
        <f t="array" ref="X260">IF(Z$252=-1,Y260,IF(Z$252=99,W260,IF(Z$252=0,INDEX($D253:$K253,0,Z$250),(INDEX($D253:$K253,0,Z$252+1)-INDEX($D253:$K253,0,Z$252))/(INDEX($D$249:$K$249,0,Z$252+1)-INDEX($D$249:$K$249,0,Z$252))+W260)))</f>
        <v>9.3065999108066805E-3</v>
      </c>
      <c r="Y260" s="186" cm="1">
        <f t="array" ref="Y260">IF(AA$252=-1,Z260,IF(AA$252=99,X260,IF(AA$252=0,INDEX($D253:$K253,0,AA$250),(INDEX($D253:$K253,0,AA$252+1)-INDEX($D253:$K253,0,AA$252))/(INDEX($D$249:$K$249,0,AA$252+1)-INDEX($D$249:$K$249,0,AA$252))+X260)))</f>
        <v>9.0660518612404595E-3</v>
      </c>
      <c r="Z260" s="186" cm="1">
        <f t="array" ref="Z260">IF(AB$252=-1,AA260,IF(AB$252=99,Y260,IF(AB$252=0,INDEX($D253:$K253,0,AB$250),(INDEX($D253:$K253,0,AB$252+1)-INDEX($D253:$K253,0,AB$252))/(INDEX($D$249:$K$249,0,AB$252+1)-INDEX($D$249:$K$249,0,AB$252))+Y260)))</f>
        <v>8.8255038116742384E-3</v>
      </c>
      <c r="AA260" s="186" cm="1">
        <f t="array" ref="AA260">IF(AC$252=-1,AB260,IF(AC$252=99,Z260,IF(AC$252=0,INDEX($D253:$K253,0,AC$250),(INDEX($D253:$K253,0,AC$252+1)-INDEX($D253:$K253,0,AC$252))/(INDEX($D$249:$K$249,0,AC$252+1)-INDEX($D$249:$K$249,0,AC$252))+Z260)))</f>
        <v>8.5849557621080173E-3</v>
      </c>
      <c r="AB260" s="186" cm="1">
        <f t="array" ref="AB260">IF(AD$252=-1,AC260,IF(AD$252=99,AA260,IF(AD$252=0,INDEX($D253:$K253,0,AD$250),(INDEX($D253:$K253,0,AD$252+1)-INDEX($D253:$K253,0,AD$252))/(INDEX($D$249:$K$249,0,AD$252+1)-INDEX($D$249:$K$249,0,AD$252))+AA260)))</f>
        <v>8.3444077125417893E-3</v>
      </c>
      <c r="AC260" s="186" cm="1">
        <f t="array" ref="AC260">IF(AE$252=-1,AD260,IF(AE$252=99,AB260,IF(AE$252=0,INDEX($D253:$K253,0,AE$250),(INDEX($D253:$K253,0,AE$252+1)-INDEX($D253:$K253,0,AE$252))/(INDEX($D$249:$K$249,0,AE$252+1)-INDEX($D$249:$K$249,0,AE$252))+AB260)))</f>
        <v>8.0558077463359443E-3</v>
      </c>
      <c r="AD260" s="186" cm="1">
        <f t="array" ref="AD260">IF(AF$252=-1,AE260,IF(AF$252=99,AC260,IF(AF$252=0,INDEX($D253:$K253,0,AF$250),(INDEX($D253:$K253,0,AF$252+1)-INDEX($D253:$K253,0,AF$252))/(INDEX($D$249:$K$249,0,AF$252+1)-INDEX($D$249:$K$249,0,AF$252))+AC260)))</f>
        <v>7.7672077801300993E-3</v>
      </c>
      <c r="AE260" s="186" cm="1">
        <f t="array" ref="AE260">IF(AG$252=-1,AF260,IF(AG$252=99,AD260,IF(AG$252=0,INDEX($D253:$K253,0,AG$250),(INDEX($D253:$K253,0,AG$252+1)-INDEX($D253:$K253,0,AG$252))/(INDEX($D$249:$K$249,0,AG$252+1)-INDEX($D$249:$K$249,0,AG$252))+AD260)))</f>
        <v>7.4786078139242543E-3</v>
      </c>
      <c r="AF260" s="186" cm="1">
        <f t="array" ref="AF260">IF(AH$252=-1,AG260,IF(AH$252=99,AE260,IF(AH$252=0,INDEX($D253:$K253,0,AH$250),(INDEX($D253:$K253,0,AH$252+1)-INDEX($D253:$K253,0,AH$252))/(INDEX($D$249:$K$249,0,AH$252+1)-INDEX($D$249:$K$249,0,AH$252))+AE260)))</f>
        <v>7.1900078477184094E-3</v>
      </c>
      <c r="AG260" s="186" cm="1">
        <f t="array" ref="AG260">IF(AI$252=-1,AH260,IF(AI$252=99,AF260,IF(AI$252=0,INDEX($D253:$K253,0,AI$250),(INDEX($D253:$K253,0,AI$252+1)-INDEX($D253:$K253,0,AI$252))/(INDEX($D$249:$K$249,0,AI$252+1)-INDEX($D$249:$K$249,0,AI$252))+AF260)))</f>
        <v>6.9014078815125644E-3</v>
      </c>
      <c r="AH260" s="186" cm="1">
        <f t="array" ref="AH260">IF(AJ$252=-1,AI260,IF(AJ$252=99,AG260,IF(AJ$252=0,INDEX($D253:$K253,0,AJ$250),(INDEX($D253:$K253,0,AJ$252+1)-INDEX($D253:$K253,0,AJ$252))/(INDEX($D$249:$K$249,0,AJ$252+1)-INDEX($D$249:$K$249,0,AJ$252))+AG260)))</f>
        <v>6.6128079153067194E-3</v>
      </c>
      <c r="AI260" s="186" cm="1">
        <f t="array" ref="AI260">IF(AK$252=-1,AJ260,IF(AK$252=99,AH260,IF(AK$252=0,INDEX($D253:$K253,0,AK$250),(INDEX($D253:$K253,0,AK$252+1)-INDEX($D253:$K253,0,AK$252))/(INDEX($D$249:$K$249,0,AK$252+1)-INDEX($D$249:$K$249,0,AK$252))+AH260)))</f>
        <v>6.3242079491008744E-3</v>
      </c>
      <c r="AJ260" s="186" cm="1">
        <f t="array" ref="AJ260">IF(AL$252=-1,AK260,IF(AL$252=99,AI260,IF(AL$252=0,INDEX($D253:$K253,0,AL$250),(INDEX($D253:$K253,0,AL$252+1)-INDEX($D253:$K253,0,AL$252))/(INDEX($D$249:$K$249,0,AL$252+1)-INDEX($D$249:$K$249,0,AL$252))+AI260)))</f>
        <v>6.0356079828950294E-3</v>
      </c>
      <c r="AK260" s="186" cm="1">
        <f t="array" ref="AK260">IF(AM$252=-1,AL260,IF(AM$252=99,AJ260,IF(AM$252=0,INDEX($D253:$K253,0,AM$250),(INDEX($D253:$K253,0,AM$252+1)-INDEX($D253:$K253,0,AM$252))/(INDEX($D$249:$K$249,0,AM$252+1)-INDEX($D$249:$K$249,0,AM$252))+AJ260)))</f>
        <v>5.7470080166891844E-3</v>
      </c>
      <c r="AL260" s="186" cm="1">
        <f t="array" ref="AL260">IF(AN$252=-1,AM260,IF(AN$252=99,AK260,IF(AN$252=0,INDEX($D253:$K253,0,AN$250),(INDEX($D253:$K253,0,AN$252+1)-INDEX($D253:$K253,0,AN$252))/(INDEX($D$249:$K$249,0,AN$252+1)-INDEX($D$249:$K$249,0,AN$252))+AK260)))</f>
        <v>5.4584080504833429E-3</v>
      </c>
      <c r="AM260" s="186" cm="1">
        <f t="array" ref="AM260">IF(AO$252=-1,AN260,IF(AO$252=99,AL260,IF(AO$252=0,INDEX($D253:$K253,0,AO$250),(INDEX($D253:$K253,0,AO$252+1)-INDEX($D253:$K253,0,AO$252))/(INDEX($D$249:$K$249,0,AO$252+1)-INDEX($D$249:$K$249,0,AO$252))+AL260)))</f>
        <v>5.2665329298092504E-3</v>
      </c>
      <c r="AN260" s="186" cm="1">
        <f t="array" ref="AN260">IF(AP$252=-1,AO260,IF(AP$252=99,AM260,IF(AP$252=0,INDEX($D253:$K253,0,AP$250),(INDEX($D253:$K253,0,AP$252+1)-INDEX($D253:$K253,0,AP$252))/(INDEX($D$249:$K$249,0,AP$252+1)-INDEX($D$249:$K$249,0,AP$252))+AM260)))</f>
        <v>5.074657809135158E-3</v>
      </c>
      <c r="AO260" s="186" cm="1">
        <f t="array" ref="AO260">IF(AQ$252=-1,AP260,IF(AQ$252=99,AN260,IF(AQ$252=0,INDEX($D253:$K253,0,AQ$250),(INDEX($D253:$K253,0,AQ$252+1)-INDEX($D253:$K253,0,AQ$252))/(INDEX($D$249:$K$249,0,AQ$252+1)-INDEX($D$249:$K$249,0,AQ$252))+AN260)))</f>
        <v>4.8827826884610655E-3</v>
      </c>
      <c r="AP260" s="186" cm="1">
        <f t="array" ref="AP260">IF(AR$252=-1,AQ260,IF(AR$252=99,AO260,IF(AR$252=0,INDEX($D253:$K253,0,AR$250),(INDEX($D253:$K253,0,AR$252+1)-INDEX($D253:$K253,0,AR$252))/(INDEX($D$249:$K$249,0,AR$252+1)-INDEX($D$249:$K$249,0,AR$252))+AO260)))</f>
        <v>4.6909075677869731E-3</v>
      </c>
      <c r="AQ260" s="186" cm="1">
        <f t="array" ref="AQ260">IF(AS$252=-1,AR260,IF(AS$252=99,AP260,IF(AS$252=0,INDEX($D253:$K253,0,AS$250),(INDEX($D253:$K253,0,AS$252+1)-INDEX($D253:$K253,0,AS$252))/(INDEX($D$249:$K$249,0,AS$252+1)-INDEX($D$249:$K$249,0,AS$252))+AP260)))</f>
        <v>4.4990324471128806E-3</v>
      </c>
      <c r="AR260" s="186" cm="1">
        <f t="array" ref="AR260">IF(AT$252=-1,AW260,IF(AT$252=99,AQ260,IF(AT$252=0,INDEX($D253:$K253,0,AT$250),(INDEX($D253:$K253,0,AT$252+1)-INDEX($D253:$K253,0,AT$252))/(INDEX($D$249:$K$249,0,AT$252+1)-INDEX($D$249:$K$249,0,AT$252))+AQ260)))</f>
        <v>4.3071573264387882E-3</v>
      </c>
      <c r="AS260" s="186" cm="1">
        <f t="array" ref="AS260">IF(AU$252=-1,AX260,IF(AU$252=99,AR260,IF(AU$252=0,INDEX($D253:$K253,0,AU$250),(INDEX($D253:$K253,0,AU$252+1)-INDEX($D253:$K253,0,AU$252))/(INDEX($D$249:$K$249,0,AU$252+1)-INDEX($D$249:$K$249,0,AU$252))+AR260)))</f>
        <v>4.1152822057646957E-3</v>
      </c>
      <c r="AT260" s="186" cm="1">
        <f t="array" ref="AT260">IF(AV$252=-1,AY260,IF(AV$252=99,AS260,IF(AV$252=0,INDEX($D253:$K253,0,AV$250),(INDEX($D253:$K253,0,AV$252+1)-INDEX($D253:$K253,0,AV$252))/(INDEX($D$249:$K$249,0,AV$252+1)-INDEX($D$249:$K$249,0,AV$252))+AS260)))</f>
        <v>3.9234070850906032E-3</v>
      </c>
      <c r="AU260" s="186" cm="1">
        <f t="array" ref="AU260">IF(AW$252=-1,AZ260,IF(AW$252=99,AT260,IF(AW$252=0,INDEX($D253:$K253,0,AW$250),(INDEX($D253:$K253,0,AW$252+1)-INDEX($D253:$K253,0,AW$252))/(INDEX($D$249:$K$249,0,AW$252+1)-INDEX($D$249:$K$249,0,AW$252))+AT260)))</f>
        <v>3.7315319644165108E-3</v>
      </c>
      <c r="AV260" s="186" cm="1">
        <f t="array" ref="AV260">IF(AX$252=-1,BA260,IF(AX$252=99,AU260,IF(AX$252=0,INDEX($D253:$K253,0,AX$250),(INDEX($D253:$K253,0,AX$252+1)-INDEX($D253:$K253,0,AX$252))/(INDEX($D$249:$K$249,0,AX$252+1)-INDEX($D$249:$K$249,0,AX$252))+AU260)))</f>
        <v>3.5396568437424183E-3</v>
      </c>
      <c r="AW260" s="186" cm="1">
        <f t="array" ref="AW260">IF(AY$252=-1,BB260,IF(AY$252=99,AV260,IF(AY$252=0,INDEX($D253:$K253,0,AY$250),(INDEX($D253:$K253,0,AY$252+1)-INDEX($D253:$K253,0,AY$252))/(INDEX($D$249:$K$249,0,AY$252+1)-INDEX($D$249:$K$249,0,AY$252))+AV260)))</f>
        <v>3.5396568437424183E-3</v>
      </c>
      <c r="AX260" s="186" cm="1">
        <f t="array" ref="AX260">IF(AV$252=-1,AZ260,IF(AV$252=99,AW260,IF(AV$252=0,INDEX($D253:$K253,0,AV$250),(INDEX($D253:$K253,0,AV$252+1)-INDEX($D253:$K253,0,AV$252))/(INDEX($D$249:$K$249,0,AV$252+1)-INDEX($D$249:$K$249,0,AV$252))+AW260)))</f>
        <v>3.3477817230683259E-3</v>
      </c>
      <c r="AY260" s="186" cm="1">
        <f t="array" ref="AY260">IF(AW$252=-1,BA260,IF(AW$252=99,AX260,IF(AW$252=0,INDEX($D253:$K253,0,AW$250),(INDEX($D253:$K253,0,AW$252+1)-INDEX($D253:$K253,0,AW$252))/(INDEX($D$249:$K$249,0,AW$252+1)-INDEX($D$249:$K$249,0,AW$252))+AX260)))</f>
        <v>3.1559066023942334E-3</v>
      </c>
      <c r="AZ260" s="186" cm="1">
        <f t="array" ref="AZ260">IF(AX$252=-1,BB260,IF(AX$252=99,AY260,IF(AX$252=0,INDEX($D253:$K253,0,AX$250),(INDEX($D253:$K253,0,AX$252+1)-INDEX($D253:$K253,0,AX$252))/(INDEX($D$249:$K$249,0,AX$252+1)-INDEX($D$249:$K$249,0,AX$252))+AY260)))</f>
        <v>3.5396568437424183E-3</v>
      </c>
      <c r="BA260" s="186" cm="1">
        <f t="array" ref="BA260">IF(AY$252=-1,BC260,IF(AY$252=99,AZ260,IF(AY$252=0,INDEX($D253:$K253,0,AY$250),(INDEX($D253:$K253,0,AY$252+1)-INDEX($D253:$K253,0,AY$252))/(INDEX($D$249:$K$249,0,AY$252+1)-INDEX($D$249:$K$249,0,AY$252))+AZ260)))</f>
        <v>3.5396568437424183E-3</v>
      </c>
      <c r="BB260" s="186" cm="1">
        <f t="array" ref="BB260">IF(AZ$252=-1,BD260,IF(AZ$252=99,BA260,IF(AZ$252=0,INDEX($D253:$K253,0,AZ$250),(INDEX($D253:$K253,0,AZ$252+1)-INDEX($D253:$K253,0,AZ$252))/(INDEX($D$249:$K$249,0,AZ$252+1)-INDEX($D$249:$K$249,0,AZ$252))+BA260)))</f>
        <v>3.5396568437424183E-3</v>
      </c>
      <c r="BC260" s="186" cm="1">
        <f t="array" ref="BC260">IF(BA$252=-1,BE260,IF(BA$252=99,BB260,IF(BA$252=0,INDEX($D253:$K253,0,BA$250),(INDEX($D253:$K253,0,BA$252+1)-INDEX($D253:$K253,0,BA$252))/(INDEX($D$249:$K$249,0,BA$252+1)-INDEX($D$249:$K$249,0,BA$252))+BB260)))</f>
        <v>3.5396568437424183E-3</v>
      </c>
      <c r="BD260" s="186" cm="1">
        <f t="array" ref="BD260">IF(BB$252=-1,BF260,IF(BB$252=99,BC260,IF(BB$252=0,INDEX($D253:$K253,0,BB$250),(INDEX($D253:$K253,0,BB$252+1)-INDEX($D253:$K253,0,BB$252))/(INDEX($D$249:$K$249,0,BB$252+1)-INDEX($D$249:$K$249,0,BB$252))+BC260)))</f>
        <v>3.5396568437424183E-3</v>
      </c>
    </row>
    <row r="261" spans="1:56">
      <c r="A261" s="185" t="s">
        <v>16</v>
      </c>
      <c r="E261" s="185" t="s">
        <v>441</v>
      </c>
      <c r="F261" s="185" t="s">
        <v>441</v>
      </c>
      <c r="G261" s="185" t="s">
        <v>436</v>
      </c>
      <c r="H261" s="186" t="s">
        <v>440</v>
      </c>
      <c r="I261" s="185" t="s">
        <v>276</v>
      </c>
      <c r="J261" s="186">
        <f t="shared" si="634"/>
        <v>0.38777035977778862</v>
      </c>
      <c r="K261" s="186" cm="1">
        <f t="array" ref="K261">IF(M$252=-1,L261,IF(M$252=99,J261,IF(M$252=0,INDEX($D254:$K254,0,M$250),(INDEX($D254:$K254,0,M$252+1)-INDEX($D254:$K254,0,M$252))/(INDEX($D$249:$K$249,0,M$252+1)-INDEX($D$249:$K$249,0,M$252))+J261)))</f>
        <v>0.38301027369636664</v>
      </c>
      <c r="L261" s="186" cm="1">
        <f t="array" ref="L261">IF(N$252=-1,M261,IF(N$252=99,K261,IF(N$252=0,INDEX($D254:$K254,0,N$250),(INDEX($D254:$K254,0,N$252+1)-INDEX($D254:$K254,0,N$252))/(INDEX($D$249:$K$249,0,N$252+1)-INDEX($D$249:$K$249,0,N$252))+K261)))</f>
        <v>0.37825018761494467</v>
      </c>
      <c r="M261" s="186" cm="1">
        <f t="array" ref="M261">IF(O$252=-1,N261,IF(O$252=99,L261,IF(O$252=0,INDEX($D254:$K254,0,O$250),(INDEX($D254:$K254,0,O$252+1)-INDEX($D254:$K254,0,O$252))/(INDEX($D$249:$K$249,0,O$252+1)-INDEX($D$249:$K$249,0,O$252))+L261)))</f>
        <v>0.37349010153352263</v>
      </c>
      <c r="N261" s="186" cm="1">
        <f t="array" ref="N261">IF(P$252=-1,O261,IF(P$252=99,M261,IF(P$252=0,INDEX($D254:$K254,0,P$250),(INDEX($D254:$K254,0,P$252+1)-INDEX($D254:$K254,0,P$252))/(INDEX($D$249:$K$249,0,P$252+1)-INDEX($D$249:$K$249,0,P$252))+M261)))</f>
        <v>0.18674505076676132</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0.13578564119357178</v>
      </c>
      <c r="Q261" s="186" cm="1">
        <f t="array" ref="Q261">IF(S$252=-1,R261,IF(S$252=99,P261,IF(S$252=0,INDEX($D254:$K254,0,S$250),(INDEX($D254:$K254,0,S$252+1)-INDEX($D254:$K254,0,S$252))/(INDEX($D$249:$K$249,0,S$252+1)-INDEX($D$249:$K$249,0,S$252))+P261)))</f>
        <v>0.27157128238714356</v>
      </c>
      <c r="R261" s="186" cm="1">
        <f t="array" ref="R261">IF(T$252=-1,S261,IF(T$252=99,Q261,IF(T$252=0,INDEX($D254:$K254,0,T$250),(INDEX($D254:$K254,0,T$252+1)-INDEX($D254:$K254,0,T$252))/(INDEX($D$249:$K$249,0,T$252+1)-INDEX($D$249:$K$249,0,T$252))+Q261)))</f>
        <v>0.40735692358071535</v>
      </c>
      <c r="S261" s="186" cm="1">
        <f t="array" ref="S261">IF(U$252=-1,T261,IF(U$252=99,R261,IF(U$252=0,INDEX($D254:$K254,0,U$250),(INDEX($D254:$K254,0,U$252+1)-INDEX($D254:$K254,0,U$252))/(INDEX($D$249:$K$249,0,U$252+1)-INDEX($D$249:$K$249,0,U$252))+R261)))</f>
        <v>0.40222907617656661</v>
      </c>
      <c r="T261" s="186" cm="1">
        <f t="array" ref="T261">IF(V$252=-1,U261,IF(V$252=99,S261,IF(V$252=0,INDEX($D254:$K254,0,V$250),(INDEX($D254:$K254,0,V$252+1)-INDEX($D254:$K254,0,V$252))/(INDEX($D$249:$K$249,0,V$252+1)-INDEX($D$249:$K$249,0,V$252))+S261)))</f>
        <v>0.39710122877241788</v>
      </c>
      <c r="U261" s="186" cm="1">
        <f t="array" ref="U261">IF(W$252=-1,V261,IF(W$252=99,T261,IF(W$252=0,INDEX($D254:$K254,0,W$250),(INDEX($D254:$K254,0,W$252+1)-INDEX($D254:$K254,0,W$252))/(INDEX($D$249:$K$249,0,W$252+1)-INDEX($D$249:$K$249,0,W$252))+T261)))</f>
        <v>0.39197338136826915</v>
      </c>
      <c r="V261" s="186" cm="1">
        <f t="array" ref="V261">IF(X$252=-1,W261,IF(X$252=99,U261,IF(X$252=0,INDEX($D254:$K254,0,X$250),(INDEX($D254:$K254,0,X$252+1)-INDEX($D254:$K254,0,X$252))/(INDEX($D$249:$K$249,0,X$252+1)-INDEX($D$249:$K$249,0,X$252))+U261)))</f>
        <v>0.38684553396412041</v>
      </c>
      <c r="W261" s="186" cm="1">
        <f t="array" ref="W261">IF(Y$252=-1,X261,IF(Y$252=99,V261,IF(Y$252=0,INDEX($D254:$K254,0,Y$250),(INDEX($D254:$K254,0,Y$252+1)-INDEX($D254:$K254,0,Y$252))/(INDEX($D$249:$K$249,0,Y$252+1)-INDEX($D$249:$K$249,0,Y$252))+V261)))</f>
        <v>0.38171768655997168</v>
      </c>
      <c r="X261" s="186" cm="1">
        <f t="array" ref="X261">IF(Z$252=-1,Y261,IF(Z$252=99,W261,IF(Z$252=0,INDEX($D254:$K254,0,Z$250),(INDEX($D254:$K254,0,Z$252+1)-INDEX($D254:$K254,0,Z$252))/(INDEX($D$249:$K$249,0,Z$252+1)-INDEX($D$249:$K$249,0,Z$252))+W261)))</f>
        <v>0.37658983915582295</v>
      </c>
      <c r="Y261" s="186" cm="1">
        <f t="array" ref="Y261">IF(AA$252=-1,Z261,IF(AA$252=99,X261,IF(AA$252=0,INDEX($D254:$K254,0,AA$250),(INDEX($D254:$K254,0,AA$252+1)-INDEX($D254:$K254,0,AA$252))/(INDEX($D$249:$K$249,0,AA$252+1)-INDEX($D$249:$K$249,0,AA$252))+X261)))</f>
        <v>0.37146199175167421</v>
      </c>
      <c r="Z261" s="186" cm="1">
        <f t="array" ref="Z261">IF(AB$252=-1,AA261,IF(AB$252=99,Y261,IF(AB$252=0,INDEX($D254:$K254,0,AB$250),(INDEX($D254:$K254,0,AB$252+1)-INDEX($D254:$K254,0,AB$252))/(INDEX($D$249:$K$249,0,AB$252+1)-INDEX($D$249:$K$249,0,AB$252))+Y261)))</f>
        <v>0.36633414434752548</v>
      </c>
      <c r="AA261" s="186" cm="1">
        <f t="array" ref="AA261">IF(AC$252=-1,AB261,IF(AC$252=99,Z261,IF(AC$252=0,INDEX($D254:$K254,0,AC$250),(INDEX($D254:$K254,0,AC$252+1)-INDEX($D254:$K254,0,AC$252))/(INDEX($D$249:$K$249,0,AC$252+1)-INDEX($D$249:$K$249,0,AC$252))+Z261)))</f>
        <v>0.36120629694337675</v>
      </c>
      <c r="AB261" s="186" cm="1">
        <f t="array" ref="AB261">IF(AD$252=-1,AC261,IF(AD$252=99,AA261,IF(AD$252=0,INDEX($D254:$K254,0,AD$250),(INDEX($D254:$K254,0,AD$252+1)-INDEX($D254:$K254,0,AD$252))/(INDEX($D$249:$K$249,0,AD$252+1)-INDEX($D$249:$K$249,0,AD$252))+AA261)))</f>
        <v>0.35607844953922779</v>
      </c>
      <c r="AC261" s="186" cm="1">
        <f t="array" ref="AC261">IF(AE$252=-1,AD261,IF(AE$252=99,AB261,IF(AE$252=0,INDEX($D254:$K254,0,AE$250),(INDEX($D254:$K254,0,AE$252+1)-INDEX($D254:$K254,0,AE$252))/(INDEX($D$249:$K$249,0,AE$252+1)-INDEX($D$249:$K$249,0,AE$252))+AB261)))</f>
        <v>0.35162166546223572</v>
      </c>
      <c r="AD261" s="186" cm="1">
        <f t="array" ref="AD261">IF(AF$252=-1,AE261,IF(AF$252=99,AC261,IF(AF$252=0,INDEX($D254:$K254,0,AF$250),(INDEX($D254:$K254,0,AF$252+1)-INDEX($D254:$K254,0,AF$252))/(INDEX($D$249:$K$249,0,AF$252+1)-INDEX($D$249:$K$249,0,AF$252))+AC261)))</f>
        <v>0.3471648813852436</v>
      </c>
      <c r="AE261" s="186" cm="1">
        <f t="array" ref="AE261">IF(AG$252=-1,AF261,IF(AG$252=99,AD261,IF(AG$252=0,INDEX($D254:$K254,0,AG$250),(INDEX($D254:$K254,0,AG$252+1)-INDEX($D254:$K254,0,AG$252))/(INDEX($D$249:$K$249,0,AG$252+1)-INDEX($D$249:$K$249,0,AG$252))+AD261)))</f>
        <v>0.34270809730825147</v>
      </c>
      <c r="AF261" s="186" cm="1">
        <f t="array" ref="AF261">IF(AH$252=-1,AG261,IF(AH$252=99,AE261,IF(AH$252=0,INDEX($D254:$K254,0,AH$250),(INDEX($D254:$K254,0,AH$252+1)-INDEX($D254:$K254,0,AH$252))/(INDEX($D$249:$K$249,0,AH$252+1)-INDEX($D$249:$K$249,0,AH$252))+AE261)))</f>
        <v>0.33825131323125934</v>
      </c>
      <c r="AG261" s="186" cm="1">
        <f t="array" ref="AG261">IF(AI$252=-1,AH261,IF(AI$252=99,AF261,IF(AI$252=0,INDEX($D254:$K254,0,AI$250),(INDEX($D254:$K254,0,AI$252+1)-INDEX($D254:$K254,0,AI$252))/(INDEX($D$249:$K$249,0,AI$252+1)-INDEX($D$249:$K$249,0,AI$252))+AF261)))</f>
        <v>0.33379452915426722</v>
      </c>
      <c r="AH261" s="186" cm="1">
        <f t="array" ref="AH261">IF(AJ$252=-1,AI261,IF(AJ$252=99,AG261,IF(AJ$252=0,INDEX($D254:$K254,0,AJ$250),(INDEX($D254:$K254,0,AJ$252+1)-INDEX($D254:$K254,0,AJ$252))/(INDEX($D$249:$K$249,0,AJ$252+1)-INDEX($D$249:$K$249,0,AJ$252))+AG261)))</f>
        <v>0.32933774507727509</v>
      </c>
      <c r="AI261" s="186" cm="1">
        <f t="array" ref="AI261">IF(AK$252=-1,AJ261,IF(AK$252=99,AH261,IF(AK$252=0,INDEX($D254:$K254,0,AK$250),(INDEX($D254:$K254,0,AK$252+1)-INDEX($D254:$K254,0,AK$252))/(INDEX($D$249:$K$249,0,AK$252+1)-INDEX($D$249:$K$249,0,AK$252))+AH261)))</f>
        <v>0.32488096100028296</v>
      </c>
      <c r="AJ261" s="186" cm="1">
        <f t="array" ref="AJ261">IF(AL$252=-1,AK261,IF(AL$252=99,AI261,IF(AL$252=0,INDEX($D254:$K254,0,AL$250),(INDEX($D254:$K254,0,AL$252+1)-INDEX($D254:$K254,0,AL$252))/(INDEX($D$249:$K$249,0,AL$252+1)-INDEX($D$249:$K$249,0,AL$252))+AI261)))</f>
        <v>0.32042417692329084</v>
      </c>
      <c r="AK261" s="186" cm="1">
        <f t="array" ref="AK261">IF(AM$252=-1,AL261,IF(AM$252=99,AJ261,IF(AM$252=0,INDEX($D254:$K254,0,AM$250),(INDEX($D254:$K254,0,AM$252+1)-INDEX($D254:$K254,0,AM$252))/(INDEX($D$249:$K$249,0,AM$252+1)-INDEX($D$249:$K$249,0,AM$252))+AJ261)))</f>
        <v>0.31596739284629871</v>
      </c>
      <c r="AL261" s="186" cm="1">
        <f t="array" ref="AL261">IF(AN$252=-1,AM261,IF(AN$252=99,AK261,IF(AN$252=0,INDEX($D254:$K254,0,AN$250),(INDEX($D254:$K254,0,AN$252+1)-INDEX($D254:$K254,0,AN$252))/(INDEX($D$249:$K$249,0,AN$252+1)-INDEX($D$249:$K$249,0,AN$252))+AK261)))</f>
        <v>0.31151060876930681</v>
      </c>
      <c r="AM261" s="186" cm="1">
        <f t="array" ref="AM261">IF(AO$252=-1,AN261,IF(AO$252=99,AL261,IF(AO$252=0,INDEX($D254:$K254,0,AO$250),(INDEX($D254:$K254,0,AO$252+1)-INDEX($D254:$K254,0,AO$252))/(INDEX($D$249:$K$249,0,AO$252+1)-INDEX($D$249:$K$249,0,AO$252))+AL261)))</f>
        <v>0.30774371966427672</v>
      </c>
      <c r="AN261" s="186" cm="1">
        <f t="array" ref="AN261">IF(AP$252=-1,AO261,IF(AP$252=99,AM261,IF(AP$252=0,INDEX($D254:$K254,0,AP$250),(INDEX($D254:$K254,0,AP$252+1)-INDEX($D254:$K254,0,AP$252))/(INDEX($D$249:$K$249,0,AP$252+1)-INDEX($D$249:$K$249,0,AP$252))+AM261)))</f>
        <v>0.30397683055924662</v>
      </c>
      <c r="AO261" s="186" cm="1">
        <f t="array" ref="AO261">IF(AQ$252=-1,AP261,IF(AQ$252=99,AN261,IF(AQ$252=0,INDEX($D254:$K254,0,AQ$250),(INDEX($D254:$K254,0,AQ$252+1)-INDEX($D254:$K254,0,AQ$252))/(INDEX($D$249:$K$249,0,AQ$252+1)-INDEX($D$249:$K$249,0,AQ$252))+AN261)))</f>
        <v>0.30020994145421653</v>
      </c>
      <c r="AP261" s="186" cm="1">
        <f t="array" ref="AP261">IF(AR$252=-1,AQ261,IF(AR$252=99,AO261,IF(AR$252=0,INDEX($D254:$K254,0,AR$250),(INDEX($D254:$K254,0,AR$252+1)-INDEX($D254:$K254,0,AR$252))/(INDEX($D$249:$K$249,0,AR$252+1)-INDEX($D$249:$K$249,0,AR$252))+AO261)))</f>
        <v>0.29644305234918644</v>
      </c>
      <c r="AQ261" s="186" cm="1">
        <f t="array" ref="AQ261">IF(AS$252=-1,AR261,IF(AS$252=99,AP261,IF(AS$252=0,INDEX($D254:$K254,0,AS$250),(INDEX($D254:$K254,0,AS$252+1)-INDEX($D254:$K254,0,AS$252))/(INDEX($D$249:$K$249,0,AS$252+1)-INDEX($D$249:$K$249,0,AS$252))+AP261)))</f>
        <v>0.29267616324415635</v>
      </c>
      <c r="AR261" s="186" cm="1">
        <f t="array" ref="AR261">IF(AT$252=-1,AW261,IF(AT$252=99,AQ261,IF(AT$252=0,INDEX($D254:$K254,0,AT$250),(INDEX($D254:$K254,0,AT$252+1)-INDEX($D254:$K254,0,AT$252))/(INDEX($D$249:$K$249,0,AT$252+1)-INDEX($D$249:$K$249,0,AT$252))+AQ261)))</f>
        <v>0.28890927413912626</v>
      </c>
      <c r="AS261" s="186" cm="1">
        <f t="array" ref="AS261">IF(AU$252=-1,AX261,IF(AU$252=99,AR261,IF(AU$252=0,INDEX($D254:$K254,0,AU$250),(INDEX($D254:$K254,0,AU$252+1)-INDEX($D254:$K254,0,AU$252))/(INDEX($D$249:$K$249,0,AU$252+1)-INDEX($D$249:$K$249,0,AU$252))+AR261)))</f>
        <v>0.28514238503409617</v>
      </c>
      <c r="AT261" s="186" cm="1">
        <f t="array" ref="AT261">IF(AV$252=-1,AY261,IF(AV$252=99,AS261,IF(AV$252=0,INDEX($D254:$K254,0,AV$250),(INDEX($D254:$K254,0,AV$252+1)-INDEX($D254:$K254,0,AV$252))/(INDEX($D$249:$K$249,0,AV$252+1)-INDEX($D$249:$K$249,0,AV$252))+AS261)))</f>
        <v>0.28137549592906608</v>
      </c>
      <c r="AU261" s="186" cm="1">
        <f t="array" ref="AU261">IF(AW$252=-1,AZ261,IF(AW$252=99,AT261,IF(AW$252=0,INDEX($D254:$K254,0,AW$250),(INDEX($D254:$K254,0,AW$252+1)-INDEX($D254:$K254,0,AW$252))/(INDEX($D$249:$K$249,0,AW$252+1)-INDEX($D$249:$K$249,0,AW$252))+AT261)))</f>
        <v>0.27760860682403599</v>
      </c>
      <c r="AV261" s="186" cm="1">
        <f t="array" ref="AV261">IF(AX$252=-1,BA261,IF(AX$252=99,AU261,IF(AX$252=0,INDEX($D254:$K254,0,AX$250),(INDEX($D254:$K254,0,AX$252+1)-INDEX($D254:$K254,0,AX$252))/(INDEX($D$249:$K$249,0,AX$252+1)-INDEX($D$249:$K$249,0,AX$252))+AU261)))</f>
        <v>0.27384171771900606</v>
      </c>
      <c r="AW261" s="186" cm="1">
        <f t="array" ref="AW261">IF(AY$252=-1,BB261,IF(AY$252=99,AV261,IF(AY$252=0,INDEX($D254:$K254,0,AY$250),(INDEX($D254:$K254,0,AY$252+1)-INDEX($D254:$K254,0,AY$252))/(INDEX($D$249:$K$249,0,AY$252+1)-INDEX($D$249:$K$249,0,AY$252))+AV261)))</f>
        <v>0.27384171771900606</v>
      </c>
      <c r="AX261" s="186" cm="1">
        <f t="array" ref="AX261">IF(AV$252=-1,AZ261,IF(AV$252=99,AW261,IF(AV$252=0,INDEX($D254:$K254,0,AV$250),(INDEX($D254:$K254,0,AV$252+1)-INDEX($D254:$K254,0,AV$252))/(INDEX($D$249:$K$249,0,AV$252+1)-INDEX($D$249:$K$249,0,AV$252))+AW261)))</f>
        <v>0.27007482861397597</v>
      </c>
      <c r="AY261" s="186" cm="1">
        <f t="array" ref="AY261">IF(AW$252=-1,BA261,IF(AW$252=99,AX261,IF(AW$252=0,INDEX($D254:$K254,0,AW$250),(INDEX($D254:$K254,0,AW$252+1)-INDEX($D254:$K254,0,AW$252))/(INDEX($D$249:$K$249,0,AW$252+1)-INDEX($D$249:$K$249,0,AW$252))+AX261)))</f>
        <v>0.26630793950894588</v>
      </c>
      <c r="AZ261" s="186" cm="1">
        <f t="array" ref="AZ261">IF(AX$252=-1,BB261,IF(AX$252=99,AY261,IF(AX$252=0,INDEX($D254:$K254,0,AX$250),(INDEX($D254:$K254,0,AX$252+1)-INDEX($D254:$K254,0,AX$252))/(INDEX($D$249:$K$249,0,AX$252+1)-INDEX($D$249:$K$249,0,AX$252))+AY261)))</f>
        <v>0.27384171771900606</v>
      </c>
      <c r="BA261" s="186" cm="1">
        <f t="array" ref="BA261">IF(AY$252=-1,BC261,IF(AY$252=99,AZ261,IF(AY$252=0,INDEX($D254:$K254,0,AY$250),(INDEX($D254:$K254,0,AY$252+1)-INDEX($D254:$K254,0,AY$252))/(INDEX($D$249:$K$249,0,AY$252+1)-INDEX($D$249:$K$249,0,AY$252))+AZ261)))</f>
        <v>0.27384171771900606</v>
      </c>
      <c r="BB261" s="186" cm="1">
        <f t="array" ref="BB261">IF(AZ$252=-1,BD261,IF(AZ$252=99,BA261,IF(AZ$252=0,INDEX($D254:$K254,0,AZ$250),(INDEX($D254:$K254,0,AZ$252+1)-INDEX($D254:$K254,0,AZ$252))/(INDEX($D$249:$K$249,0,AZ$252+1)-INDEX($D$249:$K$249,0,AZ$252))+BA261)))</f>
        <v>0.27384171771900606</v>
      </c>
      <c r="BC261" s="186" cm="1">
        <f t="array" ref="BC261">IF(BA$252=-1,BE261,IF(BA$252=99,BB261,IF(BA$252=0,INDEX($D254:$K254,0,BA$250),(INDEX($D254:$K254,0,BA$252+1)-INDEX($D254:$K254,0,BA$252))/(INDEX($D$249:$K$249,0,BA$252+1)-INDEX($D$249:$K$249,0,BA$252))+BB261)))</f>
        <v>0.27384171771900606</v>
      </c>
      <c r="BD261" s="186" cm="1">
        <f t="array" ref="BD261">IF(BB$252=-1,BF261,IF(BB$252=99,BC261,IF(BB$252=0,INDEX($D254:$K254,0,BB$250),(INDEX($D254:$K254,0,BB$252+1)-INDEX($D254:$K254,0,BB$252))/(INDEX($D$249:$K$249,0,BB$252+1)-INDEX($D$249:$K$249,0,BB$252))+BC261)))</f>
        <v>0.27384171771900606</v>
      </c>
    </row>
    <row r="262" spans="1:56">
      <c r="A262" s="185" t="s">
        <v>16</v>
      </c>
      <c r="E262" s="185" t="s">
        <v>441</v>
      </c>
      <c r="F262" s="185" t="s">
        <v>441</v>
      </c>
      <c r="G262" s="185" t="s">
        <v>437</v>
      </c>
      <c r="H262" s="186" t="s">
        <v>440</v>
      </c>
      <c r="I262" s="185" t="s">
        <v>277</v>
      </c>
      <c r="J262" s="186">
        <f t="shared" si="634"/>
        <v>0.53340059208599533</v>
      </c>
      <c r="K262" s="186" cm="1">
        <f t="array" ref="K262">IF(M$252=-1,L262,IF(M$252=99,J262,IF(M$252=0,INDEX($D255:$K255,0,M$250),(INDEX($D255:$K255,0,M$252+1)-INDEX($D255:$K255,0,M$252))/(INDEX($D$249:$K$249,0,M$252+1)-INDEX($D$249:$K$249,0,M$252))+J262)))</f>
        <v>0.53803498851421705</v>
      </c>
      <c r="L262" s="186" cm="1">
        <f t="array" ref="L262">IF(N$252=-1,M262,IF(N$252=99,K262,IF(N$252=0,INDEX($D255:$K255,0,N$250),(INDEX($D255:$K255,0,N$252+1)-INDEX($D255:$K255,0,N$252))/(INDEX($D$249:$K$249,0,N$252+1)-INDEX($D$249:$K$249,0,N$252))+K262)))</f>
        <v>0.54266938494243877</v>
      </c>
      <c r="M262" s="186" cm="1">
        <f t="array" ref="M262">IF(O$252=-1,N262,IF(O$252=99,L262,IF(O$252=0,INDEX($D255:$K255,0,O$250),(INDEX($D255:$K255,0,O$252+1)-INDEX($D255:$K255,0,O$252))/(INDEX($D$249:$K$249,0,O$252+1)-INDEX($D$249:$K$249,0,O$252))+L262)))</f>
        <v>0.5473037813706606</v>
      </c>
      <c r="N262" s="186" cm="1">
        <f t="array" ref="N262">IF(P$252=-1,O262,IF(P$252=99,M262,IF(P$252=0,INDEX($D255:$K255,0,P$250),(INDEX($D255:$K255,0,P$252+1)-INDEX($D255:$K255,0,P$252))/(INDEX($D$249:$K$249,0,P$252+1)-INDEX($D$249:$K$249,0,P$252))+M262)))</f>
        <v>0.2736518906853303</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0.17175009900782331</v>
      </c>
      <c r="Q262" s="186" cm="1">
        <f t="array" ref="Q262">IF(S$252=-1,R262,IF(S$252=99,P262,IF(S$252=0,INDEX($D255:$K255,0,S$250),(INDEX($D255:$K255,0,S$252+1)-INDEX($D255:$K255,0,S$252))/(INDEX($D$249:$K$249,0,S$252+1)-INDEX($D$249:$K$249,0,S$252))+P262)))</f>
        <v>0.34350019801564663</v>
      </c>
      <c r="R262" s="186" cm="1">
        <f t="array" ref="R262">IF(T$252=-1,S262,IF(T$252=99,Q262,IF(T$252=0,INDEX($D255:$K255,0,T$250),(INDEX($D255:$K255,0,T$252+1)-INDEX($D255:$K255,0,T$252))/(INDEX($D$249:$K$249,0,T$252+1)-INDEX($D$249:$K$249,0,T$252))+Q262)))</f>
        <v>0.51525029702346992</v>
      </c>
      <c r="S262" s="186" cm="1">
        <f t="array" ref="S262">IF(U$252=-1,T262,IF(U$252=99,R262,IF(U$252=0,INDEX($D255:$K255,0,U$250),(INDEX($D255:$K255,0,U$252+1)-INDEX($D255:$K255,0,U$252))/(INDEX($D$249:$K$249,0,U$252+1)-INDEX($D$249:$K$249,0,U$252))+R262)))</f>
        <v>0.52147244534602877</v>
      </c>
      <c r="T262" s="186" cm="1">
        <f t="array" ref="T262">IF(V$252=-1,U262,IF(V$252=99,S262,IF(V$252=0,INDEX($D255:$K255,0,V$250),(INDEX($D255:$K255,0,V$252+1)-INDEX($D255:$K255,0,V$252))/(INDEX($D$249:$K$249,0,V$252+1)-INDEX($D$249:$K$249,0,V$252))+S262)))</f>
        <v>0.52769459366858762</v>
      </c>
      <c r="U262" s="186" cm="1">
        <f t="array" ref="U262">IF(W$252=-1,V262,IF(W$252=99,T262,IF(W$252=0,INDEX($D255:$K255,0,W$250),(INDEX($D255:$K255,0,W$252+1)-INDEX($D255:$K255,0,W$252))/(INDEX($D$249:$K$249,0,W$252+1)-INDEX($D$249:$K$249,0,W$252))+T262)))</f>
        <v>0.53391674199114647</v>
      </c>
      <c r="V262" s="186" cm="1">
        <f t="array" ref="V262">IF(X$252=-1,W262,IF(X$252=99,U262,IF(X$252=0,INDEX($D255:$K255,0,X$250),(INDEX($D255:$K255,0,X$252+1)-INDEX($D255:$K255,0,X$252))/(INDEX($D$249:$K$249,0,X$252+1)-INDEX($D$249:$K$249,0,X$252))+U262)))</f>
        <v>0.54013889031370532</v>
      </c>
      <c r="W262" s="186" cm="1">
        <f t="array" ref="W262">IF(Y$252=-1,X262,IF(Y$252=99,V262,IF(Y$252=0,INDEX($D255:$K255,0,Y$250),(INDEX($D255:$K255,0,Y$252+1)-INDEX($D255:$K255,0,Y$252))/(INDEX($D$249:$K$249,0,Y$252+1)-INDEX($D$249:$K$249,0,Y$252))+V262)))</f>
        <v>0.54636103863626417</v>
      </c>
      <c r="X262" s="186" cm="1">
        <f t="array" ref="X262">IF(Z$252=-1,Y262,IF(Z$252=99,W262,IF(Z$252=0,INDEX($D255:$K255,0,Z$250),(INDEX($D255:$K255,0,Z$252+1)-INDEX($D255:$K255,0,Z$252))/(INDEX($D$249:$K$249,0,Z$252+1)-INDEX($D$249:$K$249,0,Z$252))+W262)))</f>
        <v>0.55258318695882302</v>
      </c>
      <c r="Y262" s="186" cm="1">
        <f t="array" ref="Y262">IF(AA$252=-1,Z262,IF(AA$252=99,X262,IF(AA$252=0,INDEX($D255:$K255,0,AA$250),(INDEX($D255:$K255,0,AA$252+1)-INDEX($D255:$K255,0,AA$252))/(INDEX($D$249:$K$249,0,AA$252+1)-INDEX($D$249:$K$249,0,AA$252))+X262)))</f>
        <v>0.55880533528138188</v>
      </c>
      <c r="Z262" s="186" cm="1">
        <f t="array" ref="Z262">IF(AB$252=-1,AA262,IF(AB$252=99,Y262,IF(AB$252=0,INDEX($D255:$K255,0,AB$250),(INDEX($D255:$K255,0,AB$252+1)-INDEX($D255:$K255,0,AB$252))/(INDEX($D$249:$K$249,0,AB$252+1)-INDEX($D$249:$K$249,0,AB$252))+Y262)))</f>
        <v>0.56502748360394073</v>
      </c>
      <c r="AA262" s="186" cm="1">
        <f t="array" ref="AA262">IF(AC$252=-1,AB262,IF(AC$252=99,Z262,IF(AC$252=0,INDEX($D255:$K255,0,AC$250),(INDEX($D255:$K255,0,AC$252+1)-INDEX($D255:$K255,0,AC$252))/(INDEX($D$249:$K$249,0,AC$252+1)-INDEX($D$249:$K$249,0,AC$252))+Z262)))</f>
        <v>0.57124963192649958</v>
      </c>
      <c r="AB262" s="186" cm="1">
        <f t="array" ref="AB262">IF(AD$252=-1,AC262,IF(AD$252=99,AA262,IF(AD$252=0,INDEX($D255:$K255,0,AD$250),(INDEX($D255:$K255,0,AD$252+1)-INDEX($D255:$K255,0,AD$252))/(INDEX($D$249:$K$249,0,AD$252+1)-INDEX($D$249:$K$249,0,AD$252))+AA262)))</f>
        <v>0.57747178024905854</v>
      </c>
      <c r="AC262" s="186" cm="1">
        <f t="array" ref="AC262">IF(AE$252=-1,AD262,IF(AE$252=99,AB262,IF(AE$252=0,INDEX($D255:$K255,0,AE$250),(INDEX($D255:$K255,0,AE$252+1)-INDEX($D255:$K255,0,AE$252))/(INDEX($D$249:$K$249,0,AE$252+1)-INDEX($D$249:$K$249,0,AE$252))+AB262)))</f>
        <v>0.58290358968280542</v>
      </c>
      <c r="AD262" s="186" cm="1">
        <f t="array" ref="AD262">IF(AF$252=-1,AE262,IF(AF$252=99,AC262,IF(AF$252=0,INDEX($D255:$K255,0,AF$250),(INDEX($D255:$K255,0,AF$252+1)-INDEX($D255:$K255,0,AF$252))/(INDEX($D$249:$K$249,0,AF$252+1)-INDEX($D$249:$K$249,0,AF$252))+AC262)))</f>
        <v>0.5883353991165523</v>
      </c>
      <c r="AE262" s="186" cm="1">
        <f t="array" ref="AE262">IF(AG$252=-1,AF262,IF(AG$252=99,AD262,IF(AG$252=0,INDEX($D255:$K255,0,AG$250),(INDEX($D255:$K255,0,AG$252+1)-INDEX($D255:$K255,0,AG$252))/(INDEX($D$249:$K$249,0,AG$252+1)-INDEX($D$249:$K$249,0,AG$252))+AD262)))</f>
        <v>0.59376720855029919</v>
      </c>
      <c r="AF262" s="186" cm="1">
        <f t="array" ref="AF262">IF(AH$252=-1,AG262,IF(AH$252=99,AE262,IF(AH$252=0,INDEX($D255:$K255,0,AH$250),(INDEX($D255:$K255,0,AH$252+1)-INDEX($D255:$K255,0,AH$252))/(INDEX($D$249:$K$249,0,AH$252+1)-INDEX($D$249:$K$249,0,AH$252))+AE262)))</f>
        <v>0.59919901798404607</v>
      </c>
      <c r="AG262" s="186" cm="1">
        <f t="array" ref="AG262">IF(AI$252=-1,AH262,IF(AI$252=99,AF262,IF(AI$252=0,INDEX($D255:$K255,0,AI$250),(INDEX($D255:$K255,0,AI$252+1)-INDEX($D255:$K255,0,AI$252))/(INDEX($D$249:$K$249,0,AI$252+1)-INDEX($D$249:$K$249,0,AI$252))+AF262)))</f>
        <v>0.60463082741779295</v>
      </c>
      <c r="AH262" s="186" cm="1">
        <f t="array" ref="AH262">IF(AJ$252=-1,AI262,IF(AJ$252=99,AG262,IF(AJ$252=0,INDEX($D255:$K255,0,AJ$250),(INDEX($D255:$K255,0,AJ$252+1)-INDEX($D255:$K255,0,AJ$252))/(INDEX($D$249:$K$249,0,AJ$252+1)-INDEX($D$249:$K$249,0,AJ$252))+AG262)))</f>
        <v>0.61006263685153983</v>
      </c>
      <c r="AI262" s="186" cm="1">
        <f t="array" ref="AI262">IF(AK$252=-1,AJ262,IF(AK$252=99,AH262,IF(AK$252=0,INDEX($D255:$K255,0,AK$250),(INDEX($D255:$K255,0,AK$252+1)-INDEX($D255:$K255,0,AK$252))/(INDEX($D$249:$K$249,0,AK$252+1)-INDEX($D$249:$K$249,0,AK$252))+AH262)))</f>
        <v>0.61549444628528671</v>
      </c>
      <c r="AJ262" s="186" cm="1">
        <f t="array" ref="AJ262">IF(AL$252=-1,AK262,IF(AL$252=99,AI262,IF(AL$252=0,INDEX($D255:$K255,0,AL$250),(INDEX($D255:$K255,0,AL$252+1)-INDEX($D255:$K255,0,AL$252))/(INDEX($D$249:$K$249,0,AL$252+1)-INDEX($D$249:$K$249,0,AL$252))+AI262)))</f>
        <v>0.62092625571903359</v>
      </c>
      <c r="AK262" s="186" cm="1">
        <f t="array" ref="AK262">IF(AM$252=-1,AL262,IF(AM$252=99,AJ262,IF(AM$252=0,INDEX($D255:$K255,0,AM$250),(INDEX($D255:$K255,0,AM$252+1)-INDEX($D255:$K255,0,AM$252))/(INDEX($D$249:$K$249,0,AM$252+1)-INDEX($D$249:$K$249,0,AM$252))+AJ262)))</f>
        <v>0.62635806515278047</v>
      </c>
      <c r="AL262" s="186" cm="1">
        <f t="array" ref="AL262">IF(AN$252=-1,AM262,IF(AN$252=99,AK262,IF(AN$252=0,INDEX($D255:$K255,0,AN$250),(INDEX($D255:$K255,0,AN$252+1)-INDEX($D255:$K255,0,AN$252))/(INDEX($D$249:$K$249,0,AN$252+1)-INDEX($D$249:$K$249,0,AN$252))+AK262)))</f>
        <v>0.63178987458652691</v>
      </c>
      <c r="AM262" s="186" cm="1">
        <f t="array" ref="AM262">IF(AO$252=-1,AN262,IF(AO$252=99,AL262,IF(AO$252=0,INDEX($D255:$K255,0,AO$250),(INDEX($D255:$K255,0,AO$252+1)-INDEX($D255:$K255,0,AO$252))/(INDEX($D$249:$K$249,0,AO$252+1)-INDEX($D$249:$K$249,0,AO$252))+AL262)))</f>
        <v>0.63603703153519442</v>
      </c>
      <c r="AN262" s="186" cm="1">
        <f t="array" ref="AN262">IF(AP$252=-1,AO262,IF(AP$252=99,AM262,IF(AP$252=0,INDEX($D255:$K255,0,AP$250),(INDEX($D255:$K255,0,AP$252+1)-INDEX($D255:$K255,0,AP$252))/(INDEX($D$249:$K$249,0,AP$252+1)-INDEX($D$249:$K$249,0,AP$252))+AM262)))</f>
        <v>0.64028418848386193</v>
      </c>
      <c r="AO262" s="186" cm="1">
        <f t="array" ref="AO262">IF(AQ$252=-1,AP262,IF(AQ$252=99,AN262,IF(AQ$252=0,INDEX($D255:$K255,0,AQ$250),(INDEX($D255:$K255,0,AQ$252+1)-INDEX($D255:$K255,0,AQ$252))/(INDEX($D$249:$K$249,0,AQ$252+1)-INDEX($D$249:$K$249,0,AQ$252))+AN262)))</f>
        <v>0.64453134543252943</v>
      </c>
      <c r="AP262" s="186" cm="1">
        <f t="array" ref="AP262">IF(AR$252=-1,AQ262,IF(AR$252=99,AO262,IF(AR$252=0,INDEX($D255:$K255,0,AR$250),(INDEX($D255:$K255,0,AR$252+1)-INDEX($D255:$K255,0,AR$252))/(INDEX($D$249:$K$249,0,AR$252+1)-INDEX($D$249:$K$249,0,AR$252))+AO262)))</f>
        <v>0.64877850238119694</v>
      </c>
      <c r="AQ262" s="186" cm="1">
        <f t="array" ref="AQ262">IF(AS$252=-1,AR262,IF(AS$252=99,AP262,IF(AS$252=0,INDEX($D255:$K255,0,AS$250),(INDEX($D255:$K255,0,AS$252+1)-INDEX($D255:$K255,0,AS$252))/(INDEX($D$249:$K$249,0,AS$252+1)-INDEX($D$249:$K$249,0,AS$252))+AP262)))</f>
        <v>0.65302565932986445</v>
      </c>
      <c r="AR262" s="186" cm="1">
        <f t="array" ref="AR262">IF(AT$252=-1,AW262,IF(AT$252=99,AQ262,IF(AT$252=0,INDEX($D255:$K255,0,AT$250),(INDEX($D255:$K255,0,AT$252+1)-INDEX($D255:$K255,0,AT$252))/(INDEX($D$249:$K$249,0,AT$252+1)-INDEX($D$249:$K$249,0,AT$252))+AQ262)))</f>
        <v>0.65727281627853196</v>
      </c>
      <c r="AS262" s="186" cm="1">
        <f t="array" ref="AS262">IF(AU$252=-1,AX262,IF(AU$252=99,AR262,IF(AU$252=0,INDEX($D255:$K255,0,AU$250),(INDEX($D255:$K255,0,AU$252+1)-INDEX($D255:$K255,0,AU$252))/(INDEX($D$249:$K$249,0,AU$252+1)-INDEX($D$249:$K$249,0,AU$252))+AR262)))</f>
        <v>0.66151997322719946</v>
      </c>
      <c r="AT262" s="186" cm="1">
        <f t="array" ref="AT262">IF(AV$252=-1,AY262,IF(AV$252=99,AS262,IF(AV$252=0,INDEX($D255:$K255,0,AV$250),(INDEX($D255:$K255,0,AV$252+1)-INDEX($D255:$K255,0,AV$252))/(INDEX($D$249:$K$249,0,AV$252+1)-INDEX($D$249:$K$249,0,AV$252))+AS262)))</f>
        <v>0.66576713017586697</v>
      </c>
      <c r="AU262" s="186" cm="1">
        <f t="array" ref="AU262">IF(AW$252=-1,AZ262,IF(AW$252=99,AT262,IF(AW$252=0,INDEX($D255:$K255,0,AW$250),(INDEX($D255:$K255,0,AW$252+1)-INDEX($D255:$K255,0,AW$252))/(INDEX($D$249:$K$249,0,AW$252+1)-INDEX($D$249:$K$249,0,AW$252))+AT262)))</f>
        <v>0.67001428712453448</v>
      </c>
      <c r="AV262" s="186" cm="1">
        <f t="array" ref="AV262">IF(AX$252=-1,BA262,IF(AX$252=99,AU262,IF(AX$252=0,INDEX($D255:$K255,0,AX$250),(INDEX($D255:$K255,0,AX$252+1)-INDEX($D255:$K255,0,AX$252))/(INDEX($D$249:$K$249,0,AX$252+1)-INDEX($D$249:$K$249,0,AX$252))+AU262)))</f>
        <v>0.67426144407320143</v>
      </c>
      <c r="AW262" s="186" cm="1">
        <f t="array" ref="AW262">IF(AY$252=-1,BB262,IF(AY$252=99,AV262,IF(AY$252=0,INDEX($D255:$K255,0,AY$250),(INDEX($D255:$K255,0,AY$252+1)-INDEX($D255:$K255,0,AY$252))/(INDEX($D$249:$K$249,0,AY$252+1)-INDEX($D$249:$K$249,0,AY$252))+AV262)))</f>
        <v>0.67426144407320143</v>
      </c>
      <c r="AX262" s="186" cm="1">
        <f t="array" ref="AX262">IF(AV$252=-1,AZ262,IF(AV$252=99,AW262,IF(AV$252=0,INDEX($D255:$K255,0,AV$250),(INDEX($D255:$K255,0,AV$252+1)-INDEX($D255:$K255,0,AV$252))/(INDEX($D$249:$K$249,0,AV$252+1)-INDEX($D$249:$K$249,0,AV$252))+AW262)))</f>
        <v>0.67850860102186883</v>
      </c>
      <c r="AY262" s="186" cm="1">
        <f t="array" ref="AY262">IF(AW$252=-1,BA262,IF(AW$252=99,AX262,IF(AW$252=0,INDEX($D255:$K255,0,AW$250),(INDEX($D255:$K255,0,AW$252+1)-INDEX($D255:$K255,0,AW$252))/(INDEX($D$249:$K$249,0,AW$252+1)-INDEX($D$249:$K$249,0,AW$252))+AX262)))</f>
        <v>0.68275575797053634</v>
      </c>
      <c r="AZ262" s="186" cm="1">
        <f t="array" ref="AZ262">IF(AX$252=-1,BB262,IF(AX$252=99,AY262,IF(AX$252=0,INDEX($D255:$K255,0,AX$250),(INDEX($D255:$K255,0,AX$252+1)-INDEX($D255:$K255,0,AX$252))/(INDEX($D$249:$K$249,0,AX$252+1)-INDEX($D$249:$K$249,0,AX$252))+AY262)))</f>
        <v>0.67426144407320143</v>
      </c>
      <c r="BA262" s="186" cm="1">
        <f t="array" ref="BA262">IF(AY$252=-1,BC262,IF(AY$252=99,AZ262,IF(AY$252=0,INDEX($D255:$K255,0,AY$250),(INDEX($D255:$K255,0,AY$252+1)-INDEX($D255:$K255,0,AY$252))/(INDEX($D$249:$K$249,0,AY$252+1)-INDEX($D$249:$K$249,0,AY$252))+AZ262)))</f>
        <v>0.67426144407320143</v>
      </c>
      <c r="BB262" s="186" cm="1">
        <f t="array" ref="BB262">IF(AZ$252=-1,BD262,IF(AZ$252=99,BA262,IF(AZ$252=0,INDEX($D255:$K255,0,AZ$250),(INDEX($D255:$K255,0,AZ$252+1)-INDEX($D255:$K255,0,AZ$252))/(INDEX($D$249:$K$249,0,AZ$252+1)-INDEX($D$249:$K$249,0,AZ$252))+BA262)))</f>
        <v>0.67426144407320143</v>
      </c>
      <c r="BC262" s="186" cm="1">
        <f t="array" ref="BC262">IF(BA$252=-1,BE262,IF(BA$252=99,BB262,IF(BA$252=0,INDEX($D255:$K255,0,BA$250),(INDEX($D255:$K255,0,BA$252+1)-INDEX($D255:$K255,0,BA$252))/(INDEX($D$249:$K$249,0,BA$252+1)-INDEX($D$249:$K$249,0,BA$252))+BB262)))</f>
        <v>0.67426144407320143</v>
      </c>
      <c r="BD262" s="186" cm="1">
        <f t="array" ref="BD262">IF(BB$252=-1,BF262,IF(BB$252=99,BC262,IF(BB$252=0,INDEX($D255:$K255,0,BB$250),(INDEX($D255:$K255,0,BB$252+1)-INDEX($D255:$K255,0,BB$252))/(INDEX($D$249:$K$249,0,BB$252+1)-INDEX($D$249:$K$249,0,BB$252))+BC262)))</f>
        <v>0.67426144407320143</v>
      </c>
    </row>
    <row r="263" spans="1:56">
      <c r="A263" s="185" t="s">
        <v>16</v>
      </c>
      <c r="E263" s="185" t="s">
        <v>442</v>
      </c>
      <c r="F263" s="185" t="s">
        <v>442</v>
      </c>
      <c r="G263" s="185" t="str">
        <f>G260</f>
        <v>low income</v>
      </c>
      <c r="H263" s="186" t="s">
        <v>439</v>
      </c>
      <c r="I263" s="185" t="str">
        <f>I260</f>
        <v>hhd-le</v>
      </c>
      <c r="J263" s="186">
        <f t="shared" si="634"/>
        <v>0.62362325125617091</v>
      </c>
      <c r="K263" s="186" cm="1">
        <f t="array" ref="K263">IF(M$252=-1,L263,IF(M$252=99,J263,IF(M$252=0,INDEX($D256:$K256,0,M$250),(INDEX($D256:$K256,0,M$252+1)-INDEX($D256:$K256,0,M$252))/(INDEX($D$249:$K$249,0,M$252+1)-INDEX($D$249:$K$249,0,M$252))+J263)))</f>
        <v>0.61365904435852114</v>
      </c>
      <c r="L263" s="186" cm="1">
        <f t="array" ref="L263">IF(N$252=-1,M263,IF(N$252=99,K263,IF(N$252=0,INDEX($D256:$K256,0,N$250),(INDEX($D256:$K256,0,N$252+1)-INDEX($D256:$K256,0,N$252))/(INDEX($D$249:$K$249,0,N$252+1)-INDEX($D$249:$K$249,0,N$252))+K263)))</f>
        <v>0.60369483746087138</v>
      </c>
      <c r="M263" s="186" cm="1">
        <f t="array" ref="M263">IF(O$252=-1,N263,IF(O$252=99,L263,IF(O$252=0,INDEX($D256:$K256,0,O$250),(INDEX($D256:$K256,0,O$252+1)-INDEX($D256:$K256,0,O$252))/(INDEX($D$249:$K$249,0,O$252+1)-INDEX($D$249:$K$249,0,O$252))+L263)))</f>
        <v>0.59373063056322173</v>
      </c>
      <c r="N263" s="186" cm="1">
        <f t="array" ref="N263">IF(P$252=-1,O263,IF(P$252=99,M263,IF(P$252=0,INDEX($D256:$K256,0,P$250),(INDEX($D256:$K256,0,P$252+1)-INDEX($D256:$K256,0,P$252))/(INDEX($D$249:$K$249,0,P$252+1)-INDEX($D$249:$K$249,0,P$252))+M263)))</f>
        <v>0.29686531528161086</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0.19183638438309703</v>
      </c>
      <c r="Q263" s="186" cm="1">
        <f t="array" ref="Q263">IF(S$252=-1,R263,IF(S$252=99,P263,IF(S$252=0,INDEX($D256:$K256,0,S$250),(INDEX($D256:$K256,0,S$252+1)-INDEX($D256:$K256,0,S$252))/(INDEX($D$249:$K$249,0,S$252+1)-INDEX($D$249:$K$249,0,S$252))+P263)))</f>
        <v>0.38367276876619405</v>
      </c>
      <c r="R263" s="186" cm="1">
        <f t="array" ref="R263">IF(T$252=-1,S263,IF(T$252=99,Q263,IF(T$252=0,INDEX($D256:$K256,0,T$250),(INDEX($D256:$K256,0,T$252+1)-INDEX($D256:$K256,0,T$252))/(INDEX($D$249:$K$249,0,T$252+1)-INDEX($D$249:$K$249,0,T$252))+Q263)))</f>
        <v>0.57550915314929108</v>
      </c>
      <c r="S263" s="186" cm="1">
        <f t="array" ref="S263">IF(U$252=-1,T263,IF(U$252=99,R263,IF(U$252=0,INDEX($D256:$K256,0,U$250),(INDEX($D256:$K256,0,U$252+1)-INDEX($D256:$K256,0,U$252))/(INDEX($D$249:$K$249,0,U$252+1)-INDEX($D$249:$K$249,0,U$252))+R263)))</f>
        <v>0.57087887626251232</v>
      </c>
      <c r="T263" s="186" cm="1">
        <f t="array" ref="T263">IF(V$252=-1,U263,IF(V$252=99,S263,IF(V$252=0,INDEX($D256:$K256,0,V$250),(INDEX($D256:$K256,0,V$252+1)-INDEX($D256:$K256,0,V$252))/(INDEX($D$249:$K$249,0,V$252+1)-INDEX($D$249:$K$249,0,V$252))+S263)))</f>
        <v>0.56624859937573357</v>
      </c>
      <c r="U263" s="186" cm="1">
        <f t="array" ref="U263">IF(W$252=-1,V263,IF(W$252=99,T263,IF(W$252=0,INDEX($D256:$K256,0,W$250),(INDEX($D256:$K256,0,W$252+1)-INDEX($D256:$K256,0,W$252))/(INDEX($D$249:$K$249,0,W$252+1)-INDEX($D$249:$K$249,0,W$252))+T263)))</f>
        <v>0.56161832248895482</v>
      </c>
      <c r="V263" s="186" cm="1">
        <f t="array" ref="V263">IF(X$252=-1,W263,IF(X$252=99,U263,IF(X$252=0,INDEX($D256:$K256,0,X$250),(INDEX($D256:$K256,0,X$252+1)-INDEX($D256:$K256,0,X$252))/(INDEX($D$249:$K$249,0,X$252+1)-INDEX($D$249:$K$249,0,X$252))+U263)))</f>
        <v>0.55698804560217607</v>
      </c>
      <c r="W263" s="186" cm="1">
        <f t="array" ref="W263">IF(Y$252=-1,X263,IF(Y$252=99,V263,IF(Y$252=0,INDEX($D256:$K256,0,Y$250),(INDEX($D256:$K256,0,Y$252+1)-INDEX($D256:$K256,0,Y$252))/(INDEX($D$249:$K$249,0,Y$252+1)-INDEX($D$249:$K$249,0,Y$252))+V263)))</f>
        <v>0.55235776871539732</v>
      </c>
      <c r="X263" s="186" cm="1">
        <f t="array" ref="X263">IF(Z$252=-1,Y263,IF(Z$252=99,W263,IF(Z$252=0,INDEX($D256:$K256,0,Z$250),(INDEX($D256:$K256,0,Z$252+1)-INDEX($D256:$K256,0,Z$252))/(INDEX($D$249:$K$249,0,Z$252+1)-INDEX($D$249:$K$249,0,Z$252))+W263)))</f>
        <v>0.54772749182861857</v>
      </c>
      <c r="Y263" s="186" cm="1">
        <f t="array" ref="Y263">IF(AA$252=-1,Z263,IF(AA$252=99,X263,IF(AA$252=0,INDEX($D256:$K256,0,AA$250),(INDEX($D256:$K256,0,AA$252+1)-INDEX($D256:$K256,0,AA$252))/(INDEX($D$249:$K$249,0,AA$252+1)-INDEX($D$249:$K$249,0,AA$252))+X263)))</f>
        <v>0.54309721494183982</v>
      </c>
      <c r="Z263" s="186" cm="1">
        <f t="array" ref="Z263">IF(AB$252=-1,AA263,IF(AB$252=99,Y263,IF(AB$252=0,INDEX($D256:$K256,0,AB$250),(INDEX($D256:$K256,0,AB$252+1)-INDEX($D256:$K256,0,AB$252))/(INDEX($D$249:$K$249,0,AB$252+1)-INDEX($D$249:$K$249,0,AB$252))+Y263)))</f>
        <v>0.53846693805506107</v>
      </c>
      <c r="AA263" s="186" cm="1">
        <f t="array" ref="AA263">IF(AC$252=-1,AB263,IF(AC$252=99,Z263,IF(AC$252=0,INDEX($D256:$K256,0,AC$250),(INDEX($D256:$K256,0,AC$252+1)-INDEX($D256:$K256,0,AC$252))/(INDEX($D$249:$K$249,0,AC$252+1)-INDEX($D$249:$K$249,0,AC$252))+Z263)))</f>
        <v>0.53383666116828232</v>
      </c>
      <c r="AB263" s="186" cm="1">
        <f t="array" ref="AB263">IF(AD$252=-1,AC263,IF(AD$252=99,AA263,IF(AD$252=0,INDEX($D256:$K256,0,AD$250),(INDEX($D256:$K256,0,AD$252+1)-INDEX($D256:$K256,0,AD$252))/(INDEX($D$249:$K$249,0,AD$252+1)-INDEX($D$249:$K$249,0,AD$252))+AA263)))</f>
        <v>0.52920638428150413</v>
      </c>
      <c r="AC263" s="186" cm="1">
        <f t="array" ref="AC263">IF(AE$252=-1,AD263,IF(AE$252=99,AB263,IF(AE$252=0,INDEX($D256:$K256,0,AE$250),(INDEX($D256:$K256,0,AE$252+1)-INDEX($D256:$K256,0,AE$252))/(INDEX($D$249:$K$249,0,AE$252+1)-INDEX($D$249:$K$249,0,AE$252))+AB263)))</f>
        <v>0.52112601426206373</v>
      </c>
      <c r="AD263" s="186" cm="1">
        <f t="array" ref="AD263">IF(AF$252=-1,AE263,IF(AF$252=99,AC263,IF(AF$252=0,INDEX($D256:$K256,0,AF$250),(INDEX($D256:$K256,0,AF$252+1)-INDEX($D256:$K256,0,AF$252))/(INDEX($D$249:$K$249,0,AF$252+1)-INDEX($D$249:$K$249,0,AF$252))+AC263)))</f>
        <v>0.51304564424262333</v>
      </c>
      <c r="AE263" s="186" cm="1">
        <f t="array" ref="AE263">IF(AG$252=-1,AF263,IF(AG$252=99,AD263,IF(AG$252=0,INDEX($D256:$K256,0,AG$250),(INDEX($D256:$K256,0,AG$252+1)-INDEX($D256:$K256,0,AG$252))/(INDEX($D$249:$K$249,0,AG$252+1)-INDEX($D$249:$K$249,0,AG$252))+AD263)))</f>
        <v>0.50496527422318294</v>
      </c>
      <c r="AF263" s="186" cm="1">
        <f t="array" ref="AF263">IF(AH$252=-1,AG263,IF(AH$252=99,AE263,IF(AH$252=0,INDEX($D256:$K256,0,AH$250),(INDEX($D256:$K256,0,AH$252+1)-INDEX($D256:$K256,0,AH$252))/(INDEX($D$249:$K$249,0,AH$252+1)-INDEX($D$249:$K$249,0,AH$252))+AE263)))</f>
        <v>0.49688490420374248</v>
      </c>
      <c r="AG263" s="186" cm="1">
        <f t="array" ref="AG263">IF(AI$252=-1,AH263,IF(AI$252=99,AF263,IF(AI$252=0,INDEX($D256:$K256,0,AI$250),(INDEX($D256:$K256,0,AI$252+1)-INDEX($D256:$K256,0,AI$252))/(INDEX($D$249:$K$249,0,AI$252+1)-INDEX($D$249:$K$249,0,AI$252))+AF263)))</f>
        <v>0.48880453418430203</v>
      </c>
      <c r="AH263" s="186" cm="1">
        <f t="array" ref="AH263">IF(AJ$252=-1,AI263,IF(AJ$252=99,AG263,IF(AJ$252=0,INDEX($D256:$K256,0,AJ$250),(INDEX($D256:$K256,0,AJ$252+1)-INDEX($D256:$K256,0,AJ$252))/(INDEX($D$249:$K$249,0,AJ$252+1)-INDEX($D$249:$K$249,0,AJ$252))+AG263)))</f>
        <v>0.48072416416486158</v>
      </c>
      <c r="AI263" s="186" cm="1">
        <f t="array" ref="AI263">IF(AK$252=-1,AJ263,IF(AK$252=99,AH263,IF(AK$252=0,INDEX($D256:$K256,0,AK$250),(INDEX($D256:$K256,0,AK$252+1)-INDEX($D256:$K256,0,AK$252))/(INDEX($D$249:$K$249,0,AK$252+1)-INDEX($D$249:$K$249,0,AK$252))+AH263)))</f>
        <v>0.47264379414542113</v>
      </c>
      <c r="AJ263" s="186" cm="1">
        <f t="array" ref="AJ263">IF(AL$252=-1,AK263,IF(AL$252=99,AI263,IF(AL$252=0,INDEX($D256:$K256,0,AL$250),(INDEX($D256:$K256,0,AL$252+1)-INDEX($D256:$K256,0,AL$252))/(INDEX($D$249:$K$249,0,AL$252+1)-INDEX($D$249:$K$249,0,AL$252))+AI263)))</f>
        <v>0.46456342412598067</v>
      </c>
      <c r="AK263" s="186" cm="1">
        <f t="array" ref="AK263">IF(AM$252=-1,AL263,IF(AM$252=99,AJ263,IF(AM$252=0,INDEX($D256:$K256,0,AM$250),(INDEX($D256:$K256,0,AM$252+1)-INDEX($D256:$K256,0,AM$252))/(INDEX($D$249:$K$249,0,AM$252+1)-INDEX($D$249:$K$249,0,AM$252))+AJ263)))</f>
        <v>0.45648305410654022</v>
      </c>
      <c r="AL263" s="186" cm="1">
        <f t="array" ref="AL263">IF(AN$252=-1,AM263,IF(AN$252=99,AK263,IF(AN$252=0,INDEX($D256:$K256,0,AN$250),(INDEX($D256:$K256,0,AN$252+1)-INDEX($D256:$K256,0,AN$252))/(INDEX($D$249:$K$249,0,AN$252+1)-INDEX($D$249:$K$249,0,AN$252))+AK263)))</f>
        <v>0.44840268408709982</v>
      </c>
      <c r="AM263" s="186" cm="1">
        <f t="array" ref="AM263">IF(AO$252=-1,AN263,IF(AO$252=99,AL263,IF(AO$252=0,INDEX($D256:$K256,0,AO$250),(INDEX($D256:$K256,0,AO$252+1)-INDEX($D256:$K256,0,AO$252))/(INDEX($D$249:$K$249,0,AO$252+1)-INDEX($D$249:$K$249,0,AO$252))+AL263)))</f>
        <v>0.44071423460348574</v>
      </c>
      <c r="AN263" s="186" cm="1">
        <f t="array" ref="AN263">IF(AP$252=-1,AO263,IF(AP$252=99,AM263,IF(AP$252=0,INDEX($D256:$K256,0,AP$250),(INDEX($D256:$K256,0,AP$252+1)-INDEX($D256:$K256,0,AP$252))/(INDEX($D$249:$K$249,0,AP$252+1)-INDEX($D$249:$K$249,0,AP$252))+AM263)))</f>
        <v>0.43302578511987166</v>
      </c>
      <c r="AO263" s="186" cm="1">
        <f t="array" ref="AO263">IF(AQ$252=-1,AP263,IF(AQ$252=99,AN263,IF(AQ$252=0,INDEX($D256:$K256,0,AQ$250),(INDEX($D256:$K256,0,AQ$252+1)-INDEX($D256:$K256,0,AQ$252))/(INDEX($D$249:$K$249,0,AQ$252+1)-INDEX($D$249:$K$249,0,AQ$252))+AN263)))</f>
        <v>0.42533733563625759</v>
      </c>
      <c r="AP263" s="186" cm="1">
        <f t="array" ref="AP263">IF(AR$252=-1,AQ263,IF(AR$252=99,AO263,IF(AR$252=0,INDEX($D256:$K256,0,AR$250),(INDEX($D256:$K256,0,AR$252+1)-INDEX($D256:$K256,0,AR$252))/(INDEX($D$249:$K$249,0,AR$252+1)-INDEX($D$249:$K$249,0,AR$252))+AO263)))</f>
        <v>0.41764888615264351</v>
      </c>
      <c r="AQ263" s="186" cm="1">
        <f t="array" ref="AQ263">IF(AS$252=-1,AR263,IF(AS$252=99,AP263,IF(AS$252=0,INDEX($D256:$K256,0,AS$250),(INDEX($D256:$K256,0,AS$252+1)-INDEX($D256:$K256,0,AS$252))/(INDEX($D$249:$K$249,0,AS$252+1)-INDEX($D$249:$K$249,0,AS$252))+AP263)))</f>
        <v>0.40996043666902943</v>
      </c>
      <c r="AR263" s="186" cm="1">
        <f t="array" ref="AR263">IF(AT$252=-1,AW263,IF(AT$252=99,AQ263,IF(AT$252=0,INDEX($D256:$K256,0,AT$250),(INDEX($D256:$K256,0,AT$252+1)-INDEX($D256:$K256,0,AT$252))/(INDEX($D$249:$K$249,0,AT$252+1)-INDEX($D$249:$K$249,0,AT$252))+AQ263)))</f>
        <v>0.40227198718541535</v>
      </c>
      <c r="AS263" s="186" cm="1">
        <f t="array" ref="AS263">IF(AU$252=-1,AX263,IF(AU$252=99,AR263,IF(AU$252=0,INDEX($D256:$K256,0,AU$250),(INDEX($D256:$K256,0,AU$252+1)-INDEX($D256:$K256,0,AU$252))/(INDEX($D$249:$K$249,0,AU$252+1)-INDEX($D$249:$K$249,0,AU$252))+AR263)))</f>
        <v>0.39458353770180127</v>
      </c>
      <c r="AT263" s="186" cm="1">
        <f t="array" ref="AT263">IF(AV$252=-1,AY263,IF(AV$252=99,AS263,IF(AV$252=0,INDEX($D256:$K256,0,AV$250),(INDEX($D256:$K256,0,AV$252+1)-INDEX($D256:$K256,0,AV$252))/(INDEX($D$249:$K$249,0,AV$252+1)-INDEX($D$249:$K$249,0,AV$252))+AS263)))</f>
        <v>0.38689508821818719</v>
      </c>
      <c r="AU263" s="186" cm="1">
        <f t="array" ref="AU263">IF(AW$252=-1,AZ263,IF(AW$252=99,AT263,IF(AW$252=0,INDEX($D256:$K256,0,AW$250),(INDEX($D256:$K256,0,AW$252+1)-INDEX($D256:$K256,0,AW$252))/(INDEX($D$249:$K$249,0,AW$252+1)-INDEX($D$249:$K$249,0,AW$252))+AT263)))</f>
        <v>0.37920663873457311</v>
      </c>
      <c r="AV263" s="186" cm="1">
        <f t="array" ref="AV263">IF(AX$252=-1,BA263,IF(AX$252=99,AU263,IF(AX$252=0,INDEX($D256:$K256,0,AX$250),(INDEX($D256:$K256,0,AX$252+1)-INDEX($D256:$K256,0,AX$252))/(INDEX($D$249:$K$249,0,AX$252+1)-INDEX($D$249:$K$249,0,AX$252))+AU263)))</f>
        <v>0.37151818925095909</v>
      </c>
      <c r="AW263" s="186" cm="1">
        <f t="array" ref="AW263">IF(AY$252=-1,BB263,IF(AY$252=99,AV263,IF(AY$252=0,INDEX($D256:$K256,0,AY$250),(INDEX($D256:$K256,0,AY$252+1)-INDEX($D256:$K256,0,AY$252))/(INDEX($D$249:$K$249,0,AY$252+1)-INDEX($D$249:$K$249,0,AY$252))+AV263)))</f>
        <v>0.37151818925095909</v>
      </c>
      <c r="AX263" s="186" cm="1">
        <f t="array" ref="AX263">IF(AV$252=-1,AZ263,IF(AV$252=99,AW263,IF(AV$252=0,INDEX($D256:$K256,0,AV$250),(INDEX($D256:$K256,0,AV$252+1)-INDEX($D256:$K256,0,AV$252))/(INDEX($D$249:$K$249,0,AV$252+1)-INDEX($D$249:$K$249,0,AV$252))+AW263)))</f>
        <v>0.36382973976734501</v>
      </c>
      <c r="AY263" s="186" cm="1">
        <f t="array" ref="AY263">IF(AW$252=-1,BA263,IF(AW$252=99,AX263,IF(AW$252=0,INDEX($D256:$K256,0,AW$250),(INDEX($D256:$K256,0,AW$252+1)-INDEX($D256:$K256,0,AW$252))/(INDEX($D$249:$K$249,0,AW$252+1)-INDEX($D$249:$K$249,0,AW$252))+AX263)))</f>
        <v>0.35614129028373093</v>
      </c>
      <c r="AZ263" s="186" cm="1">
        <f t="array" ref="AZ263">IF(AX$252=-1,BB263,IF(AX$252=99,AY263,IF(AX$252=0,INDEX($D256:$K256,0,AX$250),(INDEX($D256:$K256,0,AX$252+1)-INDEX($D256:$K256,0,AX$252))/(INDEX($D$249:$K$249,0,AX$252+1)-INDEX($D$249:$K$249,0,AX$252))+AY263)))</f>
        <v>0.37151818925095909</v>
      </c>
      <c r="BA263" s="186" cm="1">
        <f t="array" ref="BA263">IF(AY$252=-1,BC263,IF(AY$252=99,AZ263,IF(AY$252=0,INDEX($D256:$K256,0,AY$250),(INDEX($D256:$K256,0,AY$252+1)-INDEX($D256:$K256,0,AY$252))/(INDEX($D$249:$K$249,0,AY$252+1)-INDEX($D$249:$K$249,0,AY$252))+AZ263)))</f>
        <v>0.37151818925095909</v>
      </c>
      <c r="BB263" s="186" cm="1">
        <f t="array" ref="BB263">IF(AZ$252=-1,BD263,IF(AZ$252=99,BA263,IF(AZ$252=0,INDEX($D256:$K256,0,AZ$250),(INDEX($D256:$K256,0,AZ$252+1)-INDEX($D256:$K256,0,AZ$252))/(INDEX($D$249:$K$249,0,AZ$252+1)-INDEX($D$249:$K$249,0,AZ$252))+BA263)))</f>
        <v>0.37151818925095909</v>
      </c>
      <c r="BC263" s="186" cm="1">
        <f t="array" ref="BC263">IF(BA$252=-1,BE263,IF(BA$252=99,BB263,IF(BA$252=0,INDEX($D256:$K256,0,BA$250),(INDEX($D256:$K256,0,BA$252+1)-INDEX($D256:$K256,0,BA$252))/(INDEX($D$249:$K$249,0,BA$252+1)-INDEX($D$249:$K$249,0,BA$252))+BB263)))</f>
        <v>0.37151818925095909</v>
      </c>
      <c r="BD263" s="186" cm="1">
        <f t="array" ref="BD263">IF(BB$252=-1,BF263,IF(BB$252=99,BC263,IF(BB$252=0,INDEX($D256:$K256,0,BB$250),(INDEX($D256:$K256,0,BB$252+1)-INDEX($D256:$K256,0,BB$252))/(INDEX($D$249:$K$249,0,BB$252+1)-INDEX($D$249:$K$249,0,BB$252))+BC263)))</f>
        <v>0.37151818925095909</v>
      </c>
    </row>
    <row r="264" spans="1:56">
      <c r="A264" s="185" t="s">
        <v>16</v>
      </c>
      <c r="E264" s="185" t="s">
        <v>442</v>
      </c>
      <c r="F264" s="185" t="s">
        <v>442</v>
      </c>
      <c r="G264" s="185" t="str">
        <f>G261</f>
        <v>medium income</v>
      </c>
      <c r="H264" s="186" t="s">
        <v>439</v>
      </c>
      <c r="I264" s="185" t="str">
        <f>I261</f>
        <v>hhd-me</v>
      </c>
      <c r="J264" s="186">
        <f t="shared" si="634"/>
        <v>0.27049531864175524</v>
      </c>
      <c r="K264" s="186" cm="1">
        <f t="array" ref="K264">IF(M$252=-1,L264,IF(M$252=99,J264,IF(M$252=0,INDEX($D257:$K257,0,M$250),(INDEX($D257:$K257,0,M$252+1)-INDEX($D257:$K257,0,M$252))/(INDEX($D$249:$K$249,0,M$252+1)-INDEX($D$249:$K$249,0,M$252))+J264)))</f>
        <v>0.27367227174465431</v>
      </c>
      <c r="L264" s="186" cm="1">
        <f t="array" ref="L264">IF(N$252=-1,M264,IF(N$252=99,K264,IF(N$252=0,INDEX($D257:$K257,0,N$250),(INDEX($D257:$K257,0,N$252+1)-INDEX($D257:$K257,0,N$252))/(INDEX($D$249:$K$249,0,N$252+1)-INDEX($D$249:$K$249,0,N$252))+K264)))</f>
        <v>0.27684922484755337</v>
      </c>
      <c r="M264" s="186" cm="1">
        <f t="array" ref="M264">IF(O$252=-1,N264,IF(O$252=99,L264,IF(O$252=0,INDEX($D257:$K257,0,O$250),(INDEX($D257:$K257,0,O$252+1)-INDEX($D257:$K257,0,O$252))/(INDEX($D$249:$K$249,0,O$252+1)-INDEX($D$249:$K$249,0,O$252))+L264)))</f>
        <v>0.28002617795045243</v>
      </c>
      <c r="N264" s="186" cm="1">
        <f t="array" ref="N264">IF(P$252=-1,O264,IF(P$252=99,M264,IF(P$252=0,INDEX($D257:$K257,0,P$250),(INDEX($D257:$K257,0,P$252+1)-INDEX($D257:$K257,0,P$252))/(INDEX($D$249:$K$249,0,P$252+1)-INDEX($D$249:$K$249,0,P$252))+M264)))</f>
        <v>0.14001308897522621</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9.9723799603238808E-2</v>
      </c>
      <c r="Q264" s="186" cm="1">
        <f t="array" ref="Q264">IF(S$252=-1,R264,IF(S$252=99,P264,IF(S$252=0,INDEX($D257:$K257,0,S$250),(INDEX($D257:$K257,0,S$252+1)-INDEX($D257:$K257,0,S$252))/(INDEX($D$249:$K$249,0,S$252+1)-INDEX($D$249:$K$249,0,S$252))+P264)))</f>
        <v>0.19944759920647762</v>
      </c>
      <c r="R264" s="186" cm="1">
        <f t="array" ref="R264">IF(T$252=-1,S264,IF(T$252=99,Q264,IF(T$252=0,INDEX($D257:$K257,0,T$250),(INDEX($D257:$K257,0,T$252+1)-INDEX($D257:$K257,0,T$252))/(INDEX($D$249:$K$249,0,T$252+1)-INDEX($D$249:$K$249,0,T$252))+Q264)))</f>
        <v>0.29917139880971644</v>
      </c>
      <c r="S264" s="186" cm="1">
        <f t="array" ref="S264">IF(U$252=-1,T264,IF(U$252=99,R264,IF(U$252=0,INDEX($D257:$K257,0,U$250),(INDEX($D257:$K257,0,U$252+1)-INDEX($D257:$K257,0,U$252))/(INDEX($D$249:$K$249,0,U$252+1)-INDEX($D$249:$K$249,0,U$252))+R264)))</f>
        <v>0.30049474159924028</v>
      </c>
      <c r="T264" s="186" cm="1">
        <f t="array" ref="T264">IF(V$252=-1,U264,IF(V$252=99,S264,IF(V$252=0,INDEX($D257:$K257,0,V$250),(INDEX($D257:$K257,0,V$252+1)-INDEX($D257:$K257,0,V$252))/(INDEX($D$249:$K$249,0,V$252+1)-INDEX($D$249:$K$249,0,V$252))+S264)))</f>
        <v>0.30181808438876412</v>
      </c>
      <c r="U264" s="186" cm="1">
        <f t="array" ref="U264">IF(W$252=-1,V264,IF(W$252=99,T264,IF(W$252=0,INDEX($D257:$K257,0,W$250),(INDEX($D257:$K257,0,W$252+1)-INDEX($D257:$K257,0,W$252))/(INDEX($D$249:$K$249,0,W$252+1)-INDEX($D$249:$K$249,0,W$252))+T264)))</f>
        <v>0.30314142717828796</v>
      </c>
      <c r="V264" s="186" cm="1">
        <f t="array" ref="V264">IF(X$252=-1,W264,IF(X$252=99,U264,IF(X$252=0,INDEX($D257:$K257,0,X$250),(INDEX($D257:$K257,0,X$252+1)-INDEX($D257:$K257,0,X$252))/(INDEX($D$249:$K$249,0,X$252+1)-INDEX($D$249:$K$249,0,X$252))+U264)))</f>
        <v>0.3044647699678118</v>
      </c>
      <c r="W264" s="186" cm="1">
        <f t="array" ref="W264">IF(Y$252=-1,X264,IF(Y$252=99,V264,IF(Y$252=0,INDEX($D257:$K257,0,Y$250),(INDEX($D257:$K257,0,Y$252+1)-INDEX($D257:$K257,0,Y$252))/(INDEX($D$249:$K$249,0,Y$252+1)-INDEX($D$249:$K$249,0,Y$252))+V264)))</f>
        <v>0.30578811275733564</v>
      </c>
      <c r="X264" s="186" cm="1">
        <f t="array" ref="X264">IF(Z$252=-1,Y264,IF(Z$252=99,W264,IF(Z$252=0,INDEX($D257:$K257,0,Z$250),(INDEX($D257:$K257,0,Z$252+1)-INDEX($D257:$K257,0,Z$252))/(INDEX($D$249:$K$249,0,Z$252+1)-INDEX($D$249:$K$249,0,Z$252))+W264)))</f>
        <v>0.30711145554685948</v>
      </c>
      <c r="Y264" s="186" cm="1">
        <f t="array" ref="Y264">IF(AA$252=-1,Z264,IF(AA$252=99,X264,IF(AA$252=0,INDEX($D257:$K257,0,AA$250),(INDEX($D257:$K257,0,AA$252+1)-INDEX($D257:$K257,0,AA$252))/(INDEX($D$249:$K$249,0,AA$252+1)-INDEX($D$249:$K$249,0,AA$252))+X264)))</f>
        <v>0.30843479833638332</v>
      </c>
      <c r="Z264" s="186" cm="1">
        <f t="array" ref="Z264">IF(AB$252=-1,AA264,IF(AB$252=99,Y264,IF(AB$252=0,INDEX($D257:$K257,0,AB$250),(INDEX($D257:$K257,0,AB$252+1)-INDEX($D257:$K257,0,AB$252))/(INDEX($D$249:$K$249,0,AB$252+1)-INDEX($D$249:$K$249,0,AB$252))+Y264)))</f>
        <v>0.30975814112590716</v>
      </c>
      <c r="AA264" s="186" cm="1">
        <f t="array" ref="AA264">IF(AC$252=-1,AB264,IF(AC$252=99,Z264,IF(AC$252=0,INDEX($D257:$K257,0,AC$250),(INDEX($D257:$K257,0,AC$252+1)-INDEX($D257:$K257,0,AC$252))/(INDEX($D$249:$K$249,0,AC$252+1)-INDEX($D$249:$K$249,0,AC$252))+Z264)))</f>
        <v>0.311081483915431</v>
      </c>
      <c r="AB264" s="186" cm="1">
        <f t="array" ref="AB264">IF(AD$252=-1,AC264,IF(AD$252=99,AA264,IF(AD$252=0,INDEX($D257:$K257,0,AD$250),(INDEX($D257:$K257,0,AD$252+1)-INDEX($D257:$K257,0,AD$252))/(INDEX($D$249:$K$249,0,AD$252+1)-INDEX($D$249:$K$249,0,AD$252))+AA264)))</f>
        <v>0.31240482670495484</v>
      </c>
      <c r="AC264" s="186" cm="1">
        <f t="array" ref="AC264">IF(AE$252=-1,AD264,IF(AE$252=99,AB264,IF(AE$252=0,INDEX($D257:$K257,0,AE$250),(INDEX($D257:$K257,0,AE$252+1)-INDEX($D257:$K257,0,AE$252))/(INDEX($D$249:$K$249,0,AE$252+1)-INDEX($D$249:$K$249,0,AE$252))+AB264)))</f>
        <v>0.31691651341339955</v>
      </c>
      <c r="AD264" s="186" cm="1">
        <f t="array" ref="AD264">IF(AF$252=-1,AE264,IF(AF$252=99,AC264,IF(AF$252=0,INDEX($D257:$K257,0,AF$250),(INDEX($D257:$K257,0,AF$252+1)-INDEX($D257:$K257,0,AF$252))/(INDEX($D$249:$K$249,0,AF$252+1)-INDEX($D$249:$K$249,0,AF$252))+AC264)))</f>
        <v>0.32142820012184425</v>
      </c>
      <c r="AE264" s="186" cm="1">
        <f t="array" ref="AE264">IF(AG$252=-1,AF264,IF(AG$252=99,AD264,IF(AG$252=0,INDEX($D257:$K257,0,AG$250),(INDEX($D257:$K257,0,AG$252+1)-INDEX($D257:$K257,0,AG$252))/(INDEX($D$249:$K$249,0,AG$252+1)-INDEX($D$249:$K$249,0,AG$252))+AD264)))</f>
        <v>0.32593988683028896</v>
      </c>
      <c r="AF264" s="186" cm="1">
        <f t="array" ref="AF264">IF(AH$252=-1,AG264,IF(AH$252=99,AE264,IF(AH$252=0,INDEX($D257:$K257,0,AH$250),(INDEX($D257:$K257,0,AH$252+1)-INDEX($D257:$K257,0,AH$252))/(INDEX($D$249:$K$249,0,AH$252+1)-INDEX($D$249:$K$249,0,AH$252))+AE264)))</f>
        <v>0.33045157353873367</v>
      </c>
      <c r="AG264" s="186" cm="1">
        <f t="array" ref="AG264">IF(AI$252=-1,AH264,IF(AI$252=99,AF264,IF(AI$252=0,INDEX($D257:$K257,0,AI$250),(INDEX($D257:$K257,0,AI$252+1)-INDEX($D257:$K257,0,AI$252))/(INDEX($D$249:$K$249,0,AI$252+1)-INDEX($D$249:$K$249,0,AI$252))+AF264)))</f>
        <v>0.33496326024717837</v>
      </c>
      <c r="AH264" s="186" cm="1">
        <f t="array" ref="AH264">IF(AJ$252=-1,AI264,IF(AJ$252=99,AG264,IF(AJ$252=0,INDEX($D257:$K257,0,AJ$250),(INDEX($D257:$K257,0,AJ$252+1)-INDEX($D257:$K257,0,AJ$252))/(INDEX($D$249:$K$249,0,AJ$252+1)-INDEX($D$249:$K$249,0,AJ$252))+AG264)))</f>
        <v>0.33947494695562308</v>
      </c>
      <c r="AI264" s="186" cm="1">
        <f t="array" ref="AI264">IF(AK$252=-1,AJ264,IF(AK$252=99,AH264,IF(AK$252=0,INDEX($D257:$K257,0,AK$250),(INDEX($D257:$K257,0,AK$252+1)-INDEX($D257:$K257,0,AK$252))/(INDEX($D$249:$K$249,0,AK$252+1)-INDEX($D$249:$K$249,0,AK$252))+AH264)))</f>
        <v>0.34398663366406779</v>
      </c>
      <c r="AJ264" s="186" cm="1">
        <f t="array" ref="AJ264">IF(AL$252=-1,AK264,IF(AL$252=99,AI264,IF(AL$252=0,INDEX($D257:$K257,0,AL$250),(INDEX($D257:$K257,0,AL$252+1)-INDEX($D257:$K257,0,AL$252))/(INDEX($D$249:$K$249,0,AL$252+1)-INDEX($D$249:$K$249,0,AL$252))+AI264)))</f>
        <v>0.34849832037251249</v>
      </c>
      <c r="AK264" s="186" cm="1">
        <f t="array" ref="AK264">IF(AM$252=-1,AL264,IF(AM$252=99,AJ264,IF(AM$252=0,INDEX($D257:$K257,0,AM$250),(INDEX($D257:$K257,0,AM$252+1)-INDEX($D257:$K257,0,AM$252))/(INDEX($D$249:$K$249,0,AM$252+1)-INDEX($D$249:$K$249,0,AM$252))+AJ264)))</f>
        <v>0.3530100070809572</v>
      </c>
      <c r="AL264" s="186" cm="1">
        <f t="array" ref="AL264">IF(AN$252=-1,AM264,IF(AN$252=99,AK264,IF(AN$252=0,INDEX($D257:$K257,0,AN$250),(INDEX($D257:$K257,0,AN$252+1)-INDEX($D257:$K257,0,AN$252))/(INDEX($D$249:$K$249,0,AN$252+1)-INDEX($D$249:$K$249,0,AN$252))+AK264)))</f>
        <v>0.35752169378940163</v>
      </c>
      <c r="AM264" s="186" cm="1">
        <f t="array" ref="AM264">IF(AO$252=-1,AN264,IF(AO$252=99,AL264,IF(AO$252=0,INDEX($D257:$K257,0,AO$250),(INDEX($D257:$K257,0,AO$252+1)-INDEX($D257:$K257,0,AO$252))/(INDEX($D$249:$K$249,0,AO$252+1)-INDEX($D$249:$K$249,0,AO$252))+AL264)))</f>
        <v>0.36229435341257393</v>
      </c>
      <c r="AN264" s="186" cm="1">
        <f t="array" ref="AN264">IF(AP$252=-1,AO264,IF(AP$252=99,AM264,IF(AP$252=0,INDEX($D257:$K257,0,AP$250),(INDEX($D257:$K257,0,AP$252+1)-INDEX($D257:$K257,0,AP$252))/(INDEX($D$249:$K$249,0,AP$252+1)-INDEX($D$249:$K$249,0,AP$252))+AM264)))</f>
        <v>0.36706701303574624</v>
      </c>
      <c r="AO264" s="186" cm="1">
        <f t="array" ref="AO264">IF(AQ$252=-1,AP264,IF(AQ$252=99,AN264,IF(AQ$252=0,INDEX($D257:$K257,0,AQ$250),(INDEX($D257:$K257,0,AQ$252+1)-INDEX($D257:$K257,0,AQ$252))/(INDEX($D$249:$K$249,0,AQ$252+1)-INDEX($D$249:$K$249,0,AQ$252))+AN264)))</f>
        <v>0.37183967265891854</v>
      </c>
      <c r="AP264" s="186" cm="1">
        <f t="array" ref="AP264">IF(AR$252=-1,AQ264,IF(AR$252=99,AO264,IF(AR$252=0,INDEX($D257:$K257,0,AR$250),(INDEX($D257:$K257,0,AR$252+1)-INDEX($D257:$K257,0,AR$252))/(INDEX($D$249:$K$249,0,AR$252+1)-INDEX($D$249:$K$249,0,AR$252))+AO264)))</f>
        <v>0.37661233228209084</v>
      </c>
      <c r="AQ264" s="186" cm="1">
        <f t="array" ref="AQ264">IF(AS$252=-1,AR264,IF(AS$252=99,AP264,IF(AS$252=0,INDEX($D257:$K257,0,AS$250),(INDEX($D257:$K257,0,AS$252+1)-INDEX($D257:$K257,0,AS$252))/(INDEX($D$249:$K$249,0,AS$252+1)-INDEX($D$249:$K$249,0,AS$252))+AP264)))</f>
        <v>0.38138499190526315</v>
      </c>
      <c r="AR264" s="186" cm="1">
        <f t="array" ref="AR264">IF(AT$252=-1,AW264,IF(AT$252=99,AQ264,IF(AT$252=0,INDEX($D257:$K257,0,AT$250),(INDEX($D257:$K257,0,AT$252+1)-INDEX($D257:$K257,0,AT$252))/(INDEX($D$249:$K$249,0,AT$252+1)-INDEX($D$249:$K$249,0,AT$252))+AQ264)))</f>
        <v>0.38615765152843545</v>
      </c>
      <c r="AS264" s="186" cm="1">
        <f t="array" ref="AS264">IF(AU$252=-1,AX264,IF(AU$252=99,AR264,IF(AU$252=0,INDEX($D257:$K257,0,AU$250),(INDEX($D257:$K257,0,AU$252+1)-INDEX($D257:$K257,0,AU$252))/(INDEX($D$249:$K$249,0,AU$252+1)-INDEX($D$249:$K$249,0,AU$252))+AR264)))</f>
        <v>0.39093031115160776</v>
      </c>
      <c r="AT264" s="186" cm="1">
        <f t="array" ref="AT264">IF(AV$252=-1,AY264,IF(AV$252=99,AS264,IF(AV$252=0,INDEX($D257:$K257,0,AV$250),(INDEX($D257:$K257,0,AV$252+1)-INDEX($D257:$K257,0,AV$252))/(INDEX($D$249:$K$249,0,AV$252+1)-INDEX($D$249:$K$249,0,AV$252))+AS264)))</f>
        <v>0.39570297077478006</v>
      </c>
      <c r="AU264" s="186" cm="1">
        <f t="array" ref="AU264">IF(AW$252=-1,AZ264,IF(AW$252=99,AT264,IF(AW$252=0,INDEX($D257:$K257,0,AW$250),(INDEX($D257:$K257,0,AW$252+1)-INDEX($D257:$K257,0,AW$252))/(INDEX($D$249:$K$249,0,AW$252+1)-INDEX($D$249:$K$249,0,AW$252))+AT264)))</f>
        <v>0.40047563039795236</v>
      </c>
      <c r="AV264" s="186" cm="1">
        <f t="array" ref="AV264">IF(AX$252=-1,BA264,IF(AX$252=99,AU264,IF(AX$252=0,INDEX($D257:$K257,0,AX$250),(INDEX($D257:$K257,0,AX$252+1)-INDEX($D257:$K257,0,AX$252))/(INDEX($D$249:$K$249,0,AX$252+1)-INDEX($D$249:$K$249,0,AX$252))+AU264)))</f>
        <v>0.40524829002112472</v>
      </c>
      <c r="AW264" s="186" cm="1">
        <f t="array" ref="AW264">IF(AY$252=-1,BB264,IF(AY$252=99,AV264,IF(AY$252=0,INDEX($D257:$K257,0,AY$250),(INDEX($D257:$K257,0,AY$252+1)-INDEX($D257:$K257,0,AY$252))/(INDEX($D$249:$K$249,0,AY$252+1)-INDEX($D$249:$K$249,0,AY$252))+AV264)))</f>
        <v>0.40524829002112472</v>
      </c>
      <c r="AX264" s="186" cm="1">
        <f t="array" ref="AX264">IF(AV$252=-1,AZ264,IF(AV$252=99,AW264,IF(AV$252=0,INDEX($D257:$K257,0,AV$250),(INDEX($D257:$K257,0,AV$252+1)-INDEX($D257:$K257,0,AV$252))/(INDEX($D$249:$K$249,0,AV$252+1)-INDEX($D$249:$K$249,0,AV$252))+AW264)))</f>
        <v>0.41002094964429703</v>
      </c>
      <c r="AY264" s="186" cm="1">
        <f t="array" ref="AY264">IF(AW$252=-1,BA264,IF(AW$252=99,AX264,IF(AW$252=0,INDEX($D257:$K257,0,AW$250),(INDEX($D257:$K257,0,AW$252+1)-INDEX($D257:$K257,0,AW$252))/(INDEX($D$249:$K$249,0,AW$252+1)-INDEX($D$249:$K$249,0,AW$252))+AX264)))</f>
        <v>0.41479360926746933</v>
      </c>
      <c r="AZ264" s="186" cm="1">
        <f t="array" ref="AZ264">IF(AX$252=-1,BB264,IF(AX$252=99,AY264,IF(AX$252=0,INDEX($D257:$K257,0,AX$250),(INDEX($D257:$K257,0,AX$252+1)-INDEX($D257:$K257,0,AX$252))/(INDEX($D$249:$K$249,0,AX$252+1)-INDEX($D$249:$K$249,0,AX$252))+AY264)))</f>
        <v>0.40524829002112472</v>
      </c>
      <c r="BA264" s="186" cm="1">
        <f t="array" ref="BA264">IF(AY$252=-1,BC264,IF(AY$252=99,AZ264,IF(AY$252=0,INDEX($D257:$K257,0,AY$250),(INDEX($D257:$K257,0,AY$252+1)-INDEX($D257:$K257,0,AY$252))/(INDEX($D$249:$K$249,0,AY$252+1)-INDEX($D$249:$K$249,0,AY$252))+AZ264)))</f>
        <v>0.40524829002112472</v>
      </c>
      <c r="BB264" s="186" cm="1">
        <f t="array" ref="BB264">IF(AZ$252=-1,BD264,IF(AZ$252=99,BA264,IF(AZ$252=0,INDEX($D257:$K257,0,AZ$250),(INDEX($D257:$K257,0,AZ$252+1)-INDEX($D257:$K257,0,AZ$252))/(INDEX($D$249:$K$249,0,AZ$252+1)-INDEX($D$249:$K$249,0,AZ$252))+BA264)))</f>
        <v>0.40524829002112472</v>
      </c>
      <c r="BC264" s="186" cm="1">
        <f t="array" ref="BC264">IF(BA$252=-1,BE264,IF(BA$252=99,BB264,IF(BA$252=0,INDEX($D257:$K257,0,BA$250),(INDEX($D257:$K257,0,BA$252+1)-INDEX($D257:$K257,0,BA$252))/(INDEX($D$249:$K$249,0,BA$252+1)-INDEX($D$249:$K$249,0,BA$252))+BB264)))</f>
        <v>0.40524829002112472</v>
      </c>
      <c r="BD264" s="186" cm="1">
        <f t="array" ref="BD264">IF(BB$252=-1,BF264,IF(BB$252=99,BC264,IF(BB$252=0,INDEX($D257:$K257,0,BB$250),(INDEX($D257:$K257,0,BB$252+1)-INDEX($D257:$K257,0,BB$252))/(INDEX($D$249:$K$249,0,BB$252+1)-INDEX($D$249:$K$249,0,BB$252))+BC264)))</f>
        <v>0.40524829002112472</v>
      </c>
    </row>
    <row r="265" spans="1:56">
      <c r="A265" s="185" t="s">
        <v>16</v>
      </c>
      <c r="E265" s="185" t="s">
        <v>442</v>
      </c>
      <c r="F265" s="185" t="s">
        <v>442</v>
      </c>
      <c r="G265" s="185" t="str">
        <f>G262</f>
        <v>high income</v>
      </c>
      <c r="H265" s="186" t="s">
        <v>439</v>
      </c>
      <c r="I265" s="185" t="str">
        <f>I262</f>
        <v>hhd-he</v>
      </c>
      <c r="J265" s="186">
        <f t="shared" si="634"/>
        <v>0.1058814301020739</v>
      </c>
      <c r="K265" s="186" cm="1">
        <f t="array" ref="K265">IF(M$252=-1,L265,IF(M$252=99,J265,IF(M$252=0,INDEX($D258:$K258,0,M$250),(INDEX($D258:$K258,0,M$252+1)-INDEX($D258:$K258,0,M$252))/(INDEX($D$249:$K$249,0,M$252+1)-INDEX($D$249:$K$249,0,M$252))+J265)))</f>
        <v>0.11266868389682452</v>
      </c>
      <c r="L265" s="186" cm="1">
        <f t="array" ref="L265">IF(N$252=-1,M265,IF(N$252=99,K265,IF(N$252=0,INDEX($D258:$K258,0,N$250),(INDEX($D258:$K258,0,N$252+1)-INDEX($D258:$K258,0,N$252))/(INDEX($D$249:$K$249,0,N$252+1)-INDEX($D$249:$K$249,0,N$252))+K265)))</f>
        <v>0.11945593769157514</v>
      </c>
      <c r="M265" s="186" cm="1">
        <f t="array" ref="M265">IF(O$252=-1,N265,IF(O$252=99,L265,IF(O$252=0,INDEX($D258:$K258,0,O$250),(INDEX($D258:$K258,0,O$252+1)-INDEX($D258:$K258,0,O$252))/(INDEX($D$249:$K$249,0,O$252+1)-INDEX($D$249:$K$249,0,O$252))+L265)))</f>
        <v>0.12624319148632576</v>
      </c>
      <c r="N265" s="186" cm="1">
        <f t="array" ref="N265">IF(P$252=-1,O265,IF(P$252=99,M265,IF(P$252=0,INDEX($D258:$K258,0,P$250),(INDEX($D258:$K258,0,P$252+1)-INDEX($D258:$K258,0,P$252))/(INDEX($D$249:$K$249,0,P$252+1)-INDEX($D$249:$K$249,0,P$252))+M265)))</f>
        <v>6.3121595743162881E-2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4.1773149346997503E-2</v>
      </c>
      <c r="Q265" s="186" cm="1">
        <f t="array" ref="Q265">IF(S$252=-1,R265,IF(S$252=99,P265,IF(S$252=0,INDEX($D258:$K258,0,S$250),(INDEX($D258:$K258,0,S$252+1)-INDEX($D258:$K258,0,S$252))/(INDEX($D$249:$K$249,0,S$252+1)-INDEX($D$249:$K$249,0,S$252))+P265)))</f>
        <v>8.3546298693995005E-2</v>
      </c>
      <c r="R265" s="186" cm="1">
        <f t="array" ref="R265">IF(T$252=-1,S265,IF(T$252=99,Q265,IF(T$252=0,INDEX($D258:$K258,0,T$250),(INDEX($D258:$K258,0,T$252+1)-INDEX($D258:$K258,0,T$252))/(INDEX($D$249:$K$249,0,T$252+1)-INDEX($D$249:$K$249,0,T$252))+Q265)))</f>
        <v>0.12531944804099251</v>
      </c>
      <c r="S265" s="186" cm="1">
        <f t="array" ref="S265">IF(U$252=-1,T265,IF(U$252=99,R265,IF(U$252=0,INDEX($D258:$K258,0,U$250),(INDEX($D258:$K258,0,U$252+1)-INDEX($D258:$K258,0,U$252))/(INDEX($D$249:$K$249,0,U$252+1)-INDEX($D$249:$K$249,0,U$252))+R265)))</f>
        <v>0.1286263821382474</v>
      </c>
      <c r="T265" s="186" cm="1">
        <f t="array" ref="T265">IF(V$252=-1,U265,IF(V$252=99,S265,IF(V$252=0,INDEX($D258:$K258,0,V$250),(INDEX($D258:$K258,0,V$252+1)-INDEX($D258:$K258,0,V$252))/(INDEX($D$249:$K$249,0,V$252+1)-INDEX($D$249:$K$249,0,V$252))+S265)))</f>
        <v>0.13193331623550228</v>
      </c>
      <c r="U265" s="186" cm="1">
        <f t="array" ref="U265">IF(W$252=-1,V265,IF(W$252=99,T265,IF(W$252=0,INDEX($D258:$K258,0,W$250),(INDEX($D258:$K258,0,W$252+1)-INDEX($D258:$K258,0,W$252))/(INDEX($D$249:$K$249,0,W$252+1)-INDEX($D$249:$K$249,0,W$252))+T265)))</f>
        <v>0.13524025033275716</v>
      </c>
      <c r="V265" s="186" cm="1">
        <f t="array" ref="V265">IF(X$252=-1,W265,IF(X$252=99,U265,IF(X$252=0,INDEX($D258:$K258,0,X$250),(INDEX($D258:$K258,0,X$252+1)-INDEX($D258:$K258,0,X$252))/(INDEX($D$249:$K$249,0,X$252+1)-INDEX($D$249:$K$249,0,X$252))+U265)))</f>
        <v>0.13854718443001204</v>
      </c>
      <c r="W265" s="186" cm="1">
        <f t="array" ref="W265">IF(Y$252=-1,X265,IF(Y$252=99,V265,IF(Y$252=0,INDEX($D258:$K258,0,Y$250),(INDEX($D258:$K258,0,Y$252+1)-INDEX($D258:$K258,0,Y$252))/(INDEX($D$249:$K$249,0,Y$252+1)-INDEX($D$249:$K$249,0,Y$252))+V265)))</f>
        <v>0.14185411852726693</v>
      </c>
      <c r="X265" s="186" cm="1">
        <f t="array" ref="X265">IF(Z$252=-1,Y265,IF(Z$252=99,W265,IF(Z$252=0,INDEX($D258:$K258,0,Z$250),(INDEX($D258:$K258,0,Z$252+1)-INDEX($D258:$K258,0,Z$252))/(INDEX($D$249:$K$249,0,Z$252+1)-INDEX($D$249:$K$249,0,Z$252))+W265)))</f>
        <v>0.14516105262452181</v>
      </c>
      <c r="Y265" s="186" cm="1">
        <f t="array" ref="Y265">IF(AA$252=-1,Z265,IF(AA$252=99,X265,IF(AA$252=0,INDEX($D258:$K258,0,AA$250),(INDEX($D258:$K258,0,AA$252+1)-INDEX($D258:$K258,0,AA$252))/(INDEX($D$249:$K$249,0,AA$252+1)-INDEX($D$249:$K$249,0,AA$252))+X265)))</f>
        <v>0.14846798672177669</v>
      </c>
      <c r="Z265" s="186" cm="1">
        <f t="array" ref="Z265">IF(AB$252=-1,AA265,IF(AB$252=99,Y265,IF(AB$252=0,INDEX($D258:$K258,0,AB$250),(INDEX($D258:$K258,0,AB$252+1)-INDEX($D258:$K258,0,AB$252))/(INDEX($D$249:$K$249,0,AB$252+1)-INDEX($D$249:$K$249,0,AB$252))+Y265)))</f>
        <v>0.15177492081903157</v>
      </c>
      <c r="AA265" s="186" cm="1">
        <f t="array" ref="AA265">IF(AC$252=-1,AB265,IF(AC$252=99,Z265,IF(AC$252=0,INDEX($D258:$K258,0,AC$250),(INDEX($D258:$K258,0,AC$252+1)-INDEX($D258:$K258,0,AC$252))/(INDEX($D$249:$K$249,0,AC$252+1)-INDEX($D$249:$K$249,0,AC$252))+Z265)))</f>
        <v>0.15508185491628645</v>
      </c>
      <c r="AB265" s="186" cm="1">
        <f t="array" ref="AB265">IF(AD$252=-1,AC265,IF(AD$252=99,AA265,IF(AD$252=0,INDEX($D258:$K258,0,AD$250),(INDEX($D258:$K258,0,AD$252+1)-INDEX($D258:$K258,0,AD$252))/(INDEX($D$249:$K$249,0,AD$252+1)-INDEX($D$249:$K$249,0,AD$252))+AA265)))</f>
        <v>0.15838878901354123</v>
      </c>
      <c r="AC265" s="186" cm="1">
        <f t="array" ref="AC265">IF(AE$252=-1,AD265,IF(AE$252=99,AB265,IF(AE$252=0,INDEX($D258:$K258,0,AE$250),(INDEX($D258:$K258,0,AE$252+1)-INDEX($D258:$K258,0,AE$252))/(INDEX($D$249:$K$249,0,AE$252+1)-INDEX($D$249:$K$249,0,AE$252))+AB265)))</f>
        <v>0.16195747232453694</v>
      </c>
      <c r="AD265" s="186" cm="1">
        <f t="array" ref="AD265">IF(AF$252=-1,AE265,IF(AF$252=99,AC265,IF(AF$252=0,INDEX($D258:$K258,0,AF$250),(INDEX($D258:$K258,0,AF$252+1)-INDEX($D258:$K258,0,AF$252))/(INDEX($D$249:$K$249,0,AF$252+1)-INDEX($D$249:$K$249,0,AF$252))+AC265)))</f>
        <v>0.16552615563553269</v>
      </c>
      <c r="AE265" s="186" cm="1">
        <f t="array" ref="AE265">IF(AG$252=-1,AF265,IF(AG$252=99,AD265,IF(AG$252=0,INDEX($D258:$K258,0,AG$250),(INDEX($D258:$K258,0,AG$252+1)-INDEX($D258:$K258,0,AG$252))/(INDEX($D$249:$K$249,0,AG$252+1)-INDEX($D$249:$K$249,0,AG$252))+AD265)))</f>
        <v>0.16909483894652844</v>
      </c>
      <c r="AF265" s="186" cm="1">
        <f t="array" ref="AF265">IF(AH$252=-1,AG265,IF(AH$252=99,AE265,IF(AH$252=0,INDEX($D258:$K258,0,AH$250),(INDEX($D258:$K258,0,AH$252+1)-INDEX($D258:$K258,0,AH$252))/(INDEX($D$249:$K$249,0,AH$252+1)-INDEX($D$249:$K$249,0,AH$252))+AE265)))</f>
        <v>0.17266352225752418</v>
      </c>
      <c r="AG265" s="186" cm="1">
        <f t="array" ref="AG265">IF(AI$252=-1,AH265,IF(AI$252=99,AF265,IF(AI$252=0,INDEX($D258:$K258,0,AI$250),(INDEX($D258:$K258,0,AI$252+1)-INDEX($D258:$K258,0,AI$252))/(INDEX($D$249:$K$249,0,AI$252+1)-INDEX($D$249:$K$249,0,AI$252))+AF265)))</f>
        <v>0.17623220556851993</v>
      </c>
      <c r="AH265" s="186" cm="1">
        <f t="array" ref="AH265">IF(AJ$252=-1,AI265,IF(AJ$252=99,AG265,IF(AJ$252=0,INDEX($D258:$K258,0,AJ$250),(INDEX($D258:$K258,0,AJ$252+1)-INDEX($D258:$K258,0,AJ$252))/(INDEX($D$249:$K$249,0,AJ$252+1)-INDEX($D$249:$K$249,0,AJ$252))+AG265)))</f>
        <v>0.17980088887951567</v>
      </c>
      <c r="AI265" s="186" cm="1">
        <f t="array" ref="AI265">IF(AK$252=-1,AJ265,IF(AK$252=99,AH265,IF(AK$252=0,INDEX($D258:$K258,0,AK$250),(INDEX($D258:$K258,0,AK$252+1)-INDEX($D258:$K258,0,AK$252))/(INDEX($D$249:$K$249,0,AK$252+1)-INDEX($D$249:$K$249,0,AK$252))+AH265)))</f>
        <v>0.18336957219051142</v>
      </c>
      <c r="AJ265" s="186" cm="1">
        <f t="array" ref="AJ265">IF(AL$252=-1,AK265,IF(AL$252=99,AI265,IF(AL$252=0,INDEX($D258:$K258,0,AL$250),(INDEX($D258:$K258,0,AL$252+1)-INDEX($D258:$K258,0,AL$252))/(INDEX($D$249:$K$249,0,AL$252+1)-INDEX($D$249:$K$249,0,AL$252))+AI265)))</f>
        <v>0.18693825550150717</v>
      </c>
      <c r="AK265" s="186" cm="1">
        <f t="array" ref="AK265">IF(AM$252=-1,AL265,IF(AM$252=99,AJ265,IF(AM$252=0,INDEX($D258:$K258,0,AM$250),(INDEX($D258:$K258,0,AM$252+1)-INDEX($D258:$K258,0,AM$252))/(INDEX($D$249:$K$249,0,AM$252+1)-INDEX($D$249:$K$249,0,AM$252))+AJ265)))</f>
        <v>0.19050693881250291</v>
      </c>
      <c r="AL265" s="186" cm="1">
        <f t="array" ref="AL265">IF(AN$252=-1,AM265,IF(AN$252=99,AK265,IF(AN$252=0,INDEX($D258:$K258,0,AN$250),(INDEX($D258:$K258,0,AN$252+1)-INDEX($D258:$K258,0,AN$252))/(INDEX($D$249:$K$249,0,AN$252+1)-INDEX($D$249:$K$249,0,AN$252))+AK265)))</f>
        <v>0.19407562212349855</v>
      </c>
      <c r="AM265" s="186" cm="1">
        <f t="array" ref="AM265">IF(AO$252=-1,AN265,IF(AO$252=99,AL265,IF(AO$252=0,INDEX($D258:$K258,0,AO$250),(INDEX($D258:$K258,0,AO$252+1)-INDEX($D258:$K258,0,AO$252))/(INDEX($D$249:$K$249,0,AO$252+1)-INDEX($D$249:$K$249,0,AO$252))+AL265)))</f>
        <v>0.19699141198394032</v>
      </c>
      <c r="AN265" s="186" cm="1">
        <f t="array" ref="AN265">IF(AP$252=-1,AO265,IF(AP$252=99,AM265,IF(AP$252=0,INDEX($D258:$K258,0,AP$250),(INDEX($D258:$K258,0,AP$252+1)-INDEX($D258:$K258,0,AP$252))/(INDEX($D$249:$K$249,0,AP$252+1)-INDEX($D$249:$K$249,0,AP$252))+AM265)))</f>
        <v>0.1999072018443821</v>
      </c>
      <c r="AO265" s="186" cm="1">
        <f t="array" ref="AO265">IF(AQ$252=-1,AP265,IF(AQ$252=99,AN265,IF(AQ$252=0,INDEX($D258:$K258,0,AQ$250),(INDEX($D258:$K258,0,AQ$252+1)-INDEX($D258:$K258,0,AQ$252))/(INDEX($D$249:$K$249,0,AQ$252+1)-INDEX($D$249:$K$249,0,AQ$252))+AN265)))</f>
        <v>0.20282299170482387</v>
      </c>
      <c r="AP265" s="186" cm="1">
        <f t="array" ref="AP265">IF(AR$252=-1,AQ265,IF(AR$252=99,AO265,IF(AR$252=0,INDEX($D258:$K258,0,AR$250),(INDEX($D258:$K258,0,AR$252+1)-INDEX($D258:$K258,0,AR$252))/(INDEX($D$249:$K$249,0,AR$252+1)-INDEX($D$249:$K$249,0,AR$252))+AO265)))</f>
        <v>0.20573878156526565</v>
      </c>
      <c r="AQ265" s="186" cm="1">
        <f t="array" ref="AQ265">IF(AS$252=-1,AR265,IF(AS$252=99,AP265,IF(AS$252=0,INDEX($D258:$K258,0,AS$250),(INDEX($D258:$K258,0,AS$252+1)-INDEX($D258:$K258,0,AS$252))/(INDEX($D$249:$K$249,0,AS$252+1)-INDEX($D$249:$K$249,0,AS$252))+AP265)))</f>
        <v>0.20865457142570742</v>
      </c>
      <c r="AR265" s="186" cm="1">
        <f t="array" ref="AR265">IF(AT$252=-1,AW265,IF(AT$252=99,AQ265,IF(AT$252=0,INDEX($D258:$K258,0,AT$250),(INDEX($D258:$K258,0,AT$252+1)-INDEX($D258:$K258,0,AT$252))/(INDEX($D$249:$K$249,0,AT$252+1)-INDEX($D$249:$K$249,0,AT$252))+AQ265)))</f>
        <v>0.2115703612861492</v>
      </c>
      <c r="AS265" s="186" cm="1">
        <f t="array" ref="AS265">IF(AU$252=-1,AX265,IF(AU$252=99,AR265,IF(AU$252=0,INDEX($D258:$K258,0,AU$250),(INDEX($D258:$K258,0,AU$252+1)-INDEX($D258:$K258,0,AU$252))/(INDEX($D$249:$K$249,0,AU$252+1)-INDEX($D$249:$K$249,0,AU$252))+AR265)))</f>
        <v>0.21448615114659098</v>
      </c>
      <c r="AT265" s="186" cm="1">
        <f t="array" ref="AT265">IF(AV$252=-1,AY265,IF(AV$252=99,AS265,IF(AV$252=0,INDEX($D258:$K258,0,AV$250),(INDEX($D258:$K258,0,AV$252+1)-INDEX($D258:$K258,0,AV$252))/(INDEX($D$249:$K$249,0,AV$252+1)-INDEX($D$249:$K$249,0,AV$252))+AS265)))</f>
        <v>0.21740194100703275</v>
      </c>
      <c r="AU265" s="186" cm="1">
        <f t="array" ref="AU265">IF(AW$252=-1,AZ265,IF(AW$252=99,AT265,IF(AW$252=0,INDEX($D258:$K258,0,AW$250),(INDEX($D258:$K258,0,AW$252+1)-INDEX($D258:$K258,0,AW$252))/(INDEX($D$249:$K$249,0,AW$252+1)-INDEX($D$249:$K$249,0,AW$252))+AT265)))</f>
        <v>0.22031773086747453</v>
      </c>
      <c r="AV265" s="186" cm="1">
        <f t="array" ref="AV265">IF(AX$252=-1,BA265,IF(AX$252=99,AU265,IF(AX$252=0,INDEX($D258:$K258,0,AX$250),(INDEX($D258:$K258,0,AX$252+1)-INDEX($D258:$K258,0,AX$252))/(INDEX($D$249:$K$249,0,AX$252+1)-INDEX($D$249:$K$249,0,AX$252))+AU265)))</f>
        <v>0.22323352072791627</v>
      </c>
      <c r="AW265" s="186" cm="1">
        <f t="array" ref="AW265">IF(AY$252=-1,BB265,IF(AY$252=99,AV265,IF(AY$252=0,INDEX($D258:$K258,0,AY$250),(INDEX($D258:$K258,0,AY$252+1)-INDEX($D258:$K258,0,AY$252))/(INDEX($D$249:$K$249,0,AY$252+1)-INDEX($D$249:$K$249,0,AY$252))+AV265)))</f>
        <v>0.22323352072791627</v>
      </c>
      <c r="AX265" s="186" cm="1">
        <f t="array" ref="AX265">IF(AV$252=-1,AZ265,IF(AV$252=99,AW265,IF(AV$252=0,INDEX($D258:$K258,0,AV$250),(INDEX($D258:$K258,0,AV$252+1)-INDEX($D258:$K258,0,AV$252))/(INDEX($D$249:$K$249,0,AV$252+1)-INDEX($D$249:$K$249,0,AV$252))+AW265)))</f>
        <v>0.22614931058835805</v>
      </c>
      <c r="AY265" s="186" cm="1">
        <f t="array" ref="AY265">IF(AW$252=-1,BA265,IF(AW$252=99,AX265,IF(AW$252=0,INDEX($D258:$K258,0,AW$250),(INDEX($D258:$K258,0,AW$252+1)-INDEX($D258:$K258,0,AW$252))/(INDEX($D$249:$K$249,0,AW$252+1)-INDEX($D$249:$K$249,0,AW$252))+AX265)))</f>
        <v>0.22906510044879982</v>
      </c>
      <c r="AZ265" s="186" cm="1">
        <f t="array" ref="AZ265">IF(AX$252=-1,BB265,IF(AX$252=99,AY265,IF(AX$252=0,INDEX($D258:$K258,0,AX$250),(INDEX($D258:$K258,0,AX$252+1)-INDEX($D258:$K258,0,AX$252))/(INDEX($D$249:$K$249,0,AX$252+1)-INDEX($D$249:$K$249,0,AX$252))+AY265)))</f>
        <v>0.22323352072791627</v>
      </c>
      <c r="BA265" s="186" cm="1">
        <f t="array" ref="BA265">IF(AY$252=-1,BC265,IF(AY$252=99,AZ265,IF(AY$252=0,INDEX($D258:$K258,0,AY$250),(INDEX($D258:$K258,0,AY$252+1)-INDEX($D258:$K258,0,AY$252))/(INDEX($D$249:$K$249,0,AY$252+1)-INDEX($D$249:$K$249,0,AY$252))+AZ265)))</f>
        <v>0.22323352072791627</v>
      </c>
      <c r="BB265" s="186" cm="1">
        <f t="array" ref="BB265">IF(AZ$252=-1,BD265,IF(AZ$252=99,BA265,IF(AZ$252=0,INDEX($D258:$K258,0,AZ$250),(INDEX($D258:$K258,0,AZ$252+1)-INDEX($D258:$K258,0,AZ$252))/(INDEX($D$249:$K$249,0,AZ$252+1)-INDEX($D$249:$K$249,0,AZ$252))+BA265)))</f>
        <v>0.22323352072791627</v>
      </c>
      <c r="BC265" s="186" cm="1">
        <f t="array" ref="BC265">IF(BA$252=-1,BE265,IF(BA$252=99,BB265,IF(BA$252=0,INDEX($D258:$K258,0,BA$250),(INDEX($D258:$K258,0,BA$252+1)-INDEX($D258:$K258,0,BA$252))/(INDEX($D$249:$K$249,0,BA$252+1)-INDEX($D$249:$K$249,0,BA$252))+BB265)))</f>
        <v>0.22323352072791627</v>
      </c>
      <c r="BD265" s="186" cm="1">
        <f t="array" ref="BD265">IF(BB$252=-1,BF265,IF(BB$252=99,BC265,IF(BB$252=0,INDEX($D258:$K258,0,BB$250),(INDEX($D258:$K258,0,BB$252+1)-INDEX($D258:$K258,0,BB$252))/(INDEX($D$249:$K$249,0,BB$252+1)-INDEX($D$249:$K$249,0,BB$252))+BC265)))</f>
        <v>0.22323352072791627</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40" t="s">
        <v>296</v>
      </c>
      <c r="C2" s="340"/>
      <c r="J2" s="40"/>
      <c r="L2" s="185"/>
    </row>
    <row r="3" spans="1:43">
      <c r="A3" s="4" t="s">
        <v>16</v>
      </c>
      <c r="B3" s="263" t="s">
        <v>630</v>
      </c>
      <c r="C3" s="4"/>
      <c r="D3" s="4"/>
      <c r="E3" s="4"/>
      <c r="F3" s="4"/>
      <c r="H3" s="4"/>
      <c r="I3" s="4"/>
      <c r="J3" s="185">
        <f>MATCH(J4,Drivers!$C$5:$AG$5,0)</f>
        <v>1</v>
      </c>
      <c r="K3" s="185">
        <f>MATCH(K4,Drivers!$C$5:$AG$5,0)</f>
        <v>4</v>
      </c>
      <c r="L3" s="185">
        <f>MATCH(L4,Drivers!$C$5:$AG$5,0)</f>
        <v>6</v>
      </c>
      <c r="M3" s="280">
        <f>MATCH(M4,Drivers!$C$5:$AG$5,0)</f>
        <v>8</v>
      </c>
      <c r="N3" s="185">
        <f>MATCH(N4,Drivers!$C$5:$AG$5,0)</f>
        <v>9</v>
      </c>
      <c r="O3" s="280">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12.12</v>
      </c>
      <c r="L5" s="24" cm="1">
        <f t="array" ref="L5">INDEX(Drivers!$C$7:$AG$22,$D5,L$3)</f>
        <v>12.36</v>
      </c>
      <c r="M5" s="24" cm="1">
        <f t="array" ref="M5">INDEX(Drivers!$C$7:$AG$22,$D5,M$3)</f>
        <v>12.79</v>
      </c>
      <c r="N5" s="24" cm="1">
        <f t="array" ref="N5">INDEX(Drivers!$C$7:$AG$22,$D5,N$3)</f>
        <v>12</v>
      </c>
      <c r="O5" s="24" cm="1">
        <f t="array" ref="O5">INDEX(Drivers!$C$7:$AG$22,$D5,O$3)</f>
        <v>12.34</v>
      </c>
      <c r="P5" s="24" cm="1">
        <f t="array" ref="P5">INDEX(Drivers!$C$7:$AG$22,$D5,P$3)</f>
        <v>14.74</v>
      </c>
      <c r="Q5" s="24" cm="1">
        <f t="array" ref="Q5">INDEX(Drivers!$C$7:$AG$22,$D5,Q$3)</f>
        <v>18.8</v>
      </c>
      <c r="R5" s="24" cm="1">
        <f t="array" ref="R5">INDEX(Drivers!$C$7:$AG$22,$D5,R$3)</f>
        <v>24.05</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64.95813518327526</v>
      </c>
      <c r="L16" s="36">
        <f>K16*(1+$C$16*(L5/K5-1))</f>
        <v>66.244434889874768</v>
      </c>
      <c r="M16" s="36">
        <f t="shared" ref="M16:O16" si="12">L16*(1+$C$16*(M5/L5-1))</f>
        <v>68.549055197532226</v>
      </c>
      <c r="N16" s="36">
        <f t="shared" si="12"/>
        <v>64.314985329975514</v>
      </c>
      <c r="O16" s="36">
        <f t="shared" si="12"/>
        <v>66.137243247658148</v>
      </c>
      <c r="P16" s="36">
        <f>N16*(1+$C$16*(P5/N5-1))</f>
        <v>79.000240313653251</v>
      </c>
      <c r="Q16" s="36">
        <f>P16*(1+$C$16*(Q5/P5-1))</f>
        <v>100.7601436836283</v>
      </c>
      <c r="R16" s="36">
        <f>Q16*(1+$C$16*(R5/Q5-1))</f>
        <v>128.8979497654926</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21.653070406391603</v>
      </c>
      <c r="L17" s="36">
        <f t="shared" ref="L17" si="13">K17*(1+$C$17*(L5/K5-1))</f>
        <v>22.081844077805297</v>
      </c>
      <c r="M17" s="36">
        <f t="shared" ref="M17" si="14">L17*(1+$C$17*(M5/L5-1))</f>
        <v>22.850063572421501</v>
      </c>
      <c r="N17" s="36">
        <f t="shared" ref="N17" si="15">M17*(1+$C$17*(N5/M5-1))</f>
        <v>21.438683570684756</v>
      </c>
      <c r="O17" s="36">
        <f t="shared" ref="O17" si="16">N17*(1+$C$17*(O5/N5-1))</f>
        <v>22.046112938520825</v>
      </c>
      <c r="P17" s="36">
        <f>N17*(1+$C$17*(P5/N5-1))</f>
        <v>26.333849652657772</v>
      </c>
      <c r="Q17" s="36">
        <f>P17*(1+$C$17*(Q5/P5-1))</f>
        <v>33.587270927406109</v>
      </c>
      <c r="R17" s="36">
        <f>Q17*(1+$C$17*(R5/Q5-1))</f>
        <v>42.966694989580688</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1.1514994845944126</v>
      </c>
      <c r="L18" s="36">
        <f t="shared" ref="L18" si="17">K18*(1+$C$18*(L5/K5-1))</f>
        <v>1.1743014545863812</v>
      </c>
      <c r="M18" s="36">
        <f t="shared" ref="M18" si="18">L18*(1+$C$18*(M5/L5-1))</f>
        <v>1.2151549841553249</v>
      </c>
      <c r="N18" s="36">
        <f t="shared" ref="N18" si="19">M18*(1+$C$18*(N5/M5-1))</f>
        <v>1.1400984995984285</v>
      </c>
      <c r="O18" s="36">
        <f t="shared" ref="O18" si="20">N18*(1+$C$18*(O5/N5-1))</f>
        <v>1.172401290420384</v>
      </c>
      <c r="P18" s="36">
        <f>N18*(1+$C$18*(P5/N5-1))</f>
        <v>1.4004209903400695</v>
      </c>
      <c r="Q18" s="36">
        <f>P18*(1+$C$18*(Q5/P5-1))</f>
        <v>1.7861543160375377</v>
      </c>
      <c r="R18" s="36">
        <f>Q18*(1+$C$18*(R5/Q5-1))</f>
        <v>2.2849474096118501</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64.95813518327526</v>
      </c>
      <c r="L22" s="283">
        <v>68.939278175231294</v>
      </c>
      <c r="M22" s="186">
        <f t="shared" ref="M22:R22" si="21">(M16*M9)</f>
        <v>68.549055197532226</v>
      </c>
      <c r="N22" s="186">
        <f t="shared" si="21"/>
        <v>64.314985329975514</v>
      </c>
      <c r="O22" s="186">
        <f t="shared" si="21"/>
        <v>66.137243247658148</v>
      </c>
      <c r="P22" s="186">
        <f t="shared" si="21"/>
        <v>79.000240313653251</v>
      </c>
      <c r="Q22" s="186">
        <f t="shared" si="21"/>
        <v>100.7601436836283</v>
      </c>
      <c r="R22" s="186">
        <f t="shared" si="21"/>
        <v>128.8979497654926</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21.653070406391603</v>
      </c>
      <c r="L23" s="284">
        <v>20.465228059152793</v>
      </c>
      <c r="M23" s="186">
        <f t="shared" ref="M23" si="23">(M17*M10)</f>
        <v>22.850063572421501</v>
      </c>
      <c r="N23" s="186">
        <f t="shared" ref="N23" si="24">(N17*N10)</f>
        <v>21.438683570684756</v>
      </c>
      <c r="O23" s="186">
        <f t="shared" ref="O23" si="25">(O17*O10)</f>
        <v>22.046112938520825</v>
      </c>
      <c r="P23" s="186">
        <f t="shared" ref="P23:R24" si="26">(P17*P10)</f>
        <v>26.333849652657772</v>
      </c>
      <c r="Q23" s="186">
        <f t="shared" si="26"/>
        <v>33.587270927406109</v>
      </c>
      <c r="R23" s="186">
        <f t="shared" si="26"/>
        <v>42.966694989580688</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1.1514994845944126</v>
      </c>
      <c r="L24" s="285">
        <f t="shared" ref="L24" si="27">(L18*L11)</f>
        <v>1.1743014545863812</v>
      </c>
      <c r="M24" s="186">
        <f>(M18*M11)</f>
        <v>1.2151549841553249</v>
      </c>
      <c r="N24" s="186">
        <f>(N18*N11)</f>
        <v>1.1400984995984285</v>
      </c>
      <c r="O24" s="186">
        <f>(O18*O11)</f>
        <v>1.172401290420384</v>
      </c>
      <c r="P24" s="186">
        <f t="shared" si="26"/>
        <v>1.4004209903400695</v>
      </c>
      <c r="Q24" s="186">
        <f t="shared" si="26"/>
        <v>1.7861543160375377</v>
      </c>
      <c r="R24" s="186">
        <f t="shared" si="26"/>
        <v>2.2849474096118501</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1.1299999999999999</v>
      </c>
      <c r="L28" s="186" cm="1">
        <f t="array" ref="L28">INDEX(Drivers!$C$7:$AG$22,$D28,L$3)</f>
        <v>1.1499999999999999</v>
      </c>
      <c r="M28" s="186" cm="1">
        <f t="array" ref="M28">INDEX(Drivers!$C$7:$AG$22,$D28,M$3)</f>
        <v>1.0900000000000001</v>
      </c>
      <c r="N28" s="186" cm="1">
        <f t="array" ref="N28">INDEX(Drivers!$C$7:$AG$22,$D28,N$3)</f>
        <v>0.99</v>
      </c>
      <c r="O28" s="186" cm="1">
        <f t="array" ref="O28">INDEX(Drivers!$C$7:$AG$22,$D28,O$3)</f>
        <v>0.99</v>
      </c>
      <c r="P28" s="186" cm="1">
        <f t="array" ref="P28">INDEX(Drivers!$C$7:$AG$22,$D28,P$3)</f>
        <v>1.1599999999999999</v>
      </c>
      <c r="Q28" s="186" cm="1">
        <f t="array" ref="Q28">INDEX(Drivers!$C$7:$AG$22,$D28,Q$3)</f>
        <v>1.65</v>
      </c>
      <c r="R28" s="186" cm="1">
        <f t="array" ref="R28">INDEX(Drivers!$C$7:$AG$22,$D28,R$3)</f>
        <v>2.66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5">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4.4885310248375356</v>
      </c>
      <c r="L36" s="284">
        <f>0.001*(26455.61401-21947)</f>
        <v>4.5086140100000014</v>
      </c>
      <c r="M36" s="186">
        <f>M$28/J$28*J36</f>
        <v>4.3296449708609863</v>
      </c>
      <c r="N36" s="186">
        <f>N$28/K$28*K36</f>
        <v>3.9324298359196108</v>
      </c>
      <c r="O36" s="186">
        <f>O$28/L$28*L36</f>
        <v>3.8813285825217405</v>
      </c>
      <c r="P36" s="186">
        <f>P$28/N$28*N36</f>
        <v>4.6076955653199478</v>
      </c>
      <c r="Q36" s="186">
        <f>Q$28/P$28*P36</f>
        <v>6.5540497265326847</v>
      </c>
      <c r="R36" s="186">
        <f>R$28/Q$28*Q36</f>
        <v>10.565922589440571</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4"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61.898045061091757</v>
      </c>
      <c r="L48" s="186" cm="1">
        <f t="array" ref="L48">IF(L$46=-1,M48,IF(L$46=99,K48,IF(L$46=0,INDEX($J22:$R22,0,L$44),(INDEX($J22:$R22,0,L$46+1)-INDEX($J22:$R22,0,L$46))/(INDEX($J$4:$R$4,0,L$46+1)-INDEX($J$4:$R$4,0,L$46))+K48)))</f>
        <v>63.428090122183512</v>
      </c>
      <c r="M48" s="186" cm="1">
        <f t="array" ref="M48">IF(M$46=-1,N48,IF(M$46=99,L48,IF(M$46=0,INDEX($J22:$R22,0,M$44),(INDEX($J22:$R22,0,M$46+1)-INDEX($J22:$R22,0,M$46))/(INDEX($J$4:$R$4,0,M$46+1)-INDEX($J$4:$R$4,0,M$46))+L48)))</f>
        <v>64.95813518327526</v>
      </c>
      <c r="N48" s="186" cm="1">
        <f t="array" ref="N48">IF(N$46=-1,O48,IF(N$46=99,M48,IF(N$46=0,INDEX($J22:$R22,0,N$44),(INDEX($J22:$R22,0,N$46+1)-INDEX($J22:$R22,0,N$46))/(INDEX($J$4:$R$4,0,N$46+1)-INDEX($J$4:$R$4,0,N$46))+M48)))</f>
        <v>66.948706679253277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68.74416668638176</v>
      </c>
      <c r="Q48" s="186" cm="1">
        <f t="array" ref="Q48">IF(Q$46=-1,R48,IF(Q$46=99,P48,IF(Q$46=0,INDEX($J22:$R22,0,Q$44),(INDEX($J22:$R22,0,Q$46+1)-INDEX($J22:$R22,0,Q$46))/(INDEX($J$4:$R$4,0,Q$46+1)-INDEX($J$4:$R$4,0,Q$46))+P48)))</f>
        <v>68.549055197532226</v>
      </c>
      <c r="R48" s="186" cm="1">
        <f t="array" ref="R48">IF(R$46=-1,S48,IF(R$46=99,Q48,IF(R$46=0,INDEX($J22:$R22,0,R$44),(INDEX($J22:$R22,0,R$46+1)-INDEX($J22:$R22,0,R$46))/(INDEX($J$4:$R$4,0,R$46+1)-INDEX($J$4:$R$4,0,R$46))+Q48)))</f>
        <v>64.314985329975514</v>
      </c>
      <c r="S48" s="186" cm="1">
        <f t="array" ref="S48">IF(S$46=-1,T48,IF(S$46=99,R48,IF(S$46=0,INDEX($J22:$R22,0,S$44),(INDEX($J22:$R22,0,S$46+1)-INDEX($J22:$R22,0,S$46))/(INDEX($J$4:$R$4,0,S$46+1)-INDEX($J$4:$R$4,0,S$46))+R48)))</f>
        <v>66.137243247658148</v>
      </c>
      <c r="T48" s="186" cm="1">
        <f t="array" ref="T48">IF(T$46=-1,U48,IF(T$46=99,S48,IF(T$46=0,INDEX($J22:$R22,0,T$44),(INDEX($J22:$R22,0,T$46+1)-INDEX($J22:$R22,0,T$46))/(INDEX($J$4:$R$4,0,T$46+1)-INDEX($J$4:$R$4,0,T$46))+S48)))</f>
        <v>67.566465143879824</v>
      </c>
      <c r="U48" s="186" cm="1">
        <f t="array" ref="U48">IF(U$46=-1,V48,IF(U$46=99,T48,IF(U$46=0,INDEX($J22:$R22,0,U$44),(INDEX($J22:$R22,0,U$46+1)-INDEX($J22:$R22,0,U$46))/(INDEX($J$4:$R$4,0,U$46+1)-INDEX($J$4:$R$4,0,U$46))+T48)))</f>
        <v>68.995687040101501</v>
      </c>
      <c r="V48" s="186" cm="1">
        <f t="array" ref="V48">IF(V$46=-1,W48,IF(V$46=99,U48,IF(V$46=0,INDEX($J22:$R22,0,V$44),(INDEX($J22:$R22,0,V$46+1)-INDEX($J22:$R22,0,V$46))/(INDEX($J$4:$R$4,0,V$46+1)-INDEX($J$4:$R$4,0,V$46))+U48)))</f>
        <v>70.424908936323177</v>
      </c>
      <c r="W48" s="186" cm="1">
        <f t="array" ref="W48">IF(W$46=-1,X48,IF(W$46=99,V48,IF(W$46=0,INDEX($J22:$R22,0,W$44),(INDEX($J22:$R22,0,W$46+1)-INDEX($J22:$R22,0,W$46))/(INDEX($J$4:$R$4,0,W$46+1)-INDEX($J$4:$R$4,0,W$46))+V48)))</f>
        <v>71.854130832544854</v>
      </c>
      <c r="X48" s="186" cm="1">
        <f t="array" ref="X48">IF(X$46=-1,Y48,IF(X$46=99,W48,IF(X$46=0,INDEX($J22:$R22,0,X$44),(INDEX($J22:$R22,0,X$46+1)-INDEX($J22:$R22,0,X$46))/(INDEX($J$4:$R$4,0,X$46+1)-INDEX($J$4:$R$4,0,X$46))+W48)))</f>
        <v>73.283352728766531</v>
      </c>
      <c r="Y48" s="186" cm="1">
        <f t="array" ref="Y48">IF(Y$46=-1,Z48,IF(Y$46=99,X48,IF(Y$46=0,INDEX($J22:$R22,0,Y$44),(INDEX($J22:$R22,0,Y$46+1)-INDEX($J22:$R22,0,Y$46))/(INDEX($J$4:$R$4,0,Y$46+1)-INDEX($J$4:$R$4,0,Y$46))+X48)))</f>
        <v>74.712574624988207</v>
      </c>
      <c r="Z48" s="186" cm="1">
        <f t="array" ref="Z48">IF(Z$46=-1,AA48,IF(Z$46=99,Y48,IF(Z$46=0,INDEX($J22:$R22,0,Z$44),(INDEX($J22:$R22,0,Z$46+1)-INDEX($J22:$R22,0,Z$46))/(INDEX($J$4:$R$4,0,Z$46+1)-INDEX($J$4:$R$4,0,Z$46))+Y48)))</f>
        <v>76.141796521209884</v>
      </c>
      <c r="AA48" s="186" cm="1">
        <f t="array" ref="AA48">IF(AA$46=-1,AB48,IF(AA$46=99,Z48,IF(AA$46=0,INDEX($J22:$R22,0,AA$44),(INDEX($J22:$R22,0,AA$46+1)-INDEX($J22:$R22,0,AA$46))/(INDEX($J$4:$R$4,0,AA$46+1)-INDEX($J$4:$R$4,0,AA$46))+Z48)))</f>
        <v>77.57101841743156</v>
      </c>
      <c r="AB48" s="186" cm="1">
        <f t="array" ref="AB48">IF(AB$46=-1,AC48,IF(AB$46=99,AA48,IF(AB$46=0,INDEX($J22:$R22,0,AB$44),(INDEX($J22:$R22,0,AB$46+1)-INDEX($J22:$R22,0,AB$46))/(INDEX($J$4:$R$4,0,AB$46+1)-INDEX($J$4:$R$4,0,AB$46))+AA48)))</f>
        <v>79.000240313653251</v>
      </c>
      <c r="AC48" s="186" cm="1">
        <f t="array" ref="AC48">IF(AC$46=-1,AD48,IF(AC$46=99,AB48,IF(AC$46=0,INDEX($J22:$R22,0,AC$44),(INDEX($J22:$R22,0,AC$46+1)-INDEX($J22:$R22,0,AC$46))/(INDEX($J$4:$R$4,0,AC$46+1)-INDEX($J$4:$R$4,0,AC$46))+AB48)))</f>
        <v>81.176230650650751</v>
      </c>
      <c r="AD48" s="186" cm="1">
        <f t="array" ref="AD48">IF(AD$46=-1,AE48,IF(AD$46=99,AC48,IF(AD$46=0,INDEX($J22:$R22,0,AD$44),(INDEX($J22:$R22,0,AD$46+1)-INDEX($J22:$R22,0,AD$46))/(INDEX($J$4:$R$4,0,AD$46+1)-INDEX($J$4:$R$4,0,AD$46))+AC48)))</f>
        <v>83.352220987648252</v>
      </c>
      <c r="AE48" s="186" cm="1">
        <f t="array" ref="AE48">IF(AE$46=-1,AF48,IF(AE$46=99,AD48,IF(AE$46=0,INDEX($J22:$R22,0,AE$44),(INDEX($J22:$R22,0,AE$46+1)-INDEX($J22:$R22,0,AE$46))/(INDEX($J$4:$R$4,0,AE$46+1)-INDEX($J$4:$R$4,0,AE$46))+AD48)))</f>
        <v>85.528211324645753</v>
      </c>
      <c r="AF48" s="186" cm="1">
        <f t="array" ref="AF48">IF(AF$46=-1,AG48,IF(AF$46=99,AE48,IF(AF$46=0,INDEX($J22:$R22,0,AF$44),(INDEX($J22:$R22,0,AF$46+1)-INDEX($J22:$R22,0,AF$46))/(INDEX($J$4:$R$4,0,AF$46+1)-INDEX($J$4:$R$4,0,AF$46))+AE48)))</f>
        <v>87.704201661643253</v>
      </c>
      <c r="AG48" s="186" cm="1">
        <f t="array" ref="AG48">IF(AG$46=-1,AH48,IF(AG$46=99,AF48,IF(AG$46=0,INDEX($J22:$R22,0,AG$44),(INDEX($J22:$R22,0,AG$46+1)-INDEX($J22:$R22,0,AG$46))/(INDEX($J$4:$R$4,0,AG$46+1)-INDEX($J$4:$R$4,0,AG$46))+AF48)))</f>
        <v>89.880191998640754</v>
      </c>
      <c r="AH48" s="186" cm="1">
        <f t="array" ref="AH48">IF(AH$46=-1,AI48,IF(AH$46=99,AG48,IF(AH$46=0,INDEX($J22:$R22,0,AH$44),(INDEX($J22:$R22,0,AH$46+1)-INDEX($J22:$R22,0,AH$46))/(INDEX($J$4:$R$4,0,AH$46+1)-INDEX($J$4:$R$4,0,AH$46))+AG48)))</f>
        <v>92.056182335638255</v>
      </c>
      <c r="AI48" s="186" cm="1">
        <f t="array" ref="AI48">IF(AI$46=-1,AJ48,IF(AI$46=99,AH48,IF(AI$46=0,INDEX($J22:$R22,0,AI$44),(INDEX($J22:$R22,0,AI$46+1)-INDEX($J22:$R22,0,AI$46))/(INDEX($J$4:$R$4,0,AI$46+1)-INDEX($J$4:$R$4,0,AI$46))+AH48)))</f>
        <v>94.232172672635755</v>
      </c>
      <c r="AJ48" s="186" cm="1">
        <f t="array" ref="AJ48">IF(AJ$46=-1,AK48,IF(AJ$46=99,AI48,IF(AJ$46=0,INDEX($J22:$R22,0,AJ$44),(INDEX($J22:$R22,0,AJ$46+1)-INDEX($J22:$R22,0,AJ$46))/(INDEX($J$4:$R$4,0,AJ$46+1)-INDEX($J$4:$R$4,0,AJ$46))+AI48)))</f>
        <v>96.408163009633256</v>
      </c>
      <c r="AK48" s="186" cm="1">
        <f t="array" ref="AK48">IF(AK$46=-1,AL48,IF(AK$46=99,AJ48,IF(AK$46=0,INDEX($J22:$R22,0,AK$44),(INDEX($J22:$R22,0,AK$46+1)-INDEX($J22:$R22,0,AK$46))/(INDEX($J$4:$R$4,0,AK$46+1)-INDEX($J$4:$R$4,0,AK$46))+AJ48)))</f>
        <v>98.584153346630757</v>
      </c>
      <c r="AL48" s="186" cm="1">
        <f t="array" ref="AL48">IF(AL$46=-1,AM48,IF(AL$46=99,AK48,IF(AL$46=0,INDEX($J22:$R22,0,AL$44),(INDEX($J22:$R22,0,AL$46+1)-INDEX($J22:$R22,0,AL$46))/(INDEX($J$4:$R$4,0,AL$46+1)-INDEX($J$4:$R$4,0,AL$46))+AK48)))</f>
        <v>100.7601436836283</v>
      </c>
      <c r="AM48" s="215">
        <f t="shared" ref="AM48:AM51" si="38">(AL48+AN48)/2</f>
        <v>114.82904672456044</v>
      </c>
      <c r="AN48" s="186" cm="1">
        <f t="array" ref="AN48">IF(AN$46=-1,AO48,IF(AN$46=99,AM48,IF(AN$46=0,INDEX($J22:$R22,0,AN$44),(INDEX($J22:$R22,0,AN$46+1)-INDEX($J22:$R22,0,AN$46))/(INDEX($J$4:$R$4,0,AN$46+1)-INDEX($J$4:$R$4,0,AN$46))+AM48)))</f>
        <v>128.8979497654926</v>
      </c>
      <c r="AO48" s="186" cm="1">
        <f t="array" ref="AO48">IF(AO$46=-1,AP48,IF(AO$46=99,AN48,IF(AO$46=0,INDEX($J22:$R22,0,AO$44),(INDEX($J22:$R22,0,AO$46+1)-INDEX($J22:$R22,0,AO$46))/(INDEX($J$4:$R$4,0,AO$46+1)-INDEX($J$4:$R$4,0,AO$46))+AN48)))</f>
        <v>128.8979497654926</v>
      </c>
      <c r="AP48" s="186" cm="1">
        <f t="array" ref="AP48">IF(AP$46=-1,AR48,IF(AP$46=99,AO48,IF(AP$46=0,INDEX($J22:$R22,0,AP$44),(INDEX($J22:$R22,0,AP$46+1)-INDEX($J22:$R22,0,AP$46))/(INDEX($J$4:$R$4,0,AP$46+1)-INDEX($J$4:$R$4,0,AP$46))+AO48)))</f>
        <v>128.8979497654926</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20.633023468797202</v>
      </c>
      <c r="L49" s="186" cm="1">
        <f t="array" ref="L49">IF(L$46=-1,M49,IF(L$46=99,K49,IF(L$46=0,INDEX($J23:$R23,0,L$44),(INDEX($J23:$R23,0,L$46+1)-INDEX($J23:$R23,0,L$46))/(INDEX($J$4:$R$4,0,L$46+1)-INDEX($J$4:$R$4,0,L$46))+K49)))</f>
        <v>21.143046937594402</v>
      </c>
      <c r="M49" s="186" cm="1">
        <f t="array" ref="M49">IF(M$46=-1,N49,IF(M$46=99,L49,IF(M$46=0,INDEX($J23:$R23,0,M$44),(INDEX($J23:$R23,0,M$46+1)-INDEX($J23:$R23,0,M$46))/(INDEX($J$4:$R$4,0,M$46+1)-INDEX($J$4:$R$4,0,M$46))+L49)))</f>
        <v>21.653070406391603</v>
      </c>
      <c r="N49" s="186" cm="1">
        <f t="array" ref="N49">IF(N$46=-1,O49,IF(N$46=99,M49,IF(N$46=0,INDEX($J23:$R23,0,N$44),(INDEX($J23:$R23,0,N$46+1)-INDEX($J23:$R23,0,N$46))/(INDEX($J$4:$R$4,0,N$46+1)-INDEX($J$4:$R$4,0,N$46))+M49)))</f>
        <v>21.059149232772199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21.657645815787149</v>
      </c>
      <c r="Q49" s="186" cm="1">
        <f t="array" ref="Q49">IF(Q$46=-1,R49,IF(Q$46=99,P49,IF(Q$46=0,INDEX($J23:$R23,0,Q$44),(INDEX($J23:$R23,0,Q$46+1)-INDEX($J23:$R23,0,Q$46))/(INDEX($J$4:$R$4,0,Q$46+1)-INDEX($J$4:$R$4,0,Q$46))+P49)))</f>
        <v>22.850063572421501</v>
      </c>
      <c r="R49" s="186" cm="1">
        <f t="array" ref="R49">IF(R$46=-1,S49,IF(R$46=99,Q49,IF(R$46=0,INDEX($J23:$R23,0,R$44),(INDEX($J23:$R23,0,R$46+1)-INDEX($J23:$R23,0,R$46))/(INDEX($J$4:$R$4,0,R$46+1)-INDEX($J$4:$R$4,0,R$46))+Q49)))</f>
        <v>21.438683570684756</v>
      </c>
      <c r="S49" s="186" cm="1">
        <f t="array" ref="S49">IF(S$46=-1,T49,IF(S$46=99,R49,IF(S$46=0,INDEX($J23:$R23,0,S$44),(INDEX($J23:$R23,0,S$46+1)-INDEX($J23:$R23,0,S$46))/(INDEX($J$4:$R$4,0,S$46+1)-INDEX($J$4:$R$4,0,S$46))+R49)))</f>
        <v>22.046112938520825</v>
      </c>
      <c r="T49" s="186" cm="1">
        <f t="array" ref="T49">IF(T$46=-1,U49,IF(T$46=99,S49,IF(T$46=0,INDEX($J23:$R23,0,T$44),(INDEX($J23:$R23,0,T$46+1)-INDEX($J23:$R23,0,T$46))/(INDEX($J$4:$R$4,0,T$46+1)-INDEX($J$4:$R$4,0,T$46))+S49)))</f>
        <v>22.522528128980486</v>
      </c>
      <c r="U49" s="186" cm="1">
        <f t="array" ref="U49">IF(U$46=-1,V49,IF(U$46=99,T49,IF(U$46=0,INDEX($J23:$R23,0,U$44),(INDEX($J23:$R23,0,U$46+1)-INDEX($J23:$R23,0,U$46))/(INDEX($J$4:$R$4,0,U$46+1)-INDEX($J$4:$R$4,0,U$46))+T49)))</f>
        <v>22.998943319440148</v>
      </c>
      <c r="V49" s="186" cm="1">
        <f t="array" ref="V49">IF(V$46=-1,W49,IF(V$46=99,U49,IF(V$46=0,INDEX($J23:$R23,0,V$44),(INDEX($J23:$R23,0,V$46+1)-INDEX($J23:$R23,0,V$46))/(INDEX($J$4:$R$4,0,V$46+1)-INDEX($J$4:$R$4,0,V$46))+U49)))</f>
        <v>23.475358509899809</v>
      </c>
      <c r="W49" s="186" cm="1">
        <f t="array" ref="W49">IF(W$46=-1,X49,IF(W$46=99,V49,IF(W$46=0,INDEX($J23:$R23,0,W$44),(INDEX($J23:$R23,0,W$46+1)-INDEX($J23:$R23,0,W$46))/(INDEX($J$4:$R$4,0,W$46+1)-INDEX($J$4:$R$4,0,W$46))+V49)))</f>
        <v>23.951773700359471</v>
      </c>
      <c r="X49" s="186" cm="1">
        <f t="array" ref="X49">IF(X$46=-1,Y49,IF(X$46=99,W49,IF(X$46=0,INDEX($J23:$R23,0,X$44),(INDEX($J23:$R23,0,X$46+1)-INDEX($J23:$R23,0,X$46))/(INDEX($J$4:$R$4,0,X$46+1)-INDEX($J$4:$R$4,0,X$46))+W49)))</f>
        <v>24.428188890819133</v>
      </c>
      <c r="Y49" s="186" cm="1">
        <f t="array" ref="Y49">IF(Y$46=-1,Z49,IF(Y$46=99,X49,IF(Y$46=0,INDEX($J23:$R23,0,Y$44),(INDEX($J23:$R23,0,Y$46+1)-INDEX($J23:$R23,0,Y$46))/(INDEX($J$4:$R$4,0,Y$46+1)-INDEX($J$4:$R$4,0,Y$46))+X49)))</f>
        <v>24.904604081278794</v>
      </c>
      <c r="Z49" s="186" cm="1">
        <f t="array" ref="Z49">IF(Z$46=-1,AA49,IF(Z$46=99,Y49,IF(Z$46=0,INDEX($J23:$R23,0,Z$44),(INDEX($J23:$R23,0,Z$46+1)-INDEX($J23:$R23,0,Z$46))/(INDEX($J$4:$R$4,0,Z$46+1)-INDEX($J$4:$R$4,0,Z$46))+Y49)))</f>
        <v>25.381019271738456</v>
      </c>
      <c r="AA49" s="186" cm="1">
        <f t="array" ref="AA49">IF(AA$46=-1,AB49,IF(AA$46=99,Z49,IF(AA$46=0,INDEX($J23:$R23,0,AA$44),(INDEX($J23:$R23,0,AA$46+1)-INDEX($J23:$R23,0,AA$46))/(INDEX($J$4:$R$4,0,AA$46+1)-INDEX($J$4:$R$4,0,AA$46))+Z49)))</f>
        <v>25.857434462198118</v>
      </c>
      <c r="AB49" s="186" cm="1">
        <f t="array" ref="AB49">IF(AB$46=-1,AC49,IF(AB$46=99,AA49,IF(AB$46=0,INDEX($J23:$R23,0,AB$44),(INDEX($J23:$R23,0,AB$46+1)-INDEX($J23:$R23,0,AB$46))/(INDEX($J$4:$R$4,0,AB$46+1)-INDEX($J$4:$R$4,0,AB$46))+AA49)))</f>
        <v>26.333849652657772</v>
      </c>
      <c r="AC49" s="186" cm="1">
        <f t="array" ref="AC49">IF(AC$46=-1,AD49,IF(AC$46=99,AB49,IF(AC$46=0,INDEX($J23:$R23,0,AC$44),(INDEX($J23:$R23,0,AC$46+1)-INDEX($J23:$R23,0,AC$46))/(INDEX($J$4:$R$4,0,AC$46+1)-INDEX($J$4:$R$4,0,AC$46))+AB49)))</f>
        <v>27.059191780132608</v>
      </c>
      <c r="AD49" s="186" cm="1">
        <f t="array" ref="AD49">IF(AD$46=-1,AE49,IF(AD$46=99,AC49,IF(AD$46=0,INDEX($J23:$R23,0,AD$44),(INDEX($J23:$R23,0,AD$46+1)-INDEX($J23:$R23,0,AD$46))/(INDEX($J$4:$R$4,0,AD$46+1)-INDEX($J$4:$R$4,0,AD$46))+AC49)))</f>
        <v>27.78453390760744</v>
      </c>
      <c r="AE49" s="186" cm="1">
        <f t="array" ref="AE49">IF(AE$46=-1,AF49,IF(AE$46=99,AD49,IF(AE$46=0,INDEX($J23:$R23,0,AE$44),(INDEX($J23:$R23,0,AE$46+1)-INDEX($J23:$R23,0,AE$46))/(INDEX($J$4:$R$4,0,AE$46+1)-INDEX($J$4:$R$4,0,AE$46))+AD49)))</f>
        <v>28.509876035082272</v>
      </c>
      <c r="AF49" s="186" cm="1">
        <f t="array" ref="AF49">IF(AF$46=-1,AG49,IF(AF$46=99,AE49,IF(AF$46=0,INDEX($J23:$R23,0,AF$44),(INDEX($J23:$R23,0,AF$46+1)-INDEX($J23:$R23,0,AF$46))/(INDEX($J$4:$R$4,0,AF$46+1)-INDEX($J$4:$R$4,0,AF$46))+AE49)))</f>
        <v>29.235218162557103</v>
      </c>
      <c r="AG49" s="186" cm="1">
        <f t="array" ref="AG49">IF(AG$46=-1,AH49,IF(AG$46=99,AF49,IF(AG$46=0,INDEX($J23:$R23,0,AG$44),(INDEX($J23:$R23,0,AG$46+1)-INDEX($J23:$R23,0,AG$46))/(INDEX($J$4:$R$4,0,AG$46+1)-INDEX($J$4:$R$4,0,AG$46))+AF49)))</f>
        <v>29.960560290031935</v>
      </c>
      <c r="AH49" s="186" cm="1">
        <f t="array" ref="AH49">IF(AH$46=-1,AI49,IF(AH$46=99,AG49,IF(AH$46=0,INDEX($J23:$R23,0,AH$44),(INDEX($J23:$R23,0,AH$46+1)-INDEX($J23:$R23,0,AH$46))/(INDEX($J$4:$R$4,0,AH$46+1)-INDEX($J$4:$R$4,0,AH$46))+AG49)))</f>
        <v>30.685902417506767</v>
      </c>
      <c r="AI49" s="186" cm="1">
        <f t="array" ref="AI49">IF(AI$46=-1,AJ49,IF(AI$46=99,AH49,IF(AI$46=0,INDEX($J23:$R23,0,AI$44),(INDEX($J23:$R23,0,AI$46+1)-INDEX($J23:$R23,0,AI$46))/(INDEX($J$4:$R$4,0,AI$46+1)-INDEX($J$4:$R$4,0,AI$46))+AH49)))</f>
        <v>31.411244544981599</v>
      </c>
      <c r="AJ49" s="186" cm="1">
        <f t="array" ref="AJ49">IF(AJ$46=-1,AK49,IF(AJ$46=99,AI49,IF(AJ$46=0,INDEX($J23:$R23,0,AJ$44),(INDEX($J23:$R23,0,AJ$46+1)-INDEX($J23:$R23,0,AJ$46))/(INDEX($J$4:$R$4,0,AJ$46+1)-INDEX($J$4:$R$4,0,AJ$46))+AI49)))</f>
        <v>32.136586672456431</v>
      </c>
      <c r="AK49" s="186" cm="1">
        <f t="array" ref="AK49">IF(AK$46=-1,AL49,IF(AK$46=99,AJ49,IF(AK$46=0,INDEX($J23:$R23,0,AK$44),(INDEX($J23:$R23,0,AK$46+1)-INDEX($J23:$R23,0,AK$46))/(INDEX($J$4:$R$4,0,AK$46+1)-INDEX($J$4:$R$4,0,AK$46))+AJ49)))</f>
        <v>32.861928799931263</v>
      </c>
      <c r="AL49" s="186" cm="1">
        <f t="array" ref="AL49">IF(AL$46=-1,AM49,IF(AL$46=99,AK49,IF(AL$46=0,INDEX($J23:$R23,0,AL$44),(INDEX($J23:$R23,0,AL$46+1)-INDEX($J23:$R23,0,AL$46))/(INDEX($J$4:$R$4,0,AL$46+1)-INDEX($J$4:$R$4,0,AL$46))+AK49)))</f>
        <v>33.587270927406109</v>
      </c>
      <c r="AM49" s="215">
        <f t="shared" ref="AM49:AM50" si="43">(AL49+AN49)/2</f>
        <v>38.276982958493399</v>
      </c>
      <c r="AN49" s="186" cm="1">
        <f t="array" ref="AN49">IF(AN$46=-1,AO49,IF(AN$46=99,AM49,IF(AN$46=0,INDEX($J23:$R23,0,AN$44),(INDEX($J23:$R23,0,AN$46+1)-INDEX($J23:$R23,0,AN$46))/(INDEX($J$4:$R$4,0,AN$46+1)-INDEX($J$4:$R$4,0,AN$46))+AM49)))</f>
        <v>42.966694989580688</v>
      </c>
      <c r="AO49" s="186" cm="1">
        <f t="array" ref="AO49">IF(AO$46=-1,AP49,IF(AO$46=99,AN49,IF(AO$46=0,INDEX($J23:$R23,0,AO$44),(INDEX($J23:$R23,0,AO$46+1)-INDEX($J23:$R23,0,AO$46))/(INDEX($J$4:$R$4,0,AO$46+1)-INDEX($J$4:$R$4,0,AO$46))+AN49)))</f>
        <v>42.966694989580688</v>
      </c>
      <c r="AP49" s="186" cm="1">
        <f t="array" ref="AP49">IF(AP$46=-1,AR49,IF(AP$46=99,AO49,IF(AP$46=0,INDEX($J23:$R23,0,AP$44),(INDEX($J23:$R23,0,AP$46+1)-INDEX($J23:$R23,0,AP$46))/(INDEX($J$4:$R$4,0,AP$46+1)-INDEX($J$4:$R$4,0,AP$46))+AO49)))</f>
        <v>42.966694989580688</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1.0972538972085542</v>
      </c>
      <c r="L50" s="186" cm="1">
        <f t="array" ref="L50">IF(L$46=-1,M50,IF(L$46=99,K50,IF(L$46=0,INDEX($J24:$R24,0,L$44),(INDEX($J24:$R24,0,L$46+1)-INDEX($J24:$R24,0,L$46))/(INDEX($J$4:$R$4,0,L$46+1)-INDEX($J$4:$R$4,0,L$46))+K50)))</f>
        <v>1.1243766909014834</v>
      </c>
      <c r="M50" s="186" cm="1">
        <f t="array" ref="M50">IF(M$46=-1,N50,IF(M$46=99,L50,IF(M$46=0,INDEX($J24:$R24,0,M$44),(INDEX($J24:$R24,0,M$46+1)-INDEX($J24:$R24,0,M$46))/(INDEX($J$4:$R$4,0,M$46+1)-INDEX($J$4:$R$4,0,M$46))+L50)))</f>
        <v>1.1514994845944126</v>
      </c>
      <c r="N50" s="186" cm="1">
        <f t="array" ref="N50">IF(N$46=-1,O50,IF(N$46=99,M50,IF(N$46=0,INDEX($J24:$R24,0,N$44),(INDEX($J24:$R24,0,N$46+1)-INDEX($J24:$R24,0,N$46))/(INDEX($J$4:$R$4,0,N$46+1)-INDEX($J$4:$R$4,0,N$46))+M50)))</f>
        <v>1.1629004695903968</v>
      </c>
      <c r="O50" s="186" cm="1">
        <f t="array" ref="O50">IF(O$46=-1,P50,IF(O$46=99,N50,IF(O$46=0,INDEX($J24:$R24,0,O$44),(INDEX($J24:$R24,0,O$46+1)-INDEX($J24:$R24,0,O$46))/(INDEX($J$4:$R$4,0,O$46+1)-INDEX($J$4:$R$4,0,O$46))+N50)))</f>
        <v>1.1743014545863812</v>
      </c>
      <c r="P50" s="186" cm="1">
        <f t="array" ref="P50">IF(P$46=-1,Q50,IF(P$46=99,O50,IF(P$46=0,INDEX($J24:$R24,0,P$44),(INDEX($J24:$R24,0,P$46+1)-INDEX($J24:$R24,0,P$46))/(INDEX($J$4:$R$4,0,P$46+1)-INDEX($J$4:$R$4,0,P$46))+O50)))</f>
        <v>1.1947282193708531</v>
      </c>
      <c r="Q50" s="186" cm="1">
        <f t="array" ref="Q50">IF(Q$46=-1,R50,IF(Q$46=99,P50,IF(Q$46=0,INDEX($J24:$R24,0,Q$44),(INDEX($J24:$R24,0,Q$46+1)-INDEX($J24:$R24,0,Q$46))/(INDEX($J$4:$R$4,0,Q$46+1)-INDEX($J$4:$R$4,0,Q$46))+P50)))</f>
        <v>1.2151549841553249</v>
      </c>
      <c r="R50" s="186" cm="1">
        <f t="array" ref="R50">IF(R$46=-1,S50,IF(R$46=99,Q50,IF(R$46=0,INDEX($J24:$R24,0,R$44),(INDEX($J24:$R24,0,R$46+1)-INDEX($J24:$R24,0,R$46))/(INDEX($J$4:$R$4,0,R$46+1)-INDEX($J$4:$R$4,0,R$46))+Q50)))</f>
        <v>1.1400984995984285</v>
      </c>
      <c r="S50" s="186" cm="1">
        <f t="array" ref="S50">IF(S$46=-1,T50,IF(S$46=99,R50,IF(S$46=0,INDEX($J24:$R24,0,S$44),(INDEX($J24:$R24,0,S$46+1)-INDEX($J24:$R24,0,S$46))/(INDEX($J$4:$R$4,0,S$46+1)-INDEX($J$4:$R$4,0,S$46))+R50)))</f>
        <v>1.172401290420384</v>
      </c>
      <c r="T50" s="186" cm="1">
        <f t="array" ref="T50">IF(T$46=-1,U50,IF(T$46=99,S50,IF(T$46=0,INDEX($J24:$R24,0,T$44),(INDEX($J24:$R24,0,T$46+1)-INDEX($J24:$R24,0,T$46))/(INDEX($J$4:$R$4,0,T$46+1)-INDEX($J$4:$R$4,0,T$46))+S50)))</f>
        <v>1.1977368126336825</v>
      </c>
      <c r="U50" s="186" cm="1">
        <f t="array" ref="U50">IF(U$46=-1,V50,IF(U$46=99,T50,IF(U$46=0,INDEX($J24:$R24,0,U$44),(INDEX($J24:$R24,0,U$46+1)-INDEX($J24:$R24,0,U$46))/(INDEX($J$4:$R$4,0,U$46+1)-INDEX($J$4:$R$4,0,U$46))+T50)))</f>
        <v>1.223072334846981</v>
      </c>
      <c r="V50" s="186" cm="1">
        <f t="array" ref="V50">IF(V$46=-1,W50,IF(V$46=99,U50,IF(V$46=0,INDEX($J24:$R24,0,V$44),(INDEX($J24:$R24,0,V$46+1)-INDEX($J24:$R24,0,V$46))/(INDEX($J$4:$R$4,0,V$46+1)-INDEX($J$4:$R$4,0,V$46))+U50)))</f>
        <v>1.2484078570602795</v>
      </c>
      <c r="W50" s="186" cm="1">
        <f t="array" ref="W50">IF(W$46=-1,X50,IF(W$46=99,V50,IF(W$46=0,INDEX($J24:$R24,0,W$44),(INDEX($J24:$R24,0,W$46+1)-INDEX($J24:$R24,0,W$46))/(INDEX($J$4:$R$4,0,W$46+1)-INDEX($J$4:$R$4,0,W$46))+V50)))</f>
        <v>1.2737433792735779</v>
      </c>
      <c r="X50" s="186" cm="1">
        <f t="array" ref="X50">IF(X$46=-1,Y50,IF(X$46=99,W50,IF(X$46=0,INDEX($J24:$R24,0,X$44),(INDEX($J24:$R24,0,X$46+1)-INDEX($J24:$R24,0,X$46))/(INDEX($J$4:$R$4,0,X$46+1)-INDEX($J$4:$R$4,0,X$46))+W50)))</f>
        <v>1.2990789014868764</v>
      </c>
      <c r="Y50" s="186" cm="1">
        <f t="array" ref="Y50">IF(Y$46=-1,Z50,IF(Y$46=99,X50,IF(Y$46=0,INDEX($J24:$R24,0,Y$44),(INDEX($J24:$R24,0,Y$46+1)-INDEX($J24:$R24,0,Y$46))/(INDEX($J$4:$R$4,0,Y$46+1)-INDEX($J$4:$R$4,0,Y$46))+X50)))</f>
        <v>1.3244144237001749</v>
      </c>
      <c r="Z50" s="186" cm="1">
        <f t="array" ref="Z50">IF(Z$46=-1,AA50,IF(Z$46=99,Y50,IF(Z$46=0,INDEX($J24:$R24,0,Z$44),(INDEX($J24:$R24,0,Z$46+1)-INDEX($J24:$R24,0,Z$46))/(INDEX($J$4:$R$4,0,Z$46+1)-INDEX($J$4:$R$4,0,Z$46))+Y50)))</f>
        <v>1.3497499459134734</v>
      </c>
      <c r="AA50" s="186" cm="1">
        <f t="array" ref="AA50">IF(AA$46=-1,AB50,IF(AA$46=99,Z50,IF(AA$46=0,INDEX($J24:$R24,0,AA$44),(INDEX($J24:$R24,0,AA$46+1)-INDEX($J24:$R24,0,AA$46))/(INDEX($J$4:$R$4,0,AA$46+1)-INDEX($J$4:$R$4,0,AA$46))+Z50)))</f>
        <v>1.3750854681267719</v>
      </c>
      <c r="AB50" s="186" cm="1">
        <f t="array" ref="AB50">IF(AB$46=-1,AC50,IF(AB$46=99,AA50,IF(AB$46=0,INDEX($J24:$R24,0,AB$44),(INDEX($J24:$R24,0,AB$46+1)-INDEX($J24:$R24,0,AB$46))/(INDEX($J$4:$R$4,0,AB$46+1)-INDEX($J$4:$R$4,0,AB$46))+AA50)))</f>
        <v>1.4004209903400695</v>
      </c>
      <c r="AC50" s="186" cm="1">
        <f t="array" ref="AC50">IF(AC$46=-1,AD50,IF(AC$46=99,AB50,IF(AC$46=0,INDEX($J24:$R24,0,AC$44),(INDEX($J24:$R24,0,AC$46+1)-INDEX($J24:$R24,0,AC$46))/(INDEX($J$4:$R$4,0,AC$46+1)-INDEX($J$4:$R$4,0,AC$46))+AB50)))</f>
        <v>1.4389943229098163</v>
      </c>
      <c r="AD50" s="186" cm="1">
        <f t="array" ref="AD50">IF(AD$46=-1,AE50,IF(AD$46=99,AC50,IF(AD$46=0,INDEX($J24:$R24,0,AD$44),(INDEX($J24:$R24,0,AD$46+1)-INDEX($J24:$R24,0,AD$46))/(INDEX($J$4:$R$4,0,AD$46+1)-INDEX($J$4:$R$4,0,AD$46))+AC50)))</f>
        <v>1.4775676554795631</v>
      </c>
      <c r="AE50" s="186" cm="1">
        <f t="array" ref="AE50">IF(AE$46=-1,AF50,IF(AE$46=99,AD50,IF(AE$46=0,INDEX($J24:$R24,0,AE$44),(INDEX($J24:$R24,0,AE$46+1)-INDEX($J24:$R24,0,AE$46))/(INDEX($J$4:$R$4,0,AE$46+1)-INDEX($J$4:$R$4,0,AE$46))+AD50)))</f>
        <v>1.51614098804931</v>
      </c>
      <c r="AF50" s="186" cm="1">
        <f t="array" ref="AF50">IF(AF$46=-1,AG50,IF(AF$46=99,AE50,IF(AF$46=0,INDEX($J24:$R24,0,AF$44),(INDEX($J24:$R24,0,AF$46+1)-INDEX($J24:$R24,0,AF$46))/(INDEX($J$4:$R$4,0,AF$46+1)-INDEX($J$4:$R$4,0,AF$46))+AE50)))</f>
        <v>1.5547143206190568</v>
      </c>
      <c r="AG50" s="186" cm="1">
        <f t="array" ref="AG50">IF(AG$46=-1,AH50,IF(AG$46=99,AF50,IF(AG$46=0,INDEX($J24:$R24,0,AG$44),(INDEX($J24:$R24,0,AG$46+1)-INDEX($J24:$R24,0,AG$46))/(INDEX($J$4:$R$4,0,AG$46+1)-INDEX($J$4:$R$4,0,AG$46))+AF50)))</f>
        <v>1.5932876531888036</v>
      </c>
      <c r="AH50" s="186" cm="1">
        <f t="array" ref="AH50">IF(AH$46=-1,AI50,IF(AH$46=99,AG50,IF(AH$46=0,INDEX($J24:$R24,0,AH$44),(INDEX($J24:$R24,0,AH$46+1)-INDEX($J24:$R24,0,AH$46))/(INDEX($J$4:$R$4,0,AH$46+1)-INDEX($J$4:$R$4,0,AH$46))+AG50)))</f>
        <v>1.6318609857585504</v>
      </c>
      <c r="AI50" s="186" cm="1">
        <f t="array" ref="AI50">IF(AI$46=-1,AJ50,IF(AI$46=99,AH50,IF(AI$46=0,INDEX($J24:$R24,0,AI$44),(INDEX($J24:$R24,0,AI$46+1)-INDEX($J24:$R24,0,AI$46))/(INDEX($J$4:$R$4,0,AI$46+1)-INDEX($J$4:$R$4,0,AI$46))+AH50)))</f>
        <v>1.6704343183282973</v>
      </c>
      <c r="AJ50" s="186" cm="1">
        <f t="array" ref="AJ50">IF(AJ$46=-1,AK50,IF(AJ$46=99,AI50,IF(AJ$46=0,INDEX($J24:$R24,0,AJ$44),(INDEX($J24:$R24,0,AJ$46+1)-INDEX($J24:$R24,0,AJ$46))/(INDEX($J$4:$R$4,0,AJ$46+1)-INDEX($J$4:$R$4,0,AJ$46))+AI50)))</f>
        <v>1.7090076508980441</v>
      </c>
      <c r="AK50" s="186" cm="1">
        <f t="array" ref="AK50">IF(AK$46=-1,AL50,IF(AK$46=99,AJ50,IF(AK$46=0,INDEX($J24:$R24,0,AK$44),(INDEX($J24:$R24,0,AK$46+1)-INDEX($J24:$R24,0,AK$46))/(INDEX($J$4:$R$4,0,AK$46+1)-INDEX($J$4:$R$4,0,AK$46))+AJ50)))</f>
        <v>1.7475809834677909</v>
      </c>
      <c r="AL50" s="186" cm="1">
        <f t="array" ref="AL50">IF(AL$46=-1,AM50,IF(AL$46=99,AK50,IF(AL$46=0,INDEX($J24:$R24,0,AL$44),(INDEX($J24:$R24,0,AL$46+1)-INDEX($J24:$R24,0,AL$46))/(INDEX($J$4:$R$4,0,AL$46+1)-INDEX($J$4:$R$4,0,AL$46))+AK50)))</f>
        <v>1.7861543160375377</v>
      </c>
      <c r="AM50" s="215">
        <f t="shared" si="43"/>
        <v>2.0355508628246941</v>
      </c>
      <c r="AN50" s="186" cm="1">
        <f t="array" ref="AN50">IF(AN$46=-1,AO50,IF(AN$46=99,AM50,IF(AN$46=0,INDEX($J24:$R24,0,AN$44),(INDEX($J24:$R24,0,AN$46+1)-INDEX($J24:$R24,0,AN$46))/(INDEX($J$4:$R$4,0,AN$46+1)-INDEX($J$4:$R$4,0,AN$46))+AM50)))</f>
        <v>2.2849474096118501</v>
      </c>
      <c r="AO50" s="186" cm="1">
        <f t="array" ref="AO50">IF(AO$46=-1,AP50,IF(AO$46=99,AN50,IF(AO$46=0,INDEX($J24:$R24,0,AO$44),(INDEX($J24:$R24,0,AO$46+1)-INDEX($J24:$R24,0,AO$46))/(INDEX($J$4:$R$4,0,AO$46+1)-INDEX($J$4:$R$4,0,AO$46))+AN50)))</f>
        <v>2.2849474096118501</v>
      </c>
      <c r="AP50" s="186" cm="1">
        <f t="array" ref="AP50">IF(AP$46=-1,AR50,IF(AP$46=99,AO50,IF(AP$46=0,INDEX($J24:$R24,0,AP$44),(INDEX($J24:$R24,0,AP$46+1)-INDEX($J24:$R24,0,AP$46))/(INDEX($J$4:$R$4,0,AP$46+1)-INDEX($J$4:$R$4,0,AP$46))+AO50)))</f>
        <v>2.2849474096118501</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4.5021770082791788</v>
      </c>
      <c r="L51" s="186" cm="1">
        <f t="array" ref="L51">IF(L$46=-1,M51,IF(L$46=99,K51,IF(L$46=0,INDEX($J36:$R36,0,L$44),(INDEX($J36:$R36,0,L$46+1)-INDEX($J36:$R36,0,L$46))/(INDEX($J$4:$R$4,0,L$46+1)-INDEX($J$4:$R$4,0,L$46))+K51)))</f>
        <v>4.4953540165583572</v>
      </c>
      <c r="M51" s="186" cm="1">
        <f t="array" ref="M51">IF(M$46=-1,N51,IF(M$46=99,L51,IF(M$46=0,INDEX($J36:$R36,0,M$44),(INDEX($J36:$R36,0,M$46+1)-INDEX($J36:$R36,0,M$46))/(INDEX($J$4:$R$4,0,M$46+1)-INDEX($J$4:$R$4,0,M$46))+L51)))</f>
        <v>4.4885310248375356</v>
      </c>
      <c r="N51" s="186" cm="1">
        <f t="array" ref="N51">IF(N$46=-1,O51,IF(N$46=99,M51,IF(N$46=0,INDEX($J36:$R36,0,N$44),(INDEX($J36:$R36,0,N$46+1)-INDEX($J36:$R36,0,N$46))/(INDEX($J$4:$R$4,0,N$46+1)-INDEX($J$4:$R$4,0,N$46))+M51)))</f>
        <v>4.4985725174187685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4.4191294904304943</v>
      </c>
      <c r="Q51" s="186" cm="1">
        <f t="array" ref="Q51">IF(Q$46=-1,R51,IF(Q$46=99,P51,IF(Q$46=0,INDEX($J36:$R36,0,Q$44),(INDEX($J36:$R36,0,Q$46+1)-INDEX($J36:$R36,0,Q$46))/(INDEX($J$4:$R$4,0,Q$46+1)-INDEX($J$4:$R$4,0,Q$46))+P51)))</f>
        <v>4.3296449708609863</v>
      </c>
      <c r="R51" s="186" cm="1">
        <f t="array" ref="R51">IF(R$46=-1,S51,IF(R$46=99,Q51,IF(R$46=0,INDEX($J36:$R36,0,R$44),(INDEX($J36:$R36,0,R$46+1)-INDEX($J36:$R36,0,R$46))/(INDEX($J$4:$R$4,0,R$46+1)-INDEX($J$4:$R$4,0,R$46))+Q51)))</f>
        <v>3.9324298359196108</v>
      </c>
      <c r="S51" s="186" cm="1">
        <f t="array" ref="S51">IF(S$46=-1,T51,IF(S$46=99,R51,IF(S$46=0,INDEX($J36:$R36,0,S$44),(INDEX($J36:$R36,0,S$46+1)-INDEX($J36:$R36,0,S$46))/(INDEX($J$4:$R$4,0,S$46+1)-INDEX($J$4:$R$4,0,S$46))+R51)))</f>
        <v>3.8813285825217405</v>
      </c>
      <c r="T51" s="186" cm="1">
        <f t="array" ref="T51">IF(T$46=-1,U51,IF(T$46=99,S51,IF(T$46=0,INDEX($J36:$R36,0,T$44),(INDEX($J36:$R36,0,T$46+1)-INDEX($J36:$R36,0,T$46))/(INDEX($J$4:$R$4,0,T$46+1)-INDEX($J$4:$R$4,0,T$46))+S51)))</f>
        <v>3.9620360250548745</v>
      </c>
      <c r="U51" s="186" cm="1">
        <f t="array" ref="U51">IF(U$46=-1,V51,IF(U$46=99,T51,IF(U$46=0,INDEX($J36:$R36,0,U$44),(INDEX($J36:$R36,0,U$46+1)-INDEX($J36:$R36,0,U$46))/(INDEX($J$4:$R$4,0,U$46+1)-INDEX($J$4:$R$4,0,U$46))+T51)))</f>
        <v>4.042743467588009</v>
      </c>
      <c r="V51" s="186" cm="1">
        <f t="array" ref="V51">IF(V$46=-1,W51,IF(V$46=99,U51,IF(V$46=0,INDEX($J36:$R36,0,V$44),(INDEX($J36:$R36,0,V$46+1)-INDEX($J36:$R36,0,V$46))/(INDEX($J$4:$R$4,0,V$46+1)-INDEX($J$4:$R$4,0,V$46))+U51)))</f>
        <v>4.123450910121143</v>
      </c>
      <c r="W51" s="186" cm="1">
        <f t="array" ref="W51">IF(W$46=-1,X51,IF(W$46=99,V51,IF(W$46=0,INDEX($J36:$R36,0,W$44),(INDEX($J36:$R36,0,W$46+1)-INDEX($J36:$R36,0,W$46))/(INDEX($J$4:$R$4,0,W$46+1)-INDEX($J$4:$R$4,0,W$46))+V51)))</f>
        <v>4.204158352654277</v>
      </c>
      <c r="X51" s="186" cm="1">
        <f t="array" ref="X51">IF(X$46=-1,Y51,IF(X$46=99,W51,IF(X$46=0,INDEX($J36:$R36,0,X$44),(INDEX($J36:$R36,0,X$46+1)-INDEX($J36:$R36,0,X$46))/(INDEX($J$4:$R$4,0,X$46+1)-INDEX($J$4:$R$4,0,X$46))+W51)))</f>
        <v>4.284865795187411</v>
      </c>
      <c r="Y51" s="186" cm="1">
        <f t="array" ref="Y51">IF(Y$46=-1,Z51,IF(Y$46=99,X51,IF(Y$46=0,INDEX($J36:$R36,0,Y$44),(INDEX($J36:$R36,0,Y$46+1)-INDEX($J36:$R36,0,Y$46))/(INDEX($J$4:$R$4,0,Y$46+1)-INDEX($J$4:$R$4,0,Y$46))+X51)))</f>
        <v>4.365573237720545</v>
      </c>
      <c r="Z51" s="186" cm="1">
        <f t="array" ref="Z51">IF(Z$46=-1,AA51,IF(Z$46=99,Y51,IF(Z$46=0,INDEX($J36:$R36,0,Z$44),(INDEX($J36:$R36,0,Z$46+1)-INDEX($J36:$R36,0,Z$46))/(INDEX($J$4:$R$4,0,Z$46+1)-INDEX($J$4:$R$4,0,Z$46))+Y51)))</f>
        <v>4.446280680253679</v>
      </c>
      <c r="AA51" s="186" cm="1">
        <f t="array" ref="AA51">IF(AA$46=-1,AB51,IF(AA$46=99,Z51,IF(AA$46=0,INDEX($J36:$R36,0,AA$44),(INDEX($J36:$R36,0,AA$46+1)-INDEX($J36:$R36,0,AA$46))/(INDEX($J$4:$R$4,0,AA$46+1)-INDEX($J$4:$R$4,0,AA$46))+Z51)))</f>
        <v>4.526988122786813</v>
      </c>
      <c r="AB51" s="186" cm="1">
        <f t="array" ref="AB51">IF(AB$46=-1,AC51,IF(AB$46=99,AA51,IF(AB$46=0,INDEX($J36:$R36,0,AB$44),(INDEX($J36:$R36,0,AB$46+1)-INDEX($J36:$R36,0,AB$46))/(INDEX($J$4:$R$4,0,AB$46+1)-INDEX($J$4:$R$4,0,AB$46))+AA51)))</f>
        <v>4.6076955653199478</v>
      </c>
      <c r="AC51" s="186" cm="1">
        <f t="array" ref="AC51">IF(AC$46=-1,AD51,IF(AC$46=99,AB51,IF(AC$46=0,INDEX($J36:$R36,0,AC$44),(INDEX($J36:$R36,0,AC$46+1)-INDEX($J36:$R36,0,AC$46))/(INDEX($J$4:$R$4,0,AC$46+1)-INDEX($J$4:$R$4,0,AC$46))+AB51)))</f>
        <v>4.8023309814412212</v>
      </c>
      <c r="AD51" s="186" cm="1">
        <f t="array" ref="AD51">IF(AD$46=-1,AE51,IF(AD$46=99,AC51,IF(AD$46=0,INDEX($J36:$R36,0,AD$44),(INDEX($J36:$R36,0,AD$46+1)-INDEX($J36:$R36,0,AD$46))/(INDEX($J$4:$R$4,0,AD$46+1)-INDEX($J$4:$R$4,0,AD$46))+AC51)))</f>
        <v>4.9969663975624945</v>
      </c>
      <c r="AE51" s="186" cm="1">
        <f t="array" ref="AE51">IF(AE$46=-1,AF51,IF(AE$46=99,AD51,IF(AE$46=0,INDEX($J36:$R36,0,AE$44),(INDEX($J36:$R36,0,AE$46+1)-INDEX($J36:$R36,0,AE$46))/(INDEX($J$4:$R$4,0,AE$46+1)-INDEX($J$4:$R$4,0,AE$46))+AD51)))</f>
        <v>5.1916018136837678</v>
      </c>
      <c r="AF51" s="186" cm="1">
        <f t="array" ref="AF51">IF(AF$46=-1,AG51,IF(AF$46=99,AE51,IF(AF$46=0,INDEX($J36:$R36,0,AF$44),(INDEX($J36:$R36,0,AF$46+1)-INDEX($J36:$R36,0,AF$46))/(INDEX($J$4:$R$4,0,AF$46+1)-INDEX($J$4:$R$4,0,AF$46))+AE51)))</f>
        <v>5.3862372298050412</v>
      </c>
      <c r="AG51" s="186" cm="1">
        <f t="array" ref="AG51">IF(AG$46=-1,AH51,IF(AG$46=99,AF51,IF(AG$46=0,INDEX($J36:$R36,0,AG$44),(INDEX($J36:$R36,0,AG$46+1)-INDEX($J36:$R36,0,AG$46))/(INDEX($J$4:$R$4,0,AG$46+1)-INDEX($J$4:$R$4,0,AG$46))+AF51)))</f>
        <v>5.5808726459263145</v>
      </c>
      <c r="AH51" s="186" cm="1">
        <f t="array" ref="AH51">IF(AH$46=-1,AI51,IF(AH$46=99,AG51,IF(AH$46=0,INDEX($J36:$R36,0,AH$44),(INDEX($J36:$R36,0,AH$46+1)-INDEX($J36:$R36,0,AH$46))/(INDEX($J$4:$R$4,0,AH$46+1)-INDEX($J$4:$R$4,0,AH$46))+AG51)))</f>
        <v>5.7755080620475878</v>
      </c>
      <c r="AI51" s="186" cm="1">
        <f t="array" ref="AI51">IF(AI$46=-1,AJ51,IF(AI$46=99,AH51,IF(AI$46=0,INDEX($J36:$R36,0,AI$44),(INDEX($J36:$R36,0,AI$46+1)-INDEX($J36:$R36,0,AI$46))/(INDEX($J$4:$R$4,0,AI$46+1)-INDEX($J$4:$R$4,0,AI$46))+AH51)))</f>
        <v>5.9701434781688612</v>
      </c>
      <c r="AJ51" s="186" cm="1">
        <f t="array" ref="AJ51">IF(AJ$46=-1,AK51,IF(AJ$46=99,AI51,IF(AJ$46=0,INDEX($J36:$R36,0,AJ$44),(INDEX($J36:$R36,0,AJ$46+1)-INDEX($J36:$R36,0,AJ$46))/(INDEX($J$4:$R$4,0,AJ$46+1)-INDEX($J$4:$R$4,0,AJ$46))+AI51)))</f>
        <v>6.1647788942901345</v>
      </c>
      <c r="AK51" s="186" cm="1">
        <f t="array" ref="AK51">IF(AK$46=-1,AL51,IF(AK$46=99,AJ51,IF(AK$46=0,INDEX($J36:$R36,0,AK$44),(INDEX($J36:$R36,0,AK$46+1)-INDEX($J36:$R36,0,AK$46))/(INDEX($J$4:$R$4,0,AK$46+1)-INDEX($J$4:$R$4,0,AK$46))+AJ51)))</f>
        <v>6.3594143104114078</v>
      </c>
      <c r="AL51" s="186" cm="1">
        <f t="array" ref="AL51">IF(AL$46=-1,AM51,IF(AL$46=99,AK51,IF(AL$46=0,INDEX($J36:$R36,0,AL$44),(INDEX($J36:$R36,0,AL$46+1)-INDEX($J36:$R36,0,AL$46))/(INDEX($J$4:$R$4,0,AL$46+1)-INDEX($J$4:$R$4,0,AL$46))+AK51)))</f>
        <v>6.5540497265326847</v>
      </c>
      <c r="AM51" s="215">
        <f t="shared" si="38"/>
        <v>8.5599861579866285</v>
      </c>
      <c r="AN51" s="186" cm="1">
        <f t="array" ref="AN51">IF(AN$46=-1,AO51,IF(AN$46=99,AM51,IF(AN$46=0,INDEX($J36:$R36,0,AN$44),(INDEX($J36:$R36,0,AN$46+1)-INDEX($J36:$R36,0,AN$46))/(INDEX($J$4:$R$4,0,AN$46+1)-INDEX($J$4:$R$4,0,AN$46))+AM51)))</f>
        <v>10.565922589440571</v>
      </c>
      <c r="AO51" s="186" cm="1">
        <f t="array" ref="AO51">IF(AO$46=-1,AP51,IF(AO$46=99,AN51,IF(AO$46=0,INDEX($J36:$R36,0,AO$44),(INDEX($J36:$R36,0,AO$46+1)-INDEX($J36:$R36,0,AO$46))/(INDEX($J$4:$R$4,0,AO$46+1)-INDEX($J$4:$R$4,0,AO$46))+AN51)))</f>
        <v>10.565922589440571</v>
      </c>
      <c r="AP51" s="186" cm="1">
        <f t="array" ref="AP51">IF(AP$46=-1,AR51,IF(AP$46=99,AO51,IF(AP$46=0,INDEX($J36:$R36,0,AP$44),(INDEX($J36:$R36,0,AP$46+1)-INDEX($J36:$R36,0,AP$46))/(INDEX($J$4:$R$4,0,AP$46+1)-INDEX($J$4:$R$4,0,AP$46))+AO51)))</f>
        <v>10.565922589440571</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2020-08-27T22:48:42Z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