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44A1FD62-6CCC-4CC9-BF7F-AEAE0A34FB60}" xr6:coauthVersionLast="45" xr6:coauthVersionMax="45" xr10:uidLastSave="{00000000-0000-0000-0000-000000000000}"/>
  <bookViews>
    <workbookView xWindow="2730" yWindow="2730" windowWidth="21600" windowHeight="11385"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54" i="55" l="1"/>
  <c r="U54" i="55"/>
  <c r="V54" i="55"/>
  <c r="W54" i="55"/>
  <c r="X54" i="55"/>
  <c r="Y54" i="55"/>
  <c r="Z54" i="55"/>
  <c r="AA54" i="55"/>
  <c r="T54" i="55"/>
  <c r="AC54" i="55" l="1"/>
  <c r="D62" i="44" l="1"/>
  <c r="E62" i="44"/>
  <c r="F62" i="44"/>
  <c r="G62" i="44"/>
  <c r="H62" i="44"/>
  <c r="I62" i="44"/>
  <c r="J62" i="44"/>
  <c r="K62" i="44"/>
  <c r="D63" i="44"/>
  <c r="D66" i="44" s="1"/>
  <c r="E63" i="44"/>
  <c r="E66" i="44" s="1"/>
  <c r="F63" i="44"/>
  <c r="F66" i="44" s="1"/>
  <c r="G63" i="44"/>
  <c r="G66" i="44" s="1"/>
  <c r="H63" i="44"/>
  <c r="H66" i="44" s="1"/>
  <c r="I63" i="44"/>
  <c r="I66" i="44" s="1"/>
  <c r="J63" i="44"/>
  <c r="J66" i="44" s="1"/>
  <c r="K63" i="44"/>
  <c r="K75" i="44" s="1"/>
  <c r="D64" i="44"/>
  <c r="D67" i="44" s="1"/>
  <c r="E64" i="44"/>
  <c r="E67" i="44" s="1"/>
  <c r="F64" i="44"/>
  <c r="F67" i="44" s="1"/>
  <c r="G64" i="44"/>
  <c r="G67" i="44" s="1"/>
  <c r="H64" i="44"/>
  <c r="H67" i="44" s="1"/>
  <c r="I64" i="44"/>
  <c r="I67" i="44" s="1"/>
  <c r="J64" i="44"/>
  <c r="J67" i="44" s="1"/>
  <c r="K64" i="44"/>
  <c r="K76" i="44" s="1"/>
  <c r="D65" i="44"/>
  <c r="D68" i="44" s="1"/>
  <c r="E65" i="44"/>
  <c r="E68" i="44" s="1"/>
  <c r="F65" i="44"/>
  <c r="F68" i="44" s="1"/>
  <c r="G65" i="44"/>
  <c r="G68" i="44" s="1"/>
  <c r="H65" i="44"/>
  <c r="H68" i="44" s="1"/>
  <c r="I65" i="44"/>
  <c r="I68" i="44" s="1"/>
  <c r="J65" i="44"/>
  <c r="J68" i="44" s="1"/>
  <c r="K65" i="44"/>
  <c r="K68" i="44" s="1"/>
  <c r="D69" i="44"/>
  <c r="D70" i="44" s="1"/>
  <c r="E69" i="44"/>
  <c r="F69" i="44"/>
  <c r="G69" i="44"/>
  <c r="H69" i="44"/>
  <c r="I69" i="44"/>
  <c r="J69" i="44"/>
  <c r="K69" i="44"/>
  <c r="M63" i="44"/>
  <c r="N63" i="44"/>
  <c r="O63" i="44"/>
  <c r="P63" i="44"/>
  <c r="Q63" i="44"/>
  <c r="R63" i="44"/>
  <c r="S63" i="44"/>
  <c r="T63" i="44"/>
  <c r="U63" i="44"/>
  <c r="V63" i="44"/>
  <c r="W63" i="44"/>
  <c r="X63" i="44"/>
  <c r="Y63" i="44"/>
  <c r="Z63" i="44"/>
  <c r="AA63" i="44"/>
  <c r="AB63" i="44"/>
  <c r="AC63" i="44"/>
  <c r="AD63" i="44"/>
  <c r="AE63" i="44"/>
  <c r="AF63" i="44"/>
  <c r="AG63" i="44"/>
  <c r="M64" i="44"/>
  <c r="N64" i="44"/>
  <c r="O64" i="44"/>
  <c r="P64" i="44"/>
  <c r="Q64" i="44"/>
  <c r="R64" i="44"/>
  <c r="S64" i="44"/>
  <c r="T64" i="44"/>
  <c r="U64" i="44"/>
  <c r="V64" i="44"/>
  <c r="W64" i="44"/>
  <c r="X64" i="44"/>
  <c r="Y64" i="44"/>
  <c r="Z64" i="44"/>
  <c r="AA64" i="44"/>
  <c r="AB64" i="44"/>
  <c r="AC64" i="44"/>
  <c r="AD64" i="44"/>
  <c r="AE64" i="44"/>
  <c r="AF64" i="44"/>
  <c r="AG64" i="44"/>
  <c r="M65" i="44"/>
  <c r="N65" i="44"/>
  <c r="O65" i="44"/>
  <c r="P65" i="44"/>
  <c r="Q65" i="44"/>
  <c r="R65" i="44"/>
  <c r="S65" i="44"/>
  <c r="T65" i="44"/>
  <c r="U65" i="44"/>
  <c r="V65" i="44"/>
  <c r="W65" i="44"/>
  <c r="X65" i="44"/>
  <c r="Y65" i="44"/>
  <c r="Z65" i="44"/>
  <c r="AA65" i="44"/>
  <c r="AB65" i="44"/>
  <c r="AC65" i="44"/>
  <c r="AD65" i="44"/>
  <c r="AE65" i="44"/>
  <c r="AF65" i="44"/>
  <c r="AG65" i="44"/>
  <c r="M69" i="44"/>
  <c r="N69" i="44"/>
  <c r="O69" i="44"/>
  <c r="P69" i="44"/>
  <c r="Q69" i="44"/>
  <c r="R69" i="44"/>
  <c r="S69" i="44"/>
  <c r="T69" i="44"/>
  <c r="U69" i="44"/>
  <c r="V69" i="44"/>
  <c r="W69" i="44"/>
  <c r="X69" i="44"/>
  <c r="Y69" i="44"/>
  <c r="Z69" i="44"/>
  <c r="AA69" i="44"/>
  <c r="AB69" i="44"/>
  <c r="AC69" i="44"/>
  <c r="AD69" i="44"/>
  <c r="AE69" i="44"/>
  <c r="AF69" i="44"/>
  <c r="AG69" i="44"/>
  <c r="L69" i="44"/>
  <c r="L64" i="44"/>
  <c r="L65" i="44"/>
  <c r="L63" i="44"/>
  <c r="D42" i="44"/>
  <c r="E42" i="44"/>
  <c r="F42" i="44"/>
  <c r="G42" i="44"/>
  <c r="H42" i="44"/>
  <c r="I42" i="44"/>
  <c r="J42" i="44"/>
  <c r="K42" i="44"/>
  <c r="D43" i="44"/>
  <c r="E43" i="44"/>
  <c r="F43" i="44"/>
  <c r="G43" i="44"/>
  <c r="H43" i="44"/>
  <c r="I43" i="44"/>
  <c r="J43" i="44"/>
  <c r="K43" i="44"/>
  <c r="D44" i="44"/>
  <c r="E44" i="44"/>
  <c r="F44" i="44"/>
  <c r="G44" i="44"/>
  <c r="H44" i="44"/>
  <c r="I44" i="44"/>
  <c r="J44" i="44"/>
  <c r="K44" i="44"/>
  <c r="D45" i="44"/>
  <c r="E45" i="44"/>
  <c r="F45" i="44"/>
  <c r="G45" i="44"/>
  <c r="H45" i="44"/>
  <c r="I45" i="44"/>
  <c r="J45" i="44"/>
  <c r="K45" i="44"/>
  <c r="D46" i="44"/>
  <c r="E46" i="44"/>
  <c r="F46" i="44"/>
  <c r="G46" i="44"/>
  <c r="H46" i="44"/>
  <c r="I46" i="44"/>
  <c r="J46" i="44"/>
  <c r="K46" i="44"/>
  <c r="D47" i="44"/>
  <c r="E47" i="44"/>
  <c r="F47" i="44"/>
  <c r="G47" i="44"/>
  <c r="H47" i="44"/>
  <c r="I47" i="44"/>
  <c r="J47" i="44"/>
  <c r="K47" i="44"/>
  <c r="D48" i="44"/>
  <c r="E48" i="44"/>
  <c r="F48" i="44"/>
  <c r="G48" i="44"/>
  <c r="H48" i="44"/>
  <c r="I48" i="44"/>
  <c r="J48" i="44"/>
  <c r="K48"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3" i="44"/>
  <c r="E53" i="44"/>
  <c r="F53" i="44"/>
  <c r="G53" i="44"/>
  <c r="H53" i="44"/>
  <c r="I53" i="44"/>
  <c r="J53" i="44"/>
  <c r="K53" i="44"/>
  <c r="D54" i="44"/>
  <c r="E54" i="44"/>
  <c r="F54" i="44"/>
  <c r="G54" i="44"/>
  <c r="H54" i="44"/>
  <c r="I54" i="44"/>
  <c r="J54" i="44"/>
  <c r="K54" i="44"/>
  <c r="D55" i="44"/>
  <c r="E55" i="44"/>
  <c r="F55" i="44"/>
  <c r="G55" i="44"/>
  <c r="H55" i="44"/>
  <c r="I55" i="44"/>
  <c r="J55" i="44"/>
  <c r="K55" i="44"/>
  <c r="D56" i="44"/>
  <c r="E56" i="44"/>
  <c r="F56" i="44"/>
  <c r="G56" i="44"/>
  <c r="H56" i="44"/>
  <c r="I56" i="44"/>
  <c r="J56" i="44"/>
  <c r="K56" i="44"/>
  <c r="D57" i="44"/>
  <c r="E57" i="44"/>
  <c r="F57" i="44"/>
  <c r="G57" i="44"/>
  <c r="H57" i="44"/>
  <c r="I57" i="44"/>
  <c r="J57" i="44"/>
  <c r="K57" i="44"/>
  <c r="D58" i="44"/>
  <c r="E58" i="44"/>
  <c r="F58" i="44"/>
  <c r="G58" i="44"/>
  <c r="H58" i="44"/>
  <c r="I58" i="44"/>
  <c r="J58" i="44"/>
  <c r="K58" i="44"/>
  <c r="D59" i="44"/>
  <c r="E59" i="44"/>
  <c r="F59" i="44"/>
  <c r="G59" i="44"/>
  <c r="H59" i="44"/>
  <c r="I59" i="44"/>
  <c r="J59" i="44"/>
  <c r="K59" i="44"/>
  <c r="AG62" i="44"/>
  <c r="AF62" i="44"/>
  <c r="AE62" i="44"/>
  <c r="AD62" i="44"/>
  <c r="AC62" i="44"/>
  <c r="AB62" i="44"/>
  <c r="AA62" i="44"/>
  <c r="Z62" i="44"/>
  <c r="Y62" i="44"/>
  <c r="X62" i="44"/>
  <c r="W62" i="44"/>
  <c r="V62" i="44"/>
  <c r="U62" i="44"/>
  <c r="T62" i="44"/>
  <c r="S62" i="44"/>
  <c r="R62" i="44"/>
  <c r="Q62" i="44"/>
  <c r="P62" i="44"/>
  <c r="O62" i="44"/>
  <c r="N62" i="44"/>
  <c r="M62" i="44"/>
  <c r="L62"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6" i="44"/>
  <c r="AF56" i="44"/>
  <c r="AE56" i="44"/>
  <c r="AD56" i="44"/>
  <c r="AC56" i="44"/>
  <c r="AB56" i="44"/>
  <c r="AA56" i="44"/>
  <c r="Z56" i="44"/>
  <c r="Y56" i="44"/>
  <c r="X56" i="44"/>
  <c r="W56" i="44"/>
  <c r="V56" i="44"/>
  <c r="U56" i="44"/>
  <c r="T56" i="44"/>
  <c r="S56" i="44"/>
  <c r="R56" i="44"/>
  <c r="Q56" i="44"/>
  <c r="P56" i="44"/>
  <c r="O56" i="44"/>
  <c r="N56" i="44"/>
  <c r="M56" i="44"/>
  <c r="L56"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3" i="44"/>
  <c r="AF53" i="44"/>
  <c r="AE53" i="44"/>
  <c r="AD53" i="44"/>
  <c r="AC53" i="44"/>
  <c r="AB53" i="44"/>
  <c r="AA53" i="44"/>
  <c r="Z53" i="44"/>
  <c r="Y53" i="44"/>
  <c r="X53" i="44"/>
  <c r="W53" i="44"/>
  <c r="V53" i="44"/>
  <c r="U53" i="44"/>
  <c r="T53" i="44"/>
  <c r="S53" i="44"/>
  <c r="R53" i="44"/>
  <c r="Q53" i="44"/>
  <c r="P53" i="44"/>
  <c r="O53" i="44"/>
  <c r="N53" i="44"/>
  <c r="M53" i="44"/>
  <c r="L53"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8" i="44"/>
  <c r="AF48" i="44"/>
  <c r="AE48" i="44"/>
  <c r="AD48" i="44"/>
  <c r="AC48" i="44"/>
  <c r="AB48" i="44"/>
  <c r="AA48" i="44"/>
  <c r="Z48" i="44"/>
  <c r="Y48" i="44"/>
  <c r="X48" i="44"/>
  <c r="W48" i="44"/>
  <c r="V48" i="44"/>
  <c r="U48" i="44"/>
  <c r="T48" i="44"/>
  <c r="S48" i="44"/>
  <c r="R48" i="44"/>
  <c r="Q48" i="44"/>
  <c r="P48" i="44"/>
  <c r="O48" i="44"/>
  <c r="N48" i="44"/>
  <c r="M48" i="44"/>
  <c r="L48" i="44"/>
  <c r="AG47" i="44"/>
  <c r="AF47" i="44"/>
  <c r="AE47" i="44"/>
  <c r="AD47" i="44"/>
  <c r="AC47" i="44"/>
  <c r="AB47" i="44"/>
  <c r="AA47" i="44"/>
  <c r="Z47" i="44"/>
  <c r="Y47" i="44"/>
  <c r="X47" i="44"/>
  <c r="W47" i="44"/>
  <c r="V47" i="44"/>
  <c r="U47" i="44"/>
  <c r="T47" i="44"/>
  <c r="S47" i="44"/>
  <c r="R47" i="44"/>
  <c r="Q47" i="44"/>
  <c r="P47" i="44"/>
  <c r="O47" i="44"/>
  <c r="N47" i="44"/>
  <c r="M47" i="44"/>
  <c r="L47" i="44"/>
  <c r="AG46" i="44"/>
  <c r="AF46" i="44"/>
  <c r="AE46" i="44"/>
  <c r="AD46" i="44"/>
  <c r="AC46" i="44"/>
  <c r="AB46" i="44"/>
  <c r="AA46" i="44"/>
  <c r="Z46" i="44"/>
  <c r="Y46" i="44"/>
  <c r="X46" i="44"/>
  <c r="W46" i="44"/>
  <c r="V46" i="44"/>
  <c r="U46" i="44"/>
  <c r="T46" i="44"/>
  <c r="S46" i="44"/>
  <c r="R46" i="44"/>
  <c r="Q46" i="44"/>
  <c r="P46" i="44"/>
  <c r="O46" i="44"/>
  <c r="N46" i="44"/>
  <c r="M46" i="44"/>
  <c r="L46" i="44"/>
  <c r="AG45" i="44"/>
  <c r="AF45" i="44"/>
  <c r="AE45" i="44"/>
  <c r="AD45" i="44"/>
  <c r="AC45" i="44"/>
  <c r="AB45" i="44"/>
  <c r="AA45" i="44"/>
  <c r="Z45" i="44"/>
  <c r="Y45" i="44"/>
  <c r="X45" i="44"/>
  <c r="W45" i="44"/>
  <c r="V45" i="44"/>
  <c r="U45" i="44"/>
  <c r="T45" i="44"/>
  <c r="S45" i="44"/>
  <c r="R45" i="44"/>
  <c r="Q45" i="44"/>
  <c r="P45" i="44"/>
  <c r="O45" i="44"/>
  <c r="N45" i="44"/>
  <c r="M45" i="44"/>
  <c r="L45" i="44"/>
  <c r="AG44" i="44"/>
  <c r="AF44" i="44"/>
  <c r="AE44" i="44"/>
  <c r="AD44" i="44"/>
  <c r="AC44" i="44"/>
  <c r="AB44" i="44"/>
  <c r="AA44" i="44"/>
  <c r="Z44" i="44"/>
  <c r="Y44" i="44"/>
  <c r="X44" i="44"/>
  <c r="W44" i="44"/>
  <c r="V44" i="44"/>
  <c r="U44" i="44"/>
  <c r="T44" i="44"/>
  <c r="S44" i="44"/>
  <c r="R44" i="44"/>
  <c r="Q44" i="44"/>
  <c r="P44" i="44"/>
  <c r="O44" i="44"/>
  <c r="N44" i="44"/>
  <c r="M44" i="44"/>
  <c r="L44" i="44"/>
  <c r="AO43" i="44"/>
  <c r="AO44" i="44" s="1"/>
  <c r="AO45" i="44" s="1"/>
  <c r="AO46" i="44" s="1"/>
  <c r="AO47" i="44" s="1"/>
  <c r="AO48" i="44" s="1"/>
  <c r="AO49" i="44" s="1"/>
  <c r="AO50" i="44" s="1"/>
  <c r="AO51" i="44" s="1"/>
  <c r="AO52" i="44" s="1"/>
  <c r="AO53" i="44" s="1"/>
  <c r="AO54" i="44" s="1"/>
  <c r="AO55" i="44" s="1"/>
  <c r="AO56" i="44" s="1"/>
  <c r="AO57" i="44" s="1"/>
  <c r="AG43" i="44"/>
  <c r="AF43" i="44"/>
  <c r="AE43" i="44"/>
  <c r="AD43" i="44"/>
  <c r="AC43" i="44"/>
  <c r="AB43" i="44"/>
  <c r="AA43" i="44"/>
  <c r="Z43" i="44"/>
  <c r="Y43" i="44"/>
  <c r="X43" i="44"/>
  <c r="W43" i="44"/>
  <c r="V43" i="44"/>
  <c r="U43" i="44"/>
  <c r="T43" i="44"/>
  <c r="S43" i="44"/>
  <c r="R43" i="44"/>
  <c r="Q43" i="44"/>
  <c r="P43" i="44"/>
  <c r="O43" i="44"/>
  <c r="N43" i="44"/>
  <c r="M43" i="44"/>
  <c r="L43" i="44"/>
  <c r="B43" i="44"/>
  <c r="B44" i="44" s="1"/>
  <c r="B45" i="44" s="1"/>
  <c r="B46" i="44" s="1"/>
  <c r="B47" i="44" s="1"/>
  <c r="B48" i="44" s="1"/>
  <c r="B49" i="44" s="1"/>
  <c r="B50" i="44" s="1"/>
  <c r="B51" i="44" s="1"/>
  <c r="B52" i="44" s="1"/>
  <c r="B53" i="44" s="1"/>
  <c r="B54" i="44" s="1"/>
  <c r="B55" i="44" s="1"/>
  <c r="B56" i="44" s="1"/>
  <c r="B57" i="44" s="1"/>
  <c r="B58" i="44" s="1"/>
  <c r="B59" i="44" s="1"/>
  <c r="B60" i="44" s="1"/>
  <c r="B61" i="44" s="1"/>
  <c r="B62" i="44" s="1"/>
  <c r="B63" i="44" s="1"/>
  <c r="B64" i="44" s="1"/>
  <c r="B65" i="44" s="1"/>
  <c r="B66" i="44" s="1"/>
  <c r="B67" i="44" s="1"/>
  <c r="B68" i="44" s="1"/>
  <c r="B69" i="44" s="1"/>
  <c r="AG42" i="44"/>
  <c r="AF42" i="44"/>
  <c r="AE42" i="44"/>
  <c r="AD42" i="44"/>
  <c r="AC42" i="44"/>
  <c r="AB42" i="44"/>
  <c r="AA42" i="44"/>
  <c r="Z42" i="44"/>
  <c r="Y42" i="44"/>
  <c r="X42" i="44"/>
  <c r="W42" i="44"/>
  <c r="V42" i="44"/>
  <c r="U42" i="44"/>
  <c r="T42" i="44"/>
  <c r="S42" i="44"/>
  <c r="R42" i="44"/>
  <c r="Q42" i="44"/>
  <c r="P42" i="44"/>
  <c r="O42" i="44"/>
  <c r="N42" i="44"/>
  <c r="M42" i="44"/>
  <c r="L42" i="44"/>
  <c r="D41" i="44"/>
  <c r="E41" i="44" s="1"/>
  <c r="F41" i="44" s="1"/>
  <c r="G41" i="44" s="1"/>
  <c r="H41" i="44" s="1"/>
  <c r="I41" i="44" s="1"/>
  <c r="J41" i="44" s="1"/>
  <c r="K41" i="44" s="1"/>
  <c r="L41" i="44" s="1"/>
  <c r="M41" i="44" s="1"/>
  <c r="N41" i="44" s="1"/>
  <c r="O41" i="44" s="1"/>
  <c r="P41" i="44" s="1"/>
  <c r="Q41" i="44" s="1"/>
  <c r="R41" i="44" s="1"/>
  <c r="S41" i="44" s="1"/>
  <c r="T41" i="44" s="1"/>
  <c r="U41" i="44" s="1"/>
  <c r="V41" i="44" s="1"/>
  <c r="W41" i="44" s="1"/>
  <c r="X41" i="44" s="1"/>
  <c r="Y41" i="44" s="1"/>
  <c r="Z41" i="44" s="1"/>
  <c r="AA41" i="44" s="1"/>
  <c r="AB41" i="44" s="1"/>
  <c r="AC41" i="44" s="1"/>
  <c r="AD41" i="44" s="1"/>
  <c r="AE41" i="44" s="1"/>
  <c r="AF41" i="44" s="1"/>
  <c r="AG41" i="44" s="1"/>
  <c r="L27" i="44"/>
  <c r="L13" i="44" l="1"/>
  <c r="L10" i="44"/>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70" i="44"/>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V70" i="44"/>
  <c r="L34" i="44"/>
  <c r="L35"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A70" i="44"/>
  <c r="AD74" i="44"/>
  <c r="R74" i="44"/>
  <c r="AA73" i="44"/>
  <c r="Z70" i="44"/>
  <c r="N70"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W74" i="44"/>
  <c r="AF73" i="44"/>
  <c r="T73" i="44"/>
  <c r="AC72" i="44"/>
  <c r="Q72" i="44"/>
  <c r="Y70" i="44"/>
  <c r="L66"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E60" i="44"/>
  <c r="K66" i="44"/>
  <c r="O73" i="44"/>
  <c r="X72" i="44"/>
  <c r="K70" i="44"/>
  <c r="S60" i="44"/>
  <c r="U60" i="44"/>
  <c r="AG60" i="44"/>
  <c r="L60" i="44"/>
  <c r="X60" i="44"/>
  <c r="AC70" i="44"/>
  <c r="Q70" i="44"/>
  <c r="Z74" i="44"/>
  <c r="N74" i="44"/>
  <c r="W73" i="44"/>
  <c r="AF72" i="44"/>
  <c r="T72" i="44"/>
  <c r="X74" i="44"/>
  <c r="AG73" i="44"/>
  <c r="U73" i="44"/>
  <c r="AD72" i="44"/>
  <c r="R72" i="44"/>
  <c r="AB74" i="44"/>
  <c r="P74" i="44"/>
  <c r="Y73" i="44"/>
  <c r="M73" i="44"/>
  <c r="V72" i="44"/>
  <c r="H60" i="44"/>
  <c r="F70" i="44"/>
  <c r="L72" i="44"/>
  <c r="L75" i="44" s="1"/>
  <c r="AG74" i="44"/>
  <c r="U74" i="44"/>
  <c r="AD73" i="44"/>
  <c r="R73" i="44"/>
  <c r="AA72" i="44"/>
  <c r="O72" i="44"/>
  <c r="K67" i="44"/>
  <c r="AE74" i="44"/>
  <c r="S74" i="44"/>
  <c r="AB73" i="44"/>
  <c r="P73" i="44"/>
  <c r="Y72" i="44"/>
  <c r="M72" i="44"/>
  <c r="K60" i="44"/>
  <c r="J60" i="44"/>
  <c r="AC74" i="44"/>
  <c r="Q74" i="44"/>
  <c r="Z73" i="44"/>
  <c r="N73" i="44"/>
  <c r="W72" i="44"/>
  <c r="J70" i="44"/>
  <c r="I60" i="44"/>
  <c r="AE70" i="44"/>
  <c r="S70" i="44"/>
  <c r="AA74" i="44"/>
  <c r="O74" i="44"/>
  <c r="X73" i="44"/>
  <c r="AG72" i="44"/>
  <c r="U72" i="44"/>
  <c r="H70" i="44"/>
  <c r="G60" i="44"/>
  <c r="F60" i="44"/>
  <c r="K77" i="44"/>
  <c r="E60" i="44"/>
  <c r="D60" i="44"/>
  <c r="V74" i="44"/>
  <c r="AE73" i="44"/>
  <c r="S73" i="44"/>
  <c r="AB72" i="44"/>
  <c r="P72" i="44"/>
  <c r="L67" i="44"/>
  <c r="W70" i="44"/>
  <c r="AF74" i="44"/>
  <c r="T74" i="44"/>
  <c r="AC73" i="44"/>
  <c r="Q73" i="44"/>
  <c r="Z72" i="44"/>
  <c r="N72" i="44"/>
  <c r="W60" i="44"/>
  <c r="L68" i="44"/>
  <c r="I70" i="44"/>
  <c r="Y74" i="44"/>
  <c r="M74" i="44"/>
  <c r="V73" i="44"/>
  <c r="AE72" i="44"/>
  <c r="S72" i="44"/>
  <c r="G70" i="44"/>
  <c r="Y60" i="44"/>
  <c r="O60" i="44"/>
  <c r="AA60" i="44"/>
  <c r="AG70" i="44"/>
  <c r="U70" i="44"/>
  <c r="E70" i="44"/>
  <c r="L74" i="44"/>
  <c r="Z60" i="44"/>
  <c r="P60" i="44"/>
  <c r="AB60" i="44"/>
  <c r="L73" i="44"/>
  <c r="L76" i="44" s="1"/>
  <c r="N60" i="44"/>
  <c r="Q60" i="44"/>
  <c r="AC60" i="44"/>
  <c r="X70"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0" i="44"/>
  <c r="R60" i="44"/>
  <c r="T60" i="44"/>
  <c r="AF60" i="44"/>
  <c r="O70" i="44"/>
  <c r="M60" i="44"/>
  <c r="V60" i="44"/>
  <c r="R70" i="44"/>
  <c r="AF70" i="44"/>
  <c r="AD70" i="44"/>
  <c r="T70" i="44"/>
  <c r="M70" i="44"/>
  <c r="P70" i="44"/>
  <c r="AB70" i="44"/>
  <c r="F39" i="29" a="1"/>
  <c r="F39" i="29" s="1"/>
  <c r="M34" i="44" l="1"/>
  <c r="N34" i="44" s="1"/>
  <c r="AE61" i="44"/>
  <c r="N61" i="44"/>
  <c r="AF61" i="44"/>
  <c r="T61" i="44"/>
  <c r="S61" i="44"/>
  <c r="M75" i="44"/>
  <c r="N75" i="44" s="1"/>
  <c r="V61" i="44"/>
  <c r="L25" i="44"/>
  <c r="L26" i="44" s="1"/>
  <c r="X61" i="44"/>
  <c r="U61" i="44"/>
  <c r="L77" i="44"/>
  <c r="L28" i="44" s="1"/>
  <c r="L31" i="44" s="1"/>
  <c r="M61" i="44"/>
  <c r="L61" i="44"/>
  <c r="O61" i="44"/>
  <c r="AA61" i="44"/>
  <c r="Y61" i="44"/>
  <c r="AD61" i="44"/>
  <c r="R61" i="44"/>
  <c r="Z61" i="44"/>
  <c r="M76" i="44"/>
  <c r="W61" i="44"/>
  <c r="Q61" i="44"/>
  <c r="AC61" i="44"/>
  <c r="AG61" i="44"/>
  <c r="AB61" i="44"/>
  <c r="P61" i="44"/>
  <c r="E78" i="60"/>
  <c r="M35" i="44" l="1"/>
  <c r="M77" i="44"/>
  <c r="N77" i="44" s="1"/>
  <c r="L30" i="44"/>
  <c r="L33" i="44" s="1"/>
  <c r="L29" i="44"/>
  <c r="L32" i="44" s="1"/>
  <c r="N35" i="44"/>
  <c r="O34" i="44"/>
  <c r="O75" i="44"/>
  <c r="N76" i="44"/>
  <c r="H39" i="29" a="1"/>
  <c r="H39"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39" i="29" a="1"/>
  <c r="J39" i="29" s="1"/>
  <c r="I39" i="29" a="1"/>
  <c r="I39" i="29" s="1"/>
  <c r="G39" i="29" a="1"/>
  <c r="G39" i="29" s="1"/>
  <c r="E39" i="29" a="1"/>
  <c r="E39" i="29" s="1"/>
  <c r="D39" i="29" a="1"/>
  <c r="D39" i="29" s="1"/>
  <c r="C39" i="29" a="1"/>
  <c r="C39" i="29" s="1"/>
  <c r="P68" i="55" a="1"/>
  <c r="M29" i="44" l="1"/>
  <c r="M30" i="44"/>
  <c r="M28" i="44"/>
  <c r="O76" i="44"/>
  <c r="N29" i="44"/>
  <c r="N28" i="44"/>
  <c r="P75" i="44"/>
  <c r="O77" i="44"/>
  <c r="N30" i="44"/>
  <c r="O35" i="44"/>
  <c r="P34" i="44"/>
  <c r="P68" i="55"/>
  <c r="L57" i="58"/>
  <c r="H69" i="58" s="1"/>
  <c r="P77" i="44" l="1"/>
  <c r="O30" i="44"/>
  <c r="Q34" i="44"/>
  <c r="P35" i="44"/>
  <c r="O28" i="44"/>
  <c r="Q75" i="44"/>
  <c r="P76" i="44"/>
  <c r="O29" i="44"/>
  <c r="E43" i="57"/>
  <c r="O43" i="57" s="1"/>
  <c r="P43" i="57" s="1"/>
  <c r="Q76" i="44" l="1"/>
  <c r="P29" i="44"/>
  <c r="P28" i="44"/>
  <c r="R75" i="44"/>
  <c r="R34" i="44"/>
  <c r="Q35" i="44"/>
  <c r="Q77" i="44"/>
  <c r="P30" i="44"/>
  <c r="P134" i="57"/>
  <c r="R77" i="44" l="1"/>
  <c r="Q30" i="44"/>
  <c r="S34" i="44"/>
  <c r="R35" i="44"/>
  <c r="Q28" i="44"/>
  <c r="S75" i="44"/>
  <c r="R76" i="44"/>
  <c r="Q29" i="44"/>
  <c r="S76" i="44" l="1"/>
  <c r="R29" i="44"/>
  <c r="T34" i="44"/>
  <c r="S35" i="44"/>
  <c r="R28" i="44"/>
  <c r="T75" i="44"/>
  <c r="S77" i="44"/>
  <c r="R30"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77" i="44" l="1"/>
  <c r="S30" i="44"/>
  <c r="S28" i="44"/>
  <c r="U75" i="44"/>
  <c r="U34" i="44"/>
  <c r="T35" i="44"/>
  <c r="T76" i="44"/>
  <c r="S29"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76" i="44" l="1"/>
  <c r="T29" i="44"/>
  <c r="V34" i="44"/>
  <c r="U35" i="44"/>
  <c r="T28" i="44"/>
  <c r="AA75" i="60"/>
  <c r="T75" i="60"/>
  <c r="U75" i="60"/>
  <c r="Y75" i="60"/>
  <c r="V75" i="60"/>
  <c r="W75" i="60"/>
  <c r="S75" i="60"/>
  <c r="X75" i="60"/>
  <c r="Z75" i="60"/>
  <c r="V75" i="44"/>
  <c r="U77" i="44"/>
  <c r="T30"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E82" i="47"/>
  <c r="E70"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28" i="44" l="1"/>
  <c r="V77" i="44"/>
  <c r="U30" i="44"/>
  <c r="W75" i="44"/>
  <c r="V35" i="44"/>
  <c r="W34"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76" i="44"/>
  <c r="U29"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4" i="44" l="1"/>
  <c r="W35" i="44"/>
  <c r="W77" i="44"/>
  <c r="V30" i="44"/>
  <c r="W76" i="44"/>
  <c r="V29" i="44"/>
  <c r="V28" i="44"/>
  <c r="X75" i="44"/>
  <c r="AM30" i="60"/>
  <c r="N73" i="60"/>
  <c r="N80" i="60" s="1"/>
  <c r="O97" i="60"/>
  <c r="W28" i="44" l="1"/>
  <c r="Y34" i="44"/>
  <c r="X35" i="44"/>
  <c r="Y75" i="44"/>
  <c r="X76" i="44"/>
  <c r="W29" i="44"/>
  <c r="X77" i="44"/>
  <c r="W30" i="44"/>
  <c r="P97" i="60"/>
  <c r="O73" i="60"/>
  <c r="O80" i="60" s="1"/>
  <c r="X28" i="44" l="1"/>
  <c r="Z75" i="44"/>
  <c r="Y77" i="44"/>
  <c r="X30" i="44"/>
  <c r="Y76" i="44"/>
  <c r="X29" i="44"/>
  <c r="Y35" i="44"/>
  <c r="Z34" i="44"/>
  <c r="P73" i="60"/>
  <c r="P80" i="60" s="1"/>
  <c r="Q97" i="60"/>
  <c r="Y28" i="44" l="1"/>
  <c r="Z77" i="44"/>
  <c r="Y30" i="44"/>
  <c r="Z35" i="44"/>
  <c r="AA34" i="44"/>
  <c r="Z76" i="44"/>
  <c r="Y29" i="44"/>
  <c r="AA75" i="44"/>
  <c r="Q73" i="60"/>
  <c r="Q80" i="60" s="1"/>
  <c r="R97" i="60"/>
  <c r="Z28" i="44" l="1"/>
  <c r="AA76" i="44"/>
  <c r="Z29" i="44"/>
  <c r="AB34" i="44"/>
  <c r="AA35" i="44"/>
  <c r="AB75" i="44"/>
  <c r="AA77" i="44"/>
  <c r="Z30" i="44"/>
  <c r="R73" i="60"/>
  <c r="R80" i="60" s="1"/>
  <c r="S97" i="60"/>
  <c r="AA28" i="44" l="1"/>
  <c r="AC75" i="44"/>
  <c r="AC34" i="44"/>
  <c r="AB35" i="44"/>
  <c r="AB77" i="44"/>
  <c r="AA30" i="44"/>
  <c r="AB76" i="44"/>
  <c r="AA29" i="44"/>
  <c r="S73" i="60"/>
  <c r="S80" i="60" s="1"/>
  <c r="T97" i="60"/>
  <c r="AB28" i="44" l="1"/>
  <c r="AC77" i="44"/>
  <c r="AB30" i="44"/>
  <c r="AC76" i="44"/>
  <c r="AB29" i="44"/>
  <c r="AC35" i="44"/>
  <c r="AD34" i="44"/>
  <c r="AD75" i="44"/>
  <c r="T73" i="60"/>
  <c r="T80" i="60" s="1"/>
  <c r="U97" i="60"/>
  <c r="AC28" i="44" l="1"/>
  <c r="AD35" i="44"/>
  <c r="AE34" i="44"/>
  <c r="AE75" i="44"/>
  <c r="AD76" i="44"/>
  <c r="AC29" i="44"/>
  <c r="AD77" i="44"/>
  <c r="AC30" i="44"/>
  <c r="U73" i="60"/>
  <c r="U80" i="60" s="1"/>
  <c r="V97" i="60"/>
  <c r="AE77" i="44" l="1"/>
  <c r="AD30" i="44"/>
  <c r="AE76" i="44"/>
  <c r="AD29" i="44"/>
  <c r="AE35" i="44"/>
  <c r="AF34" i="44"/>
  <c r="AD28" i="44"/>
  <c r="AF75" i="44"/>
  <c r="V73" i="60"/>
  <c r="V80" i="60" s="1"/>
  <c r="W97" i="60"/>
  <c r="AE28" i="44" l="1"/>
  <c r="AG75" i="44"/>
  <c r="AF35" i="44"/>
  <c r="AG34" i="44"/>
  <c r="AG35" i="44" s="1"/>
  <c r="AF76" i="44"/>
  <c r="AE29" i="44"/>
  <c r="AF77" i="44"/>
  <c r="AE30" i="44"/>
  <c r="W73" i="60"/>
  <c r="W80" i="60" s="1"/>
  <c r="X97" i="60"/>
  <c r="AF28" i="44" l="1"/>
  <c r="AG77" i="44"/>
  <c r="AF30" i="44"/>
  <c r="AG76" i="44"/>
  <c r="AF29" i="44"/>
  <c r="X73" i="60"/>
  <c r="X80" i="60" s="1"/>
  <c r="Y97" i="60"/>
  <c r="AG29" i="44" l="1"/>
  <c r="AG28" i="44"/>
  <c r="AG30"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3" i="29"/>
  <c r="L36"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3"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2" i="45"/>
  <c r="M27" i="44" l="1"/>
  <c r="N27" i="44"/>
  <c r="O27" i="44"/>
  <c r="P27" i="44"/>
  <c r="Q27" i="44"/>
  <c r="R27" i="44"/>
  <c r="S27" i="44"/>
  <c r="T27" i="44"/>
  <c r="U27" i="44"/>
  <c r="V27" i="44"/>
  <c r="W27" i="44"/>
  <c r="X27" i="44"/>
  <c r="Y27" i="44"/>
  <c r="Z27" i="44"/>
  <c r="AA27" i="44"/>
  <c r="AB27" i="44"/>
  <c r="AC27" i="44"/>
  <c r="AD27" i="44"/>
  <c r="AE27" i="44"/>
  <c r="AF27" i="44"/>
  <c r="AG27"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68" i="44" l="1"/>
  <c r="V66" i="44"/>
  <c r="V67" i="44"/>
  <c r="V32" i="44"/>
  <c r="AC23" i="60" s="1" a="1"/>
  <c r="AC23" i="60" s="1"/>
  <c r="AC35" i="60" s="1"/>
  <c r="V33" i="44"/>
  <c r="V31" i="44"/>
  <c r="X67" i="44"/>
  <c r="X66" i="44"/>
  <c r="X68" i="44"/>
  <c r="X31" i="44"/>
  <c r="AE22" i="60" s="1" a="1"/>
  <c r="AE22" i="60" s="1"/>
  <c r="X32" i="44"/>
  <c r="AE23" i="60" s="1" a="1"/>
  <c r="AE23" i="60" s="1"/>
  <c r="X33" i="44"/>
  <c r="AG66" i="44"/>
  <c r="AG67" i="44"/>
  <c r="AG68" i="44"/>
  <c r="AG31" i="44"/>
  <c r="AG32" i="44"/>
  <c r="AG33" i="44"/>
  <c r="U66" i="44"/>
  <c r="U67" i="44"/>
  <c r="U68" i="44"/>
  <c r="U31" i="44"/>
  <c r="U32" i="44"/>
  <c r="U33" i="44"/>
  <c r="AF66" i="44"/>
  <c r="AF67" i="44"/>
  <c r="AF68" i="44"/>
  <c r="AF31" i="44"/>
  <c r="AM22" i="60" s="1" a="1"/>
  <c r="AM22" i="60" s="1"/>
  <c r="AF33" i="44"/>
  <c r="AM24" i="60" s="1" a="1"/>
  <c r="AM24" i="60" s="1"/>
  <c r="AF32" i="44"/>
  <c r="T66" i="44"/>
  <c r="T68" i="44"/>
  <c r="T67" i="44"/>
  <c r="T33" i="44"/>
  <c r="AA24" i="60" s="1" a="1"/>
  <c r="AA24" i="60" s="1"/>
  <c r="T31" i="44"/>
  <c r="AA22" i="60" s="1" a="1"/>
  <c r="AA22" i="60" s="1"/>
  <c r="T32" i="44"/>
  <c r="AA23" i="60" s="1" a="1"/>
  <c r="AA23" i="60" s="1"/>
  <c r="AA35" i="60" s="1"/>
  <c r="AE68" i="44"/>
  <c r="AE67" i="44"/>
  <c r="AE66" i="44"/>
  <c r="AE31" i="44"/>
  <c r="AE33" i="44"/>
  <c r="AE32" i="44"/>
  <c r="AL23" i="60" s="1" a="1"/>
  <c r="AL23" i="60" s="1"/>
  <c r="H23" i="60" s="1"/>
  <c r="H35" i="60" s="1"/>
  <c r="H38" i="60" s="1"/>
  <c r="S67" i="44"/>
  <c r="S68" i="44"/>
  <c r="S66" i="44"/>
  <c r="S32" i="44"/>
  <c r="Z23" i="60" s="1" a="1"/>
  <c r="Z23" i="60" s="1"/>
  <c r="S33" i="44"/>
  <c r="Z24" i="60" s="1" a="1"/>
  <c r="Z24" i="60" s="1"/>
  <c r="S31" i="44"/>
  <c r="Z22" i="60" s="1" a="1"/>
  <c r="Z22" i="60" s="1"/>
  <c r="AD66" i="44"/>
  <c r="AD67" i="44"/>
  <c r="AD68" i="44"/>
  <c r="AD32" i="44"/>
  <c r="AK23" i="60" s="1" a="1"/>
  <c r="AK23" i="60" s="1"/>
  <c r="AK35" i="60" s="1"/>
  <c r="AD31" i="44"/>
  <c r="AK22" i="60" s="1" a="1"/>
  <c r="AK22" i="60" s="1"/>
  <c r="AD33" i="44"/>
  <c r="AK24" i="60" s="1" a="1"/>
  <c r="AK24" i="60" s="1"/>
  <c r="R67" i="44"/>
  <c r="R66" i="44"/>
  <c r="R68" i="44"/>
  <c r="R33" i="44"/>
  <c r="Y24" i="60" s="1" a="1"/>
  <c r="Y24" i="60" s="1"/>
  <c r="R32" i="44"/>
  <c r="R31" i="44"/>
  <c r="Y22" i="60" s="1" a="1"/>
  <c r="Y22" i="60" s="1"/>
  <c r="Y34" i="60" s="1"/>
  <c r="Y37" i="60" s="1"/>
  <c r="AC67" i="44"/>
  <c r="AC68" i="44"/>
  <c r="AC66" i="44"/>
  <c r="AC31" i="44"/>
  <c r="AC32" i="44"/>
  <c r="AC33" i="44"/>
  <c r="Q67" i="44"/>
  <c r="Q68" i="44"/>
  <c r="Q66" i="44"/>
  <c r="Q32" i="44"/>
  <c r="X23" i="60" s="1" a="1"/>
  <c r="X23" i="60" s="1"/>
  <c r="Q31" i="44"/>
  <c r="X22" i="60" s="1" a="1"/>
  <c r="X22" i="60" s="1"/>
  <c r="X34" i="60" s="1"/>
  <c r="X37" i="60" s="1"/>
  <c r="Q33" i="44"/>
  <c r="W67" i="44"/>
  <c r="W68" i="44"/>
  <c r="W66" i="44"/>
  <c r="W31" i="44"/>
  <c r="AD22" i="60" s="1" a="1"/>
  <c r="AD22" i="60" s="1"/>
  <c r="AD34" i="60" s="1"/>
  <c r="AD37" i="60" s="1"/>
  <c r="W33" i="44"/>
  <c r="W32" i="44"/>
  <c r="AD23" i="60" s="1" a="1"/>
  <c r="AD23" i="60" s="1"/>
  <c r="AD35" i="60" s="1"/>
  <c r="AB66" i="44"/>
  <c r="AB67" i="44"/>
  <c r="AB68" i="44"/>
  <c r="AB31" i="44"/>
  <c r="AI22" i="60" s="1" a="1"/>
  <c r="AI22" i="60" s="1"/>
  <c r="AB33" i="44"/>
  <c r="AB32" i="44"/>
  <c r="AI23" i="60" s="1" a="1"/>
  <c r="AI23" i="60" s="1"/>
  <c r="P66" i="44"/>
  <c r="P67" i="44"/>
  <c r="P68" i="44"/>
  <c r="P33" i="44"/>
  <c r="W24" i="60" s="1" a="1"/>
  <c r="W24" i="60" s="1"/>
  <c r="W36" i="60" s="1"/>
  <c r="P32" i="44"/>
  <c r="W23" i="60" s="1" a="1"/>
  <c r="W23" i="60" s="1"/>
  <c r="P31" i="44"/>
  <c r="W22" i="60" s="1" a="1"/>
  <c r="W22" i="60" s="1"/>
  <c r="AA66" i="44"/>
  <c r="AA68" i="44"/>
  <c r="AA67" i="44"/>
  <c r="AA31" i="44"/>
  <c r="AH22" i="60" s="1" a="1"/>
  <c r="AH22" i="60" s="1"/>
  <c r="AA32" i="44"/>
  <c r="AH23" i="60" s="1" a="1"/>
  <c r="AH23" i="60" s="1"/>
  <c r="AH35" i="60" s="1"/>
  <c r="AH38" i="60" s="1"/>
  <c r="AA33" i="44"/>
  <c r="AH24" i="60" s="1" a="1"/>
  <c r="AH24" i="60" s="1"/>
  <c r="O68" i="44"/>
  <c r="O66" i="44"/>
  <c r="O67" i="44"/>
  <c r="O32" i="44"/>
  <c r="V23" i="60" s="1" a="1"/>
  <c r="V23" i="60" s="1"/>
  <c r="O31" i="44"/>
  <c r="V22" i="60" s="1" a="1"/>
  <c r="V22" i="60" s="1"/>
  <c r="O33" i="44"/>
  <c r="V24" i="60" s="1" a="1"/>
  <c r="V24" i="60" s="1"/>
  <c r="Z66" i="44"/>
  <c r="Z68" i="44"/>
  <c r="Z67" i="44"/>
  <c r="Z31" i="44"/>
  <c r="AG22" i="60" s="1" a="1"/>
  <c r="AG22" i="60" s="1"/>
  <c r="Z33" i="44"/>
  <c r="Z32" i="44"/>
  <c r="AG23" i="60" s="1" a="1"/>
  <c r="AG23" i="60" s="1"/>
  <c r="N68" i="44"/>
  <c r="N66" i="44"/>
  <c r="N67" i="44"/>
  <c r="N31" i="44"/>
  <c r="U22" i="60" s="1" a="1"/>
  <c r="U22" i="60" s="1"/>
  <c r="N33" i="44"/>
  <c r="U24" i="60" s="1" a="1"/>
  <c r="U24" i="60" s="1"/>
  <c r="N32" i="44"/>
  <c r="U23" i="60" s="1" a="1"/>
  <c r="U23" i="60" s="1"/>
  <c r="Y66" i="44"/>
  <c r="Y67" i="44"/>
  <c r="Y68" i="44"/>
  <c r="Y31" i="44"/>
  <c r="AF22" i="60" s="1" a="1"/>
  <c r="AF22" i="60" s="1"/>
  <c r="Y32" i="44"/>
  <c r="AF23" i="60" s="1" a="1"/>
  <c r="AF23" i="60" s="1"/>
  <c r="AF35" i="60" s="1"/>
  <c r="Y33" i="44"/>
  <c r="AF24" i="60" s="1" a="1"/>
  <c r="AF24" i="60" s="1"/>
  <c r="M66" i="44"/>
  <c r="M67" i="44"/>
  <c r="M68" i="44"/>
  <c r="M31" i="44"/>
  <c r="T22" i="60" s="1" a="1"/>
  <c r="T22" i="60" s="1"/>
  <c r="M32" i="44"/>
  <c r="T23" i="60" s="1" a="1"/>
  <c r="T23" i="60" s="1"/>
  <c r="T35" i="60" s="1"/>
  <c r="M33"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AD25" i="60"/>
  <c r="AD17" i="60" s="1"/>
  <c r="AG25" i="60"/>
  <c r="AG19" i="60" s="1"/>
  <c r="AO22" i="60"/>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S65" i="60" a="1"/>
  <c r="S65" i="60" s="1"/>
  <c r="T65" i="60" s="1" a="1"/>
  <c r="T65" i="60" s="1"/>
  <c r="U65" i="60" s="1" a="1"/>
  <c r="U65" i="60" s="1"/>
  <c r="V65" i="60" s="1" a="1"/>
  <c r="V65" i="60" s="1"/>
  <c r="W65" i="60" s="1" a="1"/>
  <c r="W65" i="60" s="1"/>
  <c r="X65" i="60" s="1" a="1"/>
  <c r="X65" i="60" s="1"/>
  <c r="Y65" i="60" s="1" a="1"/>
  <c r="Y65" i="60" s="1"/>
  <c r="Z65" i="60" s="1" a="1"/>
  <c r="Z65" i="60" s="1"/>
  <c r="AA65" i="60" s="1" a="1"/>
  <c r="AA65" i="60" s="1"/>
  <c r="U18" i="60"/>
  <c r="AM18" i="60"/>
  <c r="U19" i="60"/>
  <c r="P19" i="60"/>
  <c r="R19" i="60"/>
  <c r="AK17" i="60"/>
  <c r="K17" i="60"/>
  <c r="V19" i="60"/>
  <c r="K18" i="60"/>
  <c r="K39" i="60"/>
  <c r="AK19" i="60"/>
  <c r="W18" i="60"/>
  <c r="AN19" i="60"/>
  <c r="AM17" i="60"/>
  <c r="V17" i="60"/>
  <c r="T37" i="60"/>
  <c r="S34" i="60"/>
  <c r="S37" i="60" s="1"/>
  <c r="S25" i="60"/>
  <c r="S18" i="60" s="1"/>
  <c r="AG18" i="60"/>
  <c r="AG38" i="60"/>
  <c r="P37" i="60"/>
  <c r="N19" i="60"/>
  <c r="R18" i="60"/>
  <c r="Z19" i="60"/>
  <c r="U38" i="60"/>
  <c r="Z15" i="57"/>
  <c r="Z16" i="57" s="1"/>
  <c r="Q15" i="57"/>
  <c r="Q16" i="57" s="1"/>
  <c r="R38" i="60"/>
  <c r="AH19" i="60"/>
  <c r="T19" i="60"/>
  <c r="AP22" i="60"/>
  <c r="AO25" i="60"/>
  <c r="AO17" i="60" s="1"/>
  <c r="AO34" i="60"/>
  <c r="AG17" i="60"/>
  <c r="Z17" i="60"/>
  <c r="AE38" i="60"/>
  <c r="F36" i="60"/>
  <c r="AB14" i="57"/>
  <c r="S14" i="57"/>
  <c r="AM38" i="60"/>
  <c r="H16" i="57"/>
  <c r="Q25" i="60"/>
  <c r="I34" i="60"/>
  <c r="I37" i="60" s="1"/>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Y18" i="60" l="1"/>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O18" i="60"/>
  <c r="AO19" i="60"/>
  <c r="AB16" i="57"/>
  <c r="AO38" i="60"/>
  <c r="F19" i="60"/>
  <c r="AP35" i="60"/>
  <c r="AP38" i="60" s="1"/>
  <c r="AP36" i="60"/>
  <c r="S17" i="60"/>
  <c r="S19" i="60"/>
  <c r="AO37"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I87" i="58" l="1"/>
  <c r="J88" i="58" a="1"/>
  <c r="J88" i="58" s="1"/>
  <c r="J193" i="58" s="1"/>
  <c r="J76" i="58" a="1"/>
  <c r="J76" i="58" s="1"/>
  <c r="J87" i="58" a="1"/>
  <c r="J87" i="58" s="1"/>
  <c r="J192" i="58" s="1"/>
  <c r="J77" i="58" a="1"/>
  <c r="J77" i="58" s="1"/>
  <c r="I88" i="58"/>
  <c r="AP17" i="60"/>
  <c r="AP19" i="60"/>
  <c r="J81" i="55"/>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G119" i="47" s="1"/>
  <c r="J265" i="58"/>
  <c r="G125" i="47" s="1"/>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5" i="44"/>
  <c r="AF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O133" i="57" s="1"/>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85" i="56" s="1"/>
  <c r="J185" i="56" s="1"/>
  <c r="B100" i="56"/>
  <c r="B84" i="56" s="1"/>
  <c r="J184" i="56" s="1"/>
  <c r="B99" i="56"/>
  <c r="B83" i="56" s="1"/>
  <c r="J183" i="56" s="1"/>
  <c r="B98" i="56"/>
  <c r="B82" i="56" s="1"/>
  <c r="J182" i="56" s="1"/>
  <c r="B97" i="56"/>
  <c r="B81" i="56" s="1"/>
  <c r="J181" i="56" s="1"/>
  <c r="B96" i="56"/>
  <c r="B80" i="56" s="1"/>
  <c r="J180" i="56" s="1"/>
  <c r="B95" i="56"/>
  <c r="B79" i="56" s="1"/>
  <c r="J179" i="56" s="1"/>
  <c r="B94" i="56"/>
  <c r="B78" i="56" s="1"/>
  <c r="J178" i="56" s="1"/>
  <c r="B93" i="56"/>
  <c r="B77" i="56" s="1"/>
  <c r="J177" i="56" s="1"/>
  <c r="B92" i="56"/>
  <c r="B76" i="56" s="1"/>
  <c r="J176" i="56" s="1"/>
  <c r="N91" i="56"/>
  <c r="M91" i="56"/>
  <c r="L91" i="56"/>
  <c r="H91" i="56"/>
  <c r="G91" i="56"/>
  <c r="F91" i="56"/>
  <c r="W75" i="56"/>
  <c r="V75" i="56"/>
  <c r="V91" i="56" s="1"/>
  <c r="U75" i="56"/>
  <c r="P75" i="56"/>
  <c r="N75" i="56"/>
  <c r="M75" i="56"/>
  <c r="L75" i="56"/>
  <c r="H75" i="56"/>
  <c r="G75" i="56"/>
  <c r="F75" i="56"/>
  <c r="AJ75" i="56"/>
  <c r="F72" i="56"/>
  <c r="G72" i="56" s="1"/>
  <c r="F71" i="56"/>
  <c r="F70" i="56"/>
  <c r="F69" i="56"/>
  <c r="F82" i="56" s="1"/>
  <c r="F68" i="56"/>
  <c r="F67" i="56"/>
  <c r="F66" i="56"/>
  <c r="F79" i="56" s="1"/>
  <c r="F65" i="56"/>
  <c r="F64" i="56"/>
  <c r="F77" i="56" s="1"/>
  <c r="F63" i="56"/>
  <c r="F76" i="56" s="1"/>
  <c r="F14" i="56"/>
  <c r="F15" i="56" s="1"/>
  <c r="F16" i="56" s="1"/>
  <c r="G13" i="56"/>
  <c r="V12" i="56"/>
  <c r="AD12" i="56" s="1"/>
  <c r="U12" i="56"/>
  <c r="AC12" i="56" s="1"/>
  <c r="T12" i="56"/>
  <c r="AB12" i="56" s="1"/>
  <c r="R12" i="56"/>
  <c r="Z12" i="56" s="1"/>
  <c r="P12" i="56"/>
  <c r="X12" i="56" s="1"/>
  <c r="N12" i="56"/>
  <c r="M12" i="56"/>
  <c r="AD4" i="56"/>
  <c r="AC4" i="56"/>
  <c r="AB4" i="56"/>
  <c r="Z4" i="56"/>
  <c r="X4" i="56"/>
  <c r="A1" i="56"/>
  <c r="J9" i="55"/>
  <c r="E13" i="57" l="1"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P133" i="57"/>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P143" i="57"/>
  <c r="X143" i="57"/>
  <c r="F143" i="57" s="1"/>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F80" i="56"/>
  <c r="G68" i="56"/>
  <c r="G81" i="56" s="1"/>
  <c r="F81" i="56"/>
  <c r="G69" i="56"/>
  <c r="F56" i="56"/>
  <c r="K183" i="56" s="1"/>
  <c r="F83" i="56"/>
  <c r="F57" i="56"/>
  <c r="K184" i="56" s="1"/>
  <c r="F84" i="56"/>
  <c r="G85" i="56"/>
  <c r="F85" i="56"/>
  <c r="F51" i="56"/>
  <c r="F78"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F53" i="56"/>
  <c r="K180" i="56" s="1"/>
  <c r="F54" i="56"/>
  <c r="K181" i="56" s="1"/>
  <c r="AG26" i="44"/>
  <c r="F58" i="56"/>
  <c r="K185" i="56" s="1"/>
  <c r="C3" i="57"/>
  <c r="E87" i="57"/>
  <c r="E90" i="57" s="1"/>
  <c r="G70" i="56"/>
  <c r="F55" i="56"/>
  <c r="K182" i="56" s="1"/>
  <c r="G71" i="56"/>
  <c r="P16" i="56"/>
  <c r="AB16" i="56"/>
  <c r="F52" i="56"/>
  <c r="G66" i="56"/>
  <c r="G79" i="56" s="1"/>
  <c r="AK76" i="56"/>
  <c r="Z75" i="56"/>
  <c r="Z91" i="56" s="1"/>
  <c r="AN76" i="56"/>
  <c r="AD75" i="56"/>
  <c r="O107" i="56"/>
  <c r="O108" i="56"/>
  <c r="P106" i="56"/>
  <c r="O109" i="56"/>
  <c r="G65" i="56"/>
  <c r="P88" i="56"/>
  <c r="X88" i="56" s="1"/>
  <c r="G104" i="56"/>
  <c r="Q88" i="56" s="1"/>
  <c r="Y88" i="56" s="1"/>
  <c r="G63" i="56"/>
  <c r="G76" i="56" s="1"/>
  <c r="F43" i="56"/>
  <c r="F46" i="56"/>
  <c r="G64" i="56"/>
  <c r="G77" i="56" s="1"/>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F42" i="57"/>
  <c r="C75" i="57"/>
  <c r="C93" i="57" s="1"/>
  <c r="C114" i="57" s="1"/>
  <c r="B27" i="57"/>
  <c r="E69" i="57"/>
  <c r="O69" i="57" s="1"/>
  <c r="X69" i="57" s="1"/>
  <c r="X40" i="57"/>
  <c r="E50" i="57"/>
  <c r="O100" i="57"/>
  <c r="O26" i="57"/>
  <c r="E144" i="57"/>
  <c r="O144" i="57" s="1"/>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Y76" i="58" l="1"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P144" i="57"/>
  <c r="X144" i="57"/>
  <c r="F144" i="57" s="1"/>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F89" i="56"/>
  <c r="P71" i="56"/>
  <c r="G84"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c r="Z77" i="58" l="1"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Q39" i="56"/>
  <c r="X39" i="56"/>
  <c r="Y25" i="57"/>
  <c r="G25" i="57"/>
  <c r="X70" i="56"/>
  <c r="Q70" i="56"/>
  <c r="X65" i="56"/>
  <c r="Q65" i="56"/>
  <c r="X71" i="56"/>
  <c r="Q71" i="56"/>
  <c r="X64" i="56"/>
  <c r="Q64" i="56"/>
  <c r="Z27" i="57"/>
  <c r="Z56" i="57" s="1"/>
  <c r="H27" i="57"/>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Q144" i="57"/>
  <c r="Y144" i="57"/>
  <c r="G144"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36" i="56"/>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0" i="56"/>
  <c r="G30" i="56" s="1"/>
  <c r="P30" i="56" s="1"/>
  <c r="F31" i="56"/>
  <c r="G31" i="56" s="1"/>
  <c r="P31" i="56" s="1"/>
  <c r="F32" i="56"/>
  <c r="G32" i="56" s="1"/>
  <c r="P32" i="56" s="1"/>
  <c r="F35" i="56"/>
  <c r="G35" i="56" s="1"/>
  <c r="P35" i="56" s="1"/>
  <c r="F33" i="56"/>
  <c r="G33" i="56" s="1"/>
  <c r="P33" i="56" s="1"/>
  <c r="F34" i="56"/>
  <c r="G34" i="56" s="1"/>
  <c r="P34" i="56" s="1"/>
  <c r="P110" i="56"/>
  <c r="N259" i="57"/>
  <c r="P249" i="57"/>
  <c r="O232" i="57"/>
  <c r="O228" i="57"/>
  <c r="P250" i="57"/>
  <c r="O229" i="57"/>
  <c r="O230" i="57"/>
  <c r="P251" i="57"/>
  <c r="F29" i="56"/>
  <c r="G29" i="56" s="1"/>
  <c r="P29" i="56" s="1"/>
  <c r="Q109" i="56"/>
  <c r="Q108" i="56"/>
  <c r="R106" i="56"/>
  <c r="Q107" i="56"/>
  <c r="O252" i="57"/>
  <c r="F40" i="56"/>
  <c r="T138" i="57"/>
  <c r="K138" i="57" s="1"/>
  <c r="H56" i="57" l="1"/>
  <c r="AA31" i="57"/>
  <c r="AC31" i="57" s="1"/>
  <c r="S31" i="57"/>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c r="X32" i="56"/>
  <c r="Q32" i="56"/>
  <c r="AB41" i="57"/>
  <c r="AC41" i="57" s="1"/>
  <c r="AD41" i="57" s="1"/>
  <c r="Y63" i="56"/>
  <c r="R63" i="56"/>
  <c r="Y70" i="56"/>
  <c r="R70" i="56"/>
  <c r="AA41" i="57"/>
  <c r="I41" i="57" s="1"/>
  <c r="Y64" i="56"/>
  <c r="R64" i="56"/>
  <c r="Q29" i="56"/>
  <c r="X29" i="56"/>
  <c r="Q30" i="56"/>
  <c r="X30" i="56"/>
  <c r="AB31" i="57"/>
  <c r="AD31" i="57" s="1"/>
  <c r="Q82" i="57"/>
  <c r="Z67" i="56"/>
  <c r="AB67" i="56" s="1"/>
  <c r="S67" i="56"/>
  <c r="AA67" i="56" s="1"/>
  <c r="T67" i="56"/>
  <c r="Q34" i="56"/>
  <c r="X34" i="56"/>
  <c r="Q33" i="56"/>
  <c r="X33" i="56"/>
  <c r="Z25" i="57"/>
  <c r="Z54" i="57" s="1"/>
  <c r="R72" i="56"/>
  <c r="Y72" i="56"/>
  <c r="R68" i="56"/>
  <c r="Y68" i="56"/>
  <c r="R71" i="56"/>
  <c r="Y71" i="56"/>
  <c r="Z26" i="57"/>
  <c r="Z55" i="57" s="1"/>
  <c r="AA30" i="57"/>
  <c r="I30" i="57" s="1"/>
  <c r="AB30" i="57"/>
  <c r="J30" i="57" s="1"/>
  <c r="Y69" i="56"/>
  <c r="R69" i="56"/>
  <c r="R66" i="56"/>
  <c r="Y66" i="56"/>
  <c r="X35" i="56"/>
  <c r="Q35"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AE31" i="57"/>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T31" i="57"/>
  <c r="K31" i="57" s="1"/>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K44" i="57" l="1"/>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J66" i="56"/>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X36" i="56"/>
  <c r="P36"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71" i="56" l="1"/>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S28" i="56"/>
  <c r="Z28" i="56"/>
  <c r="AB28" i="56" s="1"/>
  <c r="AC28" i="56" s="1"/>
  <c r="AD28" i="56" s="1"/>
  <c r="AD63" i="56"/>
  <c r="AC63" i="56"/>
  <c r="K65" i="56"/>
  <c r="L65" i="56"/>
  <c r="V65" i="56"/>
  <c r="U65" i="56"/>
  <c r="V64" i="56"/>
  <c r="U64" i="56"/>
  <c r="L64" i="56"/>
  <c r="K64" i="56"/>
  <c r="Z32" i="56"/>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V28" i="56"/>
  <c r="U28" i="56"/>
  <c r="AB32" i="56"/>
  <c r="AC32" i="56" s="1"/>
  <c r="AD32" i="56" s="1"/>
  <c r="T33" i="56"/>
  <c r="N71" i="56" l="1"/>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R53" i="55" l="1" a="1"/>
  <c r="R53" i="55" s="1"/>
  <c r="R48" i="55" a="1"/>
  <c r="R48" i="55" s="1"/>
  <c r="R43" i="55" a="1"/>
  <c r="R43" i="55" s="1"/>
  <c r="R51" i="55" a="1"/>
  <c r="R51" i="55" s="1"/>
  <c r="R46" i="55" a="1"/>
  <c r="R46" i="55" s="1"/>
  <c r="R50" i="55" a="1"/>
  <c r="R50" i="55" s="1"/>
  <c r="R49" i="55" a="1"/>
  <c r="R49" i="55" s="1"/>
  <c r="R52" i="55" a="1"/>
  <c r="R52" i="55" s="1"/>
  <c r="R44" i="55" a="1"/>
  <c r="R44" i="55" s="1"/>
  <c r="R42" i="55" a="1"/>
  <c r="R42" i="55" s="1"/>
  <c r="R45" i="55" a="1"/>
  <c r="R45" i="55" s="1"/>
  <c r="R47" i="55" a="1"/>
  <c r="R47" i="55" s="1"/>
  <c r="S47" i="55" s="1" a="1"/>
  <c r="S47" i="55" s="1"/>
  <c r="R41" i="55" a="1"/>
  <c r="R41" i="55" s="1"/>
  <c r="AN53" i="55" a="1"/>
  <c r="AN53" i="55" s="1"/>
  <c r="AO53" i="55" s="1" a="1"/>
  <c r="AO53" i="55" s="1"/>
  <c r="AP53" i="55" s="1" a="1"/>
  <c r="AP53" i="55" s="1"/>
  <c r="AN51" i="55" a="1"/>
  <c r="AN51" i="55" s="1"/>
  <c r="AO51" i="55" s="1" a="1"/>
  <c r="AO51" i="55" s="1"/>
  <c r="AP51" i="55" s="1" a="1"/>
  <c r="AP51" i="55" s="1"/>
  <c r="AN49" i="55" a="1"/>
  <c r="AN49" i="55" s="1"/>
  <c r="AO49" i="55" s="1" a="1"/>
  <c r="AO49" i="55" s="1"/>
  <c r="AP49" i="55" s="1" a="1"/>
  <c r="AP49" i="55" s="1"/>
  <c r="AN47" i="55" a="1"/>
  <c r="AN47" i="55" s="1"/>
  <c r="AO47" i="55" s="1" a="1"/>
  <c r="AO47" i="55" s="1"/>
  <c r="AP47" i="55" s="1" a="1"/>
  <c r="AP47" i="55" s="1"/>
  <c r="AN45" i="55" a="1"/>
  <c r="AN45" i="55" s="1"/>
  <c r="AO45" i="55" s="1" a="1"/>
  <c r="AO45" i="55" s="1"/>
  <c r="AP45" i="55" s="1" a="1"/>
  <c r="AP45" i="55" s="1"/>
  <c r="AN43" i="55" a="1"/>
  <c r="AN43" i="55" s="1"/>
  <c r="AO43" i="55" s="1" a="1"/>
  <c r="AO43" i="55" s="1"/>
  <c r="AP43" i="55" s="1" a="1"/>
  <c r="AP43" i="55" s="1"/>
  <c r="AN52" i="55" a="1"/>
  <c r="AN52" i="55" s="1"/>
  <c r="AO52" i="55" s="1" a="1"/>
  <c r="AO52" i="55" s="1"/>
  <c r="AP52" i="55" s="1" a="1"/>
  <c r="AP52" i="55" s="1"/>
  <c r="AN41" i="55" a="1"/>
  <c r="AN41" i="55" s="1"/>
  <c r="AO41" i="55" s="1" a="1"/>
  <c r="AO41" i="55" s="1"/>
  <c r="AP41" i="55" s="1" a="1"/>
  <c r="AP41" i="55" s="1"/>
  <c r="AN50" i="55" a="1"/>
  <c r="AN50" i="55" s="1"/>
  <c r="AO50" i="55" s="1" a="1"/>
  <c r="AO50" i="55" s="1"/>
  <c r="AP50" i="55" s="1" a="1"/>
  <c r="AP50" i="55" s="1"/>
  <c r="AN44" i="55" a="1"/>
  <c r="AN44" i="55" s="1"/>
  <c r="AO44" i="55" s="1" a="1"/>
  <c r="AO44" i="55" s="1"/>
  <c r="AP44" i="55" s="1" a="1"/>
  <c r="AP44" i="55" s="1"/>
  <c r="AN46" i="55" a="1"/>
  <c r="AN46" i="55" s="1"/>
  <c r="AO46" i="55" s="1" a="1"/>
  <c r="AO46" i="55" s="1"/>
  <c r="AP46" i="55" s="1" a="1"/>
  <c r="AP46" i="55" s="1"/>
  <c r="AN48" i="55" a="1"/>
  <c r="AN48" i="55" s="1"/>
  <c r="AO48" i="55" s="1" a="1"/>
  <c r="AO48" i="55" s="1"/>
  <c r="AP48" i="55" s="1" a="1"/>
  <c r="AP48" i="55" s="1"/>
  <c r="AN42" i="55" a="1"/>
  <c r="AN42" i="55" s="1"/>
  <c r="AO42" i="55" s="1" a="1"/>
  <c r="AO42" i="55" s="1"/>
  <c r="AP42" i="55" s="1" a="1"/>
  <c r="AP42" i="55" s="1"/>
  <c r="AB53" i="55" a="1"/>
  <c r="AB53" i="55" s="1"/>
  <c r="AB51" i="55" a="1"/>
  <c r="AB51" i="55" s="1"/>
  <c r="AB49" i="55" a="1"/>
  <c r="AB49" i="55" s="1"/>
  <c r="AB47" i="55" a="1"/>
  <c r="AB47" i="55" s="1"/>
  <c r="AB45" i="55" a="1"/>
  <c r="AB45" i="55" s="1"/>
  <c r="AB43" i="55" a="1"/>
  <c r="AB43" i="55" s="1"/>
  <c r="AB42" i="55" a="1"/>
  <c r="AB42" i="55" s="1"/>
  <c r="AB48" i="55" a="1"/>
  <c r="AB48" i="55" s="1"/>
  <c r="AB46" i="55" a="1"/>
  <c r="AB46" i="55" s="1"/>
  <c r="AB50" i="55" a="1"/>
  <c r="AB50" i="55" s="1"/>
  <c r="AB52" i="55" a="1"/>
  <c r="AB52" i="55" s="1"/>
  <c r="AB44" i="55" a="1"/>
  <c r="AB44" i="55" s="1"/>
  <c r="AB41" i="55" a="1"/>
  <c r="AB41" i="55" s="1"/>
  <c r="S52" i="55" a="1"/>
  <c r="S52" i="55" s="1"/>
  <c r="S48" i="55" a="1"/>
  <c r="S48" i="55" s="1"/>
  <c r="S46" i="55" a="1"/>
  <c r="S46" i="55" s="1"/>
  <c r="S43" i="55" a="1"/>
  <c r="S43" i="55" s="1"/>
  <c r="S51" i="55" a="1"/>
  <c r="S51" i="55" s="1"/>
  <c r="S53" i="55" a="1"/>
  <c r="S53" i="55" s="1"/>
  <c r="S49" i="55" a="1"/>
  <c r="S49"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49" i="55" a="1"/>
  <c r="J49" i="55" s="1"/>
  <c r="K49" i="55" s="1" a="1"/>
  <c r="K49" i="55" s="1"/>
  <c r="L49" i="55" s="1" a="1"/>
  <c r="L49" i="55" s="1"/>
  <c r="M49" i="55" s="1" a="1"/>
  <c r="M49" i="55" s="1"/>
  <c r="N49" i="55" s="1" a="1"/>
  <c r="N49" i="55" s="1"/>
  <c r="O49" i="55" s="1" a="1"/>
  <c r="O49" i="55" s="1"/>
  <c r="P49" i="55" s="1" a="1"/>
  <c r="P49" i="55" s="1"/>
  <c r="Q49" i="55" s="1" a="1"/>
  <c r="Q49" i="55" s="1"/>
  <c r="J47" i="55" a="1"/>
  <c r="J47" i="55" s="1"/>
  <c r="K47" i="55" s="1" a="1"/>
  <c r="K47" i="55" s="1"/>
  <c r="L47" i="55" s="1" a="1"/>
  <c r="L47" i="55" s="1"/>
  <c r="M47" i="55" s="1" a="1"/>
  <c r="M47" i="55" s="1"/>
  <c r="N47" i="55" s="1" a="1"/>
  <c r="N47" i="55" s="1"/>
  <c r="O47" i="55" s="1" a="1"/>
  <c r="O47" i="55" s="1"/>
  <c r="P47" i="55" s="1" a="1"/>
  <c r="P47" i="55" s="1"/>
  <c r="Q47" i="55" s="1" a="1"/>
  <c r="Q47" i="55" s="1"/>
  <c r="J45" i="55" a="1"/>
  <c r="J45" i="55" s="1"/>
  <c r="K45" i="55" s="1" a="1"/>
  <c r="K45" i="55" s="1"/>
  <c r="L45" i="55" s="1" a="1"/>
  <c r="L45" i="55" s="1"/>
  <c r="M45" i="55" s="1" a="1"/>
  <c r="M45" i="55" s="1"/>
  <c r="N45" i="55" s="1" a="1"/>
  <c r="N45" i="55" s="1"/>
  <c r="O45" i="55" s="1" a="1"/>
  <c r="O45" i="55" s="1"/>
  <c r="P45" i="55" s="1" a="1"/>
  <c r="P45" i="55" s="1"/>
  <c r="Q45" i="55" s="1" a="1"/>
  <c r="Q45" i="55" s="1"/>
  <c r="J43" i="55" a="1"/>
  <c r="J43" i="55" s="1"/>
  <c r="K43" i="55" s="1" a="1"/>
  <c r="K43" i="55" s="1"/>
  <c r="L43" i="55" s="1" a="1"/>
  <c r="L43" i="55" s="1"/>
  <c r="M43" i="55" s="1" a="1"/>
  <c r="M43" i="55" s="1"/>
  <c r="N43" i="55" s="1" a="1"/>
  <c r="N43" i="55" s="1"/>
  <c r="O43" i="55" s="1" a="1"/>
  <c r="O43" i="55" s="1"/>
  <c r="P43" i="55" s="1" a="1"/>
  <c r="P43" i="55" s="1"/>
  <c r="Q43" i="55" s="1" a="1"/>
  <c r="Q43" i="55" s="1"/>
  <c r="J52" i="55" a="1"/>
  <c r="J52" i="55" s="1"/>
  <c r="K52" i="55" s="1" a="1"/>
  <c r="K52" i="55" s="1"/>
  <c r="L52" i="55" s="1" a="1"/>
  <c r="L52" i="55" s="1"/>
  <c r="M52" i="55" s="1" a="1"/>
  <c r="M52" i="55" s="1"/>
  <c r="N52" i="55" s="1" a="1"/>
  <c r="N52" i="55" s="1"/>
  <c r="O52" i="55" s="1" a="1"/>
  <c r="O52" i="55" s="1"/>
  <c r="P52" i="55" s="1" a="1"/>
  <c r="P52" i="55" s="1"/>
  <c r="Q52" i="55" s="1" a="1"/>
  <c r="Q52" i="55" s="1"/>
  <c r="J48" i="55" a="1"/>
  <c r="J48" i="55" s="1"/>
  <c r="K48" i="55" s="1" a="1"/>
  <c r="K48" i="55" s="1"/>
  <c r="L48" i="55" s="1" a="1"/>
  <c r="L48" i="55" s="1"/>
  <c r="M48" i="55" s="1" a="1"/>
  <c r="M48" i="55" s="1"/>
  <c r="N48" i="55" s="1" a="1"/>
  <c r="N48" i="55" s="1"/>
  <c r="O48" i="55" s="1" a="1"/>
  <c r="O48" i="55" s="1"/>
  <c r="P48" i="55" s="1" a="1"/>
  <c r="P48" i="55" s="1"/>
  <c r="Q48" i="55" s="1" a="1"/>
  <c r="Q48" i="55" s="1"/>
  <c r="J41" i="55" a="1"/>
  <c r="J41" i="55" s="1"/>
  <c r="K41" i="55" s="1" a="1"/>
  <c r="K41" i="55" s="1"/>
  <c r="L41" i="55" s="1" a="1"/>
  <c r="L41" i="55" s="1"/>
  <c r="M41" i="55" s="1" a="1"/>
  <c r="M41" i="55" s="1"/>
  <c r="N41" i="55" s="1" a="1"/>
  <c r="N41" i="55" s="1"/>
  <c r="O41" i="55" s="1" a="1"/>
  <c r="O41" i="55" s="1"/>
  <c r="P41" i="55" s="1" a="1"/>
  <c r="P41" i="55" s="1"/>
  <c r="Q41" i="55" s="1" a="1"/>
  <c r="Q41" i="55" s="1"/>
  <c r="J42" i="55" a="1"/>
  <c r="J42" i="55" s="1"/>
  <c r="K42" i="55" s="1" a="1"/>
  <c r="K42" i="55" s="1"/>
  <c r="L42" i="55" s="1" a="1"/>
  <c r="L42" i="55" s="1"/>
  <c r="M42" i="55" s="1" a="1"/>
  <c r="M42" i="55" s="1"/>
  <c r="N42" i="55" s="1" a="1"/>
  <c r="N42" i="55" s="1"/>
  <c r="O42" i="55" s="1" a="1"/>
  <c r="O42" i="55" s="1"/>
  <c r="P42" i="55" s="1" a="1"/>
  <c r="P42" i="55" s="1"/>
  <c r="Q42" i="55" s="1" a="1"/>
  <c r="Q42" i="55" s="1"/>
  <c r="J50" i="55" a="1"/>
  <c r="J50" i="55" s="1"/>
  <c r="K50" i="55" s="1" a="1"/>
  <c r="K50" i="55" s="1"/>
  <c r="L50" i="55" s="1" a="1"/>
  <c r="L50" i="55" s="1"/>
  <c r="M50" i="55" s="1" a="1"/>
  <c r="M50" i="55" s="1"/>
  <c r="N50" i="55" s="1" a="1"/>
  <c r="N50" i="55" s="1"/>
  <c r="O50" i="55" s="1" a="1"/>
  <c r="O50" i="55" s="1"/>
  <c r="P50" i="55" s="1" a="1"/>
  <c r="P50" i="55" s="1"/>
  <c r="Q50" i="55" s="1" a="1"/>
  <c r="Q50" i="55" s="1"/>
  <c r="J44" i="55" a="1"/>
  <c r="J44" i="55" s="1"/>
  <c r="K44" i="55" s="1" a="1"/>
  <c r="K44" i="55" s="1"/>
  <c r="L44" i="55" s="1" a="1"/>
  <c r="L44" i="55" s="1"/>
  <c r="M44" i="55" s="1" a="1"/>
  <c r="M44" i="55" s="1"/>
  <c r="N44" i="55" s="1" a="1"/>
  <c r="N44" i="55" s="1"/>
  <c r="O44" i="55" s="1" a="1"/>
  <c r="O44" i="55" s="1"/>
  <c r="P44" i="55" s="1" a="1"/>
  <c r="P44" i="55" s="1"/>
  <c r="Q44" i="55" s="1" a="1"/>
  <c r="Q44" i="55" s="1"/>
  <c r="J46" i="55" a="1"/>
  <c r="J46" i="55" s="1"/>
  <c r="K46" i="55" s="1" a="1"/>
  <c r="K46" i="55" s="1"/>
  <c r="L46" i="55" s="1" a="1"/>
  <c r="L46" i="55" s="1"/>
  <c r="M46" i="55" s="1" a="1"/>
  <c r="M46" i="55" s="1"/>
  <c r="N46" i="55" s="1" a="1"/>
  <c r="N46" i="55" s="1"/>
  <c r="O46" i="55" s="1" a="1"/>
  <c r="O46" i="55" s="1"/>
  <c r="P46" i="55" s="1" a="1"/>
  <c r="P46" i="55" s="1"/>
  <c r="Q46" i="55" s="1" a="1"/>
  <c r="Q46" i="55" s="1"/>
  <c r="M238" i="55"/>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T50" i="55" l="1"/>
  <c r="U50" i="55" s="1"/>
  <c r="V50" i="55" s="1"/>
  <c r="W50" i="55" s="1"/>
  <c r="X50" i="55" s="1"/>
  <c r="Y50" i="55" s="1"/>
  <c r="Z50" i="55" s="1"/>
  <c r="AA50" i="55" s="1"/>
  <c r="T42" i="55"/>
  <c r="U42" i="55" s="1"/>
  <c r="V42" i="55" s="1"/>
  <c r="W42" i="55" s="1"/>
  <c r="X42" i="55" s="1"/>
  <c r="Y42" i="55" s="1"/>
  <c r="Z42" i="55" s="1"/>
  <c r="AA42" i="55" s="1"/>
  <c r="T48" i="55"/>
  <c r="U48" i="55" s="1"/>
  <c r="V48" i="55" s="1"/>
  <c r="W48" i="55" s="1"/>
  <c r="X48" i="55" s="1"/>
  <c r="Y48" i="55" s="1"/>
  <c r="Z48" i="55" s="1"/>
  <c r="AA48" i="55" s="1"/>
  <c r="T43" i="55"/>
  <c r="U43" i="55" s="1"/>
  <c r="V43" i="55" s="1"/>
  <c r="W43" i="55" s="1"/>
  <c r="X43" i="55" s="1"/>
  <c r="Y43" i="55" s="1"/>
  <c r="Z43" i="55" s="1"/>
  <c r="AA43" i="55" s="1"/>
  <c r="X46" i="55"/>
  <c r="Y46" i="55"/>
  <c r="Z46" i="55" s="1"/>
  <c r="AA46" i="55" s="1"/>
  <c r="T46" i="55"/>
  <c r="U46" i="55" s="1"/>
  <c r="V46" i="55" s="1"/>
  <c r="W46" i="55" s="1"/>
  <c r="T45" i="55"/>
  <c r="U45" i="55" s="1"/>
  <c r="V45" i="55" s="1"/>
  <c r="W45" i="55" s="1"/>
  <c r="X45" i="55"/>
  <c r="Y45" i="55" s="1"/>
  <c r="Z45" i="55" s="1"/>
  <c r="AA45" i="55" s="1"/>
  <c r="T47" i="55"/>
  <c r="U47" i="55" s="1"/>
  <c r="V47" i="55" s="1"/>
  <c r="W47" i="55" s="1"/>
  <c r="X47" i="55" s="1"/>
  <c r="Y47" i="55" s="1"/>
  <c r="Z47" i="55" s="1"/>
  <c r="AA47" i="55" s="1"/>
  <c r="T49" i="55"/>
  <c r="U49" i="55" s="1"/>
  <c r="V49" i="55" s="1"/>
  <c r="W49" i="55" s="1"/>
  <c r="X49" i="55" s="1"/>
  <c r="Y49" i="55" s="1"/>
  <c r="Z49" i="55" s="1"/>
  <c r="AA49" i="55" s="1"/>
  <c r="T51" i="55"/>
  <c r="U51" i="55" s="1"/>
  <c r="V51" i="55" s="1"/>
  <c r="W51" i="55" s="1"/>
  <c r="X51" i="55"/>
  <c r="Y51" i="55" s="1"/>
  <c r="Z51" i="55" s="1"/>
  <c r="AA51" i="55" s="1"/>
  <c r="T53" i="55"/>
  <c r="U53" i="55" s="1"/>
  <c r="V53" i="55" s="1"/>
  <c r="W53" i="55" s="1"/>
  <c r="X53" i="55" s="1"/>
  <c r="Y53" i="55" s="1"/>
  <c r="Z53" i="55" s="1"/>
  <c r="AA53" i="55" s="1"/>
  <c r="T44" i="55"/>
  <c r="U44" i="55"/>
  <c r="V44" i="55" s="1"/>
  <c r="W44" i="55" s="1"/>
  <c r="X44" i="55"/>
  <c r="Y44" i="55" s="1"/>
  <c r="Z44" i="55" s="1"/>
  <c r="AA44" i="55" s="1"/>
  <c r="T52" i="55"/>
  <c r="U52" i="55" s="1"/>
  <c r="V52" i="55" s="1"/>
  <c r="W52" i="55" s="1"/>
  <c r="X52" i="55" s="1"/>
  <c r="Y52" i="55" s="1"/>
  <c r="Z52" i="55" s="1"/>
  <c r="AA52" i="55" s="1"/>
  <c r="T41" i="55"/>
  <c r="U41" i="55" s="1"/>
  <c r="V41" i="55" s="1"/>
  <c r="W41" i="55" s="1"/>
  <c r="X41" i="55" s="1"/>
  <c r="Y41" i="55" s="1"/>
  <c r="Z41" i="55" s="1"/>
  <c r="AA41" i="55" s="1"/>
  <c r="AC46" i="55" a="1"/>
  <c r="AC46" i="55" s="1"/>
  <c r="AD46" i="55" s="1" a="1"/>
  <c r="AD46" i="55" s="1"/>
  <c r="AE46" i="55" s="1" a="1"/>
  <c r="AE46" i="55" s="1"/>
  <c r="AF46" i="55" s="1" a="1"/>
  <c r="AF46" i="55" s="1"/>
  <c r="AG46" i="55" s="1" a="1"/>
  <c r="AG46" i="55" s="1"/>
  <c r="AH46" i="55" s="1" a="1"/>
  <c r="AH46" i="55" s="1"/>
  <c r="AI46" i="55" s="1" a="1"/>
  <c r="AI46" i="55" s="1"/>
  <c r="AJ46" i="55" s="1" a="1"/>
  <c r="AJ46" i="55" s="1"/>
  <c r="AK46" i="55" s="1" a="1"/>
  <c r="AK46" i="55" s="1"/>
  <c r="AL46" i="55" s="1" a="1"/>
  <c r="AL46" i="55" s="1"/>
  <c r="AM46" i="55" s="1" a="1"/>
  <c r="AM46"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C43" i="55" a="1"/>
  <c r="AC43" i="55" s="1"/>
  <c r="AD43" i="55" s="1" a="1"/>
  <c r="AD43" i="55" s="1"/>
  <c r="AE43" i="55" s="1" a="1"/>
  <c r="AE43" i="55" s="1"/>
  <c r="AF43" i="55" s="1" a="1"/>
  <c r="AF43" i="55" s="1"/>
  <c r="AG43" i="55" s="1" a="1"/>
  <c r="AG43" i="55" s="1"/>
  <c r="AH43" i="55" s="1" a="1"/>
  <c r="AH43" i="55" s="1"/>
  <c r="AI43" i="55" s="1" a="1"/>
  <c r="AI43" i="55" s="1"/>
  <c r="AJ43" i="55" s="1" a="1"/>
  <c r="AJ43" i="55" s="1"/>
  <c r="AK43" i="55" s="1" a="1"/>
  <c r="AK43" i="55" s="1"/>
  <c r="AL43" i="55" s="1" a="1"/>
  <c r="AL43" i="55" s="1"/>
  <c r="AM43" i="55" s="1" a="1"/>
  <c r="AM43"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2" i="55" a="1"/>
  <c r="AC42" i="55" s="1"/>
  <c r="AD42" i="55" s="1" a="1"/>
  <c r="AD42" i="55" s="1"/>
  <c r="AE42" i="55" s="1" a="1"/>
  <c r="AE42" i="55" s="1"/>
  <c r="AF42" i="55" s="1" a="1"/>
  <c r="AF42" i="55" s="1"/>
  <c r="AG42" i="55" s="1" a="1"/>
  <c r="AG42" i="55" s="1"/>
  <c r="AH42" i="55" s="1" a="1"/>
  <c r="AH42" i="55" s="1"/>
  <c r="AI42" i="55" s="1" a="1"/>
  <c r="AI42" i="55" s="1"/>
  <c r="AJ42" i="55" s="1" a="1"/>
  <c r="AJ42" i="55" s="1"/>
  <c r="AK42" i="55" s="1" a="1"/>
  <c r="AK42" i="55" s="1"/>
  <c r="AL42" i="55" s="1" a="1"/>
  <c r="AL42" i="55" s="1"/>
  <c r="AM42" i="55" s="1" a="1"/>
  <c r="AM42" i="55" s="1"/>
  <c r="AC45" i="55" a="1"/>
  <c r="AC45" i="55" s="1"/>
  <c r="AD45" i="55" s="1" a="1"/>
  <c r="AD45" i="55" s="1"/>
  <c r="AE45" i="55" s="1" a="1"/>
  <c r="AE45" i="55" s="1"/>
  <c r="AF45" i="55" s="1" a="1"/>
  <c r="AF45" i="55" s="1"/>
  <c r="AG45" i="55" s="1" a="1"/>
  <c r="AG45" i="55" s="1"/>
  <c r="AH45" i="55" s="1" a="1"/>
  <c r="AH45" i="55" s="1"/>
  <c r="AI45" i="55" s="1" a="1"/>
  <c r="AI45" i="55" s="1"/>
  <c r="AJ45" i="55" s="1" a="1"/>
  <c r="AJ45" i="55" s="1"/>
  <c r="AK45" i="55" s="1" a="1"/>
  <c r="AK45" i="55" s="1"/>
  <c r="AL45" i="55" s="1" a="1"/>
  <c r="AL45" i="55" s="1"/>
  <c r="AM45" i="55" s="1" a="1"/>
  <c r="AM45"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C44" i="55" a="1"/>
  <c r="AC44" i="55" s="1"/>
  <c r="AD44" i="55" s="1" a="1"/>
  <c r="AD44" i="55" s="1"/>
  <c r="AE44" i="55" s="1" a="1"/>
  <c r="AE44" i="55" s="1"/>
  <c r="AF44" i="55" s="1" a="1"/>
  <c r="AF44" i="55" s="1"/>
  <c r="AG44" i="55" s="1" a="1"/>
  <c r="AG44" i="55" s="1"/>
  <c r="AH44" i="55" s="1" a="1"/>
  <c r="AH44" i="55" s="1"/>
  <c r="AI44" i="55" s="1" a="1"/>
  <c r="AI44" i="55" s="1"/>
  <c r="AJ44" i="55" s="1" a="1"/>
  <c r="AJ44" i="55" s="1"/>
  <c r="AK44" i="55" s="1" a="1"/>
  <c r="AK44" i="55" s="1"/>
  <c r="AL44" i="55" s="1" a="1"/>
  <c r="AL44" i="55" s="1"/>
  <c r="AM44" i="55" s="1" a="1"/>
  <c r="AM44" i="55" s="1"/>
  <c r="AC41" i="55" a="1"/>
  <c r="AC41" i="55" s="1"/>
  <c r="AD41" i="55" s="1" a="1"/>
  <c r="AD41" i="55" s="1"/>
  <c r="AE41" i="55" s="1" a="1"/>
  <c r="AE41" i="55" s="1"/>
  <c r="AF41" i="55" s="1" a="1"/>
  <c r="AF41" i="55" s="1"/>
  <c r="AG41" i="55" s="1" a="1"/>
  <c r="AG41" i="55" s="1"/>
  <c r="AH41" i="55" s="1" a="1"/>
  <c r="AH41" i="55" s="1"/>
  <c r="AI41" i="55" s="1" a="1"/>
  <c r="AI41" i="55" s="1"/>
  <c r="AJ41" i="55" s="1" a="1"/>
  <c r="AJ41" i="55" s="1"/>
  <c r="AK41" i="55" s="1" a="1"/>
  <c r="AK41" i="55" s="1"/>
  <c r="AL41" i="55" s="1" a="1"/>
  <c r="AL41" i="55" s="1"/>
  <c r="AM41" i="55" s="1" a="1"/>
  <c r="AM41" i="55" s="1"/>
  <c r="B18" i="55"/>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s="1"/>
  <c r="N10" i="29" s="1"/>
  <c r="O10" i="29" s="1"/>
  <c r="P10" i="29" s="1"/>
  <c r="Q10" i="29" s="1"/>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AN45" i="29"/>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E81" i="47"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H37" i="52" s="1"/>
  <c r="G3" i="52"/>
  <c r="F3" i="52"/>
  <c r="E3" i="52"/>
  <c r="D3" i="52"/>
  <c r="S2" i="52"/>
  <c r="R2" i="52"/>
  <c r="Q2" i="52"/>
  <c r="P2" i="52"/>
  <c r="O2" i="52"/>
  <c r="N2" i="52"/>
  <c r="M2" i="52"/>
  <c r="M36" i="52" s="1"/>
  <c r="L2" i="52"/>
  <c r="L36" i="52" s="1"/>
  <c r="K2" i="52"/>
  <c r="J2" i="52"/>
  <c r="I2" i="52"/>
  <c r="H2" i="52"/>
  <c r="G2" i="52"/>
  <c r="F2" i="52"/>
  <c r="E2" i="52"/>
  <c r="D2" i="52"/>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D36" i="52" l="1"/>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5" i="44"/>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L11" i="29"/>
  <c r="M11" i="29" s="1"/>
  <c r="N11" i="29" s="1"/>
  <c r="O11" i="29" s="1"/>
  <c r="P11" i="29" s="1"/>
  <c r="Q11" i="29" s="1"/>
  <c r="R11" i="29" s="1"/>
  <c r="L9" i="29"/>
  <c r="M9" i="29" s="1"/>
  <c r="N9" i="29" s="1"/>
  <c r="O9" i="29" s="1"/>
  <c r="P9" i="29" s="1"/>
  <c r="Q9" i="29" s="1"/>
  <c r="R9" i="29" s="1"/>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O6" i="35" l="1"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N10" i="55" a="1"/>
  <c r="N10" i="55" s="1"/>
  <c r="M10" i="55" a="1"/>
  <c r="M10" i="55" s="1"/>
  <c r="L10" i="55" a="1"/>
  <c r="L10" i="55" s="1"/>
  <c r="K10" i="55" a="1"/>
  <c r="K10" i="55" s="1"/>
  <c r="J10" i="55" a="1"/>
  <c r="J10" i="55" s="1"/>
  <c r="M15" i="55" a="1"/>
  <c r="M15" i="55" s="1"/>
  <c r="L15" i="55" a="1"/>
  <c r="L15" i="55" s="1"/>
  <c r="K15" i="55" a="1"/>
  <c r="K15" i="55" s="1"/>
  <c r="J15" i="55" a="1"/>
  <c r="J15" i="55" s="1"/>
  <c r="J18" i="55" a="1"/>
  <c r="J18" i="55" s="1"/>
  <c r="L18" i="55" a="1"/>
  <c r="L18" i="55" s="1"/>
  <c r="M18" i="55" a="1"/>
  <c r="M18" i="55" s="1"/>
  <c r="K18" i="55" a="1"/>
  <c r="K18" i="55" s="1"/>
  <c r="M17" i="55" a="1"/>
  <c r="M17" i="55" s="1"/>
  <c r="L17" i="55" a="1"/>
  <c r="L17" i="55" s="1"/>
  <c r="K17" i="55" a="1"/>
  <c r="K17" i="55" s="1"/>
  <c r="J17" i="55" a="1"/>
  <c r="J17" i="55" s="1"/>
  <c r="L19" i="55" a="1"/>
  <c r="L19" i="55" s="1"/>
  <c r="K19" i="55" a="1"/>
  <c r="K19" i="55" s="1"/>
  <c r="J19" i="55" a="1"/>
  <c r="J19" i="55" s="1"/>
  <c r="M19" i="55" a="1"/>
  <c r="M19" i="55" s="1"/>
  <c r="L16" i="55" a="1"/>
  <c r="L16" i="55" s="1"/>
  <c r="K16" i="55" a="1"/>
  <c r="K16" i="55" s="1"/>
  <c r="M16" i="55" a="1"/>
  <c r="M16" i="55" s="1"/>
  <c r="J16" i="55" a="1"/>
  <c r="J16" i="55" s="1"/>
  <c r="J21" i="55" a="1"/>
  <c r="J21" i="55" s="1"/>
  <c r="L21" i="55" a="1"/>
  <c r="L21" i="55" s="1"/>
  <c r="M21" i="55" a="1"/>
  <c r="M21" i="55" s="1"/>
  <c r="K21" i="55" a="1"/>
  <c r="K21" i="55" s="1"/>
  <c r="M12" i="55" a="1"/>
  <c r="M12" i="55" s="1"/>
  <c r="K12" i="55" a="1"/>
  <c r="K12" i="55" s="1"/>
  <c r="J12" i="55" a="1"/>
  <c r="J12" i="55" s="1"/>
  <c r="L12" i="55" a="1"/>
  <c r="L12" i="55" s="1"/>
  <c r="K20" i="55" a="1"/>
  <c r="K20" i="55" s="1"/>
  <c r="J20" i="55" a="1"/>
  <c r="J20" i="55" s="1"/>
  <c r="M20" i="55" a="1"/>
  <c r="M20" i="55" s="1"/>
  <c r="L20" i="55" a="1"/>
  <c r="L20" i="55" s="1"/>
  <c r="L13" i="55" a="1"/>
  <c r="L13" i="55" s="1"/>
  <c r="K13" i="55" a="1"/>
  <c r="K13" i="55" s="1"/>
  <c r="J13" i="55" a="1"/>
  <c r="J13" i="55" s="1"/>
  <c r="M13" i="55" a="1"/>
  <c r="M13" i="55" s="1"/>
  <c r="J14" i="55" a="1"/>
  <c r="J14" i="55" s="1"/>
  <c r="L14" i="55" a="1"/>
  <c r="L14" i="55" s="1"/>
  <c r="M14" i="55" a="1"/>
  <c r="M14" i="55" s="1"/>
  <c r="K14" i="55" a="1"/>
  <c r="K14" i="55" s="1"/>
  <c r="M22" i="55" a="1"/>
  <c r="M22" i="55" s="1"/>
  <c r="K22" i="55" a="1"/>
  <c r="K22" i="55" s="1"/>
  <c r="L22" i="55" a="1"/>
  <c r="L22" i="55" s="1"/>
  <c r="J22" i="55" a="1"/>
  <c r="J22" i="55" s="1"/>
  <c r="O5" i="29" a="1"/>
  <c r="O5" i="29" s="1"/>
  <c r="M5" i="29" a="1"/>
  <c r="M5" i="29" s="1"/>
  <c r="J5" i="29" a="1"/>
  <c r="J5" i="29" s="1"/>
  <c r="K5" i="29" a="1"/>
  <c r="K5" i="29" s="1"/>
  <c r="M28" i="29" a="1"/>
  <c r="M28" i="29" s="1"/>
  <c r="J28" i="29" a="1"/>
  <c r="J28" i="29" s="1"/>
  <c r="O28" i="29" a="1"/>
  <c r="O28" i="29" s="1"/>
  <c r="K28" i="29" a="1"/>
  <c r="K28" i="29" s="1"/>
  <c r="R47" i="29" a="1"/>
  <c r="R47" i="29" s="1"/>
  <c r="S47" i="29" s="1" a="1"/>
  <c r="S47" i="29" s="1"/>
  <c r="T47" i="29" s="1" a="1"/>
  <c r="T47" i="29" s="1"/>
  <c r="U47" i="29" s="1" a="1"/>
  <c r="U47" i="29" s="1"/>
  <c r="V47" i="29" s="1" a="1"/>
  <c r="V47" i="29" s="1"/>
  <c r="W47" i="29" s="1" a="1"/>
  <c r="W47" i="29" s="1"/>
  <c r="X47" i="29" s="1" a="1"/>
  <c r="X47" i="29" s="1"/>
  <c r="Y47" i="29" s="1" a="1"/>
  <c r="Y47" i="29" s="1"/>
  <c r="Z47" i="29" s="1" a="1"/>
  <c r="Z47" i="29" s="1"/>
  <c r="AA47" i="29" s="1" a="1"/>
  <c r="AA47" i="29" s="1"/>
  <c r="AL47" i="29" a="1"/>
  <c r="AL47" i="29" s="1"/>
  <c r="O51" i="29" a="1"/>
  <c r="O51" i="29" s="1"/>
  <c r="O48" i="29" a="1"/>
  <c r="O48" i="29" s="1"/>
  <c r="O47" i="29" a="1"/>
  <c r="O47" i="29" s="1"/>
  <c r="P47" i="29" s="1" a="1"/>
  <c r="P47" i="29" s="1"/>
  <c r="Q47" i="29" s="1" a="1"/>
  <c r="Q47" i="29" s="1"/>
  <c r="O49" i="29" a="1"/>
  <c r="O49" i="29" s="1"/>
  <c r="AB47" i="29" a="1"/>
  <c r="AB47" i="29" s="1"/>
  <c r="AC47" i="29" s="1" a="1"/>
  <c r="AC47" i="29" s="1"/>
  <c r="AD47" i="29" s="1" a="1"/>
  <c r="AD47" i="29" s="1"/>
  <c r="AE47" i="29" s="1" a="1"/>
  <c r="AE47" i="29" s="1"/>
  <c r="AF47" i="29" s="1" a="1"/>
  <c r="AF47" i="29" s="1"/>
  <c r="AG47" i="29" s="1" a="1"/>
  <c r="AG47" i="29" s="1"/>
  <c r="AH47" i="29" s="1" a="1"/>
  <c r="AH47" i="29" s="1"/>
  <c r="AI47" i="29" s="1" a="1"/>
  <c r="AI47" i="29" s="1"/>
  <c r="AJ47" i="29" s="1" a="1"/>
  <c r="AJ47" i="29" s="1"/>
  <c r="AK47" i="29" s="1" a="1"/>
  <c r="AK47" i="29" s="1"/>
  <c r="K47" i="29" a="1"/>
  <c r="K47" i="29" s="1"/>
  <c r="L47" i="29" s="1" a="1"/>
  <c r="L47" i="29" s="1"/>
  <c r="M47" i="29" a="1"/>
  <c r="M47" i="29" s="1"/>
  <c r="N47" i="29" s="1" a="1"/>
  <c r="N47" i="29" s="1"/>
  <c r="P53" i="52"/>
  <c r="H53" i="52"/>
  <c r="D53" i="52"/>
  <c r="H20" i="57"/>
  <c r="H19" i="57"/>
  <c r="Q9" i="56"/>
  <c r="Y9" i="56" s="1"/>
  <c r="N53" i="52"/>
  <c r="E97" i="47"/>
  <c r="G35" i="44"/>
  <c r="N9" i="55"/>
  <c r="N18" i="55" s="1" a="1"/>
  <c r="N18" i="55" s="1"/>
  <c r="E35" i="44"/>
  <c r="F35" i="44"/>
  <c r="E89" i="47"/>
  <c r="F53" i="52"/>
  <c r="E98" i="47"/>
  <c r="E92" i="47"/>
  <c r="G11" i="55"/>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G6" i="47"/>
  <c r="G8" i="47"/>
  <c r="G9" i="47"/>
  <c r="G7" i="47"/>
  <c r="N20" i="55" l="1" a="1"/>
  <c r="N20" i="55" s="1"/>
  <c r="N19" i="55" a="1"/>
  <c r="N19" i="55" s="1"/>
  <c r="N14" i="55" a="1"/>
  <c r="N14" i="55" s="1"/>
  <c r="N13" i="55" a="1"/>
  <c r="N13" i="55" s="1"/>
  <c r="N17" i="55" a="1"/>
  <c r="N17" i="55" s="1"/>
  <c r="N12" i="55" a="1"/>
  <c r="N12" i="55" s="1"/>
  <c r="N21" i="55" a="1"/>
  <c r="N21" i="55" s="1"/>
  <c r="N16" i="55" a="1"/>
  <c r="N16" i="55" s="1"/>
  <c r="N15" i="55" a="1"/>
  <c r="N15" i="55" s="1"/>
  <c r="N22" i="55" a="1"/>
  <c r="N22" i="55" s="1"/>
  <c r="J11" i="55" a="1"/>
  <c r="J11" i="55" s="1"/>
  <c r="L11" i="55" a="1"/>
  <c r="L11" i="55" s="1"/>
  <c r="N11" i="55" a="1"/>
  <c r="N11" i="55" s="1"/>
  <c r="M11" i="55" a="1"/>
  <c r="M11" i="55" s="1"/>
  <c r="K11" i="55" a="1"/>
  <c r="K11"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1" i="55" s="1" a="1"/>
  <c r="O11" i="55" s="1"/>
  <c r="H35"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H7" i="56" l="1" a="1"/>
  <c r="H7" i="56" s="1"/>
  <c r="H8" i="56" a="1"/>
  <c r="H8" i="56" s="1"/>
  <c r="H9" i="56" a="1"/>
  <c r="H9" i="56" s="1"/>
  <c r="O15" i="55" a="1"/>
  <c r="O15" i="55" s="1"/>
  <c r="O16" i="55" a="1"/>
  <c r="O16" i="55" s="1"/>
  <c r="O19" i="55" a="1"/>
  <c r="O19" i="55" s="1"/>
  <c r="O21" i="55" a="1"/>
  <c r="O21" i="55" s="1"/>
  <c r="O10" i="55" a="1"/>
  <c r="O10" i="55" s="1"/>
  <c r="O17" i="55" a="1"/>
  <c r="O17" i="55" s="1"/>
  <c r="O14" i="55" a="1"/>
  <c r="O14" i="55" s="1"/>
  <c r="O18" i="55" a="1"/>
  <c r="O18" i="55" s="1"/>
  <c r="O13" i="55" a="1"/>
  <c r="O13" i="55" s="1"/>
  <c r="O22" i="55" a="1"/>
  <c r="O22" i="55" s="1"/>
  <c r="O12" i="55" a="1"/>
  <c r="O12" i="55" s="1"/>
  <c r="O20" i="55" a="1"/>
  <c r="O20" i="55" s="1"/>
  <c r="G15" i="57" a="1"/>
  <c r="G15" i="57" s="1"/>
  <c r="G14" i="57" a="1"/>
  <c r="G14" i="57" s="1"/>
  <c r="G13" i="57" a="1"/>
  <c r="G13" i="57" s="1"/>
  <c r="H47" i="57"/>
  <c r="J47" i="57"/>
  <c r="L5" i="29" a="1"/>
  <c r="L5" i="29" s="1"/>
  <c r="L28" i="29" a="1"/>
  <c r="L28" i="29" s="1"/>
  <c r="O36"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5" i="44"/>
  <c r="P9" i="55"/>
  <c r="I104" i="56"/>
  <c r="G19" i="47"/>
  <c r="K19" i="47"/>
  <c r="J19" i="47"/>
  <c r="L19" i="47"/>
  <c r="M36" i="29"/>
  <c r="Q83" i="47"/>
  <c r="Z83" i="47"/>
  <c r="P13" i="55" l="1" a="1"/>
  <c r="P13" i="55" s="1"/>
  <c r="P18" i="55" a="1"/>
  <c r="P18" i="55" s="1"/>
  <c r="P14" i="55" a="1"/>
  <c r="P14" i="55" s="1"/>
  <c r="P12" i="55" a="1"/>
  <c r="P12" i="55" s="1"/>
  <c r="P20" i="55" a="1"/>
  <c r="P20" i="55" s="1"/>
  <c r="P10" i="55" a="1"/>
  <c r="P10" i="55" s="1"/>
  <c r="P15" i="55" a="1"/>
  <c r="P15" i="55" s="1"/>
  <c r="P21" i="55" a="1"/>
  <c r="P21" i="55" s="1"/>
  <c r="P19" i="55" a="1"/>
  <c r="P19" i="55" s="1"/>
  <c r="P22" i="55" a="1"/>
  <c r="P22" i="55" s="1"/>
  <c r="P16" i="55" a="1"/>
  <c r="P16" i="55" s="1"/>
  <c r="P17" i="55" a="1"/>
  <c r="P17" i="55" s="1"/>
  <c r="P11" i="55" a="1"/>
  <c r="P11" i="55" s="1"/>
  <c r="S88" i="56"/>
  <c r="AA88" i="56" s="1"/>
  <c r="S123" i="56" a="1"/>
  <c r="S123" i="56" s="1"/>
  <c r="T123" i="56" a="1"/>
  <c r="T123" i="56" s="1"/>
  <c r="P51" i="29" a="1"/>
  <c r="P51" i="29" s="1"/>
  <c r="Q51" i="29" s="1" a="1"/>
  <c r="Q51" i="29" s="1"/>
  <c r="K18" i="29"/>
  <c r="K24" i="29" s="1"/>
  <c r="E36" i="60"/>
  <c r="P8" i="56"/>
  <c r="X8" i="56" s="1"/>
  <c r="G43" i="56"/>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5" i="44"/>
  <c r="E81" i="57"/>
  <c r="E108" i="57"/>
  <c r="E55" i="57"/>
  <c r="E97" i="57"/>
  <c r="E56" i="57"/>
  <c r="E109" i="57"/>
  <c r="E101" i="57"/>
  <c r="E86" i="57"/>
  <c r="E93" i="57"/>
  <c r="E16" i="57"/>
  <c r="E54" i="57"/>
  <c r="E107" i="57"/>
  <c r="E75" i="57"/>
  <c r="K38" i="55"/>
  <c r="K35" i="55"/>
  <c r="K29"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17" i="29"/>
  <c r="K16" i="29"/>
  <c r="L83" i="47"/>
  <c r="AA83" i="47"/>
  <c r="M83" i="47"/>
  <c r="P43" i="56" l="1"/>
  <c r="P76" i="56" s="1"/>
  <c r="P92" i="56" s="1"/>
  <c r="X92" i="56" s="1"/>
  <c r="N176" i="56" a="1"/>
  <c r="N176" i="56" s="1"/>
  <c r="L176" i="56" a="1"/>
  <c r="L176" i="56" s="1"/>
  <c r="M176" i="56" s="1" a="1"/>
  <c r="M176" i="56" s="1"/>
  <c r="M50" i="29" a="1"/>
  <c r="M50" i="29" s="1"/>
  <c r="K50" i="29" a="1"/>
  <c r="K50" i="29" s="1"/>
  <c r="L50" i="29" s="1" a="1"/>
  <c r="L50" i="29" s="1"/>
  <c r="M51" i="29" a="1"/>
  <c r="M51" i="29" s="1"/>
  <c r="N51" i="29" s="1" a="1"/>
  <c r="N51" i="29" s="1"/>
  <c r="K51" i="29" a="1"/>
  <c r="K51" i="29" s="1"/>
  <c r="L51" i="29" s="1" a="1"/>
  <c r="L51" i="29" s="1"/>
  <c r="E23" i="60"/>
  <c r="J35" i="60"/>
  <c r="J38" i="60" s="1"/>
  <c r="X43" i="56"/>
  <c r="X76" i="56" s="1"/>
  <c r="J25" i="60"/>
  <c r="J34" i="60"/>
  <c r="J37" i="60" s="1"/>
  <c r="E22" i="60"/>
  <c r="F47" i="57"/>
  <c r="O49" i="57"/>
  <c r="H43" i="56"/>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K22" i="29"/>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5"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18" i="29"/>
  <c r="L38" i="55"/>
  <c r="M38" i="55" s="1"/>
  <c r="N38" i="55" s="1"/>
  <c r="K26" i="55"/>
  <c r="L35" i="55"/>
  <c r="M35" i="55" s="1"/>
  <c r="N35" i="55" s="1"/>
  <c r="O35" i="55" s="1"/>
  <c r="H60" i="56"/>
  <c r="I60" i="56" s="1"/>
  <c r="I55" i="56" s="1"/>
  <c r="H48" i="56"/>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K23" i="29"/>
  <c r="K23" i="35"/>
  <c r="H8" i="47" s="1"/>
  <c r="K25" i="35"/>
  <c r="H6" i="47" s="1"/>
  <c r="K26" i="35"/>
  <c r="H7" i="47" s="1"/>
  <c r="K24" i="35"/>
  <c r="H9" i="47" s="1"/>
  <c r="K22" i="35"/>
  <c r="H5" i="47" s="1"/>
  <c r="R83" i="47"/>
  <c r="S83" i="47"/>
  <c r="G83" i="56" l="1"/>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28" i="29" a="1"/>
  <c r="N28" i="29" s="1"/>
  <c r="N36" i="29" s="1"/>
  <c r="R51" i="29" s="1" a="1"/>
  <c r="R51"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K49" i="29" a="1"/>
  <c r="K49" i="29" s="1"/>
  <c r="L49" i="29" s="1" a="1"/>
  <c r="L49" i="29" s="1"/>
  <c r="M49" i="29" a="1"/>
  <c r="M49" i="29" s="1"/>
  <c r="N49" i="29" s="1" a="1"/>
  <c r="N49" i="29" s="1"/>
  <c r="M48" i="29" a="1"/>
  <c r="M48" i="29" s="1"/>
  <c r="N48" i="29" s="1" a="1"/>
  <c r="N48" i="29" s="1"/>
  <c r="K48" i="29" a="1"/>
  <c r="K48" i="29" s="1"/>
  <c r="L48" i="29" s="1" a="1"/>
  <c r="L48" i="29" s="1"/>
  <c r="L16" i="29"/>
  <c r="M16" i="29" s="1"/>
  <c r="M22"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L24" i="29"/>
  <c r="M18"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38" i="55"/>
  <c r="D254" i="57"/>
  <c r="J261" i="57" s="1"/>
  <c r="L30" i="55"/>
  <c r="M30" i="55" s="1"/>
  <c r="N30" i="55" s="1"/>
  <c r="O30" i="55" s="1"/>
  <c r="D253" i="57"/>
  <c r="J260" i="57" s="1"/>
  <c r="E129" i="57"/>
  <c r="E155" i="57" s="1"/>
  <c r="E128" i="57"/>
  <c r="E156" i="57" s="1"/>
  <c r="E193" i="57" s="1"/>
  <c r="W193" i="57" s="1"/>
  <c r="E59" i="57"/>
  <c r="E60" i="57" s="1"/>
  <c r="E127" i="57"/>
  <c r="E154" i="57" s="1"/>
  <c r="J233" i="57"/>
  <c r="L17" i="29"/>
  <c r="M17" i="29" s="1"/>
  <c r="L26" i="55"/>
  <c r="M26" i="55" s="1"/>
  <c r="N26" i="55" s="1"/>
  <c r="O26" i="55" s="1"/>
  <c r="L29" i="55"/>
  <c r="M29" i="55" s="1"/>
  <c r="N29" i="55" s="1"/>
  <c r="O29" i="55" s="1"/>
  <c r="P29" i="55" s="1"/>
  <c r="J235" i="57"/>
  <c r="H51" i="56"/>
  <c r="H59" i="56"/>
  <c r="H56" i="56"/>
  <c r="H55" i="56"/>
  <c r="H98" i="56" s="1"/>
  <c r="I98" i="56" s="1"/>
  <c r="H58" i="56"/>
  <c r="H57" i="56"/>
  <c r="H54" i="56"/>
  <c r="H53" i="56"/>
  <c r="H52" i="56"/>
  <c r="P37" i="55"/>
  <c r="P32" i="55"/>
  <c r="P33" i="55"/>
  <c r="P34" i="55"/>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H84" i="47"/>
  <c r="N16" i="29"/>
  <c r="O16" i="29" s="1"/>
  <c r="O22"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P48" i="29" a="1"/>
  <c r="P48" i="29" s="1"/>
  <c r="Q48" i="29" s="1" a="1"/>
  <c r="Q48" i="29" s="1"/>
  <c r="O50" i="29" a="1"/>
  <c r="O50" i="29" s="1"/>
  <c r="N50" i="29" a="1"/>
  <c r="N50" i="29" s="1"/>
  <c r="S51" i="29" a="1"/>
  <c r="S51"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17" i="29"/>
  <c r="O17" i="29" s="1"/>
  <c r="O23" i="29" s="1"/>
  <c r="M23" i="29"/>
  <c r="M24" i="29"/>
  <c r="N18" i="29"/>
  <c r="O18" i="29" s="1"/>
  <c r="O24" i="29" s="1"/>
  <c r="P80" i="56"/>
  <c r="P96" i="56" s="1"/>
  <c r="X96" i="56" s="1"/>
  <c r="P83" i="56"/>
  <c r="P99" i="56" s="1"/>
  <c r="X99" i="56" s="1"/>
  <c r="X80" i="56"/>
  <c r="R31" i="58"/>
  <c r="R34" i="58" s="1"/>
  <c r="R35" i="58" s="1"/>
  <c r="R36" i="58" s="1"/>
  <c r="R41" i="58" s="1"/>
  <c r="P41" i="58"/>
  <c r="S14" i="58"/>
  <c r="S23" i="58"/>
  <c r="R24" i="58"/>
  <c r="P27" i="55"/>
  <c r="M135" i="47" s="1"/>
  <c r="J108" i="47"/>
  <c r="BH201" i="57"/>
  <c r="BE220" i="57"/>
  <c r="BE221" i="57"/>
  <c r="BH202" i="57"/>
  <c r="E112" i="57"/>
  <c r="E186" i="57"/>
  <c r="P30" i="55"/>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H86" i="56"/>
  <c r="AP78" i="56" s="1"/>
  <c r="AP80" i="56" s="1"/>
  <c r="AP81" i="56" s="1"/>
  <c r="H102" i="56"/>
  <c r="M131" i="47"/>
  <c r="M130" i="47"/>
  <c r="M127" i="47"/>
  <c r="G21" i="57"/>
  <c r="M134" i="47"/>
  <c r="P36" i="55"/>
  <c r="M128" i="47"/>
  <c r="I85" i="47"/>
  <c r="H85" i="47"/>
  <c r="I86" i="47"/>
  <c r="H86" i="47"/>
  <c r="M25" i="35"/>
  <c r="N25" i="35" s="1"/>
  <c r="K108" i="47"/>
  <c r="I84" i="47"/>
  <c r="I8" i="47"/>
  <c r="M23" i="35"/>
  <c r="M26" i="35"/>
  <c r="I7" i="47"/>
  <c r="M22" i="35"/>
  <c r="I5" i="47"/>
  <c r="M24" i="35"/>
  <c r="I9" i="47"/>
  <c r="AC83" i="47"/>
  <c r="U83" i="47"/>
  <c r="S117" i="56" l="1" a="1"/>
  <c r="S117" i="56" s="1"/>
  <c r="I56" i="57"/>
  <c r="Y43" i="56"/>
  <c r="Y76" i="56" s="1"/>
  <c r="N22" i="29"/>
  <c r="R48" i="29" s="1" a="1"/>
  <c r="R48" i="29" s="1"/>
  <c r="Y49" i="57"/>
  <c r="Y57" i="57" s="1"/>
  <c r="N23" i="29"/>
  <c r="R49" i="29" s="1" a="1"/>
  <c r="R49" i="29" s="1"/>
  <c r="S49" i="29" s="1" a="1"/>
  <c r="S49" i="29"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0" i="29" a="1"/>
  <c r="P50" i="29" s="1"/>
  <c r="Q50" i="29" s="1" a="1"/>
  <c r="Q50" i="29" s="1"/>
  <c r="S48" i="29" a="1"/>
  <c r="S48" i="29" s="1"/>
  <c r="P49" i="29" a="1"/>
  <c r="P49" i="29" s="1"/>
  <c r="Q49" i="29" s="1" a="1"/>
  <c r="Q49" i="29"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J84" i="47"/>
  <c r="J86" i="47"/>
  <c r="J85" i="47"/>
  <c r="BE219" i="57"/>
  <c r="BH200" i="57"/>
  <c r="BF221" i="57"/>
  <c r="BI201" i="57"/>
  <c r="M25" i="44"/>
  <c r="M26" i="44" s="1"/>
  <c r="J238" i="57"/>
  <c r="J237" i="57"/>
  <c r="E169" i="57"/>
  <c r="E176" i="57" s="1"/>
  <c r="BE224" i="57"/>
  <c r="BF224" i="57" s="1"/>
  <c r="BH205" i="57"/>
  <c r="BI205" i="57" s="1"/>
  <c r="J239" i="57"/>
  <c r="BE225" i="57"/>
  <c r="BF225" i="57" s="1"/>
  <c r="BH206" i="57"/>
  <c r="BI206" i="57" s="1"/>
  <c r="M129" i="47"/>
  <c r="M133" i="47"/>
  <c r="N127" i="47"/>
  <c r="I108" i="47"/>
  <c r="K85" i="47"/>
  <c r="K86" i="47"/>
  <c r="N24" i="29"/>
  <c r="R50" i="29" s="1" a="1"/>
  <c r="R50" i="29" s="1"/>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S50" i="29" a="1"/>
  <c r="S50" i="29" s="1"/>
  <c r="Y61" i="57"/>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5" i="44"/>
  <c r="N26" i="44" s="1"/>
  <c r="E177" i="57"/>
  <c r="E178" i="57"/>
  <c r="E173" i="57"/>
  <c r="E175" i="57"/>
  <c r="E174" i="57"/>
  <c r="E172" i="57"/>
  <c r="E179" i="57"/>
  <c r="O147" i="56"/>
  <c r="O127" i="47"/>
  <c r="L85" i="47"/>
  <c r="L86" i="47"/>
  <c r="L108" i="47"/>
  <c r="M108" i="47"/>
  <c r="O108" i="47"/>
  <c r="O23" i="35"/>
  <c r="K8" i="47"/>
  <c r="O26" i="35"/>
  <c r="K7" i="47"/>
  <c r="K9" i="47"/>
  <c r="O24" i="35"/>
  <c r="P25" i="35"/>
  <c r="L6" i="47"/>
  <c r="O22" i="35"/>
  <c r="K5" i="47"/>
  <c r="AE83" i="47"/>
  <c r="W83" i="47"/>
  <c r="G58" i="57" l="1"/>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5" i="44"/>
  <c r="O26" i="44" s="1"/>
  <c r="M85" i="47"/>
  <c r="O86" i="47"/>
  <c r="M86" i="47"/>
  <c r="K84" i="47"/>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N85" i="47"/>
  <c r="O85" i="47"/>
  <c r="P25" i="44"/>
  <c r="P26" i="44" s="1"/>
  <c r="N86" i="47"/>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5" i="44"/>
  <c r="Q26" i="44" s="1"/>
  <c r="M84" i="47"/>
  <c r="S25" i="35"/>
  <c r="O6" i="47"/>
  <c r="R24" i="35"/>
  <c r="N9" i="47"/>
  <c r="N7" i="47"/>
  <c r="R26" i="35"/>
  <c r="N8" i="47"/>
  <c r="R23" i="35"/>
  <c r="N5" i="47"/>
  <c r="R22" i="35"/>
  <c r="X24" i="58" l="1"/>
  <c r="Y23" i="58"/>
  <c r="Z59" i="57"/>
  <c r="H58" i="57"/>
  <c r="X31" i="58"/>
  <c r="X34" i="58" s="1"/>
  <c r="X35" i="58" s="1"/>
  <c r="X168" i="58" s="1"/>
  <c r="W36" i="58"/>
  <c r="W41" i="58" s="1"/>
  <c r="W168" i="58"/>
  <c r="Y24" i="58"/>
  <c r="Y31" i="58"/>
  <c r="Y34" i="58" s="1"/>
  <c r="Y35" i="58" s="1"/>
  <c r="N84" i="47"/>
  <c r="O84" i="47"/>
  <c r="Z23" i="58"/>
  <c r="R25" i="44"/>
  <c r="R26" i="44" s="1"/>
  <c r="O5" i="47"/>
  <c r="S22" i="35"/>
  <c r="S24" i="35"/>
  <c r="O9" i="47"/>
  <c r="S23" i="35"/>
  <c r="O8" i="47"/>
  <c r="P6" i="47"/>
  <c r="T25" i="35"/>
  <c r="S26" i="35"/>
  <c r="O7" i="47"/>
  <c r="X36" i="58" l="1"/>
  <c r="X41" i="58" s="1"/>
  <c r="X169" i="58"/>
  <c r="Z60" i="57"/>
  <c r="H59" i="57"/>
  <c r="H60" i="57" s="1"/>
  <c r="Y169" i="58"/>
  <c r="Y168" i="58"/>
  <c r="Y36" i="58"/>
  <c r="Z24" i="58"/>
  <c r="Z31" i="58"/>
  <c r="Z34" i="58" s="1"/>
  <c r="Z35" i="58" s="1"/>
  <c r="AA23" i="58"/>
  <c r="S25" i="44"/>
  <c r="S26" i="44" s="1"/>
  <c r="P9" i="47"/>
  <c r="T24" i="35"/>
  <c r="T26" i="35"/>
  <c r="P7" i="47"/>
  <c r="T23" i="35"/>
  <c r="P8" i="47"/>
  <c r="T22" i="35"/>
  <c r="P5" i="47"/>
  <c r="U25" i="35"/>
  <c r="Q6" i="47"/>
  <c r="Y41" i="58" l="1"/>
  <c r="Z168" i="58"/>
  <c r="Z169" i="58"/>
  <c r="Z36" i="58"/>
  <c r="Z41" i="58" s="1"/>
  <c r="AA31" i="58"/>
  <c r="AA34" i="58" s="1"/>
  <c r="AA35" i="58" s="1"/>
  <c r="AA36" i="58" s="1"/>
  <c r="AA24" i="58"/>
  <c r="AB23" i="58"/>
  <c r="T25" i="44"/>
  <c r="T26" i="44" s="1"/>
  <c r="U23" i="35"/>
  <c r="Q8" i="47"/>
  <c r="Q9" i="47"/>
  <c r="U24" i="35"/>
  <c r="V25" i="35"/>
  <c r="R6" i="47"/>
  <c r="U22" i="35"/>
  <c r="Q5" i="47"/>
  <c r="U26" i="35"/>
  <c r="Q7" i="47"/>
  <c r="AA41" i="58" l="1"/>
  <c r="AB24" i="58"/>
  <c r="AB31" i="58"/>
  <c r="AB34" i="58" s="1"/>
  <c r="AA168" i="58"/>
  <c r="AA169" i="58"/>
  <c r="AC23" i="58"/>
  <c r="U25" i="44"/>
  <c r="U26" i="44" s="1"/>
  <c r="P3" i="29"/>
  <c r="V26" i="35"/>
  <c r="R7" i="47"/>
  <c r="V24" i="35"/>
  <c r="R9" i="47"/>
  <c r="R5" i="47"/>
  <c r="V22" i="35"/>
  <c r="R8" i="47"/>
  <c r="V23" i="35"/>
  <c r="W25" i="35"/>
  <c r="S6" i="47"/>
  <c r="P28" i="29" l="1" a="1"/>
  <c r="P28" i="29" s="1"/>
  <c r="P36" i="29" s="1"/>
  <c r="P5" i="29" a="1"/>
  <c r="P5" i="29" s="1"/>
  <c r="P18" i="29" s="1"/>
  <c r="AC24" i="58"/>
  <c r="AB35" i="58"/>
  <c r="AG60" i="58"/>
  <c r="AB60" i="58"/>
  <c r="AC31" i="58"/>
  <c r="AC34" i="58" s="1"/>
  <c r="V25" i="44"/>
  <c r="V26" i="44" s="1"/>
  <c r="AD23" i="58"/>
  <c r="W26" i="35"/>
  <c r="S7" i="47"/>
  <c r="W24" i="35"/>
  <c r="S9" i="47"/>
  <c r="X25" i="35"/>
  <c r="T6" i="47"/>
  <c r="S5" i="47"/>
  <c r="W22" i="35"/>
  <c r="W23" i="35"/>
  <c r="S8" i="47"/>
  <c r="AB51" i="29" l="1" a="1"/>
  <c r="AB51" i="29" s="1"/>
  <c r="T51" i="29" a="1"/>
  <c r="T51" i="29" s="1"/>
  <c r="U51" i="29" s="1" a="1"/>
  <c r="U51" i="29" s="1"/>
  <c r="V51" i="29" s="1" a="1"/>
  <c r="V51" i="29" s="1"/>
  <c r="W51" i="29" s="1" a="1"/>
  <c r="W51" i="29" s="1"/>
  <c r="X51" i="29" s="1" a="1"/>
  <c r="X51" i="29" s="1"/>
  <c r="Y51" i="29" s="1" a="1"/>
  <c r="Y51" i="29" s="1"/>
  <c r="Z51" i="29" s="1" a="1"/>
  <c r="Z51" i="29" s="1"/>
  <c r="AA51" i="29" s="1" a="1"/>
  <c r="AA51" i="29" s="1"/>
  <c r="J21" i="57"/>
  <c r="S32" i="57" s="1"/>
  <c r="AC35" i="58"/>
  <c r="AB169" i="58"/>
  <c r="AB168" i="58"/>
  <c r="AB36" i="58"/>
  <c r="AB41" i="58" s="1"/>
  <c r="AD31" i="58"/>
  <c r="AD34" i="58" s="1"/>
  <c r="AD24" i="58"/>
  <c r="AE23" i="58"/>
  <c r="W25" i="44"/>
  <c r="W26" i="44" s="1"/>
  <c r="P24" i="29"/>
  <c r="P17" i="29"/>
  <c r="P23" i="29" s="1"/>
  <c r="P16" i="29"/>
  <c r="P108" i="47"/>
  <c r="Y25" i="35"/>
  <c r="U6" i="47"/>
  <c r="X26" i="35"/>
  <c r="T7" i="47"/>
  <c r="X24" i="35"/>
  <c r="T9" i="47"/>
  <c r="T5" i="47"/>
  <c r="X22" i="35"/>
  <c r="X23" i="35"/>
  <c r="T8" i="47"/>
  <c r="AB49" i="29" l="1" a="1"/>
  <c r="AB49" i="29" s="1"/>
  <c r="Y85" i="47" s="1"/>
  <c r="T49" i="29" a="1"/>
  <c r="T49" i="29" s="1"/>
  <c r="U49" i="29" s="1" a="1"/>
  <c r="U49" i="29" s="1"/>
  <c r="V49" i="29" s="1" a="1"/>
  <c r="V49" i="29" s="1"/>
  <c r="W49" i="29" s="1" a="1"/>
  <c r="W49" i="29" s="1"/>
  <c r="X49" i="29" s="1" a="1"/>
  <c r="X49" i="29" s="1"/>
  <c r="Y49" i="29" s="1" a="1"/>
  <c r="Y49" i="29" s="1"/>
  <c r="Z49" i="29" s="1" a="1"/>
  <c r="Z49" i="29" s="1"/>
  <c r="AA49" i="29" s="1" a="1"/>
  <c r="AA49" i="29" s="1"/>
  <c r="AB50" i="29" a="1"/>
  <c r="AB50" i="29" s="1"/>
  <c r="Y86" i="47" s="1"/>
  <c r="T50" i="29" a="1"/>
  <c r="T50" i="29" s="1"/>
  <c r="U50" i="29" s="1" a="1"/>
  <c r="U50" i="29" s="1"/>
  <c r="V50" i="29" s="1" a="1"/>
  <c r="V50" i="29" s="1"/>
  <c r="W50" i="29" s="1" a="1"/>
  <c r="W50" i="29" s="1"/>
  <c r="X50" i="29" s="1" a="1"/>
  <c r="X50" i="29" s="1"/>
  <c r="Y50" i="29" s="1" a="1"/>
  <c r="Y50" i="29" s="1"/>
  <c r="Z50" i="29" s="1" a="1"/>
  <c r="Z50" i="29" s="1"/>
  <c r="AA50" i="29" s="1" a="1"/>
  <c r="AA50" i="29" s="1"/>
  <c r="AB32" i="57"/>
  <c r="AB56" i="57" s="1"/>
  <c r="T32" i="57"/>
  <c r="K32" i="57" s="1"/>
  <c r="S56" i="57"/>
  <c r="S109" i="57"/>
  <c r="S87" i="57"/>
  <c r="AD35" i="58"/>
  <c r="AC168" i="58"/>
  <c r="AC169" i="58"/>
  <c r="AC36" i="58"/>
  <c r="AC41" i="58" s="1"/>
  <c r="AE24" i="58"/>
  <c r="AE31" i="58"/>
  <c r="AE34" i="58" s="1"/>
  <c r="P86" i="47"/>
  <c r="P85" i="47"/>
  <c r="X25" i="44"/>
  <c r="X26" i="44" s="1"/>
  <c r="AF23" i="58"/>
  <c r="P22" i="29"/>
  <c r="Y26" i="35"/>
  <c r="U7" i="47"/>
  <c r="U5" i="47"/>
  <c r="Y22" i="35"/>
  <c r="Y23" i="35"/>
  <c r="U8" i="47"/>
  <c r="Z25" i="35"/>
  <c r="V6" i="47"/>
  <c r="Y24" i="35"/>
  <c r="U9" i="47"/>
  <c r="J32" i="57" l="1"/>
  <c r="AB48" i="29" a="1"/>
  <c r="AB48" i="29" s="1"/>
  <c r="T48" i="29" a="1"/>
  <c r="T48" i="29" s="1"/>
  <c r="U48" i="29" s="1" a="1"/>
  <c r="U48" i="29" s="1"/>
  <c r="V48" i="29" s="1" a="1"/>
  <c r="V48" i="29" s="1"/>
  <c r="W48" i="29" s="1" a="1"/>
  <c r="W48" i="29" s="1"/>
  <c r="X48" i="29" s="1" a="1"/>
  <c r="X48" i="29" s="1"/>
  <c r="Y48" i="29" s="1" a="1"/>
  <c r="Y48" i="29" s="1"/>
  <c r="Z48" i="29" s="1" a="1"/>
  <c r="Z48" i="29" s="1"/>
  <c r="AA48" i="29" s="1" a="1"/>
  <c r="AA48" i="29" s="1"/>
  <c r="AB109" i="57"/>
  <c r="J109" i="57" s="1"/>
  <c r="J56" i="57"/>
  <c r="AB87" i="57"/>
  <c r="J87" i="57" s="1"/>
  <c r="J90" i="57" s="1"/>
  <c r="T87" i="57"/>
  <c r="AF24" i="58"/>
  <c r="AD168" i="58"/>
  <c r="AD169" i="58"/>
  <c r="AD36" i="58"/>
  <c r="AD41" i="58" s="1"/>
  <c r="AE35" i="58"/>
  <c r="AF31" i="58"/>
  <c r="AF34" i="58" s="1"/>
  <c r="Y25" i="44"/>
  <c r="Y26" i="44" s="1"/>
  <c r="AG23" i="58"/>
  <c r="P84" i="47"/>
  <c r="Q108" i="47"/>
  <c r="Z23" i="35"/>
  <c r="V8" i="47"/>
  <c r="V5" i="47"/>
  <c r="Z22" i="35"/>
  <c r="V7" i="47"/>
  <c r="Z26" i="35"/>
  <c r="Z24" i="35"/>
  <c r="V9" i="47"/>
  <c r="W6" i="47"/>
  <c r="AA25" i="35"/>
  <c r="AG24" i="58" l="1"/>
  <c r="AE168" i="58"/>
  <c r="AE169" i="58"/>
  <c r="AE36" i="58"/>
  <c r="AE41" i="58" s="1"/>
  <c r="AF35" i="58"/>
  <c r="AG31" i="58"/>
  <c r="AG34" i="58" s="1"/>
  <c r="Q86" i="47"/>
  <c r="Q85" i="47"/>
  <c r="AH23" i="58"/>
  <c r="Z25" i="44"/>
  <c r="Z26" i="44" s="1"/>
  <c r="R108" i="47"/>
  <c r="AA24" i="35"/>
  <c r="W9" i="47"/>
  <c r="AA22" i="35"/>
  <c r="W5" i="47"/>
  <c r="AA23" i="35"/>
  <c r="W8" i="47"/>
  <c r="AB25" i="35"/>
  <c r="X6" i="47"/>
  <c r="AA26" i="35"/>
  <c r="W7" i="47"/>
  <c r="AH24" i="58" l="1"/>
  <c r="AF169" i="58"/>
  <c r="AF168" i="58"/>
  <c r="AF36" i="58"/>
  <c r="AF41" i="58" s="1"/>
  <c r="AG35" i="58"/>
  <c r="AH31" i="58"/>
  <c r="AH34" i="58" s="1"/>
  <c r="R86" i="47"/>
  <c r="R85" i="47"/>
  <c r="AA25" i="44"/>
  <c r="AA26" i="44" s="1"/>
  <c r="AI23" i="58"/>
  <c r="AI24" i="58" s="1"/>
  <c r="Q84" i="47"/>
  <c r="S108" i="47"/>
  <c r="AB23" i="35"/>
  <c r="X8" i="47"/>
  <c r="AB26" i="35"/>
  <c r="X7" i="47"/>
  <c r="AC25" i="35"/>
  <c r="Y6" i="47"/>
  <c r="AB22" i="35"/>
  <c r="X5" i="47"/>
  <c r="X9" i="47"/>
  <c r="AB24" i="35"/>
  <c r="AH35" i="58" l="1"/>
  <c r="AG169" i="58"/>
  <c r="AG168" i="58"/>
  <c r="AG36" i="58"/>
  <c r="AG41" i="58" s="1"/>
  <c r="AI31" i="58"/>
  <c r="AI34" i="58" s="1"/>
  <c r="S86" i="47"/>
  <c r="S85" i="47"/>
  <c r="AJ23" i="58"/>
  <c r="AB25" i="44"/>
  <c r="AB26" i="44" s="1"/>
  <c r="R84" i="47"/>
  <c r="T108" i="47"/>
  <c r="Y9" i="47"/>
  <c r="AC24" i="35"/>
  <c r="AC26" i="35"/>
  <c r="Y7" i="47"/>
  <c r="AD25" i="35"/>
  <c r="Z6" i="47"/>
  <c r="Y5" i="47"/>
  <c r="AC22" i="35"/>
  <c r="AC23" i="35"/>
  <c r="Y8" i="47"/>
  <c r="AH169" i="58" l="1"/>
  <c r="AH168" i="58"/>
  <c r="AH36" i="58"/>
  <c r="AH41" i="58" s="1"/>
  <c r="AI35" i="58"/>
  <c r="AJ31" i="58"/>
  <c r="AJ34" i="58" s="1"/>
  <c r="AJ24" i="58"/>
  <c r="T86" i="47"/>
  <c r="T85" i="47"/>
  <c r="AC25" i="44"/>
  <c r="AC26" i="44" s="1"/>
  <c r="AK23" i="58"/>
  <c r="S84" i="47"/>
  <c r="U108" i="47"/>
  <c r="AD26" i="35"/>
  <c r="Z7" i="47"/>
  <c r="AD23" i="35"/>
  <c r="Z8" i="47"/>
  <c r="AE25" i="35"/>
  <c r="AA6" i="47"/>
  <c r="Z5" i="47"/>
  <c r="AD22" i="35"/>
  <c r="AD24" i="35"/>
  <c r="Z9" i="47"/>
  <c r="AJ35" i="58" l="1"/>
  <c r="AI169" i="58"/>
  <c r="AI168" i="58"/>
  <c r="AI36" i="58"/>
  <c r="AI41" i="58" s="1"/>
  <c r="AK31" i="58"/>
  <c r="AK34" i="58" s="1"/>
  <c r="AK24" i="58"/>
  <c r="U86" i="47"/>
  <c r="U85" i="47"/>
  <c r="AD25" i="44"/>
  <c r="AD26" i="44" s="1"/>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P6" i="35"/>
  <c r="Q3" i="29"/>
  <c r="R3" i="29"/>
  <c r="V108" i="47"/>
  <c r="T84" i="47"/>
  <c r="AE23" i="35"/>
  <c r="AA8" i="47"/>
  <c r="AE26" i="35"/>
  <c r="AA7" i="47"/>
  <c r="AF25" i="35"/>
  <c r="AB6" i="47"/>
  <c r="AE24" i="35"/>
  <c r="AA9" i="47"/>
  <c r="AE22" i="35"/>
  <c r="AA5" i="47"/>
  <c r="AN18" i="55" l="1" a="1"/>
  <c r="AN18" i="55" s="1"/>
  <c r="AN17" i="55" a="1"/>
  <c r="AN17" i="55" s="1"/>
  <c r="AN14" i="55" a="1"/>
  <c r="AN14" i="55" s="1"/>
  <c r="AN21" i="55" a="1"/>
  <c r="AN21" i="55" s="1"/>
  <c r="AN12" i="55" a="1"/>
  <c r="AN12" i="55" s="1"/>
  <c r="AN22" i="55" a="1"/>
  <c r="AN22" i="55" s="1"/>
  <c r="AN10" i="55" a="1"/>
  <c r="AN10" i="55" s="1"/>
  <c r="AN19" i="55" a="1"/>
  <c r="AN19" i="55" s="1"/>
  <c r="AN16" i="55" a="1"/>
  <c r="AN16" i="55" s="1"/>
  <c r="AN15" i="55" a="1"/>
  <c r="AN15" i="55" s="1"/>
  <c r="AN13" i="55" a="1"/>
  <c r="AN13" i="55" s="1"/>
  <c r="AN20" i="55" a="1"/>
  <c r="AN20" i="55" s="1"/>
  <c r="AN11" i="55" a="1"/>
  <c r="AN11" i="55" s="1"/>
  <c r="AI15" i="55" a="1"/>
  <c r="AI15" i="55" s="1"/>
  <c r="AI20" i="55" a="1"/>
  <c r="AI20" i="55" s="1"/>
  <c r="AI16" i="55" a="1"/>
  <c r="AI16" i="55" s="1"/>
  <c r="AI22" i="55" a="1"/>
  <c r="AI22" i="55" s="1"/>
  <c r="AI10" i="55" a="1"/>
  <c r="AI10" i="55" s="1"/>
  <c r="AI19" i="55" a="1"/>
  <c r="AI19" i="55" s="1"/>
  <c r="AI12" i="55" a="1"/>
  <c r="AI12" i="55" s="1"/>
  <c r="AI21" i="55" a="1"/>
  <c r="AI21" i="55" s="1"/>
  <c r="AI17" i="55" a="1"/>
  <c r="AI17" i="55" s="1"/>
  <c r="AI13" i="55" a="1"/>
  <c r="AI13" i="55" s="1"/>
  <c r="AI18" i="55" a="1"/>
  <c r="AI18" i="55" s="1"/>
  <c r="AI14" i="55" a="1"/>
  <c r="AI14" i="55" s="1"/>
  <c r="AI11" i="55" a="1"/>
  <c r="AI11" i="55" s="1"/>
  <c r="AF15" i="55" a="1"/>
  <c r="AF15" i="55" s="1"/>
  <c r="AF17" i="55" a="1"/>
  <c r="AF17" i="55" s="1"/>
  <c r="AF20" i="55" a="1"/>
  <c r="AF20" i="55" s="1"/>
  <c r="AF10" i="55" a="1"/>
  <c r="AF10" i="55" s="1"/>
  <c r="AF18" i="55" a="1"/>
  <c r="AF18" i="55" s="1"/>
  <c r="AF19" i="55" a="1"/>
  <c r="AF19" i="55" s="1"/>
  <c r="AF16" i="55" a="1"/>
  <c r="AF16" i="55" s="1"/>
  <c r="AF21" i="55" a="1"/>
  <c r="AF21" i="55" s="1"/>
  <c r="AF13" i="55" a="1"/>
  <c r="AF13" i="55" s="1"/>
  <c r="AF22" i="55" a="1"/>
  <c r="AF22" i="55" s="1"/>
  <c r="AF14" i="55" a="1"/>
  <c r="AF14" i="55" s="1"/>
  <c r="AF12" i="55" a="1"/>
  <c r="AF12" i="55" s="1"/>
  <c r="AF11" i="55" a="1"/>
  <c r="AF11" i="55" s="1"/>
  <c r="Z21" i="55" a="1"/>
  <c r="Z21" i="55" s="1"/>
  <c r="Z17" i="55" a="1"/>
  <c r="Z17" i="55" s="1"/>
  <c r="Z18" i="55" a="1"/>
  <c r="Z18" i="55" s="1"/>
  <c r="Z20" i="55" a="1"/>
  <c r="Z20" i="55" s="1"/>
  <c r="Z16" i="55" a="1"/>
  <c r="Z16" i="55" s="1"/>
  <c r="Z12" i="55" a="1"/>
  <c r="Z12" i="55" s="1"/>
  <c r="Z14" i="55" a="1"/>
  <c r="Z14" i="55" s="1"/>
  <c r="Z10" i="55" a="1"/>
  <c r="Z10" i="55" s="1"/>
  <c r="Z19" i="55" a="1"/>
  <c r="Z19" i="55" s="1"/>
  <c r="Z22" i="55" a="1"/>
  <c r="Z22" i="55" s="1"/>
  <c r="Z15" i="55" a="1"/>
  <c r="Z15" i="55" s="1"/>
  <c r="Z13" i="55" a="1"/>
  <c r="Z13" i="55" s="1"/>
  <c r="Z11" i="55" a="1"/>
  <c r="Z11" i="55" s="1"/>
  <c r="S21" i="55" a="1"/>
  <c r="S21" i="55" s="1"/>
  <c r="S10" i="55" a="1"/>
  <c r="S10" i="55" s="1"/>
  <c r="S20" i="55" a="1"/>
  <c r="S20" i="55" s="1"/>
  <c r="S14" i="55" a="1"/>
  <c r="S14" i="55" s="1"/>
  <c r="S19" i="55" a="1"/>
  <c r="S19" i="55" s="1"/>
  <c r="S17" i="55" a="1"/>
  <c r="S17" i="55" s="1"/>
  <c r="S12" i="55" a="1"/>
  <c r="S12" i="55" s="1"/>
  <c r="S15" i="55" a="1"/>
  <c r="S15" i="55" s="1"/>
  <c r="S18" i="55" a="1"/>
  <c r="S18" i="55" s="1"/>
  <c r="S16" i="55" a="1"/>
  <c r="S16" i="55" s="1"/>
  <c r="S22" i="55" a="1"/>
  <c r="S22" i="55" s="1"/>
  <c r="S13" i="55" a="1"/>
  <c r="S13" i="55" s="1"/>
  <c r="S11" i="55" a="1"/>
  <c r="S11" i="55" s="1"/>
  <c r="R22" i="55" a="1"/>
  <c r="R22" i="55" s="1"/>
  <c r="R15" i="55" a="1"/>
  <c r="R15" i="55" s="1"/>
  <c r="R16" i="55" a="1"/>
  <c r="R16" i="55" s="1"/>
  <c r="R19" i="55" a="1"/>
  <c r="R19" i="55" s="1"/>
  <c r="R21" i="55" a="1"/>
  <c r="R21" i="55" s="1"/>
  <c r="R18" i="55" a="1"/>
  <c r="R18" i="55" s="1"/>
  <c r="R10" i="55" a="1"/>
  <c r="R10" i="55" s="1"/>
  <c r="R13" i="55" a="1"/>
  <c r="R13" i="55" s="1"/>
  <c r="R14" i="55" a="1"/>
  <c r="R14" i="55" s="1"/>
  <c r="R17" i="55" a="1"/>
  <c r="R17" i="55" s="1"/>
  <c r="R20" i="55" a="1"/>
  <c r="R20" i="55" s="1"/>
  <c r="R12" i="55" a="1"/>
  <c r="R12" i="55" s="1"/>
  <c r="R11" i="55" a="1"/>
  <c r="R11" i="55" s="1"/>
  <c r="AG10" i="55" a="1"/>
  <c r="AG10" i="55" s="1"/>
  <c r="AG22" i="55" a="1"/>
  <c r="AG22" i="55" s="1"/>
  <c r="AG17" i="55" a="1"/>
  <c r="AG17" i="55" s="1"/>
  <c r="AG19" i="55" a="1"/>
  <c r="AG19" i="55" s="1"/>
  <c r="AG16" i="55" a="1"/>
  <c r="AG16" i="55" s="1"/>
  <c r="AG13" i="55" a="1"/>
  <c r="AG13" i="55" s="1"/>
  <c r="AG21" i="55" a="1"/>
  <c r="AG21" i="55" s="1"/>
  <c r="AG12" i="55" a="1"/>
  <c r="AG12" i="55" s="1"/>
  <c r="AG18" i="55" a="1"/>
  <c r="AG18" i="55" s="1"/>
  <c r="AG14" i="55" a="1"/>
  <c r="AG14" i="55" s="1"/>
  <c r="AG20" i="55" a="1"/>
  <c r="AG20" i="55" s="1"/>
  <c r="AG15" i="55" a="1"/>
  <c r="AG15" i="55" s="1"/>
  <c r="AG11" i="55" a="1"/>
  <c r="AG11" i="55" s="1"/>
  <c r="AE16" i="55" a="1"/>
  <c r="AE16" i="55" s="1"/>
  <c r="AE21" i="55" a="1"/>
  <c r="AE21" i="55" s="1"/>
  <c r="AE20" i="55" a="1"/>
  <c r="AE20" i="55" s="1"/>
  <c r="AE14" i="55" a="1"/>
  <c r="AE14" i="55" s="1"/>
  <c r="AE18" i="55" a="1"/>
  <c r="AE18" i="55" s="1"/>
  <c r="AE17" i="55" a="1"/>
  <c r="AE17" i="55" s="1"/>
  <c r="AE13" i="55" a="1"/>
  <c r="AE13" i="55" s="1"/>
  <c r="AE15" i="55" a="1"/>
  <c r="AE15" i="55" s="1"/>
  <c r="AE10" i="55" a="1"/>
  <c r="AE10" i="55" s="1"/>
  <c r="AE22" i="55" a="1"/>
  <c r="AE22" i="55" s="1"/>
  <c r="AE19" i="55" a="1"/>
  <c r="AE19" i="55" s="1"/>
  <c r="AE12" i="55" a="1"/>
  <c r="AE12" i="55" s="1"/>
  <c r="AE11" i="55" a="1"/>
  <c r="AE11" i="55" s="1"/>
  <c r="AD21" i="55" a="1"/>
  <c r="AD21" i="55" s="1"/>
  <c r="AD14" i="55" a="1"/>
  <c r="AD14" i="55" s="1"/>
  <c r="AD19" i="55" a="1"/>
  <c r="AD19" i="55" s="1"/>
  <c r="AD12" i="55" a="1"/>
  <c r="AD12" i="55" s="1"/>
  <c r="AD10" i="55" a="1"/>
  <c r="AD10" i="55" s="1"/>
  <c r="AD13" i="55" a="1"/>
  <c r="AD13" i="55" s="1"/>
  <c r="AD17" i="55" a="1"/>
  <c r="AD17" i="55" s="1"/>
  <c r="AD18" i="55" a="1"/>
  <c r="AD18" i="55" s="1"/>
  <c r="AD15" i="55" a="1"/>
  <c r="AD15" i="55" s="1"/>
  <c r="AD16" i="55" a="1"/>
  <c r="AD16" i="55" s="1"/>
  <c r="AD20" i="55" a="1"/>
  <c r="AD20" i="55" s="1"/>
  <c r="AD22" i="55" a="1"/>
  <c r="AD22" i="55" s="1"/>
  <c r="AD11" i="55" a="1"/>
  <c r="AD11" i="55" s="1"/>
  <c r="Q12" i="55" a="1"/>
  <c r="Q12" i="55" s="1"/>
  <c r="Q20" i="55" a="1"/>
  <c r="Q20" i="55" s="1"/>
  <c r="Q10" i="55" a="1"/>
  <c r="Q10" i="55" s="1"/>
  <c r="Q15" i="55" a="1"/>
  <c r="Q15" i="55" s="1"/>
  <c r="Q17" i="55" a="1"/>
  <c r="Q17" i="55" s="1"/>
  <c r="Q22" i="55" a="1"/>
  <c r="Q22" i="55" s="1"/>
  <c r="Q19" i="55" a="1"/>
  <c r="Q19" i="55" s="1"/>
  <c r="Q16" i="55" a="1"/>
  <c r="Q16" i="55" s="1"/>
  <c r="Q32" i="55" s="1"/>
  <c r="Q21" i="55" a="1"/>
  <c r="Q21" i="55" s="1"/>
  <c r="Q37" i="55" s="1"/>
  <c r="Q18" i="55" a="1"/>
  <c r="Q18" i="55" s="1"/>
  <c r="Q13" i="55" a="1"/>
  <c r="Q13" i="55" s="1"/>
  <c r="Q14" i="55" a="1"/>
  <c r="Q14" i="55" s="1"/>
  <c r="Q11" i="55" a="1"/>
  <c r="Q11" i="55" s="1"/>
  <c r="AL12" i="55" a="1"/>
  <c r="AL12" i="55" s="1"/>
  <c r="AL19" i="55" a="1"/>
  <c r="AL19" i="55" s="1"/>
  <c r="AL13" i="55" a="1"/>
  <c r="AL13" i="55" s="1"/>
  <c r="AL15" i="55" a="1"/>
  <c r="AL15" i="55" s="1"/>
  <c r="AL16" i="55" a="1"/>
  <c r="AL16" i="55" s="1"/>
  <c r="AL20" i="55" a="1"/>
  <c r="AL20" i="55" s="1"/>
  <c r="AL18" i="55" a="1"/>
  <c r="AL18" i="55" s="1"/>
  <c r="AL10" i="55" a="1"/>
  <c r="AL10" i="55" s="1"/>
  <c r="AL21" i="55" a="1"/>
  <c r="AL21" i="55" s="1"/>
  <c r="AL17" i="55" a="1"/>
  <c r="AL17" i="55" s="1"/>
  <c r="AL22" i="55" a="1"/>
  <c r="AL22" i="55" s="1"/>
  <c r="AL14" i="55" a="1"/>
  <c r="AL14" i="55" s="1"/>
  <c r="AL11" i="55" a="1"/>
  <c r="AL11" i="55" s="1"/>
  <c r="Y20" i="55" a="1"/>
  <c r="Y20" i="55" s="1"/>
  <c r="Y14" i="55" a="1"/>
  <c r="Y14" i="55" s="1"/>
  <c r="Y15" i="55" a="1"/>
  <c r="Y15" i="55" s="1"/>
  <c r="Y19" i="55" a="1"/>
  <c r="Y19" i="55" s="1"/>
  <c r="Y13" i="55" a="1"/>
  <c r="Y13" i="55" s="1"/>
  <c r="Y12" i="55" a="1"/>
  <c r="Y12" i="55" s="1"/>
  <c r="Y17" i="55" a="1"/>
  <c r="Y17" i="55" s="1"/>
  <c r="Y18" i="55" a="1"/>
  <c r="Y18" i="55" s="1"/>
  <c r="Y21" i="55" a="1"/>
  <c r="Y21" i="55" s="1"/>
  <c r="Y10" i="55" a="1"/>
  <c r="Y10" i="55" s="1"/>
  <c r="Y16" i="55" a="1"/>
  <c r="Y16" i="55" s="1"/>
  <c r="Y22" i="55" a="1"/>
  <c r="Y22" i="55" s="1"/>
  <c r="Y11" i="55" a="1"/>
  <c r="Y11" i="55" s="1"/>
  <c r="AA12" i="55" a="1"/>
  <c r="AA12" i="55" s="1"/>
  <c r="AA16" i="55" a="1"/>
  <c r="AA16" i="55" s="1"/>
  <c r="AA14" i="55" a="1"/>
  <c r="AA14" i="55" s="1"/>
  <c r="AA19" i="55" a="1"/>
  <c r="AA19" i="55" s="1"/>
  <c r="AA10" i="55" a="1"/>
  <c r="AA10" i="55" s="1"/>
  <c r="AA15" i="55" a="1"/>
  <c r="AA15" i="55" s="1"/>
  <c r="AA18" i="55" a="1"/>
  <c r="AA18" i="55" s="1"/>
  <c r="AA20" i="55" a="1"/>
  <c r="AA20" i="55" s="1"/>
  <c r="AA22" i="55" a="1"/>
  <c r="AA22" i="55" s="1"/>
  <c r="AA13" i="55" a="1"/>
  <c r="AA13" i="55" s="1"/>
  <c r="AA17" i="55" a="1"/>
  <c r="AA17" i="55" s="1"/>
  <c r="AA21" i="55" a="1"/>
  <c r="AA21" i="55" s="1"/>
  <c r="AA11" i="55" a="1"/>
  <c r="AA11" i="55" s="1"/>
  <c r="M15" i="57" a="1"/>
  <c r="M15" i="57" s="1"/>
  <c r="M13" i="57" a="1"/>
  <c r="M13" i="57" s="1"/>
  <c r="M14" i="57" a="1"/>
  <c r="M14" i="57" s="1"/>
  <c r="AJ16" i="55" a="1"/>
  <c r="AJ16" i="55" s="1"/>
  <c r="AJ10" i="55" a="1"/>
  <c r="AJ10" i="55" s="1"/>
  <c r="AJ18" i="55" a="1"/>
  <c r="AJ18" i="55" s="1"/>
  <c r="AJ17" i="55" a="1"/>
  <c r="AJ17" i="55" s="1"/>
  <c r="AJ21" i="55" a="1"/>
  <c r="AJ21" i="55" s="1"/>
  <c r="AJ12" i="55" a="1"/>
  <c r="AJ12" i="55" s="1"/>
  <c r="AJ22" i="55" a="1"/>
  <c r="AJ22" i="55" s="1"/>
  <c r="AJ15" i="55" a="1"/>
  <c r="AJ15" i="55" s="1"/>
  <c r="AJ19" i="55" a="1"/>
  <c r="AJ19" i="55" s="1"/>
  <c r="AJ13" i="55" a="1"/>
  <c r="AJ13" i="55" s="1"/>
  <c r="AJ14" i="55" a="1"/>
  <c r="AJ14" i="55" s="1"/>
  <c r="AJ20" i="55" a="1"/>
  <c r="AJ20" i="55" s="1"/>
  <c r="AJ11" i="55" a="1"/>
  <c r="AJ11" i="55" s="1"/>
  <c r="L9" i="56" a="1"/>
  <c r="L9" i="56" s="1"/>
  <c r="T9" i="56" s="1"/>
  <c r="AB9" i="56" s="1"/>
  <c r="L8" i="56" a="1"/>
  <c r="L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17" i="55" a="1"/>
  <c r="U17" i="55" s="1"/>
  <c r="U12" i="55" a="1"/>
  <c r="U12" i="55" s="1"/>
  <c r="U18" i="55" a="1"/>
  <c r="U18" i="55" s="1"/>
  <c r="U20" i="55" a="1"/>
  <c r="U20" i="55" s="1"/>
  <c r="U14" i="55" a="1"/>
  <c r="U14" i="55" s="1"/>
  <c r="U22" i="55" a="1"/>
  <c r="U22" i="55" s="1"/>
  <c r="U15" i="55" a="1"/>
  <c r="U15" i="55" s="1"/>
  <c r="U21" i="55" a="1"/>
  <c r="U21" i="55" s="1"/>
  <c r="U16" i="55" a="1"/>
  <c r="U16" i="55" s="1"/>
  <c r="U13" i="55" a="1"/>
  <c r="U13" i="55" s="1"/>
  <c r="U19" i="55" a="1"/>
  <c r="U19" i="55" s="1"/>
  <c r="U11" i="55" a="1"/>
  <c r="U11" i="55" s="1"/>
  <c r="AM16" i="55" a="1"/>
  <c r="AM16" i="55" s="1"/>
  <c r="AM18" i="55" a="1"/>
  <c r="AM18" i="55" s="1"/>
  <c r="AM20" i="55" a="1"/>
  <c r="AM20" i="55" s="1"/>
  <c r="AM17" i="55" a="1"/>
  <c r="AM17" i="55" s="1"/>
  <c r="AM21" i="55" a="1"/>
  <c r="AM21" i="55" s="1"/>
  <c r="AM19" i="55" a="1"/>
  <c r="AM19" i="55" s="1"/>
  <c r="AM22" i="55" a="1"/>
  <c r="AM22" i="55" s="1"/>
  <c r="AM10" i="55" a="1"/>
  <c r="AM10" i="55" s="1"/>
  <c r="AM15" i="55" a="1"/>
  <c r="AM15" i="55" s="1"/>
  <c r="AM12" i="55" a="1"/>
  <c r="AM12" i="55" s="1"/>
  <c r="AM13" i="55" a="1"/>
  <c r="AM13" i="55" s="1"/>
  <c r="AM14" i="55" a="1"/>
  <c r="AM14" i="55" s="1"/>
  <c r="AM11" i="55" a="1"/>
  <c r="AM11" i="55" s="1"/>
  <c r="K15" i="57" a="1"/>
  <c r="K15" i="57" s="1"/>
  <c r="K14" i="57" a="1"/>
  <c r="K14" i="57" s="1"/>
  <c r="K13" i="57" a="1"/>
  <c r="K13" i="57" s="1"/>
  <c r="T20" i="55" a="1"/>
  <c r="T20" i="55" s="1"/>
  <c r="T13" i="55" a="1"/>
  <c r="T13" i="55" s="1"/>
  <c r="T14" i="55" a="1"/>
  <c r="T14" i="55" s="1"/>
  <c r="T10" i="55" a="1"/>
  <c r="T10" i="55" s="1"/>
  <c r="T17" i="55" a="1"/>
  <c r="T17" i="55" s="1"/>
  <c r="T16" i="55" a="1"/>
  <c r="T16" i="55" s="1"/>
  <c r="T12" i="55" a="1"/>
  <c r="T12" i="55" s="1"/>
  <c r="T15" i="55" a="1"/>
  <c r="T15" i="55" s="1"/>
  <c r="T18" i="55" a="1"/>
  <c r="T18" i="55" s="1"/>
  <c r="T22" i="55" a="1"/>
  <c r="T22" i="55" s="1"/>
  <c r="T19" i="55" a="1"/>
  <c r="T19" i="55" s="1"/>
  <c r="T21" i="55" a="1"/>
  <c r="T21" i="55" s="1"/>
  <c r="T11" i="55" a="1"/>
  <c r="T11" i="55" s="1"/>
  <c r="AH17" i="55" a="1"/>
  <c r="AH17" i="55" s="1"/>
  <c r="AH12" i="55" a="1"/>
  <c r="AH12" i="55" s="1"/>
  <c r="AH22" i="55" a="1"/>
  <c r="AH22" i="55" s="1"/>
  <c r="AH13" i="55" a="1"/>
  <c r="AH13" i="55" s="1"/>
  <c r="AH18" i="55" a="1"/>
  <c r="AH18" i="55" s="1"/>
  <c r="AH21" i="55" a="1"/>
  <c r="AH21" i="55" s="1"/>
  <c r="AH20" i="55" a="1"/>
  <c r="AH20" i="55" s="1"/>
  <c r="AH16" i="55" a="1"/>
  <c r="AH16" i="55" s="1"/>
  <c r="AH15" i="55" a="1"/>
  <c r="AH15" i="55" s="1"/>
  <c r="AH19" i="55" a="1"/>
  <c r="AH19" i="55" s="1"/>
  <c r="AH10" i="55" a="1"/>
  <c r="AH10" i="55" s="1"/>
  <c r="AH14" i="55" a="1"/>
  <c r="AH14" i="55" s="1"/>
  <c r="AH11" i="55" a="1"/>
  <c r="AH11" i="55" s="1"/>
  <c r="X17" i="55" a="1"/>
  <c r="X17" i="55" s="1"/>
  <c r="X16" i="55" a="1"/>
  <c r="X16" i="55" s="1"/>
  <c r="X13" i="55" a="1"/>
  <c r="X13" i="55" s="1"/>
  <c r="X14" i="55" a="1"/>
  <c r="X14" i="55" s="1"/>
  <c r="X10" i="55" a="1"/>
  <c r="X10" i="55" s="1"/>
  <c r="X12" i="55" a="1"/>
  <c r="X12" i="55" s="1"/>
  <c r="X20" i="55" a="1"/>
  <c r="X20" i="55" s="1"/>
  <c r="X19" i="55" a="1"/>
  <c r="X19" i="55" s="1"/>
  <c r="X22" i="55" a="1"/>
  <c r="X22" i="55" s="1"/>
  <c r="X15" i="55" a="1"/>
  <c r="X15" i="55" s="1"/>
  <c r="X18" i="55" a="1"/>
  <c r="X18" i="55" s="1"/>
  <c r="X21" i="55" a="1"/>
  <c r="X21" i="55" s="1"/>
  <c r="X11" i="55" a="1"/>
  <c r="X11" i="55" s="1"/>
  <c r="L14" i="57" a="1"/>
  <c r="L14" i="57" s="1"/>
  <c r="L13" i="57" a="1"/>
  <c r="L13" i="57" s="1"/>
  <c r="L15" i="57" a="1"/>
  <c r="L15" i="57" s="1"/>
  <c r="AC15" i="55" a="1"/>
  <c r="AC15" i="55" s="1"/>
  <c r="AC17" i="55" a="1"/>
  <c r="AC17" i="55" s="1"/>
  <c r="AC14" i="55" a="1"/>
  <c r="AC14" i="55" s="1"/>
  <c r="AC22" i="55" a="1"/>
  <c r="AC22" i="55" s="1"/>
  <c r="AC16" i="55" a="1"/>
  <c r="AC16" i="55" s="1"/>
  <c r="AC10" i="55" a="1"/>
  <c r="AC10" i="55" s="1"/>
  <c r="AC21" i="55" a="1"/>
  <c r="AC21" i="55" s="1"/>
  <c r="AC12" i="55" a="1"/>
  <c r="AC12" i="55" s="1"/>
  <c r="AC19" i="55" a="1"/>
  <c r="AC19" i="55" s="1"/>
  <c r="AC18" i="55" a="1"/>
  <c r="AC18" i="55" s="1"/>
  <c r="AC20" i="55" a="1"/>
  <c r="AC20" i="55" s="1"/>
  <c r="AC13" i="55" a="1"/>
  <c r="AC13" i="55" s="1"/>
  <c r="AC11" i="55" a="1"/>
  <c r="AC11" i="55" s="1"/>
  <c r="AB16" i="55" a="1"/>
  <c r="AB16" i="55" s="1"/>
  <c r="AB12" i="55" a="1"/>
  <c r="AB12" i="55" s="1"/>
  <c r="AB20" i="55" a="1"/>
  <c r="AB20" i="55" s="1"/>
  <c r="AB22" i="55" a="1"/>
  <c r="AB22" i="55" s="1"/>
  <c r="AB15" i="55" a="1"/>
  <c r="AB15" i="55" s="1"/>
  <c r="AB18" i="55" a="1"/>
  <c r="AB18" i="55" s="1"/>
  <c r="AB14" i="55" a="1"/>
  <c r="AB14" i="55" s="1"/>
  <c r="AB10" i="55" a="1"/>
  <c r="AB10" i="55" s="1"/>
  <c r="AB70" i="55" s="1"/>
  <c r="AB17" i="55" a="1"/>
  <c r="AB17" i="55" s="1"/>
  <c r="AB19" i="55" a="1"/>
  <c r="AB19" i="55" s="1"/>
  <c r="AB13" i="55" a="1"/>
  <c r="AB13" i="55" s="1"/>
  <c r="AB21" i="55" a="1"/>
  <c r="AB21" i="55" s="1"/>
  <c r="AB11" i="55" a="1"/>
  <c r="AB11" i="55" s="1"/>
  <c r="W19" i="55" a="1"/>
  <c r="W19" i="55" s="1"/>
  <c r="W15" i="55" a="1"/>
  <c r="W15" i="55" s="1"/>
  <c r="W18" i="55" a="1"/>
  <c r="W18" i="55" s="1"/>
  <c r="W17" i="55" a="1"/>
  <c r="W17" i="55" s="1"/>
  <c r="W10" i="55" a="1"/>
  <c r="W10" i="55" s="1"/>
  <c r="W12" i="55" a="1"/>
  <c r="W12" i="55" s="1"/>
  <c r="W13" i="55" a="1"/>
  <c r="W13" i="55" s="1"/>
  <c r="W16" i="55" a="1"/>
  <c r="W16" i="55" s="1"/>
  <c r="W14" i="55" a="1"/>
  <c r="W14" i="55" s="1"/>
  <c r="W21" i="55" a="1"/>
  <c r="W21" i="55" s="1"/>
  <c r="W22" i="55" a="1"/>
  <c r="W22" i="55" s="1"/>
  <c r="W20" i="55" a="1"/>
  <c r="W20" i="55" s="1"/>
  <c r="W11" i="55" a="1"/>
  <c r="W11" i="55" s="1"/>
  <c r="V20" i="55" a="1"/>
  <c r="V20" i="55" s="1"/>
  <c r="V22" i="55" a="1"/>
  <c r="V22" i="55" s="1"/>
  <c r="V16" i="55" a="1"/>
  <c r="V16" i="55" s="1"/>
  <c r="V14" i="55" a="1"/>
  <c r="V14" i="55" s="1"/>
  <c r="V19" i="55" a="1"/>
  <c r="V19" i="55" s="1"/>
  <c r="V13" i="55" a="1"/>
  <c r="V13" i="55" s="1"/>
  <c r="V10" i="55" a="1"/>
  <c r="V10" i="55" s="1"/>
  <c r="V15" i="55" a="1"/>
  <c r="V15" i="55" s="1"/>
  <c r="V21" i="55" a="1"/>
  <c r="V21" i="55" s="1"/>
  <c r="V12" i="55" a="1"/>
  <c r="V12" i="55" s="1"/>
  <c r="V17" i="55" a="1"/>
  <c r="V17" i="55" s="1"/>
  <c r="V18" i="55" a="1"/>
  <c r="V18" i="55" s="1"/>
  <c r="V11" i="55" a="1"/>
  <c r="V11" i="55" s="1"/>
  <c r="AK21" i="55" a="1"/>
  <c r="AK21" i="55" s="1"/>
  <c r="AK10" i="55" a="1"/>
  <c r="AK10" i="55" s="1"/>
  <c r="AK18" i="55" a="1"/>
  <c r="AK18" i="55" s="1"/>
  <c r="AK14" i="55" a="1"/>
  <c r="AK14" i="55" s="1"/>
  <c r="AK12" i="55" a="1"/>
  <c r="AK12" i="55" s="1"/>
  <c r="AK13" i="55" a="1"/>
  <c r="AK13" i="55" s="1"/>
  <c r="AK15" i="55" a="1"/>
  <c r="AK15" i="55" s="1"/>
  <c r="AK19" i="55" a="1"/>
  <c r="AK19" i="55" s="1"/>
  <c r="AK16" i="55" a="1"/>
  <c r="AK16" i="55" s="1"/>
  <c r="AK20" i="55" a="1"/>
  <c r="AK20" i="55" s="1"/>
  <c r="AK22" i="55" a="1"/>
  <c r="AK22" i="55" s="1"/>
  <c r="AK17" i="55" a="1"/>
  <c r="AK17" i="55" s="1"/>
  <c r="AK11" i="55" a="1"/>
  <c r="AK11" i="55" s="1"/>
  <c r="R28" i="29" a="1"/>
  <c r="R28" i="29" s="1"/>
  <c r="R5" i="29" a="1"/>
  <c r="R5" i="29" s="1"/>
  <c r="Q28" i="29" a="1"/>
  <c r="Q28" i="29" s="1"/>
  <c r="Q36" i="29" s="1"/>
  <c r="Q5" i="29" a="1"/>
  <c r="Q5" i="29" s="1"/>
  <c r="AK35" i="58"/>
  <c r="AJ169" i="58"/>
  <c r="AJ168" i="58"/>
  <c r="AJ36" i="58"/>
  <c r="AJ41" i="58" s="1"/>
  <c r="AL23" i="58"/>
  <c r="AL24" i="58" s="1"/>
  <c r="AM10" i="58"/>
  <c r="V86" i="47"/>
  <c r="V85" i="47"/>
  <c r="AE25" i="44"/>
  <c r="AO9" i="55"/>
  <c r="AP9" i="55" s="1"/>
  <c r="T8" i="56"/>
  <c r="AB8" i="56" s="1"/>
  <c r="Q34" i="55"/>
  <c r="Q33" i="55"/>
  <c r="R9" i="56"/>
  <c r="Z9" i="56" s="1"/>
  <c r="W108" i="47"/>
  <c r="U84" i="47"/>
  <c r="AB5" i="47"/>
  <c r="AF22" i="35"/>
  <c r="AG25" i="35"/>
  <c r="AC6" i="47"/>
  <c r="AB8" i="47"/>
  <c r="AF23" i="35"/>
  <c r="AB7" i="47"/>
  <c r="AF26" i="35"/>
  <c r="AF24" i="35"/>
  <c r="AB9" i="47"/>
  <c r="AL51" i="29" l="1" a="1"/>
  <c r="AL51" i="29" s="1"/>
  <c r="AC51" i="29" a="1"/>
  <c r="AC51" i="29" s="1"/>
  <c r="AD51" i="29" s="1" a="1"/>
  <c r="AD51" i="29" s="1"/>
  <c r="AE51" i="29" s="1" a="1"/>
  <c r="AE51" i="29" s="1"/>
  <c r="AF51" i="29" s="1" a="1"/>
  <c r="AF51" i="29" s="1"/>
  <c r="AG51" i="29" s="1" a="1"/>
  <c r="AG51" i="29" s="1"/>
  <c r="AH51" i="29" s="1" a="1"/>
  <c r="AH51" i="29" s="1"/>
  <c r="AI51" i="29" s="1" a="1"/>
  <c r="AI51" i="29" s="1"/>
  <c r="AJ51" i="29" s="1" a="1"/>
  <c r="AJ51" i="29" s="1"/>
  <c r="AK51" i="29" s="1" a="1"/>
  <c r="AK51"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W86" i="47"/>
  <c r="X86" i="47"/>
  <c r="AO17" i="55"/>
  <c r="W85" i="47"/>
  <c r="X85" i="47"/>
  <c r="X108" i="47"/>
  <c r="Y108" i="47"/>
  <c r="AP21" i="55"/>
  <c r="AP15" i="55"/>
  <c r="AO15" i="55"/>
  <c r="R8" i="56"/>
  <c r="Z8" i="56" s="1"/>
  <c r="J104" i="56"/>
  <c r="R37" i="55"/>
  <c r="N134" i="47"/>
  <c r="R7" i="56"/>
  <c r="R60" i="56" s="1"/>
  <c r="J60" i="56"/>
  <c r="L60" i="56" s="1"/>
  <c r="J43" i="56"/>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AC8" i="47"/>
  <c r="AG23" i="35"/>
  <c r="AC9" i="47"/>
  <c r="AG24" i="35"/>
  <c r="AH25" i="35"/>
  <c r="AD6" i="47"/>
  <c r="AG26" i="35"/>
  <c r="AC7" i="47"/>
  <c r="AG22" i="35"/>
  <c r="AC5" i="47"/>
  <c r="K47" i="57" l="1"/>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35" i="55"/>
  <c r="AP35" i="55" s="1"/>
  <c r="P149" i="56"/>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T28" i="55"/>
  <c r="P127" i="47"/>
  <c r="R27" i="55"/>
  <c r="S27" i="55" s="1"/>
  <c r="T27" i="55" s="1"/>
  <c r="U27" i="55" s="1"/>
  <c r="V27" i="55" s="1"/>
  <c r="W27" i="55" s="1"/>
  <c r="X27" i="55" s="1"/>
  <c r="Y27" i="55" s="1"/>
  <c r="Z27" i="55" s="1"/>
  <c r="AA27" i="55" s="1"/>
  <c r="AB27" i="55" s="1"/>
  <c r="AC27" i="55" s="1"/>
  <c r="AD27" i="55" s="1"/>
  <c r="AE27" i="55" s="1"/>
  <c r="AF27" i="55" s="1"/>
  <c r="AG27" i="55" s="1"/>
  <c r="AH27" i="55" s="1"/>
  <c r="AI27" i="55" s="1"/>
  <c r="AJ27" i="55" s="1"/>
  <c r="AK27" i="55" s="1"/>
  <c r="AL27" i="55" s="1"/>
  <c r="AM27" i="55" s="1"/>
  <c r="AN27" i="55" s="1"/>
  <c r="AO27" i="55" s="1"/>
  <c r="AP27" i="55" s="1"/>
  <c r="N135" i="47"/>
  <c r="J92" i="56"/>
  <c r="L43" i="56"/>
  <c r="L51" i="56"/>
  <c r="L52" i="56"/>
  <c r="L55" i="56"/>
  <c r="L56" i="56"/>
  <c r="L54" i="56"/>
  <c r="L58" i="56"/>
  <c r="L53" i="56"/>
  <c r="L57" i="56"/>
  <c r="L59" i="56"/>
  <c r="M60" i="56"/>
  <c r="R36" i="55"/>
  <c r="N133" i="47"/>
  <c r="J54" i="56"/>
  <c r="J52" i="56"/>
  <c r="J55" i="56"/>
  <c r="J59" i="56"/>
  <c r="J51" i="56"/>
  <c r="J53" i="56"/>
  <c r="J57" i="56"/>
  <c r="J56" i="56"/>
  <c r="J58" i="56"/>
  <c r="W84" i="47"/>
  <c r="AH26" i="35"/>
  <c r="AD7" i="47"/>
  <c r="AH23" i="35"/>
  <c r="AD8" i="47"/>
  <c r="AI25" i="35"/>
  <c r="AE6" i="47"/>
  <c r="AD5" i="47"/>
  <c r="AH22" i="35"/>
  <c r="AH24" i="35"/>
  <c r="AD9" i="47"/>
  <c r="L75" i="57" l="1"/>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AL49" i="29" a="1"/>
  <c r="AL49" i="29" s="1"/>
  <c r="AI85" i="47" s="1"/>
  <c r="AC49" i="29" a="1"/>
  <c r="AC49" i="29" s="1"/>
  <c r="AD49" i="29" s="1" a="1"/>
  <c r="AD49" i="29" s="1"/>
  <c r="AE49" i="29" s="1" a="1"/>
  <c r="AE49" i="29" s="1"/>
  <c r="AF49" i="29" s="1" a="1"/>
  <c r="AF49" i="29" s="1"/>
  <c r="AG49" i="29" s="1" a="1"/>
  <c r="AG49" i="29" s="1"/>
  <c r="AH49" i="29" s="1" a="1"/>
  <c r="AH49" i="29" s="1"/>
  <c r="AI49" i="29" s="1" a="1"/>
  <c r="AI49" i="29" s="1"/>
  <c r="AJ49" i="29" s="1" a="1"/>
  <c r="AJ49" i="29" s="1"/>
  <c r="AK49" i="29" s="1" a="1"/>
  <c r="AK49" i="29" s="1"/>
  <c r="AL48" i="29" a="1"/>
  <c r="AL48" i="29" s="1"/>
  <c r="AC48" i="29" a="1"/>
  <c r="AC48" i="29" s="1"/>
  <c r="AD48" i="29" s="1" a="1"/>
  <c r="AD48" i="29" s="1"/>
  <c r="AE48" i="29" s="1" a="1"/>
  <c r="AE48" i="29" s="1"/>
  <c r="AF48" i="29" s="1" a="1"/>
  <c r="AF48" i="29" s="1"/>
  <c r="AG48" i="29" s="1" a="1"/>
  <c r="AG48" i="29" s="1"/>
  <c r="AH48" i="29" s="1" a="1"/>
  <c r="AH48" i="29" s="1"/>
  <c r="AI48" i="29" s="1" a="1"/>
  <c r="AI48" i="29" s="1"/>
  <c r="AJ48" i="29" s="1" a="1"/>
  <c r="AJ48" i="29" s="1"/>
  <c r="AK48" i="29" s="1" a="1"/>
  <c r="AK48" i="29" s="1"/>
  <c r="AL50" i="29" a="1"/>
  <c r="AL50" i="29" s="1"/>
  <c r="AI86" i="47" s="1"/>
  <c r="AC50" i="29" a="1"/>
  <c r="AC50" i="29" s="1"/>
  <c r="AD50" i="29" s="1" a="1"/>
  <c r="AD50" i="29" s="1"/>
  <c r="AE50" i="29" s="1" a="1"/>
  <c r="AE50" i="29" s="1"/>
  <c r="AF50" i="29" s="1" a="1"/>
  <c r="AF50" i="29" s="1"/>
  <c r="AG50" i="29" s="1" a="1"/>
  <c r="AG50" i="29" s="1"/>
  <c r="AH50" i="29" s="1" a="1"/>
  <c r="AH50" i="29" s="1"/>
  <c r="AI50" i="29" s="1" a="1"/>
  <c r="AI50" i="29" s="1"/>
  <c r="AJ50" i="29" s="1" a="1"/>
  <c r="AJ50" i="29" s="1"/>
  <c r="AK50" i="29" s="1" a="1"/>
  <c r="AK50" i="29" s="1"/>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X84" i="47"/>
  <c r="Y84" i="47"/>
  <c r="P137" i="56"/>
  <c r="M87" i="47" s="1"/>
  <c r="Q188" i="56"/>
  <c r="M48" i="56"/>
  <c r="S31" i="55"/>
  <c r="O129" i="47"/>
  <c r="R59" i="56"/>
  <c r="R57" i="56"/>
  <c r="R56" i="56"/>
  <c r="R51" i="56"/>
  <c r="R53" i="56"/>
  <c r="R55" i="56"/>
  <c r="R52" i="56"/>
  <c r="R54" i="56"/>
  <c r="R58" i="56"/>
  <c r="S36" i="55"/>
  <c r="O133" i="47"/>
  <c r="M51" i="56"/>
  <c r="M57" i="56"/>
  <c r="M52" i="56"/>
  <c r="M55" i="56"/>
  <c r="M58" i="56"/>
  <c r="M53" i="56"/>
  <c r="M56" i="56"/>
  <c r="M54" i="56"/>
  <c r="M59" i="56"/>
  <c r="N60" i="56"/>
  <c r="U28" i="55"/>
  <c r="Q127" i="47"/>
  <c r="P130" i="47"/>
  <c r="T33" i="55"/>
  <c r="L102" i="56"/>
  <c r="L86" i="56"/>
  <c r="AR78" i="56" s="1"/>
  <c r="T32" i="55"/>
  <c r="P131" i="47"/>
  <c r="R57" i="57"/>
  <c r="J102" i="56"/>
  <c r="U121" i="56" s="1" a="1"/>
  <c r="U121" i="56" s="1"/>
  <c r="J86" i="56"/>
  <c r="AQ78" i="56" s="1"/>
  <c r="L88" i="56"/>
  <c r="M104" i="56"/>
  <c r="T34" i="55"/>
  <c r="P128" i="47"/>
  <c r="L92" i="56"/>
  <c r="M43" i="56"/>
  <c r="O135" i="47"/>
  <c r="T37" i="55"/>
  <c r="P134" i="47"/>
  <c r="AJ25" i="35"/>
  <c r="AF6" i="47"/>
  <c r="AE8" i="47"/>
  <c r="AI23" i="35"/>
  <c r="AE5" i="47"/>
  <c r="AI22" i="35"/>
  <c r="AI24" i="35"/>
  <c r="AE9" i="47"/>
  <c r="AE7" i="47"/>
  <c r="AI26" i="35"/>
  <c r="L94" i="56" l="1"/>
  <c r="M94" i="56" s="1"/>
  <c r="K78" i="56"/>
  <c r="V113" i="56" a="1"/>
  <c r="V113" i="56" s="1"/>
  <c r="W113" i="56" s="1" a="1"/>
  <c r="W113" i="56" s="1"/>
  <c r="X113" i="56" s="1" a="1"/>
  <c r="X113" i="56" s="1"/>
  <c r="Y113" i="56" s="1" a="1"/>
  <c r="Y113" i="56" s="1"/>
  <c r="Z113" i="56" s="1" a="1"/>
  <c r="Z113" i="56" s="1"/>
  <c r="AA113" i="56" s="1" a="1"/>
  <c r="AA113" i="56" s="1"/>
  <c r="AB113" i="56" s="1" a="1"/>
  <c r="AB113" i="56" s="1"/>
  <c r="AC113" i="56" s="1" a="1"/>
  <c r="AC113" i="56" s="1"/>
  <c r="AD113" i="56" s="1" a="1"/>
  <c r="AD113" i="56" s="1"/>
  <c r="L99" i="56"/>
  <c r="M99" i="56" s="1"/>
  <c r="K83" i="56"/>
  <c r="V118" i="56" a="1"/>
  <c r="V118" i="56" s="1"/>
  <c r="L101" i="56"/>
  <c r="M101" i="56" s="1"/>
  <c r="K85" i="56"/>
  <c r="V120" i="56" a="1"/>
  <c r="V120" i="56" s="1"/>
  <c r="W120" i="56" s="1" a="1"/>
  <c r="W120" i="56" s="1"/>
  <c r="X120" i="56" s="1" a="1"/>
  <c r="X120" i="56" s="1"/>
  <c r="Y120" i="56" s="1" a="1"/>
  <c r="Y120" i="56" s="1"/>
  <c r="Z120" i="56" s="1" a="1"/>
  <c r="Z120" i="56" s="1"/>
  <c r="AA120" i="56" s="1" a="1"/>
  <c r="AA120" i="56" s="1"/>
  <c r="AB120" i="56" s="1" a="1"/>
  <c r="AB120" i="56" s="1"/>
  <c r="AC120" i="56" s="1" a="1"/>
  <c r="AC120" i="56" s="1"/>
  <c r="AD120" i="56" s="1" a="1"/>
  <c r="AD120" i="56" s="1"/>
  <c r="L98" i="56"/>
  <c r="M98" i="56" s="1"/>
  <c r="K82" i="56"/>
  <c r="V117" i="56" a="1"/>
  <c r="V117" i="56" s="1"/>
  <c r="L97" i="56"/>
  <c r="M97" i="56" s="1"/>
  <c r="V116" i="56" a="1"/>
  <c r="V116" i="56" s="1"/>
  <c r="W116" i="56" s="1" a="1"/>
  <c r="W116" i="56" s="1"/>
  <c r="X116" i="56" s="1" a="1"/>
  <c r="X116" i="56" s="1"/>
  <c r="Y116" i="56" s="1" a="1"/>
  <c r="Y116" i="56" s="1"/>
  <c r="Z116" i="56" s="1" a="1"/>
  <c r="Z116" i="56" s="1"/>
  <c r="AA116" i="56" s="1" a="1"/>
  <c r="AA116" i="56" s="1"/>
  <c r="AB116" i="56" s="1" a="1"/>
  <c r="AB116" i="56" s="1"/>
  <c r="AC116" i="56" s="1" a="1"/>
  <c r="AC116" i="56" s="1"/>
  <c r="AD116" i="56" s="1" a="1"/>
  <c r="AD116" i="56" s="1"/>
  <c r="K81" i="56"/>
  <c r="L96" i="56"/>
  <c r="M96" i="56" s="1"/>
  <c r="K80" i="56"/>
  <c r="V115" i="56" a="1"/>
  <c r="V115" i="56" s="1"/>
  <c r="W115" i="56" s="1" a="1"/>
  <c r="W115" i="56" s="1"/>
  <c r="X115" i="56" s="1" a="1"/>
  <c r="X115" i="56" s="1"/>
  <c r="Y115" i="56" s="1" a="1"/>
  <c r="Y115" i="56" s="1"/>
  <c r="Z115" i="56" s="1" a="1"/>
  <c r="Z115" i="56" s="1"/>
  <c r="AA115" i="56" s="1" a="1"/>
  <c r="AA115" i="56" s="1"/>
  <c r="AB115" i="56" s="1" a="1"/>
  <c r="AB115" i="56" s="1"/>
  <c r="AC115" i="56" s="1" a="1"/>
  <c r="AC115" i="56" s="1"/>
  <c r="AD115" i="56" s="1" a="1"/>
  <c r="AD115" i="56" s="1"/>
  <c r="L95" i="56"/>
  <c r="M95" i="56" s="1"/>
  <c r="K79" i="56"/>
  <c r="V114" i="56" a="1"/>
  <c r="V114" i="56" s="1"/>
  <c r="W114" i="56" s="1" a="1"/>
  <c r="W114" i="56" s="1"/>
  <c r="X114" i="56" s="1" a="1"/>
  <c r="X114" i="56" s="1"/>
  <c r="Y114" i="56" s="1" a="1"/>
  <c r="Y114" i="56" s="1"/>
  <c r="Z114" i="56" s="1" a="1"/>
  <c r="Z114" i="56" s="1"/>
  <c r="AA114" i="56" s="1" a="1"/>
  <c r="AA114" i="56" s="1"/>
  <c r="AB114" i="56" s="1" a="1"/>
  <c r="AB114" i="56" s="1"/>
  <c r="AC114" i="56" s="1" a="1"/>
  <c r="AC114" i="56" s="1"/>
  <c r="AD114" i="56" s="1" a="1"/>
  <c r="AD114" i="56" s="1"/>
  <c r="L100" i="56"/>
  <c r="M100" i="56" s="1"/>
  <c r="K84" i="56"/>
  <c r="V119" i="56" a="1"/>
  <c r="V119" i="56" s="1"/>
  <c r="Z86" i="47"/>
  <c r="Z85" i="47"/>
  <c r="Z84" i="47"/>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L81" i="56"/>
  <c r="AE116" i="56" a="1"/>
  <c r="AE116" i="56" s="1"/>
  <c r="AE115" i="56" a="1"/>
  <c r="AE115"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L78" i="56"/>
  <c r="AE113" i="56" a="1"/>
  <c r="AE113" i="56" s="1"/>
  <c r="L83" i="56"/>
  <c r="W118" i="56" a="1"/>
  <c r="W118" i="56" s="1"/>
  <c r="X118" i="56" s="1" a="1"/>
  <c r="X118" i="56" s="1"/>
  <c r="Y118" i="56" s="1" a="1"/>
  <c r="Y118" i="56" s="1"/>
  <c r="Z118" i="56" s="1" a="1"/>
  <c r="Z118" i="56" s="1"/>
  <c r="AA118" i="56" s="1" a="1"/>
  <c r="AA118" i="56" s="1"/>
  <c r="AB118" i="56" s="1" a="1"/>
  <c r="AB118" i="56" s="1"/>
  <c r="AC118" i="56" s="1" a="1"/>
  <c r="AC118" i="56" s="1"/>
  <c r="AD118" i="56" s="1" a="1"/>
  <c r="AD118" i="56" s="1"/>
  <c r="AE118" i="56" a="1"/>
  <c r="AE118" i="56" s="1"/>
  <c r="J85" i="56"/>
  <c r="U120" i="56" a="1"/>
  <c r="U120" i="56" s="1"/>
  <c r="J82" i="56"/>
  <c r="U117" i="56" a="1"/>
  <c r="U117" i="56" s="1"/>
  <c r="L85" i="56"/>
  <c r="AE120" i="56" a="1"/>
  <c r="AE120"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A84" i="47"/>
  <c r="AA86" i="47"/>
  <c r="AB108" i="47"/>
  <c r="AI84" i="47"/>
  <c r="P144" i="56"/>
  <c r="M94" i="47" s="1"/>
  <c r="P141" i="56"/>
  <c r="M91" i="47" s="1"/>
  <c r="P142" i="56"/>
  <c r="M92" i="47" s="1"/>
  <c r="P140" i="56"/>
  <c r="M90" i="47" s="1"/>
  <c r="P139" i="56"/>
  <c r="M89" i="47" s="1"/>
  <c r="P146" i="56"/>
  <c r="M96" i="47" s="1"/>
  <c r="P145" i="56"/>
  <c r="M95" i="47" s="1"/>
  <c r="P147" i="56"/>
  <c r="M97" i="47" s="1"/>
  <c r="P143" i="56"/>
  <c r="M93" i="47" s="1"/>
  <c r="R127" i="47"/>
  <c r="V28" i="55"/>
  <c r="T31" i="55"/>
  <c r="P129" i="47"/>
  <c r="N48" i="56"/>
  <c r="N51" i="56"/>
  <c r="N59" i="56"/>
  <c r="N52" i="56"/>
  <c r="N53" i="56"/>
  <c r="N56" i="56"/>
  <c r="N58" i="56"/>
  <c r="N54" i="56"/>
  <c r="N57" i="56"/>
  <c r="N55" i="56"/>
  <c r="T36" i="55"/>
  <c r="P133" i="47"/>
  <c r="P135" i="47"/>
  <c r="M92" i="56"/>
  <c r="N43" i="56"/>
  <c r="U32" i="55"/>
  <c r="Q131" i="47"/>
  <c r="U33" i="55"/>
  <c r="Q130"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AB60" i="56"/>
  <c r="U37" i="55"/>
  <c r="Q134" i="47"/>
  <c r="AB43" i="56"/>
  <c r="AB76" i="56" s="1"/>
  <c r="AB92" i="56" s="1"/>
  <c r="AF7" i="47"/>
  <c r="AJ26" i="35"/>
  <c r="AJ24" i="35"/>
  <c r="AF9" i="47"/>
  <c r="AK25" i="35"/>
  <c r="AG6" i="47"/>
  <c r="AJ22" i="35"/>
  <c r="AF5" i="47"/>
  <c r="AF8" i="47"/>
  <c r="AJ23" i="35"/>
  <c r="L80" i="56" l="1"/>
  <c r="L84" i="56"/>
  <c r="AE114" i="56" a="1"/>
  <c r="AE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F120" i="56"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F115" i="56"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F113" i="56"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AO113" i="56" a="1"/>
  <c r="AO113" i="56" s="1"/>
  <c r="AO117" i="56" a="1"/>
  <c r="AO117" i="56" s="1"/>
  <c r="AF118" i="56"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AO118" i="56" a="1"/>
  <c r="AO118" i="56" s="1"/>
  <c r="AF116" i="56"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F114" i="56"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B84" i="47"/>
  <c r="AB86" i="47"/>
  <c r="AC108" i="47"/>
  <c r="AA85"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88" i="56"/>
  <c r="R131" i="47"/>
  <c r="V32" i="55"/>
  <c r="Q135" i="47"/>
  <c r="V37" i="55"/>
  <c r="R134" i="47"/>
  <c r="V33" i="55"/>
  <c r="R130" i="47"/>
  <c r="W28" i="55"/>
  <c r="S127" i="47"/>
  <c r="N92" i="56"/>
  <c r="R128" i="47"/>
  <c r="V34"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K49" i="57" l="1"/>
  <c r="U49" i="57" s="1"/>
  <c r="U50" i="57" s="1"/>
  <c r="T57" i="57"/>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L49" i="57"/>
  <c r="V49" i="57" s="1"/>
  <c r="I58" i="57"/>
  <c r="AB61" i="57"/>
  <c r="AD57" i="57"/>
  <c r="AB110" i="57"/>
  <c r="J110" i="57" s="1"/>
  <c r="S111" i="57"/>
  <c r="AB111" i="57" s="1"/>
  <c r="J111" i="57" s="1"/>
  <c r="J58" i="57"/>
  <c r="S59" i="57"/>
  <c r="T51" i="57"/>
  <c r="K51" i="57" s="1"/>
  <c r="T110" i="57"/>
  <c r="T111" i="57" s="1"/>
  <c r="AA61" i="57"/>
  <c r="K57" i="57"/>
  <c r="T58" i="57"/>
  <c r="T59" i="57" s="1"/>
  <c r="T60" i="57" s="1"/>
  <c r="U110" i="57"/>
  <c r="U111" i="57" s="1"/>
  <c r="U51" i="57"/>
  <c r="K50" i="57"/>
  <c r="U57" i="57"/>
  <c r="U58" i="57" s="1"/>
  <c r="U59" i="57" s="1"/>
  <c r="U60" i="57" s="1"/>
  <c r="AD50" i="57"/>
  <c r="L50" i="57" s="1"/>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C86" i="47"/>
  <c r="AD108" i="47"/>
  <c r="AB85" i="47"/>
  <c r="AL77" i="56"/>
  <c r="AL80" i="56" s="1"/>
  <c r="AL81" i="56" s="1"/>
  <c r="X28" i="55"/>
  <c r="T127" i="47"/>
  <c r="S128" i="47"/>
  <c r="W34"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V36" i="55"/>
  <c r="R133" i="47"/>
  <c r="AQ80" i="56"/>
  <c r="AQ81" i="56" s="1"/>
  <c r="AL22" i="35"/>
  <c r="AH5" i="47"/>
  <c r="AH8" i="47"/>
  <c r="AL23" i="35"/>
  <c r="AI6" i="47"/>
  <c r="AM25" i="35"/>
  <c r="AH9" i="47"/>
  <c r="AL24" i="35"/>
  <c r="AL26" i="35"/>
  <c r="AH7" i="47"/>
  <c r="AD51" i="57" l="1"/>
  <c r="L51" i="57" s="1"/>
  <c r="AD110" i="57"/>
  <c r="L110" i="57" s="1"/>
  <c r="L57" i="57"/>
  <c r="K110" i="57"/>
  <c r="S60" i="57"/>
  <c r="J59" i="57"/>
  <c r="J60" i="57" s="1"/>
  <c r="T61" i="57"/>
  <c r="V86" i="56"/>
  <c r="AN78" i="56" s="1"/>
  <c r="AD92" i="56"/>
  <c r="M49" i="57"/>
  <c r="V50" i="57"/>
  <c r="V110" i="57" s="1"/>
  <c r="V57" i="57"/>
  <c r="AE57" i="57"/>
  <c r="AE50" i="57"/>
  <c r="U61"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C84" i="47"/>
  <c r="AT77" i="56"/>
  <c r="AD86" i="47"/>
  <c r="AE108" i="47"/>
  <c r="AD84" i="47"/>
  <c r="AC85" i="47"/>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M57" i="57" l="1"/>
  <c r="V58" i="57"/>
  <c r="V59" i="57" s="1"/>
  <c r="V60" i="57" s="1"/>
  <c r="V162"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D85" i="47"/>
  <c r="AE84" i="47"/>
  <c r="AN77" i="56"/>
  <c r="AN80" i="56" s="1"/>
  <c r="AN81" i="56" s="1"/>
  <c r="X31" i="55"/>
  <c r="T129" i="47"/>
  <c r="Y33" i="55"/>
  <c r="U130" i="47"/>
  <c r="AS80" i="56"/>
  <c r="AS81" i="56" s="1"/>
  <c r="Z28" i="55"/>
  <c r="V127" i="47"/>
  <c r="T135" i="47"/>
  <c r="X36" i="55"/>
  <c r="T133" i="47"/>
  <c r="Y32" i="55"/>
  <c r="U131" i="47"/>
  <c r="Y37" i="55"/>
  <c r="U134" i="47"/>
  <c r="Y34" i="55"/>
  <c r="U128" i="47"/>
  <c r="AN26" i="35"/>
  <c r="AJ7" i="47"/>
  <c r="AJ5" i="47"/>
  <c r="AN22" i="35"/>
  <c r="AN24" i="35"/>
  <c r="AJ9" i="47"/>
  <c r="AO25" i="35"/>
  <c r="AK6" i="47"/>
  <c r="AN23" i="35"/>
  <c r="AJ8" i="47"/>
  <c r="M51" i="57" l="1"/>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E86" i="47"/>
  <c r="AG108" i="47"/>
  <c r="AH108" i="47"/>
  <c r="AF84" i="47"/>
  <c r="AE85" i="47"/>
  <c r="AF86" i="47"/>
  <c r="Z32" i="55"/>
  <c r="V131" i="47"/>
  <c r="Z33" i="55"/>
  <c r="V130" i="47"/>
  <c r="AT80" i="56"/>
  <c r="AT81" i="56" s="1"/>
  <c r="U135" i="47"/>
  <c r="V128" i="47"/>
  <c r="Z34" i="55"/>
  <c r="Y36" i="55"/>
  <c r="U133" i="47"/>
  <c r="Y31" i="55"/>
  <c r="U129" i="47"/>
  <c r="AA28" i="55"/>
  <c r="W127" i="47"/>
  <c r="V134" i="47"/>
  <c r="Z37" i="55"/>
  <c r="AO23" i="35"/>
  <c r="AK8" i="47"/>
  <c r="AP25" i="35"/>
  <c r="AM6" i="47" s="1"/>
  <c r="AL6" i="47"/>
  <c r="AK5" i="47"/>
  <c r="AO22" i="35"/>
  <c r="AK9" i="47"/>
  <c r="AO24" i="35"/>
  <c r="AO26" i="35"/>
  <c r="AK7" i="47"/>
  <c r="U142" i="56" l="1"/>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AG86" i="47"/>
  <c r="AH86" i="47"/>
  <c r="AF85" i="47"/>
  <c r="AH84" i="47"/>
  <c r="AG84" i="47"/>
  <c r="Z36" i="55"/>
  <c r="V133" i="47"/>
  <c r="AA37" i="55"/>
  <c r="W134" i="47"/>
  <c r="V129" i="47"/>
  <c r="Z31" i="55"/>
  <c r="AA34" i="55"/>
  <c r="W128" i="47"/>
  <c r="V135" i="47"/>
  <c r="AA32" i="55"/>
  <c r="W131" i="47"/>
  <c r="X127" i="47"/>
  <c r="AB28" i="55"/>
  <c r="AA33" i="55"/>
  <c r="W130" i="47"/>
  <c r="AL7" i="47"/>
  <c r="AP26" i="35"/>
  <c r="AM7" i="47" s="1"/>
  <c r="AP24" i="35"/>
  <c r="AM9" i="47" s="1"/>
  <c r="AL9" i="47"/>
  <c r="AP22" i="35"/>
  <c r="AM5" i="47" s="1"/>
  <c r="AL5" i="47"/>
  <c r="AP23" i="35"/>
  <c r="AM8" i="47" s="1"/>
  <c r="AL8" i="47"/>
  <c r="T99" i="47" l="1"/>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H85" i="47"/>
  <c r="AG85" i="47"/>
  <c r="AB33" i="55"/>
  <c r="X130" i="47"/>
  <c r="AB37" i="55"/>
  <c r="X134" i="47"/>
  <c r="W135" i="47"/>
  <c r="AA31" i="55"/>
  <c r="W129" i="47"/>
  <c r="AB34" i="55"/>
  <c r="X128" i="47"/>
  <c r="AB32" i="55"/>
  <c r="X131" i="47"/>
  <c r="AC28" i="55"/>
  <c r="Y127" i="47"/>
  <c r="AA36" i="55"/>
  <c r="W133" i="47"/>
  <c r="W143" i="56" l="1"/>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36" i="55"/>
  <c r="X133" i="47"/>
  <c r="AB31" i="55"/>
  <c r="X129" i="47"/>
  <c r="AC37" i="55"/>
  <c r="Y134" i="47"/>
  <c r="AC32" i="55"/>
  <c r="Y131" i="47"/>
  <c r="X135" i="47"/>
  <c r="Y130" i="47"/>
  <c r="AC33" i="55"/>
  <c r="AD28" i="55"/>
  <c r="Z127" i="47"/>
  <c r="AC34" i="55"/>
  <c r="Y128" i="47"/>
  <c r="X140" i="56" l="1"/>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34" i="55"/>
  <c r="Z128" i="47"/>
  <c r="AD32" i="55"/>
  <c r="Z131" i="47"/>
  <c r="AC31" i="55"/>
  <c r="Y129" i="47"/>
  <c r="AE28" i="55"/>
  <c r="AA127" i="47"/>
  <c r="AD33" i="55"/>
  <c r="Z130" i="47"/>
  <c r="Y135" i="47"/>
  <c r="AD37" i="55"/>
  <c r="Z134" i="47"/>
  <c r="AC36" i="55"/>
  <c r="Y133" i="47"/>
  <c r="AU46" i="58" l="1"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37" i="55"/>
  <c r="AA134" i="47"/>
  <c r="Z135" i="47"/>
  <c r="AF28" i="55"/>
  <c r="AB127" i="47"/>
  <c r="AD31" i="55"/>
  <c r="Z129" i="47"/>
  <c r="AE33" i="55"/>
  <c r="AA130" i="47"/>
  <c r="AE32" i="55"/>
  <c r="AA131" i="47"/>
  <c r="AD36" i="55"/>
  <c r="Z133" i="47"/>
  <c r="AA128" i="47"/>
  <c r="AE34" i="55"/>
  <c r="K53" i="58" l="1"/>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2" i="55"/>
  <c r="AB131" i="47"/>
  <c r="AF34" i="55"/>
  <c r="AB128" i="47"/>
  <c r="AG28" i="55"/>
  <c r="AC127" i="47"/>
  <c r="AA135" i="47"/>
  <c r="AE31" i="55"/>
  <c r="AA129" i="47"/>
  <c r="AF33" i="55"/>
  <c r="AB130" i="47"/>
  <c r="AE36" i="55"/>
  <c r="AA133" i="47"/>
  <c r="AF37" i="55"/>
  <c r="AB134" i="47"/>
  <c r="L215" i="58" l="1"/>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1" i="55"/>
  <c r="AB129" i="47"/>
  <c r="AG32" i="55"/>
  <c r="AC131" i="47"/>
  <c r="AD127" i="47"/>
  <c r="AH28" i="55"/>
  <c r="AB135" i="47"/>
  <c r="AC128" i="47"/>
  <c r="AG34" i="55"/>
  <c r="AF36" i="55"/>
  <c r="AB133" i="47"/>
  <c r="AG33" i="55"/>
  <c r="AC130" i="47"/>
  <c r="AC134" i="47"/>
  <c r="AG37" i="55"/>
  <c r="L226" i="58" l="1"/>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34" i="55"/>
  <c r="AD128" i="47"/>
  <c r="AC135" i="47"/>
  <c r="AH32" i="55"/>
  <c r="AD131" i="47"/>
  <c r="AC133" i="47"/>
  <c r="AG36" i="55"/>
  <c r="AC129" i="47"/>
  <c r="AG31" i="55"/>
  <c r="AH37" i="55"/>
  <c r="AD134" i="47"/>
  <c r="AI28" i="55"/>
  <c r="AE127" i="47"/>
  <c r="AH33" i="55"/>
  <c r="AD130" i="47"/>
  <c r="N203" i="58" l="1"/>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36" i="55"/>
  <c r="AD133" i="47"/>
  <c r="AD129" i="47"/>
  <c r="AH31" i="55"/>
  <c r="AI32" i="55"/>
  <c r="AE131" i="47"/>
  <c r="AI34" i="55"/>
  <c r="AE128" i="47"/>
  <c r="AD135" i="47"/>
  <c r="AJ28" i="55"/>
  <c r="AF127" i="47"/>
  <c r="AI37" i="55"/>
  <c r="AE134" i="47"/>
  <c r="AE130" i="47"/>
  <c r="AI33" i="55"/>
  <c r="N227" i="58" l="1"/>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1" i="55"/>
  <c r="AE129" i="47"/>
  <c r="AF134" i="47"/>
  <c r="AJ37" i="55"/>
  <c r="AJ34" i="55"/>
  <c r="AF128" i="47"/>
  <c r="AE135" i="47"/>
  <c r="AF131" i="47"/>
  <c r="AJ32" i="55"/>
  <c r="AK28" i="55"/>
  <c r="AG127" i="47"/>
  <c r="AE133" i="47"/>
  <c r="AI36" i="55"/>
  <c r="AF130" i="47"/>
  <c r="AJ33" i="55"/>
  <c r="Q51" i="58" l="1"/>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2" i="55"/>
  <c r="AG131" i="47"/>
  <c r="AF135" i="47"/>
  <c r="AK37" i="55"/>
  <c r="AG134" i="47"/>
  <c r="AJ36" i="55"/>
  <c r="AF133" i="47"/>
  <c r="AL28" i="55"/>
  <c r="AH127" i="47"/>
  <c r="AJ31" i="55"/>
  <c r="AF129" i="47"/>
  <c r="AK33" i="55"/>
  <c r="AG130" i="47"/>
  <c r="AG128" i="47"/>
  <c r="AK34" i="55"/>
  <c r="R52" i="58" l="1"/>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5" i="47"/>
  <c r="AM28" i="55"/>
  <c r="AI127" i="47"/>
  <c r="AK36" i="55"/>
  <c r="AG133" i="47"/>
  <c r="AL32" i="55"/>
  <c r="AH131" i="47"/>
  <c r="AL33" i="55"/>
  <c r="AH130" i="47"/>
  <c r="AK31" i="55"/>
  <c r="AG129" i="47"/>
  <c r="AL37" i="55"/>
  <c r="AH134" i="47"/>
  <c r="AH128" i="47"/>
  <c r="AL34" i="55"/>
  <c r="Q227" i="58" l="1"/>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2" i="55"/>
  <c r="AI131" i="47"/>
  <c r="AL31" i="55"/>
  <c r="AH129" i="47"/>
  <c r="AL36" i="55"/>
  <c r="AH133" i="47"/>
  <c r="AH135" i="47"/>
  <c r="AI134" i="47"/>
  <c r="AM37" i="55"/>
  <c r="AI130" i="47"/>
  <c r="AM33" i="55"/>
  <c r="AN28" i="55"/>
  <c r="AJ127" i="47"/>
  <c r="AM34" i="55"/>
  <c r="AI128" i="47"/>
  <c r="T51" i="58" l="1"/>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1" i="55"/>
  <c r="AN32" i="55"/>
  <c r="AJ131" i="47"/>
  <c r="AO28" i="55"/>
  <c r="AK127" i="47"/>
  <c r="AN37" i="55"/>
  <c r="AJ134" i="47"/>
  <c r="AI135" i="47"/>
  <c r="AN34" i="55"/>
  <c r="AJ128" i="47"/>
  <c r="AN33" i="55"/>
  <c r="AJ130" i="47"/>
  <c r="AM36" i="55"/>
  <c r="AI133" i="47"/>
  <c r="T53" i="58" l="1"/>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1" i="55"/>
  <c r="AK128" i="47"/>
  <c r="AO34" i="55"/>
  <c r="AP28" i="55"/>
  <c r="AM127" i="47" s="1"/>
  <c r="AL127" i="47"/>
  <c r="AJ135" i="47"/>
  <c r="AO32" i="55"/>
  <c r="AK131" i="47"/>
  <c r="AJ133" i="47"/>
  <c r="AN36" i="55"/>
  <c r="AO33" i="55"/>
  <c r="AK130" i="47"/>
  <c r="AO37" i="55"/>
  <c r="AK134" i="47"/>
  <c r="T227" i="58" l="1"/>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5" i="47"/>
  <c r="AO36" i="55"/>
  <c r="AK133" i="47"/>
  <c r="AP37" i="55"/>
  <c r="AM134" i="47" s="1"/>
  <c r="AL134" i="47"/>
  <c r="AK129" i="47"/>
  <c r="AO31" i="55"/>
  <c r="AP33" i="55"/>
  <c r="AM130" i="47" s="1"/>
  <c r="AL130" i="47"/>
  <c r="AP32" i="55"/>
  <c r="AM131" i="47" s="1"/>
  <c r="AL131" i="47"/>
  <c r="AP34"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1" i="55"/>
  <c r="AM129" i="47" s="1"/>
  <c r="AL129" i="47"/>
  <c r="AM135" i="47"/>
  <c r="AL135" i="47"/>
  <c r="AL133" i="47"/>
  <c r="AP36" i="55"/>
  <c r="AM133"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C9" i="15"/>
  <c r="D9" i="15"/>
  <c r="AF226" i="58" l="1"/>
  <c r="AF264" i="58" s="1"/>
  <c r="AC119" i="47" s="1"/>
  <c r="AF227" i="58"/>
  <c r="AF265" i="58" s="1"/>
  <c r="AC125" i="47" s="1"/>
  <c r="AG214" i="58"/>
  <c r="AG215" i="58"/>
  <c r="AH52" i="58"/>
  <c r="AH50" i="58"/>
  <c r="AG193" i="58"/>
  <c r="AG192" i="58"/>
  <c r="AH49" i="58"/>
  <c r="AG53" i="58"/>
  <c r="AG181" i="58"/>
  <c r="AG180" i="58"/>
  <c r="AG203" i="58"/>
  <c r="AG204" i="58"/>
  <c r="AH51" i="58"/>
  <c r="L133" i="55"/>
  <c r="K211" i="55"/>
  <c r="J211" i="55"/>
  <c r="J154" i="55"/>
  <c r="AN154" i="55"/>
  <c r="AC154" i="55"/>
  <c r="AB154" i="55"/>
  <c r="R154" i="55"/>
  <c r="AN192" i="55"/>
  <c r="AB192" i="55"/>
  <c r="T192" i="55"/>
  <c r="S192" i="55"/>
  <c r="R192" i="55"/>
  <c r="K173" i="55"/>
  <c r="J173" i="55"/>
  <c r="J133" i="55"/>
  <c r="AN133" i="55"/>
  <c r="AB133" i="55"/>
  <c r="S133" i="55"/>
  <c r="R133" i="55"/>
  <c r="K133" i="55"/>
  <c r="AN91" i="55"/>
  <c r="AE91" i="55"/>
  <c r="AD91" i="55"/>
  <c r="AC91" i="55"/>
  <c r="AB91" i="55"/>
  <c r="S91" i="55"/>
  <c r="R91" i="55"/>
  <c r="AN230" i="55"/>
  <c r="AB230" i="55"/>
  <c r="U230" i="55"/>
  <c r="T230" i="55"/>
  <c r="S230" i="55"/>
  <c r="R230" i="55"/>
  <c r="AN112" i="55"/>
  <c r="AD112" i="55"/>
  <c r="AC112" i="55"/>
  <c r="AB112" i="55"/>
  <c r="R112" i="55"/>
  <c r="L112" i="55"/>
  <c r="K112" i="55"/>
  <c r="J112" i="55"/>
  <c r="J70" i="55"/>
  <c r="AN70" i="55"/>
  <c r="AC70" i="55"/>
  <c r="R70" i="55"/>
  <c r="K70" i="55"/>
  <c r="AI49" i="58" l="1"/>
  <c r="AH53" i="58"/>
  <c r="AH180" i="58"/>
  <c r="AH181" i="58"/>
  <c r="AG226" i="58"/>
  <c r="AG264" i="58" s="1"/>
  <c r="AD119" i="47" s="1"/>
  <c r="AG227" i="58"/>
  <c r="AG265" i="58" s="1"/>
  <c r="AD125" i="47" s="1"/>
  <c r="AI50" i="58"/>
  <c r="AH193" i="58"/>
  <c r="AH192" i="58"/>
  <c r="AH215" i="58"/>
  <c r="AH214" i="58"/>
  <c r="AI52" i="58"/>
  <c r="AH204" i="58"/>
  <c r="AH203" i="58"/>
  <c r="AI51" i="58"/>
  <c r="K85" i="55"/>
  <c r="L70" i="55"/>
  <c r="K91" i="55"/>
  <c r="K218" i="55"/>
  <c r="K223" i="55"/>
  <c r="K227" i="55"/>
  <c r="K216" i="55"/>
  <c r="K222" i="55"/>
  <c r="K212" i="55"/>
  <c r="K219" i="55"/>
  <c r="K221" i="55"/>
  <c r="K215" i="55"/>
  <c r="K220" i="55"/>
  <c r="K224" i="55"/>
  <c r="K214" i="55"/>
  <c r="K228" i="55"/>
  <c r="K225" i="55"/>
  <c r="K217" i="55"/>
  <c r="K213" i="55"/>
  <c r="K226" i="55"/>
  <c r="K229" i="55"/>
  <c r="K230" i="55"/>
  <c r="T211" i="55"/>
  <c r="K154"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K74" i="55"/>
  <c r="H32" i="47" s="1"/>
  <c r="K79" i="55"/>
  <c r="H33" i="47" s="1"/>
  <c r="K77" i="55"/>
  <c r="H34" i="47" s="1"/>
  <c r="K89" i="55"/>
  <c r="K78" i="55"/>
  <c r="H38" i="47" s="1"/>
  <c r="K82" i="55"/>
  <c r="K71" i="55"/>
  <c r="H36" i="47" s="1"/>
  <c r="K80" i="55"/>
  <c r="K72" i="55"/>
  <c r="H31" i="47" s="1"/>
  <c r="K83" i="55"/>
  <c r="K86" i="55"/>
  <c r="K81" i="55"/>
  <c r="H41" i="47" s="1"/>
  <c r="K75" i="55"/>
  <c r="H35" i="47" s="1"/>
  <c r="J230" i="55"/>
  <c r="K88" i="55"/>
  <c r="H40" i="47" s="1"/>
  <c r="AO91" i="55"/>
  <c r="AP91" i="55"/>
  <c r="J192" i="55"/>
  <c r="K73" i="55"/>
  <c r="H37" i="47" s="1"/>
  <c r="J91" i="55"/>
  <c r="AP112" i="55"/>
  <c r="AO112" i="55"/>
  <c r="AB173" i="55"/>
  <c r="AN173" i="55"/>
  <c r="AB211" i="55"/>
  <c r="AN211" i="55"/>
  <c r="M133" i="55"/>
  <c r="AP70" i="55"/>
  <c r="AO70" i="55"/>
  <c r="AC173" i="55"/>
  <c r="AO173" i="55"/>
  <c r="AP173" i="55"/>
  <c r="K76" i="55"/>
  <c r="H39" i="47" s="1"/>
  <c r="R173" i="55"/>
  <c r="R211" i="55"/>
  <c r="K90" i="55"/>
  <c r="S211" i="55"/>
  <c r="S173" i="55"/>
  <c r="K84" i="55"/>
  <c r="K87" i="55"/>
  <c r="AO154" i="55"/>
  <c r="AP154" i="55"/>
  <c r="AI214" i="58" l="1"/>
  <c r="AI215" i="58"/>
  <c r="AJ52" i="58"/>
  <c r="AH226" i="58"/>
  <c r="AH264" i="58" s="1"/>
  <c r="AE119" i="47" s="1"/>
  <c r="AH227" i="58"/>
  <c r="AH265" i="58" s="1"/>
  <c r="AE125" i="47" s="1"/>
  <c r="AI192" i="58"/>
  <c r="AJ50" i="58"/>
  <c r="AI193" i="58"/>
  <c r="AJ51" i="58"/>
  <c r="AI204" i="58"/>
  <c r="AI203" i="58"/>
  <c r="AJ49" i="58"/>
  <c r="AI180" i="58"/>
  <c r="AI53" i="58"/>
  <c r="AI181" i="58"/>
  <c r="L135" i="55"/>
  <c r="I10" i="47" s="1"/>
  <c r="L136" i="55"/>
  <c r="I16" i="47" s="1"/>
  <c r="L138" i="55"/>
  <c r="I14" i="47" s="1"/>
  <c r="L151" i="55"/>
  <c r="I20" i="47" s="1"/>
  <c r="L134" i="55"/>
  <c r="I15" i="47" s="1"/>
  <c r="L139" i="55"/>
  <c r="I18" i="47" s="1"/>
  <c r="L137" i="55"/>
  <c r="I11" i="47" s="1"/>
  <c r="L144" i="55"/>
  <c r="I19" i="47" s="1"/>
  <c r="T173" i="55"/>
  <c r="AO211" i="55"/>
  <c r="AP211" i="55"/>
  <c r="AD70" i="55"/>
  <c r="U192" i="55"/>
  <c r="AC211" i="55"/>
  <c r="L173" i="55"/>
  <c r="L142" i="55"/>
  <c r="I12" i="47" s="1"/>
  <c r="AD173" i="55"/>
  <c r="M152" i="55"/>
  <c r="N152" i="55" s="1"/>
  <c r="M145" i="55"/>
  <c r="N145" i="55" s="1"/>
  <c r="M150" i="55"/>
  <c r="N150" i="55" s="1"/>
  <c r="M146" i="55"/>
  <c r="N146" i="55" s="1"/>
  <c r="M153" i="55"/>
  <c r="N153" i="55" s="1"/>
  <c r="M143" i="55"/>
  <c r="N143" i="55" s="1"/>
  <c r="M149" i="55"/>
  <c r="N149" i="55" s="1"/>
  <c r="M147" i="55"/>
  <c r="N147" i="55" s="1"/>
  <c r="M148" i="55"/>
  <c r="N148" i="55" s="1"/>
  <c r="L211" i="55"/>
  <c r="L192" i="55"/>
  <c r="AO230" i="55"/>
  <c r="AP230" i="55"/>
  <c r="T133" i="55"/>
  <c r="O133" i="55"/>
  <c r="AC133" i="55"/>
  <c r="AF91" i="55"/>
  <c r="AC230" i="55"/>
  <c r="L154" i="55"/>
  <c r="L140" i="55"/>
  <c r="I13" i="47" s="1"/>
  <c r="S70" i="55"/>
  <c r="AD154" i="55"/>
  <c r="T91" i="55"/>
  <c r="S154"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M112" i="55"/>
  <c r="U211" i="55"/>
  <c r="K111" i="55"/>
  <c r="K105" i="55"/>
  <c r="K96" i="55"/>
  <c r="K99" i="55"/>
  <c r="K103" i="55"/>
  <c r="K100" i="55"/>
  <c r="K95" i="55"/>
  <c r="K92" i="55"/>
  <c r="K94" i="55"/>
  <c r="K106" i="55"/>
  <c r="K108" i="55"/>
  <c r="K98" i="55"/>
  <c r="K93" i="55"/>
  <c r="K110" i="55"/>
  <c r="K101" i="55"/>
  <c r="K107" i="55"/>
  <c r="K102" i="55"/>
  <c r="K109" i="55"/>
  <c r="K97" i="55"/>
  <c r="K104" i="55"/>
  <c r="AO133" i="55"/>
  <c r="AP133" i="55"/>
  <c r="AE112" i="55"/>
  <c r="M70" i="55"/>
  <c r="S112" i="55"/>
  <c r="L141" i="55"/>
  <c r="I17" i="47" s="1"/>
  <c r="AO192" i="55"/>
  <c r="AP192" i="55"/>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L230" i="55"/>
  <c r="AJ180" i="58" l="1"/>
  <c r="AJ181" i="58"/>
  <c r="AJ53" i="58"/>
  <c r="AK49" i="58"/>
  <c r="AJ204" i="58"/>
  <c r="AK51" i="58"/>
  <c r="AJ203" i="58"/>
  <c r="AI227" i="58"/>
  <c r="AI265" i="58" s="1"/>
  <c r="AF125" i="47" s="1"/>
  <c r="AJ192" i="58"/>
  <c r="AJ193" i="58"/>
  <c r="AK50" i="58"/>
  <c r="AI226" i="58"/>
  <c r="AI264" i="58" s="1"/>
  <c r="AF119" i="47" s="1"/>
  <c r="AJ215" i="58"/>
  <c r="AJ214" i="58"/>
  <c r="AK52" i="58"/>
  <c r="P133" i="55"/>
  <c r="Q133" i="55"/>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M91" i="55"/>
  <c r="T70" i="55"/>
  <c r="O145" i="55"/>
  <c r="O143" i="55"/>
  <c r="O148" i="55"/>
  <c r="O146" i="55"/>
  <c r="O147" i="55"/>
  <c r="O152" i="55"/>
  <c r="O150" i="55"/>
  <c r="O153" i="55"/>
  <c r="O149" i="55"/>
  <c r="AD211" i="55"/>
  <c r="AE173" i="55"/>
  <c r="L108" i="55"/>
  <c r="L100" i="55"/>
  <c r="L98" i="55"/>
  <c r="L97" i="55"/>
  <c r="L107" i="55"/>
  <c r="L99" i="55"/>
  <c r="L110" i="55"/>
  <c r="L111" i="55"/>
  <c r="L95" i="55"/>
  <c r="L103" i="55"/>
  <c r="L96" i="55"/>
  <c r="L92" i="55"/>
  <c r="L93" i="55"/>
  <c r="L102" i="55"/>
  <c r="L106" i="55"/>
  <c r="L104" i="55"/>
  <c r="L101" i="55"/>
  <c r="L94" i="55"/>
  <c r="L109" i="55"/>
  <c r="L105" i="55"/>
  <c r="U133" i="55"/>
  <c r="M192"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M130" i="55"/>
  <c r="M126" i="55"/>
  <c r="M114" i="55"/>
  <c r="M117" i="55"/>
  <c r="M122" i="55"/>
  <c r="M123" i="55"/>
  <c r="M132" i="55"/>
  <c r="M113" i="55"/>
  <c r="M115" i="55"/>
  <c r="M125" i="55"/>
  <c r="M118" i="55"/>
  <c r="M120" i="55"/>
  <c r="M131" i="55"/>
  <c r="M127" i="55"/>
  <c r="M124" i="55"/>
  <c r="M128" i="55"/>
  <c r="M116" i="55"/>
  <c r="M119" i="55"/>
  <c r="M129" i="55"/>
  <c r="M121" i="55"/>
  <c r="M211" i="55"/>
  <c r="L221" i="55"/>
  <c r="L217" i="55"/>
  <c r="L225" i="55"/>
  <c r="L215" i="55"/>
  <c r="L216" i="55"/>
  <c r="L229" i="55"/>
  <c r="L214" i="55"/>
  <c r="L226" i="55"/>
  <c r="L222" i="55"/>
  <c r="L212" i="55"/>
  <c r="L227" i="55"/>
  <c r="L213" i="55"/>
  <c r="L220" i="55"/>
  <c r="L223" i="55"/>
  <c r="L218" i="55"/>
  <c r="L219" i="55"/>
  <c r="L228" i="55"/>
  <c r="L224" i="55"/>
  <c r="AE70" i="55"/>
  <c r="M173" i="55"/>
  <c r="AD192" i="55"/>
  <c r="AE154" i="55"/>
  <c r="AF112" i="55"/>
  <c r="V211" i="55"/>
  <c r="M154" i="55"/>
  <c r="AG91" i="55"/>
  <c r="W230" i="55"/>
  <c r="T154" i="55"/>
  <c r="U91"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N70" i="55"/>
  <c r="M230" i="55"/>
  <c r="AD230" i="55"/>
  <c r="AD133" i="55"/>
  <c r="AJ227" i="58" l="1"/>
  <c r="AJ265" i="58" s="1"/>
  <c r="AG125" i="47" s="1"/>
  <c r="AK193" i="58"/>
  <c r="AK192" i="58"/>
  <c r="AL50" i="58"/>
  <c r="AJ226" i="58"/>
  <c r="AJ264" i="58" s="1"/>
  <c r="AG119" i="47" s="1"/>
  <c r="AK204" i="58"/>
  <c r="AK203" i="58"/>
  <c r="AL51" i="58"/>
  <c r="AK53" i="58"/>
  <c r="AK180" i="58"/>
  <c r="AK181" i="58"/>
  <c r="AL49" i="58"/>
  <c r="AK215" i="58"/>
  <c r="AK214" i="58"/>
  <c r="AL52" i="58"/>
  <c r="AF154"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V133" i="55"/>
  <c r="N173" i="55"/>
  <c r="N85" i="55"/>
  <c r="N87" i="55"/>
  <c r="N83" i="55"/>
  <c r="N89" i="55"/>
  <c r="N86" i="55"/>
  <c r="N90" i="55"/>
  <c r="N84" i="55"/>
  <c r="N80" i="55"/>
  <c r="N82" i="55"/>
  <c r="N192" i="55"/>
  <c r="AH91" i="55"/>
  <c r="W21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112" i="55"/>
  <c r="W192" i="55"/>
  <c r="U70" i="55"/>
  <c r="O70" i="55"/>
  <c r="V91" i="55"/>
  <c r="N154" i="55"/>
  <c r="M167" i="55"/>
  <c r="M169" i="55"/>
  <c r="M164" i="55"/>
  <c r="M170" i="55"/>
  <c r="M171" i="55"/>
  <c r="M166" i="55"/>
  <c r="M168" i="55"/>
  <c r="M172" i="55"/>
  <c r="AE211" i="55"/>
  <c r="U154" i="55"/>
  <c r="O112" i="55"/>
  <c r="N91" i="55"/>
  <c r="AE133" i="55"/>
  <c r="V173" i="55"/>
  <c r="N21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N230" i="55"/>
  <c r="X230" i="55"/>
  <c r="AE192" i="55"/>
  <c r="M215" i="55"/>
  <c r="M216" i="55"/>
  <c r="M218" i="55"/>
  <c r="M220" i="55"/>
  <c r="M221" i="55"/>
  <c r="M214" i="55"/>
  <c r="M229" i="55"/>
  <c r="M227" i="55"/>
  <c r="M224" i="55"/>
  <c r="M217" i="55"/>
  <c r="M226" i="55"/>
  <c r="M228" i="55"/>
  <c r="M225" i="55"/>
  <c r="M222" i="55"/>
  <c r="M219" i="55"/>
  <c r="M212" i="55"/>
  <c r="M213" i="55"/>
  <c r="M223" i="55"/>
  <c r="U112" i="55"/>
  <c r="AL180" i="58" l="1"/>
  <c r="AL181" i="58"/>
  <c r="AM49" i="58"/>
  <c r="AL53" i="58"/>
  <c r="AL203" i="58"/>
  <c r="AL204" i="58"/>
  <c r="AM51" i="58"/>
  <c r="AL192" i="58"/>
  <c r="AM50" i="58"/>
  <c r="AL193" i="58"/>
  <c r="AL214" i="58"/>
  <c r="AM52" i="58"/>
  <c r="AL215" i="58"/>
  <c r="AK226" i="58"/>
  <c r="AK264" i="58" s="1"/>
  <c r="AH119" i="47" s="1"/>
  <c r="AK227" i="58"/>
  <c r="AK265" i="58" s="1"/>
  <c r="AH125" i="47" s="1"/>
  <c r="Q138" i="55"/>
  <c r="N14" i="47" s="1"/>
  <c r="Q134" i="55"/>
  <c r="N15" i="47" s="1"/>
  <c r="Q139" i="55"/>
  <c r="N18" i="47" s="1"/>
  <c r="Q142" i="55"/>
  <c r="N12" i="47" s="1"/>
  <c r="Q140" i="55"/>
  <c r="N13" i="47" s="1"/>
  <c r="Q141" i="55"/>
  <c r="N17" i="47" s="1"/>
  <c r="Q137" i="55"/>
  <c r="N11" i="47" s="1"/>
  <c r="Q151" i="55"/>
  <c r="N20" i="47" s="1"/>
  <c r="Q136" i="55"/>
  <c r="N16" i="47" s="1"/>
  <c r="Q144" i="55"/>
  <c r="N19" i="47" s="1"/>
  <c r="Q135" i="55"/>
  <c r="X211" i="55"/>
  <c r="N245" i="55"/>
  <c r="N231" i="55"/>
  <c r="N248" i="55"/>
  <c r="N244" i="55"/>
  <c r="N251" i="55"/>
  <c r="N252" i="55"/>
  <c r="N246" i="55"/>
  <c r="N247" i="55"/>
  <c r="N242" i="55"/>
  <c r="N250" i="55"/>
  <c r="N249" i="55"/>
  <c r="N232" i="55"/>
  <c r="AI91" i="55"/>
  <c r="O173" i="55"/>
  <c r="AF21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O130" i="55"/>
  <c r="O117" i="55"/>
  <c r="O121" i="55"/>
  <c r="O126" i="55"/>
  <c r="O122" i="55"/>
  <c r="O120" i="55"/>
  <c r="O115" i="55"/>
  <c r="O132" i="55"/>
  <c r="O127" i="55"/>
  <c r="O124" i="55"/>
  <c r="O119" i="55"/>
  <c r="O128" i="55"/>
  <c r="O125" i="55"/>
  <c r="O123" i="55"/>
  <c r="O113" i="55"/>
  <c r="O116" i="55"/>
  <c r="O129" i="55"/>
  <c r="O114" i="55"/>
  <c r="O118" i="55"/>
  <c r="O131" i="55"/>
  <c r="X192" i="55"/>
  <c r="O192" i="55"/>
  <c r="W133" i="55"/>
  <c r="AF133" i="55"/>
  <c r="V154" i="55"/>
  <c r="V153" i="55"/>
  <c r="V148" i="55"/>
  <c r="V146" i="55"/>
  <c r="V147" i="55"/>
  <c r="V150" i="55"/>
  <c r="V145" i="55"/>
  <c r="V149" i="55"/>
  <c r="V152" i="55"/>
  <c r="V143" i="55"/>
  <c r="AH112" i="55"/>
  <c r="AF230" i="55"/>
  <c r="V112" i="55"/>
  <c r="P112" i="55"/>
  <c r="Q112" i="55"/>
  <c r="O211" i="55"/>
  <c r="O91" i="55"/>
  <c r="W173"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O230" i="55"/>
  <c r="AF192" i="55"/>
  <c r="O154" i="55"/>
  <c r="P70" i="55"/>
  <c r="Q70" i="55"/>
  <c r="N168" i="55"/>
  <c r="N164" i="55"/>
  <c r="N169" i="55"/>
  <c r="N172" i="55"/>
  <c r="N171" i="55"/>
  <c r="N170" i="55"/>
  <c r="N166" i="55"/>
  <c r="N167" i="55"/>
  <c r="O80" i="55"/>
  <c r="O85" i="55"/>
  <c r="O87" i="55"/>
  <c r="O84" i="55"/>
  <c r="O89" i="55"/>
  <c r="O86" i="55"/>
  <c r="O90" i="55"/>
  <c r="O83" i="55"/>
  <c r="O82" i="55"/>
  <c r="V70" i="55"/>
  <c r="AG154" i="55"/>
  <c r="Y230" i="55"/>
  <c r="W91" i="55"/>
  <c r="AL227" i="58" l="1"/>
  <c r="AL265" i="58" s="1"/>
  <c r="AI125" i="47" s="1"/>
  <c r="AM215" i="58"/>
  <c r="AM214" i="58"/>
  <c r="AN52" i="58"/>
  <c r="AN50" i="58"/>
  <c r="AM192" i="58"/>
  <c r="AM193" i="58"/>
  <c r="AL226" i="58"/>
  <c r="AL264" i="58" s="1"/>
  <c r="AI119" i="47" s="1"/>
  <c r="AM204" i="58"/>
  <c r="AM203" i="58"/>
  <c r="AN51" i="58"/>
  <c r="AN49" i="58"/>
  <c r="AM181" i="58"/>
  <c r="AM53" i="58"/>
  <c r="AM180" i="58"/>
  <c r="R134" i="55"/>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P173" i="55"/>
  <c r="Q173" i="55"/>
  <c r="AJ91" i="55"/>
  <c r="W153" i="55"/>
  <c r="W148" i="55"/>
  <c r="W146" i="55"/>
  <c r="W147" i="55"/>
  <c r="W150" i="55"/>
  <c r="W145" i="55"/>
  <c r="W149" i="55"/>
  <c r="W143" i="55"/>
  <c r="W152" i="55"/>
  <c r="AH173" i="55"/>
  <c r="X133" i="55"/>
  <c r="Q91" i="55"/>
  <c r="P91" i="55"/>
  <c r="P192" i="55"/>
  <c r="Q192" i="55"/>
  <c r="Y21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P154" i="55"/>
  <c r="Q154" i="55"/>
  <c r="P211" i="55"/>
  <c r="Q211" i="55"/>
  <c r="W112" i="55"/>
  <c r="Y192" i="55"/>
  <c r="AH154" i="55"/>
  <c r="O166" i="55"/>
  <c r="O168" i="55"/>
  <c r="O170" i="55"/>
  <c r="O169" i="55"/>
  <c r="O172" i="55"/>
  <c r="O164" i="55"/>
  <c r="O167" i="55"/>
  <c r="O171" i="55"/>
  <c r="X173" i="55"/>
  <c r="O228" i="55"/>
  <c r="O226" i="55"/>
  <c r="O222" i="55"/>
  <c r="O224" i="55"/>
  <c r="O217" i="55"/>
  <c r="O227" i="55"/>
  <c r="O216" i="55"/>
  <c r="O220" i="55"/>
  <c r="O229" i="55"/>
  <c r="O212" i="55"/>
  <c r="O225" i="55"/>
  <c r="O221" i="55"/>
  <c r="O219" i="55"/>
  <c r="O218" i="55"/>
  <c r="O223" i="55"/>
  <c r="O214" i="55"/>
  <c r="O213" i="55"/>
  <c r="O215" i="55"/>
  <c r="AG192" i="55"/>
  <c r="AG230" i="55"/>
  <c r="Z230" i="55"/>
  <c r="AA230" i="55"/>
  <c r="W70" i="55"/>
  <c r="AI112" i="55"/>
  <c r="W154" i="55"/>
  <c r="AG211" i="55"/>
  <c r="O174" i="55"/>
  <c r="O181" i="55"/>
  <c r="O188" i="55"/>
  <c r="O177" i="55"/>
  <c r="O180" i="55"/>
  <c r="O179" i="55"/>
  <c r="O175" i="55"/>
  <c r="O182" i="55"/>
  <c r="O176" i="55"/>
  <c r="O185" i="55"/>
  <c r="O187" i="55"/>
  <c r="O178" i="55"/>
  <c r="O183" i="55"/>
  <c r="O186" i="55"/>
  <c r="O184" i="55"/>
  <c r="O189" i="55"/>
  <c r="X91" i="55"/>
  <c r="P230" i="55"/>
  <c r="Q230" i="55"/>
  <c r="AO49" i="58" l="1"/>
  <c r="AN53" i="58"/>
  <c r="AN181" i="58"/>
  <c r="AN180" i="58"/>
  <c r="AO51" i="58"/>
  <c r="AN204" i="58"/>
  <c r="AN203" i="58"/>
  <c r="AM227" i="58"/>
  <c r="AM226" i="58"/>
  <c r="AN192" i="58"/>
  <c r="AO50" i="58"/>
  <c r="AN193" i="58"/>
  <c r="AN215" i="58"/>
  <c r="AO52" i="58"/>
  <c r="AN214" i="58"/>
  <c r="O15" i="47"/>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Y9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X70" i="55"/>
  <c r="Z192" i="55"/>
  <c r="AA192" i="55"/>
  <c r="AI70" i="55"/>
  <c r="X153" i="55"/>
  <c r="X146" i="55"/>
  <c r="X147" i="55"/>
  <c r="X148" i="55"/>
  <c r="X150" i="55"/>
  <c r="X145" i="55"/>
  <c r="X149" i="55"/>
  <c r="X143" i="55"/>
  <c r="X152" i="55"/>
  <c r="W83" i="55"/>
  <c r="W82" i="55"/>
  <c r="W80" i="55"/>
  <c r="W86" i="55"/>
  <c r="W85" i="55"/>
  <c r="W87" i="55"/>
  <c r="W84" i="55"/>
  <c r="W90" i="55"/>
  <c r="W89" i="55"/>
  <c r="Z211" i="55"/>
  <c r="AA211" i="55"/>
  <c r="AI173" i="55"/>
  <c r="AH21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AH230" i="55"/>
  <c r="AH192" i="55"/>
  <c r="X112"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Y133" i="55"/>
  <c r="Q72" i="55"/>
  <c r="AI154" i="55"/>
  <c r="AN227" i="58" l="1"/>
  <c r="AN226" i="58"/>
  <c r="AP50" i="58"/>
  <c r="AO193" i="58"/>
  <c r="AO192" i="58"/>
  <c r="AP51" i="58"/>
  <c r="AO203" i="58"/>
  <c r="AO204" i="58"/>
  <c r="AO215" i="58"/>
  <c r="AO214" i="58"/>
  <c r="AP52" i="58"/>
  <c r="AO181" i="58"/>
  <c r="AO180" i="58"/>
  <c r="AO53" i="58"/>
  <c r="AP49" i="58"/>
  <c r="P13" i="47"/>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I230" i="55"/>
  <c r="AJ173" i="55"/>
  <c r="Y70" i="55"/>
  <c r="AH247" i="55"/>
  <c r="AH231" i="55"/>
  <c r="AH251" i="55"/>
  <c r="AH250" i="55"/>
  <c r="AH249" i="55"/>
  <c r="AH232" i="55"/>
  <c r="AH246" i="55"/>
  <c r="AH248" i="55"/>
  <c r="AH244" i="55"/>
  <c r="AH245" i="55"/>
  <c r="AH252" i="55"/>
  <c r="AH242" i="55"/>
  <c r="Y154"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Z133" i="55"/>
  <c r="AA133" i="55"/>
  <c r="Q15" i="47"/>
  <c r="U134" i="55"/>
  <c r="Q243" i="55"/>
  <c r="Q241" i="55"/>
  <c r="Q193" i="55"/>
  <c r="Y147" i="55"/>
  <c r="Y146" i="55"/>
  <c r="Y145" i="55"/>
  <c r="Y150" i="55"/>
  <c r="Y149" i="55"/>
  <c r="Y148" i="55"/>
  <c r="Y143" i="55"/>
  <c r="Y152" i="55"/>
  <c r="Y153" i="55"/>
  <c r="Q238" i="55"/>
  <c r="Q156" i="55"/>
  <c r="Q199" i="55"/>
  <c r="AK112" i="55"/>
  <c r="Q194" i="55"/>
  <c r="AL91" i="55"/>
  <c r="AM91" i="55"/>
  <c r="Q203" i="55"/>
  <c r="Q13" i="47"/>
  <c r="U140" i="55"/>
  <c r="Q240" i="55"/>
  <c r="Q198" i="55"/>
  <c r="AJ70" i="55"/>
  <c r="Z91" i="55"/>
  <c r="AA91" i="55"/>
  <c r="AI211" i="55"/>
  <c r="Y106" i="55"/>
  <c r="Y111" i="55"/>
  <c r="Y94" i="55"/>
  <c r="Y103" i="55"/>
  <c r="Y93" i="55"/>
  <c r="Y105" i="55"/>
  <c r="Y98" i="55"/>
  <c r="Y101" i="55"/>
  <c r="Y109" i="55"/>
  <c r="Y110" i="55"/>
  <c r="Y97" i="55"/>
  <c r="Y95" i="55"/>
  <c r="Y102" i="55"/>
  <c r="Y99" i="55"/>
  <c r="Y108" i="55"/>
  <c r="Y107" i="55"/>
  <c r="Y104" i="55"/>
  <c r="Y96" i="55"/>
  <c r="Y92" i="55"/>
  <c r="Y100" i="55"/>
  <c r="Y112" i="55"/>
  <c r="Z173" i="55"/>
  <c r="AA173" i="55"/>
  <c r="R12" i="47"/>
  <c r="V142" i="55"/>
  <c r="AJ154"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AP215" i="58" l="1"/>
  <c r="AP214" i="58"/>
  <c r="AQ52" i="58"/>
  <c r="AP204" i="58"/>
  <c r="AQ51" i="58"/>
  <c r="AP203" i="58"/>
  <c r="AO226" i="58"/>
  <c r="AO227" i="58"/>
  <c r="AP181" i="58"/>
  <c r="AP180" i="58"/>
  <c r="AQ49" i="58"/>
  <c r="AP53" i="58"/>
  <c r="AQ50" i="58"/>
  <c r="AP193" i="58"/>
  <c r="AP192" i="58"/>
  <c r="U139" i="55"/>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70" i="55"/>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K70"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154" i="55"/>
  <c r="AJ211" i="55"/>
  <c r="N30" i="47"/>
  <c r="R203" i="55"/>
  <c r="Y169" i="55"/>
  <c r="Y168" i="55"/>
  <c r="Y170" i="55"/>
  <c r="Y164" i="55"/>
  <c r="Y171" i="55"/>
  <c r="Y172" i="55"/>
  <c r="Y166" i="55"/>
  <c r="Y167" i="55"/>
  <c r="AJ230" i="55"/>
  <c r="Z112" i="55"/>
  <c r="AA112" i="55"/>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154"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112" i="55"/>
  <c r="N27" i="47"/>
  <c r="R195" i="55"/>
  <c r="AI207" i="55"/>
  <c r="AI206" i="55"/>
  <c r="AI205" i="55"/>
  <c r="AI202" i="55"/>
  <c r="AI204" i="55"/>
  <c r="AI208" i="55"/>
  <c r="AP227" i="58" l="1"/>
  <c r="AQ180" i="58"/>
  <c r="AQ181" i="58"/>
  <c r="AQ53" i="58"/>
  <c r="AR49" i="58"/>
  <c r="AQ204" i="58"/>
  <c r="AR51" i="58"/>
  <c r="AQ203" i="58"/>
  <c r="AP226" i="58"/>
  <c r="AR52" i="58"/>
  <c r="AQ214" i="58"/>
  <c r="AQ215" i="58"/>
  <c r="AR50" i="58"/>
  <c r="AQ192" i="58"/>
  <c r="AQ193" i="58"/>
  <c r="V139" i="55"/>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154" i="55"/>
  <c r="AJ204" i="55"/>
  <c r="AJ202" i="55"/>
  <c r="AJ208" i="55"/>
  <c r="AJ205" i="55"/>
  <c r="AJ206" i="55"/>
  <c r="AJ207" i="55"/>
  <c r="AK230" i="55"/>
  <c r="P28" i="47"/>
  <c r="T200" i="55"/>
  <c r="T12" i="47"/>
  <c r="X142" i="55"/>
  <c r="O59" i="47"/>
  <c r="S240" i="55"/>
  <c r="O42" i="47"/>
  <c r="S156" i="55"/>
  <c r="Q41" i="47"/>
  <c r="U81" i="55"/>
  <c r="AK21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70" i="55"/>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173" i="55"/>
  <c r="AK133"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AS50" i="58" l="1"/>
  <c r="AR192" i="58"/>
  <c r="AR193" i="58"/>
  <c r="AR215" i="58"/>
  <c r="AR214" i="58"/>
  <c r="AS52" i="58"/>
  <c r="AS51" i="58"/>
  <c r="AR204" i="58"/>
  <c r="AR203" i="58"/>
  <c r="AS49" i="58"/>
  <c r="AR180" i="58"/>
  <c r="AR53" i="58"/>
  <c r="AR181" i="58"/>
  <c r="AQ227" i="58"/>
  <c r="AM265" i="58" s="1"/>
  <c r="AJ125" i="47" s="1"/>
  <c r="AQ226" i="58"/>
  <c r="AM264" i="58" s="1"/>
  <c r="AJ119" i="47" s="1"/>
  <c r="W139" i="55"/>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133" i="55"/>
  <c r="AL192" i="55"/>
  <c r="AM192" i="55"/>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211" i="55"/>
  <c r="U12" i="47"/>
  <c r="Y142" i="55"/>
  <c r="AL230" i="55"/>
  <c r="AM230" i="55"/>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AS180" i="58" l="1"/>
  <c r="AT49" i="58"/>
  <c r="AS181" i="58"/>
  <c r="AS53" i="58"/>
  <c r="AS204" i="58"/>
  <c r="AS203" i="58"/>
  <c r="AT51" i="58"/>
  <c r="AS215" i="58"/>
  <c r="AS214" i="58"/>
  <c r="AT52" i="58"/>
  <c r="AR227" i="58"/>
  <c r="AR226" i="58"/>
  <c r="AS193" i="58"/>
  <c r="AS192" i="58"/>
  <c r="AT50" i="58"/>
  <c r="X139" i="55"/>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AU52" i="58" l="1"/>
  <c r="AT214" i="58"/>
  <c r="AT215" i="58"/>
  <c r="AU51" i="58"/>
  <c r="AT203" i="58"/>
  <c r="AT204" i="58"/>
  <c r="AU50" i="58"/>
  <c r="AT193" i="58"/>
  <c r="AT192" i="58"/>
  <c r="AS226" i="58"/>
  <c r="AT181" i="58"/>
  <c r="AT180" i="58"/>
  <c r="AU49" i="58"/>
  <c r="AT53" i="58"/>
  <c r="AS227" i="58"/>
  <c r="Y139" i="55"/>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AT227" i="58" l="1"/>
  <c r="AT226" i="58"/>
  <c r="AU192" i="58"/>
  <c r="AV50" i="58"/>
  <c r="AU193" i="58"/>
  <c r="AV51" i="58"/>
  <c r="AU203" i="58"/>
  <c r="AU204" i="58"/>
  <c r="AV49" i="58"/>
  <c r="AU181" i="58"/>
  <c r="AU53" i="58"/>
  <c r="AU180" i="58"/>
  <c r="AU214" i="58"/>
  <c r="AU215" i="58"/>
  <c r="AV52" i="58"/>
  <c r="Y77" i="55"/>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AV180" i="58" l="1"/>
  <c r="AV53" i="58"/>
  <c r="AV181" i="58"/>
  <c r="AV203" i="58"/>
  <c r="AV204" i="58"/>
  <c r="AU227" i="58"/>
  <c r="AV192" i="58"/>
  <c r="AV193" i="58"/>
  <c r="AV215" i="58"/>
  <c r="AV214" i="58"/>
  <c r="AU226" i="58"/>
  <c r="V34" i="47"/>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AV227" i="58" l="1"/>
  <c r="AN265" i="58" s="1"/>
  <c r="AV226" i="58"/>
  <c r="AN264" i="58" s="1"/>
  <c r="X18" i="47"/>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AO264" i="58" l="1"/>
  <c r="AK119" i="47"/>
  <c r="AO265" i="58"/>
  <c r="AK125" i="47"/>
  <c r="Y16" i="47"/>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AP265" i="58" l="1"/>
  <c r="AM125" i="47" s="1"/>
  <c r="AL125" i="47"/>
  <c r="AP264" i="58"/>
  <c r="AM119" i="47" s="1"/>
  <c r="AL119" i="47"/>
  <c r="Z16" i="47"/>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P240" i="57" a="1"/>
  <c r="P240" i="57" s="1"/>
  <c r="Q240" i="57" s="1" a="1"/>
  <c r="Q240" i="57" s="1"/>
  <c r="R240" i="57" a="1"/>
  <c r="R240" i="57" s="1"/>
  <c r="U73" i="57"/>
  <c r="L73" i="57" s="1"/>
  <c r="S156" i="57"/>
  <c r="AB128" i="57"/>
  <c r="O105" i="4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c r="S204" i="57" l="1" a="1"/>
  <c r="S204" i="57" s="1"/>
  <c r="P223" i="57" a="1"/>
  <c r="P223" i="57" s="1"/>
  <c r="T204" i="57" a="1"/>
  <c r="T204" i="57" s="1"/>
  <c r="Q223" i="57" a="1"/>
  <c r="Q223" i="57" s="1"/>
  <c r="H152" i="57"/>
  <c r="H189" i="57" s="1"/>
  <c r="Q167" i="57"/>
  <c r="Z167" i="57" s="1"/>
  <c r="Z164" i="57"/>
  <c r="H164" i="57" s="1"/>
  <c r="AA154" i="57"/>
  <c r="I154" i="57" s="1"/>
  <c r="I191" i="57" s="1"/>
  <c r="R166" i="57"/>
  <c r="AB154" i="57"/>
  <c r="J154" i="57" s="1"/>
  <c r="S166" i="57"/>
  <c r="Z165" i="57"/>
  <c r="H165" i="57" s="1"/>
  <c r="H192" i="57"/>
  <c r="S129" i="57"/>
  <c r="AB117" i="57"/>
  <c r="AB129" i="57" s="1"/>
  <c r="R155" i="57"/>
  <c r="R153" i="57"/>
  <c r="R152" i="57"/>
  <c r="M106" i="4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AA102" i="47"/>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M177" i="57"/>
  <c r="AI166" i="57" l="1"/>
  <c r="AI179" i="57"/>
  <c r="AJ179" i="57" s="1"/>
  <c r="AI178" i="57"/>
  <c r="AM178"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AI167" i="57"/>
  <c r="AC167" i="57" s="1" a="1"/>
  <c r="AC167" i="57" s="1"/>
  <c r="AJ178" i="57"/>
  <c r="AJ167" i="57" s="1"/>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K179" i="57"/>
  <c r="AN179" i="57"/>
  <c r="AJ168" i="57"/>
  <c r="AQ177" i="57"/>
  <c r="AQ166" i="57" s="1"/>
  <c r="AM166" i="57"/>
  <c r="AC166" i="57" s="1" a="1"/>
  <c r="AC166" i="57" s="1"/>
  <c r="H176" i="57"/>
  <c r="H175" i="57"/>
  <c r="H179" i="57"/>
  <c r="H178" i="57"/>
  <c r="H177" i="57"/>
  <c r="H173" i="57"/>
  <c r="AQ178" i="57"/>
  <c r="AQ167" i="57" s="1"/>
  <c r="AM167" i="57"/>
  <c r="R102" i="47"/>
  <c r="AJ175" i="57" l="1"/>
  <c r="AJ164" i="57" s="1"/>
  <c r="P100" i="47"/>
  <c r="P219" i="57" a="1"/>
  <c r="P219" i="57" s="1"/>
  <c r="AI164" i="57"/>
  <c r="AM164" i="57"/>
  <c r="AI176" i="57"/>
  <c r="AM176" i="57" s="1"/>
  <c r="AQ176" i="57" s="1"/>
  <c r="AQ165" i="57" s="1"/>
  <c r="AC168" i="57" a="1"/>
  <c r="AC168" i="57" s="1"/>
  <c r="K168" i="57" s="1"/>
  <c r="AQ179" i="57"/>
  <c r="AQ168" i="57" s="1"/>
  <c r="AN178" i="57"/>
  <c r="AN167" i="57" s="1"/>
  <c r="AK178" i="57"/>
  <c r="AO178" i="57" s="1"/>
  <c r="H181" i="57"/>
  <c r="H182" i="57" s="1"/>
  <c r="R101" i="47"/>
  <c r="K166" i="57"/>
  <c r="AC154" i="57"/>
  <c r="K154" i="57" s="1"/>
  <c r="K191" i="57" s="1"/>
  <c r="AC164" i="57" a="1"/>
  <c r="AC164" i="57" s="1"/>
  <c r="K164" i="57" s="1"/>
  <c r="AA101" i="47"/>
  <c r="AC155" i="57"/>
  <c r="K167" i="57"/>
  <c r="J193" i="57"/>
  <c r="J191" i="57"/>
  <c r="AJ176" i="57"/>
  <c r="AN176" i="57" s="1"/>
  <c r="AK175" i="57"/>
  <c r="AO175" i="57" s="1"/>
  <c r="AN175" i="57"/>
  <c r="AN164" i="57" s="1"/>
  <c r="S182" i="57"/>
  <c r="AB182" i="57" s="1"/>
  <c r="AB181" i="57"/>
  <c r="P182" i="57"/>
  <c r="Y182" i="57" s="1"/>
  <c r="Y181" i="57"/>
  <c r="Q182" i="57"/>
  <c r="Z182" i="57" s="1"/>
  <c r="Z181" i="57"/>
  <c r="Q100" i="47"/>
  <c r="G181" i="57"/>
  <c r="G182" i="57" s="1"/>
  <c r="M100" i="47"/>
  <c r="N100" i="47"/>
  <c r="AO177" i="57"/>
  <c r="AK166" i="57"/>
  <c r="AR177" i="57"/>
  <c r="AR166" i="57" s="1"/>
  <c r="AN166" i="57"/>
  <c r="AD166" i="57" s="1" a="1"/>
  <c r="AD166" i="57" s="1"/>
  <c r="AR179" i="57"/>
  <c r="AR168" i="57" s="1"/>
  <c r="AD168" i="57" s="1" a="1"/>
  <c r="AD168" i="57" s="1"/>
  <c r="AN168" i="57"/>
  <c r="AO179" i="57"/>
  <c r="AK168" i="57"/>
  <c r="AC102" i="47"/>
  <c r="S102" i="47"/>
  <c r="AM165" i="57" l="1"/>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K167" i="57"/>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M239" i="57"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V239" i="57" a="1"/>
  <c r="AV239" i="57" s="1"/>
  <c r="AW239" i="57" s="1" a="1"/>
  <c r="AW239" i="57" s="1"/>
  <c r="AX239" i="57" s="1" a="1"/>
  <c r="AX239" i="57" s="1"/>
  <c r="AD167" i="57" a="1"/>
  <c r="AD167" i="57" s="1"/>
  <c r="L167" i="57" s="1"/>
  <c r="L168" i="57"/>
  <c r="AD156" i="57"/>
  <c r="L156" i="57" s="1"/>
  <c r="L193" i="57" s="1"/>
  <c r="AC152" i="57"/>
  <c r="K152" i="57" s="1"/>
  <c r="K189" i="57" s="1"/>
  <c r="L166" i="57"/>
  <c r="AD154" i="57"/>
  <c r="L154" i="57" s="1"/>
  <c r="L191" i="57" s="1"/>
  <c r="AJ165" i="57"/>
  <c r="AB101" i="47"/>
  <c r="AB193" i="57"/>
  <c r="AC193" i="57" s="1"/>
  <c r="J192" i="57"/>
  <c r="K155" i="57"/>
  <c r="K192" i="57" s="1"/>
  <c r="J189" i="57"/>
  <c r="J190" i="57"/>
  <c r="S191" i="57"/>
  <c r="T191" i="57" s="1"/>
  <c r="AB191" i="57"/>
  <c r="AC191" i="57" s="1"/>
  <c r="AR175" i="57"/>
  <c r="AR164" i="57" s="1"/>
  <c r="AD164" i="57" s="1" a="1"/>
  <c r="AD164" i="57" s="1"/>
  <c r="AK176" i="57"/>
  <c r="AO176" i="57" s="1"/>
  <c r="AK164" i="57"/>
  <c r="J169" i="57"/>
  <c r="J175" i="57" s="1"/>
  <c r="R100" i="47"/>
  <c r="AB100" i="47"/>
  <c r="AS177" i="57"/>
  <c r="AS166" i="57" s="1"/>
  <c r="AO166" i="57"/>
  <c r="AS179" i="57"/>
  <c r="AS168" i="57" s="1"/>
  <c r="AO168" i="57"/>
  <c r="AE168" i="57" s="1" a="1"/>
  <c r="AE168" i="57" s="1"/>
  <c r="AC100" i="47"/>
  <c r="T102" i="47"/>
  <c r="AR176" i="57"/>
  <c r="AR165" i="57" s="1"/>
  <c r="AN165" i="57"/>
  <c r="AS175" i="57"/>
  <c r="AS164" i="57" s="1"/>
  <c r="AO164" i="57"/>
  <c r="AS178" i="57"/>
  <c r="AS167" i="57" s="1"/>
  <c r="AO167" i="57"/>
  <c r="AE167" i="57" s="1" a="1"/>
  <c r="AE167" i="57" s="1"/>
  <c r="AD102" i="47"/>
  <c r="S101" i="47"/>
  <c r="K169" i="57" l="1"/>
  <c r="K178" i="57" s="1"/>
  <c r="AC153" i="57"/>
  <c r="K153" i="57" s="1"/>
  <c r="K190"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W204" i="57" s="1" a="1"/>
  <c r="W204" i="57" s="1"/>
  <c r="X204" i="57" s="1" a="1"/>
  <c r="X204" i="57" s="1"/>
  <c r="Y204" i="57" s="1" a="1"/>
  <c r="Y204" i="57" s="1"/>
  <c r="Z204" i="57" s="1" a="1"/>
  <c r="Z204" i="57" s="1"/>
  <c r="AA204" i="57" s="1" a="1"/>
  <c r="AA204" i="57" s="1"/>
  <c r="AB204" i="57" s="1" a="1"/>
  <c r="AB204" i="57" s="1"/>
  <c r="AC204" i="57" s="1" a="1"/>
  <c r="AC204" i="57" s="1"/>
  <c r="AD204" i="57" s="1" a="1"/>
  <c r="AD204" i="57" s="1"/>
  <c r="S223" i="57" a="1"/>
  <c r="S223" i="57" s="1"/>
  <c r="T223" i="57" s="1" a="1"/>
  <c r="T223" i="57" s="1"/>
  <c r="U223" i="57" s="1" a="1"/>
  <c r="U223" i="57" s="1"/>
  <c r="V223" i="57" s="1" a="1"/>
  <c r="V223" i="57" s="1"/>
  <c r="W223" i="57" s="1" a="1"/>
  <c r="W223" i="57" s="1"/>
  <c r="X223" i="57" s="1" a="1"/>
  <c r="X223" i="57" s="1"/>
  <c r="Y223" i="57" s="1" a="1"/>
  <c r="Y223" i="57" s="1"/>
  <c r="Z223" i="57" s="1" a="1"/>
  <c r="Z223" i="57" s="1"/>
  <c r="AA223" i="57" s="1" a="1"/>
  <c r="AA223" i="57" s="1"/>
  <c r="AE204" i="57" a="1"/>
  <c r="AE204" i="57" s="1"/>
  <c r="AB223" i="57" a="1"/>
  <c r="AB223" i="57" s="1"/>
  <c r="Y106" i="4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AC172" i="57"/>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C174" i="57"/>
  <c r="AD155" i="57"/>
  <c r="L155" i="57" s="1"/>
  <c r="L192" i="57" s="1"/>
  <c r="AE166" i="57" a="1"/>
  <c r="AE166" i="57" s="1"/>
  <c r="M166" i="57" s="1"/>
  <c r="AC179" i="57"/>
  <c r="AC176" i="57"/>
  <c r="L164" i="57"/>
  <c r="AD152" i="57"/>
  <c r="L152" i="57" s="1"/>
  <c r="L189" i="57" s="1"/>
  <c r="AC173" i="57"/>
  <c r="M168" i="57"/>
  <c r="AE156" i="57"/>
  <c r="M156" i="57" s="1"/>
  <c r="M193" i="57" s="1"/>
  <c r="M167" i="57"/>
  <c r="AE155" i="57"/>
  <c r="M155" i="57" s="1"/>
  <c r="M192" i="57" s="1"/>
  <c r="AD165" i="57" a="1"/>
  <c r="AD165" i="57" s="1"/>
  <c r="AE164" i="57" a="1"/>
  <c r="AE164" i="57" s="1"/>
  <c r="AK165" i="57"/>
  <c r="AC101" i="47"/>
  <c r="AD193" i="57"/>
  <c r="U191" i="57"/>
  <c r="AD191" i="57"/>
  <c r="AB192" i="57"/>
  <c r="AC192" i="57" s="1"/>
  <c r="S192" i="57"/>
  <c r="T192" i="57" s="1"/>
  <c r="P107" i="47"/>
  <c r="K179" i="57"/>
  <c r="AB190" i="57"/>
  <c r="AC190" i="57" s="1"/>
  <c r="S190" i="57"/>
  <c r="T190" i="57" s="1"/>
  <c r="S189" i="57"/>
  <c r="T189" i="57" s="1"/>
  <c r="AB189" i="57"/>
  <c r="AC189" i="57" s="1"/>
  <c r="AD189" i="57" s="1"/>
  <c r="J176" i="57"/>
  <c r="S100" i="47"/>
  <c r="J172" i="57"/>
  <c r="J174" i="57"/>
  <c r="J173" i="57"/>
  <c r="J177" i="57"/>
  <c r="J178" i="57"/>
  <c r="J179" i="57"/>
  <c r="AE102" i="47"/>
  <c r="AD100" i="47"/>
  <c r="U102" i="47"/>
  <c r="AS176" i="57"/>
  <c r="AS165" i="57" s="1"/>
  <c r="AO165" i="57"/>
  <c r="T101" i="47"/>
  <c r="AC178" i="57" l="1"/>
  <c r="AC177" i="57"/>
  <c r="K174" i="57"/>
  <c r="K173" i="57"/>
  <c r="K177" i="57"/>
  <c r="K172" i="57"/>
  <c r="K176" i="57"/>
  <c r="K175" i="57"/>
  <c r="R103" i="47"/>
  <c r="Z105"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6" i="57" a="1"/>
  <c r="AN226" i="57" s="1"/>
  <c r="AO226" i="57" s="1" a="1"/>
  <c r="AO226" i="57" s="1"/>
  <c r="AP226" i="57" s="1" a="1"/>
  <c r="AP226" i="57" s="1"/>
  <c r="AQ207" i="57" a="1"/>
  <c r="AQ207" i="57" s="1"/>
  <c r="AR207" i="57" s="1" a="1"/>
  <c r="AR207" i="57" s="1"/>
  <c r="AS207" i="57" s="1" a="1"/>
  <c r="AS207" i="57" s="1"/>
  <c r="AN225" i="57" a="1"/>
  <c r="AN225" i="57" s="1"/>
  <c r="AO225" i="57" s="1" a="1"/>
  <c r="AO225" i="57" s="1"/>
  <c r="AP225" i="57" s="1" a="1"/>
  <c r="AP225" i="57" s="1"/>
  <c r="AQ206" i="57" a="1"/>
  <c r="AQ206" i="57" s="1"/>
  <c r="AR206" i="57" s="1" a="1"/>
  <c r="AR206" i="57" s="1"/>
  <c r="AS206" i="57" s="1" a="1"/>
  <c r="AS206" i="57" s="1"/>
  <c r="AC181" i="57"/>
  <c r="AC182"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A105" i="47"/>
  <c r="AE165" i="57" a="1"/>
  <c r="AE165" i="57" s="1"/>
  <c r="L165" i="57"/>
  <c r="AD169" i="57"/>
  <c r="AD176" i="57" s="1"/>
  <c r="AD153" i="57"/>
  <c r="L153" i="57" s="1"/>
  <c r="L190" i="57" s="1"/>
  <c r="M164" i="57"/>
  <c r="AE152" i="57"/>
  <c r="M152" i="57" s="1"/>
  <c r="M189" i="57" s="1"/>
  <c r="S103" i="47"/>
  <c r="AE193" i="57"/>
  <c r="AF193" i="57" s="1"/>
  <c r="AG193" i="57" s="1"/>
  <c r="AH193" i="57" s="1"/>
  <c r="AI193" i="57" s="1"/>
  <c r="AJ193" i="57" s="1"/>
  <c r="AK193" i="57" s="1"/>
  <c r="AL193" i="57" s="1"/>
  <c r="AM193" i="57" s="1"/>
  <c r="AN193" i="57" s="1"/>
  <c r="AO193" i="57" s="1"/>
  <c r="AP193" i="57" s="1"/>
  <c r="AQ193" i="57" s="1"/>
  <c r="AR193" i="57" s="1"/>
  <c r="R105" i="47"/>
  <c r="AA103" i="47"/>
  <c r="K181" i="57"/>
  <c r="K182" i="57" s="1"/>
  <c r="AD101" i="47"/>
  <c r="V193" i="57"/>
  <c r="T100" i="47"/>
  <c r="Q104" i="47"/>
  <c r="J181" i="57"/>
  <c r="J182" i="57" s="1"/>
  <c r="S105" i="47"/>
  <c r="U101" i="47"/>
  <c r="AE100" i="47"/>
  <c r="AF102" i="47"/>
  <c r="V102" i="47"/>
  <c r="AM226" i="57" l="1"/>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I128" i="57" s="1"/>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9" i="57" l="1"/>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R264" i="57" a="1"/>
  <c r="R264" i="57" s="1"/>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K127" i="57" l="1"/>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AL263" i="57" a="1"/>
  <c r="AL263" i="57" s="1"/>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K257" i="57" s="1"/>
  <c r="I257" i="57"/>
  <c r="AE127" i="57"/>
  <c r="AE128" i="57"/>
  <c r="AC264" i="57" l="1"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M148" i="56"/>
  <c r="K148" i="56"/>
  <c r="AB39" i="56"/>
  <c r="Z46" i="56"/>
  <c r="Z77" i="56" s="1"/>
  <c r="T89" i="56"/>
  <c r="I39" i="56" l="1"/>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L187" i="56"/>
  <c r="H98" i="47"/>
  <c r="M40" i="56" l="1"/>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V112" i="56" a="1"/>
  <c r="V112" i="56" s="1"/>
  <c r="S138" i="56" s="1"/>
  <c r="P88" i="47" s="1"/>
  <c r="K77" i="56"/>
  <c r="K89" i="56" s="1"/>
  <c r="L98" i="47"/>
  <c r="L77" i="56"/>
  <c r="L89" i="56" s="1"/>
  <c r="AE112" i="56" a="1"/>
  <c r="AE112" i="56" s="1"/>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X122" i="56" l="1"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M77" i="56"/>
  <c r="M89" i="56" s="1"/>
  <c r="AO112" i="56" a="1"/>
  <c r="AO112" i="56" s="1"/>
  <c r="AL138" i="56" s="1"/>
  <c r="AI88" i="47" s="1"/>
  <c r="W112" i="56" a="1"/>
  <c r="W112" i="56" s="1"/>
  <c r="X112" i="56" s="1" a="1"/>
  <c r="X112" i="56" s="1"/>
  <c r="AN148" i="56"/>
  <c r="AK98" i="47" s="1"/>
  <c r="AD148" i="56"/>
  <c r="AA98" i="47" s="1"/>
  <c r="Q98" i="47"/>
  <c r="AC148" i="56"/>
  <c r="AD187" i="56" s="1"/>
  <c r="M98" i="47"/>
  <c r="Q187" i="56"/>
  <c r="T187" i="56"/>
  <c r="AY112" i="56" a="1"/>
  <c r="AY112" i="56" s="1"/>
  <c r="N77" i="56"/>
  <c r="N89" i="56" s="1"/>
  <c r="N90" i="56" s="1"/>
  <c r="AB138" i="56"/>
  <c r="Y88" i="47" s="1"/>
  <c r="AF112" i="56" a="1"/>
  <c r="AF112" i="56" s="1"/>
  <c r="AP148" i="56"/>
  <c r="AO148" i="56"/>
  <c r="U148" i="56" l="1"/>
  <c r="V187" i="56" s="1"/>
  <c r="V148" i="56"/>
  <c r="AM148" i="56"/>
  <c r="AN187" i="56" s="1"/>
  <c r="AP112" i="56" a="1"/>
  <c r="AP112" i="56" s="1"/>
  <c r="AQ112" i="56" s="1" a="1"/>
  <c r="AQ112" i="56" s="1"/>
  <c r="AR112" i="56" s="1" a="1"/>
  <c r="AR112" i="56" s="1"/>
  <c r="AS112" i="56" s="1" a="1"/>
  <c r="AS112" i="56" s="1"/>
  <c r="AT112" i="56" s="1" a="1"/>
  <c r="AT112" i="56" s="1"/>
  <c r="T138" i="56"/>
  <c r="Q88" i="47" s="1"/>
  <c r="AO187" i="56"/>
  <c r="R98" i="47"/>
  <c r="AE187" i="56"/>
  <c r="Z98" i="47"/>
  <c r="AZ112" i="56" a="1"/>
  <c r="AZ112" i="56" s="1"/>
  <c r="AN138" i="56"/>
  <c r="AK88" i="47" s="1"/>
  <c r="AG112" i="56" a="1"/>
  <c r="AG112" i="56" s="1"/>
  <c r="AC138" i="56"/>
  <c r="Z88" i="47" s="1"/>
  <c r="Y112" i="56" a="1"/>
  <c r="Y112" i="56" s="1"/>
  <c r="U138" i="56"/>
  <c r="R88" i="47" s="1"/>
  <c r="AJ98" i="47"/>
  <c r="AE148" i="56"/>
  <c r="W148" i="56"/>
  <c r="W187" i="56"/>
  <c r="S98" i="47"/>
  <c r="AL98" i="47"/>
  <c r="AP187" i="56"/>
  <c r="AQ187" i="56"/>
  <c r="AM98" i="47"/>
  <c r="AU112" i="56" l="1" a="1"/>
  <c r="AU112" i="56" s="1"/>
  <c r="AV112" i="56" s="1" a="1"/>
  <c r="AV112" i="56" s="1"/>
  <c r="AW112" i="56" s="1" a="1"/>
  <c r="AW112" i="56" s="1"/>
  <c r="AX112" i="56" s="1" a="1"/>
  <c r="AX112" i="56" s="1"/>
  <c r="AM138" i="56"/>
  <c r="AJ88" i="47" s="1"/>
  <c r="Z112" i="56" a="1"/>
  <c r="Z112" i="56" s="1"/>
  <c r="V138" i="56"/>
  <c r="S88" i="47" s="1"/>
  <c r="AH112" i="56" a="1"/>
  <c r="AH112" i="56" s="1"/>
  <c r="AD138" i="56"/>
  <c r="AA88" i="47" s="1"/>
  <c r="BA112" i="56" a="1"/>
  <c r="BA112" i="56" s="1"/>
  <c r="AP138" i="56" s="1"/>
  <c r="AM88" i="47" s="1"/>
  <c r="AO138" i="56"/>
  <c r="AL88" i="47" s="1"/>
  <c r="AF148" i="56"/>
  <c r="AF187" i="56"/>
  <c r="AB98" i="47"/>
  <c r="X187" i="56"/>
  <c r="T98" i="47"/>
  <c r="X148" i="56"/>
  <c r="AI112" i="56" l="1"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O108" i="60"/>
  <c r="P108" i="60" l="1"/>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O119" i="60"/>
  <c r="J109" i="60"/>
  <c r="O109" i="60"/>
  <c r="J120" i="60"/>
  <c r="O120" i="60"/>
  <c r="J119" i="60"/>
  <c r="O128" i="60"/>
  <c r="O118" i="60"/>
  <c r="J108" i="60"/>
  <c r="K108" i="60" s="1"/>
  <c r="P118" i="60" l="1"/>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K120" i="60"/>
  <c r="L120" i="60"/>
  <c r="N120" i="60"/>
  <c r="M120"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K109" i="60"/>
  <c r="L109" i="60"/>
  <c r="M109" i="60"/>
  <c r="N10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119" i="60"/>
  <c r="K119" i="60"/>
  <c r="N119" i="60"/>
  <c r="M119" i="60"/>
  <c r="L108" i="60"/>
  <c r="N108" i="60"/>
  <c r="M10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107" i="60"/>
  <c r="M107" i="60"/>
  <c r="N107" i="60"/>
  <c r="L107" i="60"/>
  <c r="J118" i="60" l="1"/>
  <c r="K118" i="60" l="1"/>
  <c r="M118" i="60"/>
  <c r="N118" i="60"/>
  <c r="L118" i="60"/>
  <c r="J128" i="60"/>
  <c r="L128" i="60" l="1"/>
  <c r="M128" i="60"/>
  <c r="K128" i="60"/>
  <c r="N128" i="60"/>
  <c r="O103" i="60" l="1"/>
  <c r="O121" i="60"/>
  <c r="O110" i="60"/>
  <c r="J121" i="60"/>
  <c r="G64" i="47" s="1"/>
  <c r="J110" i="60"/>
  <c r="G77" i="47" s="1"/>
  <c r="J106" i="60"/>
  <c r="G71" i="47" s="1"/>
  <c r="O99" i="60"/>
  <c r="L70" i="47" l="1"/>
  <c r="P99" i="60"/>
  <c r="L64" i="47"/>
  <c r="N121" i="60"/>
  <c r="K64" i="47" s="1"/>
  <c r="M121" i="60"/>
  <c r="J64" i="47" s="1"/>
  <c r="K121" i="60"/>
  <c r="H64" i="47" s="1"/>
  <c r="L121" i="60"/>
  <c r="I64" i="47" s="1"/>
  <c r="P121" i="60"/>
  <c r="L77" i="47"/>
  <c r="K110" i="60"/>
  <c r="H77" i="47" s="1"/>
  <c r="L110" i="60"/>
  <c r="I77" i="47" s="1"/>
  <c r="M110" i="60"/>
  <c r="J77" i="47" s="1"/>
  <c r="N110" i="60"/>
  <c r="K77" i="47" s="1"/>
  <c r="P110" i="60"/>
  <c r="P103" i="60"/>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O106" i="60"/>
  <c r="O105" i="60"/>
  <c r="O100" i="60"/>
  <c r="J103" i="60"/>
  <c r="L103" i="60" s="1"/>
  <c r="J105" i="60"/>
  <c r="G72" i="47" s="1"/>
  <c r="O126" i="60"/>
  <c r="O113" i="60"/>
  <c r="O124" i="60"/>
  <c r="O116" i="60"/>
  <c r="O127" i="60"/>
  <c r="L79" i="47" l="1"/>
  <c r="P116" i="60"/>
  <c r="L67" i="47"/>
  <c r="P124" i="60"/>
  <c r="O82" i="60"/>
  <c r="L75" i="47"/>
  <c r="L66" i="47"/>
  <c r="P126" i="60"/>
  <c r="N103" i="60"/>
  <c r="M103" i="60"/>
  <c r="M77" i="47"/>
  <c r="Q110" i="60"/>
  <c r="M64" i="47"/>
  <c r="Q121" i="60"/>
  <c r="M70" i="47"/>
  <c r="Q99" i="60"/>
  <c r="O85" i="60"/>
  <c r="L65" i="47"/>
  <c r="L74" i="47"/>
  <c r="P100" i="60"/>
  <c r="L72" i="47"/>
  <c r="N105" i="60"/>
  <c r="K72" i="47" s="1"/>
  <c r="L105" i="60"/>
  <c r="I72" i="47" s="1"/>
  <c r="K105" i="60"/>
  <c r="H72" i="47" s="1"/>
  <c r="M105" i="60"/>
  <c r="J72" i="47" s="1"/>
  <c r="P105" i="60"/>
  <c r="L71" i="47"/>
  <c r="M106" i="60"/>
  <c r="J71" i="47" s="1"/>
  <c r="L106" i="60"/>
  <c r="I71" i="47" s="1"/>
  <c r="K106" i="60"/>
  <c r="H71" i="47" s="1"/>
  <c r="N106" i="60"/>
  <c r="K71" i="47" s="1"/>
  <c r="P106" i="60"/>
  <c r="K103" i="60"/>
  <c r="O117" i="60"/>
  <c r="O123" i="60"/>
  <c r="O115" i="60"/>
  <c r="O114" i="60"/>
  <c r="J100" i="60"/>
  <c r="G74" i="47" s="1"/>
  <c r="J124" i="60"/>
  <c r="G67" i="47" s="1"/>
  <c r="J99" i="60"/>
  <c r="J116" i="60"/>
  <c r="G79" i="47" s="1"/>
  <c r="J127" i="60"/>
  <c r="K127" i="60" s="1"/>
  <c r="J117" i="60"/>
  <c r="O111" i="60"/>
  <c r="H65" i="47" l="1"/>
  <c r="K85" i="60"/>
  <c r="K93" i="60" s="1"/>
  <c r="G70" i="47"/>
  <c r="L99" i="60"/>
  <c r="I70" i="47" s="1"/>
  <c r="N99" i="60"/>
  <c r="K70" i="47" s="1"/>
  <c r="K99" i="60"/>
  <c r="H70" i="47" s="1"/>
  <c r="M99" i="60"/>
  <c r="J70" i="47" s="1"/>
  <c r="L81" i="47"/>
  <c r="P114" i="60"/>
  <c r="O84" i="60"/>
  <c r="L78" i="47"/>
  <c r="L117" i="60"/>
  <c r="K117" i="60"/>
  <c r="M117" i="60"/>
  <c r="N117" i="60"/>
  <c r="P92" i="60"/>
  <c r="M71" i="47"/>
  <c r="Q106" i="60"/>
  <c r="M72" i="47"/>
  <c r="Q105" i="60"/>
  <c r="M74" i="47"/>
  <c r="Q100" i="60"/>
  <c r="N100" i="60"/>
  <c r="K74" i="47" s="1"/>
  <c r="K100" i="60"/>
  <c r="H74" i="47" s="1"/>
  <c r="L127" i="60"/>
  <c r="R99" i="60"/>
  <c r="N70" i="47"/>
  <c r="N64" i="47"/>
  <c r="R121" i="60"/>
  <c r="N77" i="47"/>
  <c r="R110" i="60"/>
  <c r="M66" i="47"/>
  <c r="Q126" i="60"/>
  <c r="M67" i="47"/>
  <c r="Q124" i="60"/>
  <c r="K124" i="60"/>
  <c r="H67" i="47" s="1"/>
  <c r="M124" i="60"/>
  <c r="J67" i="47" s="1"/>
  <c r="M79" i="47"/>
  <c r="Q116" i="60"/>
  <c r="M116" i="60"/>
  <c r="J79" i="47" s="1"/>
  <c r="L116" i="60"/>
  <c r="I79" i="47" s="1"/>
  <c r="L82" i="47"/>
  <c r="P111" i="60"/>
  <c r="J84" i="60"/>
  <c r="J92" i="60" s="1"/>
  <c r="G78" i="47"/>
  <c r="J85" i="60"/>
  <c r="J93" i="60" s="1"/>
  <c r="G65" i="47"/>
  <c r="L80" i="47"/>
  <c r="P115" i="60"/>
  <c r="O83" i="60"/>
  <c r="L62" i="47"/>
  <c r="L100" i="60"/>
  <c r="I74" i="47" s="1"/>
  <c r="M100" i="60"/>
  <c r="J74" i="47" s="1"/>
  <c r="M127" i="60"/>
  <c r="N127" i="60"/>
  <c r="O93" i="60"/>
  <c r="P85" i="60"/>
  <c r="O90" i="60"/>
  <c r="P82" i="60"/>
  <c r="L124" i="60"/>
  <c r="I67" i="47" s="1"/>
  <c r="N124" i="60"/>
  <c r="K67" i="47" s="1"/>
  <c r="K116" i="60"/>
  <c r="H79" i="47" s="1"/>
  <c r="N116" i="60"/>
  <c r="K79" i="47" s="1"/>
  <c r="O102" i="60"/>
  <c r="J126" i="60"/>
  <c r="J114" i="60"/>
  <c r="G81" i="47" s="1"/>
  <c r="J111" i="60"/>
  <c r="G82" i="47" s="1"/>
  <c r="Q85" i="60" l="1"/>
  <c r="G66" i="47"/>
  <c r="N126" i="60"/>
  <c r="K66" i="47" s="1"/>
  <c r="L126" i="60"/>
  <c r="I66" i="47" s="1"/>
  <c r="M126" i="60"/>
  <c r="J66" i="47" s="1"/>
  <c r="K126" i="60"/>
  <c r="H66" i="47" s="1"/>
  <c r="O81" i="60"/>
  <c r="O74" i="60"/>
  <c r="L68" i="47"/>
  <c r="J65" i="47"/>
  <c r="M85" i="60"/>
  <c r="O91" i="60"/>
  <c r="P83" i="60"/>
  <c r="M111" i="60"/>
  <c r="J82" i="47" s="1"/>
  <c r="L111" i="60"/>
  <c r="I82" i="47" s="1"/>
  <c r="O70" i="47"/>
  <c r="S99" i="60"/>
  <c r="N74" i="47"/>
  <c r="R100" i="60"/>
  <c r="N72" i="47"/>
  <c r="R105" i="60"/>
  <c r="R106" i="60"/>
  <c r="N71" i="47"/>
  <c r="J78" i="47"/>
  <c r="M84" i="60"/>
  <c r="I78" i="47"/>
  <c r="L84" i="60"/>
  <c r="L92" i="60" s="1"/>
  <c r="O92" i="60"/>
  <c r="P84" i="60"/>
  <c r="P117" i="60" s="1"/>
  <c r="M114" i="60"/>
  <c r="J81" i="47" s="1"/>
  <c r="N114" i="60"/>
  <c r="K81" i="47" s="1"/>
  <c r="Q82" i="60"/>
  <c r="N85" i="60"/>
  <c r="N93" i="60" s="1"/>
  <c r="K65" i="47"/>
  <c r="M80" i="47"/>
  <c r="Q115" i="60"/>
  <c r="M82" i="47"/>
  <c r="Q111" i="60"/>
  <c r="N111" i="60"/>
  <c r="K82" i="47" s="1"/>
  <c r="K111" i="60"/>
  <c r="H82" i="47" s="1"/>
  <c r="N79" i="47"/>
  <c r="R116" i="60"/>
  <c r="N67" i="47"/>
  <c r="R124" i="60"/>
  <c r="N66" i="47"/>
  <c r="R126" i="60"/>
  <c r="O77" i="47"/>
  <c r="S110" i="60"/>
  <c r="O64" i="47"/>
  <c r="S121" i="60"/>
  <c r="I65" i="47"/>
  <c r="L85" i="60"/>
  <c r="L93" i="60" s="1"/>
  <c r="K78" i="47"/>
  <c r="N84" i="60"/>
  <c r="N92" i="60" s="1"/>
  <c r="H78" i="47"/>
  <c r="K84" i="60"/>
  <c r="K92" i="60" s="1"/>
  <c r="M81" i="47"/>
  <c r="Q114" i="60"/>
  <c r="K114" i="60"/>
  <c r="H81" i="47" s="1"/>
  <c r="L114" i="60"/>
  <c r="I81" i="47" s="1"/>
  <c r="J125" i="60"/>
  <c r="O104" i="60"/>
  <c r="O101" i="60"/>
  <c r="O112" i="60"/>
  <c r="O122" i="60"/>
  <c r="R85" i="60" l="1"/>
  <c r="R93" i="60" s="1"/>
  <c r="Q83" i="60"/>
  <c r="L63" i="47"/>
  <c r="P122" i="60"/>
  <c r="L69" i="47"/>
  <c r="P101" i="60"/>
  <c r="L73" i="47"/>
  <c r="P104" i="60"/>
  <c r="R82" i="60"/>
  <c r="M78" i="47"/>
  <c r="Q84" i="60"/>
  <c r="M92" i="60"/>
  <c r="S105" i="60"/>
  <c r="O72" i="47"/>
  <c r="S100" i="60"/>
  <c r="O74" i="47"/>
  <c r="P70" i="47"/>
  <c r="T99" i="60"/>
  <c r="M93" i="60"/>
  <c r="P93" i="60"/>
  <c r="Q93" i="60"/>
  <c r="Q127" i="60" s="1"/>
  <c r="O89" i="60"/>
  <c r="P81" i="60"/>
  <c r="L76" i="47"/>
  <c r="P112" i="60"/>
  <c r="N81" i="47"/>
  <c r="R114" i="60"/>
  <c r="P64" i="47"/>
  <c r="T121" i="60"/>
  <c r="T110" i="60"/>
  <c r="P77" i="47"/>
  <c r="O66" i="47"/>
  <c r="S126" i="60"/>
  <c r="S124" i="60"/>
  <c r="O67" i="47"/>
  <c r="O79" i="47"/>
  <c r="S116" i="60"/>
  <c r="N82" i="47"/>
  <c r="R111" i="60"/>
  <c r="N80" i="47"/>
  <c r="R115" i="60"/>
  <c r="S106" i="60"/>
  <c r="O71" i="47"/>
  <c r="J123" i="60"/>
  <c r="J113" i="60"/>
  <c r="J115" i="60"/>
  <c r="J102" i="60"/>
  <c r="P127" i="60" l="1"/>
  <c r="M65" i="47" s="1"/>
  <c r="N65" i="47"/>
  <c r="S85" i="60"/>
  <c r="R127" i="60"/>
  <c r="O65" i="47" s="1"/>
  <c r="R83" i="60"/>
  <c r="S82" i="60"/>
  <c r="Q81" i="60"/>
  <c r="G80" i="47"/>
  <c r="K115" i="60"/>
  <c r="H80" i="47" s="1"/>
  <c r="L115" i="60"/>
  <c r="I80" i="47" s="1"/>
  <c r="M115" i="60"/>
  <c r="J80" i="47" s="1"/>
  <c r="N115" i="60"/>
  <c r="K80" i="47" s="1"/>
  <c r="P71" i="47"/>
  <c r="T106" i="60"/>
  <c r="P67" i="47"/>
  <c r="T124" i="60"/>
  <c r="Q77" i="47"/>
  <c r="U110" i="60"/>
  <c r="P74" i="47"/>
  <c r="T100" i="60"/>
  <c r="P72" i="47"/>
  <c r="T105" i="60"/>
  <c r="Q92" i="60"/>
  <c r="R84" i="60"/>
  <c r="M73" i="47"/>
  <c r="Q104" i="60"/>
  <c r="M69" i="47"/>
  <c r="Q101" i="60"/>
  <c r="M63" i="47"/>
  <c r="Q122" i="60"/>
  <c r="J81" i="60"/>
  <c r="J89" i="60" s="1"/>
  <c r="J74" i="60"/>
  <c r="J77" i="60" s="1"/>
  <c r="G68" i="47"/>
  <c r="L102" i="60"/>
  <c r="N102" i="60"/>
  <c r="K102" i="60"/>
  <c r="M102" i="60"/>
  <c r="J82" i="60"/>
  <c r="J90" i="60" s="1"/>
  <c r="G75" i="47"/>
  <c r="L113" i="60"/>
  <c r="N113" i="60"/>
  <c r="K113" i="60"/>
  <c r="M113" i="60"/>
  <c r="J83" i="60"/>
  <c r="J91" i="60" s="1"/>
  <c r="G62" i="47"/>
  <c r="M123" i="60"/>
  <c r="K123" i="60"/>
  <c r="L123" i="60"/>
  <c r="N123" i="60"/>
  <c r="O80" i="47"/>
  <c r="S115" i="60"/>
  <c r="O82" i="47"/>
  <c r="S111" i="60"/>
  <c r="P79" i="47"/>
  <c r="T116" i="60"/>
  <c r="P66" i="47"/>
  <c r="T126" i="60"/>
  <c r="U121" i="60"/>
  <c r="Q64" i="47"/>
  <c r="O81" i="47"/>
  <c r="S114" i="60"/>
  <c r="M76" i="47"/>
  <c r="Q112" i="60"/>
  <c r="Q70" i="47"/>
  <c r="U99" i="60"/>
  <c r="J122" i="60"/>
  <c r="J112" i="60"/>
  <c r="J101" i="60"/>
  <c r="J104" i="60"/>
  <c r="Q117" i="60" l="1"/>
  <c r="N78" i="47" s="1"/>
  <c r="T85" i="60"/>
  <c r="S93" i="60"/>
  <c r="S127" i="60" s="1"/>
  <c r="S83" i="60"/>
  <c r="T82" i="60"/>
  <c r="R81" i="60"/>
  <c r="G73" i="47"/>
  <c r="L104" i="60"/>
  <c r="I73" i="47" s="1"/>
  <c r="M104" i="60"/>
  <c r="J73" i="47" s="1"/>
  <c r="N104" i="60"/>
  <c r="K73" i="47" s="1"/>
  <c r="K104" i="60"/>
  <c r="H73" i="47" s="1"/>
  <c r="V99" i="60"/>
  <c r="R70" i="47"/>
  <c r="V121" i="60"/>
  <c r="R64" i="47"/>
  <c r="I62" i="47"/>
  <c r="L83" i="60"/>
  <c r="L91" i="60" s="1"/>
  <c r="J62" i="47"/>
  <c r="M83" i="60"/>
  <c r="H75" i="47"/>
  <c r="K82" i="60"/>
  <c r="K90" i="60" s="1"/>
  <c r="I75" i="47"/>
  <c r="L82" i="60"/>
  <c r="L90" i="60" s="1"/>
  <c r="H68" i="47"/>
  <c r="K81" i="60"/>
  <c r="K89" i="60" s="1"/>
  <c r="K74" i="60"/>
  <c r="K77" i="60" s="1"/>
  <c r="I68" i="47"/>
  <c r="L81" i="60"/>
  <c r="L89" i="60" s="1"/>
  <c r="L74" i="60"/>
  <c r="L77" i="60" s="1"/>
  <c r="N63" i="47"/>
  <c r="R122" i="60"/>
  <c r="N69" i="47"/>
  <c r="R101" i="60"/>
  <c r="R104" i="60"/>
  <c r="N73" i="47"/>
  <c r="G69" i="47"/>
  <c r="K101" i="60"/>
  <c r="H69" i="47" s="1"/>
  <c r="M101" i="60"/>
  <c r="J69" i="47" s="1"/>
  <c r="L101" i="60"/>
  <c r="I69" i="47" s="1"/>
  <c r="N101" i="60"/>
  <c r="K69" i="47" s="1"/>
  <c r="G76" i="47"/>
  <c r="N112" i="60"/>
  <c r="K76" i="47" s="1"/>
  <c r="K112" i="60"/>
  <c r="H76" i="47" s="1"/>
  <c r="L112" i="60"/>
  <c r="I76" i="47" s="1"/>
  <c r="M112" i="60"/>
  <c r="J76" i="47" s="1"/>
  <c r="G63" i="47"/>
  <c r="K122" i="60"/>
  <c r="H63" i="47" s="1"/>
  <c r="M122" i="60"/>
  <c r="J63" i="47" s="1"/>
  <c r="L122" i="60"/>
  <c r="I63" i="47" s="1"/>
  <c r="N122" i="60"/>
  <c r="K63" i="47" s="1"/>
  <c r="N76" i="47"/>
  <c r="R112" i="60"/>
  <c r="P81" i="47"/>
  <c r="T114" i="60"/>
  <c r="U126" i="60"/>
  <c r="Q66" i="47"/>
  <c r="Q79" i="47"/>
  <c r="U116" i="60"/>
  <c r="P82" i="47"/>
  <c r="T111" i="60"/>
  <c r="T115" i="60"/>
  <c r="P80" i="47"/>
  <c r="K62" i="47"/>
  <c r="N83" i="60"/>
  <c r="N91" i="60" s="1"/>
  <c r="H62" i="47"/>
  <c r="K83" i="60"/>
  <c r="K91" i="60" s="1"/>
  <c r="J75" i="47"/>
  <c r="M82" i="60"/>
  <c r="K75" i="47"/>
  <c r="N82" i="60"/>
  <c r="N90" i="60" s="1"/>
  <c r="J68" i="47"/>
  <c r="M74" i="60"/>
  <c r="M81" i="60"/>
  <c r="K68" i="47"/>
  <c r="N74" i="60"/>
  <c r="N81" i="60"/>
  <c r="N89" i="60" s="1"/>
  <c r="S84" i="60"/>
  <c r="R92" i="60"/>
  <c r="Q72" i="47"/>
  <c r="U105" i="60"/>
  <c r="Q74" i="47"/>
  <c r="U100" i="60"/>
  <c r="R77" i="47"/>
  <c r="V110" i="60"/>
  <c r="U124" i="60"/>
  <c r="Q67" i="47"/>
  <c r="Q71" i="47"/>
  <c r="U106" i="60"/>
  <c r="R117" i="60" l="1"/>
  <c r="O78" i="47" s="1"/>
  <c r="P65" i="47"/>
  <c r="U85" i="60"/>
  <c r="T93" i="60"/>
  <c r="T127" i="60" s="1"/>
  <c r="T83" i="60"/>
  <c r="T91" i="60" s="1"/>
  <c r="U82" i="60"/>
  <c r="U90" i="60" s="1"/>
  <c r="S81" i="60"/>
  <c r="S89" i="60" s="1"/>
  <c r="V106" i="60"/>
  <c r="R71" i="47"/>
  <c r="W110" i="60"/>
  <c r="S77" i="47"/>
  <c r="V100" i="60"/>
  <c r="R74" i="47"/>
  <c r="V105" i="60"/>
  <c r="R72" i="47"/>
  <c r="M77" i="60"/>
  <c r="O77" i="60"/>
  <c r="N77" i="60"/>
  <c r="M90" i="60"/>
  <c r="R90" i="60"/>
  <c r="S90" i="60"/>
  <c r="T90" i="60"/>
  <c r="T113" i="60" s="1"/>
  <c r="P90" i="60"/>
  <c r="Q90" i="60"/>
  <c r="Q82" i="47"/>
  <c r="U111" i="60"/>
  <c r="R79" i="47"/>
  <c r="V116" i="60"/>
  <c r="U114" i="60"/>
  <c r="Q81" i="47"/>
  <c r="O76" i="47"/>
  <c r="S112" i="60"/>
  <c r="O73" i="47"/>
  <c r="S104" i="60"/>
  <c r="S64" i="47"/>
  <c r="W121" i="60"/>
  <c r="W99" i="60"/>
  <c r="S70" i="47"/>
  <c r="V124" i="60"/>
  <c r="R67" i="47"/>
  <c r="T84" i="60"/>
  <c r="S92" i="60"/>
  <c r="M89" i="60"/>
  <c r="P89" i="60"/>
  <c r="P102" i="60" s="1"/>
  <c r="Q89" i="60"/>
  <c r="Q102" i="60" s="1"/>
  <c r="R89" i="60"/>
  <c r="R102" i="60" s="1"/>
  <c r="Q80" i="47"/>
  <c r="U115" i="60"/>
  <c r="V126" i="60"/>
  <c r="R66" i="47"/>
  <c r="S101" i="60"/>
  <c r="O69" i="47"/>
  <c r="O63" i="47"/>
  <c r="S122" i="60"/>
  <c r="M91" i="60"/>
  <c r="P91" i="60"/>
  <c r="Q91" i="60"/>
  <c r="R91" i="60"/>
  <c r="S91" i="60"/>
  <c r="Q123" i="60" l="1"/>
  <c r="N62" i="47" s="1"/>
  <c r="P113" i="60"/>
  <c r="M75" i="47" s="1"/>
  <c r="R123" i="60"/>
  <c r="O62" i="47" s="1"/>
  <c r="P123" i="60"/>
  <c r="M62" i="47" s="1"/>
  <c r="Q113" i="60"/>
  <c r="N75" i="47" s="1"/>
  <c r="R113" i="60"/>
  <c r="O75" i="47" s="1"/>
  <c r="S113" i="60"/>
  <c r="P75" i="47" s="1"/>
  <c r="S123" i="60"/>
  <c r="P62" i="47" s="1"/>
  <c r="Q65" i="47"/>
  <c r="S117" i="60"/>
  <c r="P78" i="47" s="1"/>
  <c r="V85" i="60"/>
  <c r="U93" i="60"/>
  <c r="U127" i="60" s="1"/>
  <c r="U83" i="60"/>
  <c r="T123" i="60"/>
  <c r="Q62" i="47" s="1"/>
  <c r="Q75" i="47"/>
  <c r="V82" i="60"/>
  <c r="U113" i="60"/>
  <c r="R75" i="47" s="1"/>
  <c r="T81" i="60"/>
  <c r="S102" i="60"/>
  <c r="P69" i="47"/>
  <c r="T101" i="60"/>
  <c r="S66" i="47"/>
  <c r="W126" i="60"/>
  <c r="N68" i="47"/>
  <c r="U84" i="60"/>
  <c r="T92" i="60"/>
  <c r="S67" i="47"/>
  <c r="W124" i="60"/>
  <c r="T70" i="47"/>
  <c r="X99" i="60"/>
  <c r="R81" i="47"/>
  <c r="V114" i="60"/>
  <c r="P63" i="47"/>
  <c r="T122" i="60"/>
  <c r="R80" i="47"/>
  <c r="V115" i="60"/>
  <c r="O68" i="47"/>
  <c r="M68" i="47"/>
  <c r="T64" i="47"/>
  <c r="X121" i="60"/>
  <c r="P73" i="47"/>
  <c r="T104" i="60"/>
  <c r="T112" i="60"/>
  <c r="P76" i="47"/>
  <c r="W116" i="60"/>
  <c r="S79" i="47"/>
  <c r="R82" i="47"/>
  <c r="V111" i="60"/>
  <c r="W105" i="60"/>
  <c r="S72" i="47"/>
  <c r="W100" i="60"/>
  <c r="S74" i="47"/>
  <c r="X110" i="60"/>
  <c r="T77" i="47"/>
  <c r="W106" i="60"/>
  <c r="S71" i="47"/>
  <c r="Q74" i="60" l="1"/>
  <c r="Q77" i="60" s="1"/>
  <c r="P74" i="60"/>
  <c r="P77" i="60" s="1"/>
  <c r="R74" i="60"/>
  <c r="R77" i="60" s="1"/>
  <c r="S74" i="60"/>
  <c r="S77" i="60" s="1"/>
  <c r="T117" i="60"/>
  <c r="Q78" i="47" s="1"/>
  <c r="R65" i="47"/>
  <c r="W85" i="60"/>
  <c r="V93" i="60"/>
  <c r="V127" i="60" s="1"/>
  <c r="V83" i="60"/>
  <c r="U91" i="60"/>
  <c r="U123" i="60" s="1"/>
  <c r="W82" i="60"/>
  <c r="V90" i="60"/>
  <c r="V113" i="60" s="1"/>
  <c r="P68" i="47"/>
  <c r="U81" i="60"/>
  <c r="T89" i="60"/>
  <c r="T102" i="60" s="1"/>
  <c r="W111" i="60"/>
  <c r="S82" i="47"/>
  <c r="Q73" i="47"/>
  <c r="U104" i="60"/>
  <c r="U64" i="47"/>
  <c r="Y121" i="60"/>
  <c r="W115" i="60"/>
  <c r="S80" i="47"/>
  <c r="Q63" i="47"/>
  <c r="U122" i="60"/>
  <c r="W114" i="60"/>
  <c r="S81" i="47"/>
  <c r="U70" i="47"/>
  <c r="Y99" i="60"/>
  <c r="T67" i="47"/>
  <c r="X124" i="60"/>
  <c r="T66" i="47"/>
  <c r="X126" i="60"/>
  <c r="Q69" i="47"/>
  <c r="U101" i="60"/>
  <c r="T71" i="47"/>
  <c r="X106" i="60"/>
  <c r="U77" i="47"/>
  <c r="Y110" i="60"/>
  <c r="T74" i="47"/>
  <c r="X100" i="60"/>
  <c r="T72" i="47"/>
  <c r="X105" i="60"/>
  <c r="X116" i="60"/>
  <c r="T79" i="47"/>
  <c r="Q76" i="47"/>
  <c r="U112" i="60"/>
  <c r="V84" i="60"/>
  <c r="U92" i="60"/>
  <c r="S65" i="47" l="1"/>
  <c r="U117" i="60"/>
  <c r="R78" i="47" s="1"/>
  <c r="X85" i="60"/>
  <c r="W93" i="60"/>
  <c r="W127" i="60" s="1"/>
  <c r="R62" i="47"/>
  <c r="W83" i="60"/>
  <c r="V91" i="60"/>
  <c r="V123" i="60" s="1"/>
  <c r="S75" i="47"/>
  <c r="X82" i="60"/>
  <c r="W90" i="60"/>
  <c r="W113" i="60" s="1"/>
  <c r="T74" i="60"/>
  <c r="T77" i="60" s="1"/>
  <c r="Q68" i="47"/>
  <c r="V81" i="60"/>
  <c r="U89" i="60"/>
  <c r="U102" i="60" s="1"/>
  <c r="R76" i="47"/>
  <c r="V112" i="60"/>
  <c r="U72" i="47"/>
  <c r="Y105" i="60"/>
  <c r="U74" i="47"/>
  <c r="Y100" i="60"/>
  <c r="V77" i="47"/>
  <c r="Z110" i="60"/>
  <c r="U71" i="47"/>
  <c r="Y106" i="60"/>
  <c r="V101" i="60"/>
  <c r="R69" i="47"/>
  <c r="U66" i="47"/>
  <c r="Y126" i="60"/>
  <c r="U67" i="47"/>
  <c r="Y124" i="60"/>
  <c r="V70" i="47"/>
  <c r="Z99" i="60"/>
  <c r="R63" i="47"/>
  <c r="V122" i="60"/>
  <c r="V64" i="47"/>
  <c r="Z121" i="60"/>
  <c r="V104" i="60"/>
  <c r="R73" i="47"/>
  <c r="W84" i="60"/>
  <c r="V92" i="60"/>
  <c r="U79" i="47"/>
  <c r="Y116" i="60"/>
  <c r="X114" i="60"/>
  <c r="T81" i="47"/>
  <c r="X115" i="60"/>
  <c r="T80" i="47"/>
  <c r="X111" i="60"/>
  <c r="T82" i="47"/>
  <c r="V117" i="60" l="1"/>
  <c r="S78" i="47" s="1"/>
  <c r="S62" i="47"/>
  <c r="T65" i="47"/>
  <c r="Y85" i="60"/>
  <c r="X93" i="60"/>
  <c r="X127" i="60" s="1"/>
  <c r="X83" i="60"/>
  <c r="W91" i="60"/>
  <c r="W123" i="60" s="1"/>
  <c r="T75" i="47"/>
  <c r="Y82" i="60"/>
  <c r="X90" i="60"/>
  <c r="X113" i="60" s="1"/>
  <c r="R68" i="47"/>
  <c r="U74" i="60"/>
  <c r="U77" i="60" s="1"/>
  <c r="W81" i="60"/>
  <c r="V89" i="60"/>
  <c r="V102" i="60" s="1"/>
  <c r="V79" i="47"/>
  <c r="Z116" i="60"/>
  <c r="W64" i="47"/>
  <c r="AA121" i="60"/>
  <c r="W122" i="60"/>
  <c r="S63" i="47"/>
  <c r="W70" i="47"/>
  <c r="AA99" i="60"/>
  <c r="V67" i="47"/>
  <c r="Z124" i="60"/>
  <c r="V66" i="47"/>
  <c r="Z126" i="60"/>
  <c r="V71" i="47"/>
  <c r="Z106" i="60"/>
  <c r="W77" i="47"/>
  <c r="AA110" i="60"/>
  <c r="V74" i="47"/>
  <c r="Z100" i="60"/>
  <c r="V72" i="47"/>
  <c r="Z105" i="60"/>
  <c r="W112" i="60"/>
  <c r="S76" i="47"/>
  <c r="U82" i="47"/>
  <c r="Y111" i="60"/>
  <c r="U80" i="47"/>
  <c r="Y115" i="60"/>
  <c r="U81" i="47"/>
  <c r="Y114" i="60"/>
  <c r="X84" i="60"/>
  <c r="W92" i="60"/>
  <c r="W104" i="60"/>
  <c r="S73" i="47"/>
  <c r="W101" i="60"/>
  <c r="S69" i="47"/>
  <c r="T62" i="47" l="1"/>
  <c r="W117" i="60"/>
  <c r="T78" i="47" s="1"/>
  <c r="U65" i="47"/>
  <c r="Z85" i="60"/>
  <c r="Y93" i="60"/>
  <c r="Y127" i="60" s="1"/>
  <c r="Y83" i="60"/>
  <c r="X91" i="60"/>
  <c r="X123" i="60" s="1"/>
  <c r="U75" i="47"/>
  <c r="Z82" i="60"/>
  <c r="Y90" i="60"/>
  <c r="Y113" i="60" s="1"/>
  <c r="S68" i="47"/>
  <c r="V74" i="60"/>
  <c r="V77" i="60" s="1"/>
  <c r="X81" i="60"/>
  <c r="W89" i="60"/>
  <c r="W102" i="60" s="1"/>
  <c r="V81" i="47"/>
  <c r="Z114" i="60"/>
  <c r="V80" i="47"/>
  <c r="Z115" i="60"/>
  <c r="V82" i="47"/>
  <c r="Z111" i="60"/>
  <c r="W72" i="47"/>
  <c r="AA105" i="60"/>
  <c r="W74" i="47"/>
  <c r="AA100" i="60"/>
  <c r="X77" i="47"/>
  <c r="AB110" i="60"/>
  <c r="W71" i="47"/>
  <c r="AA106" i="60"/>
  <c r="W66" i="47"/>
  <c r="AA126" i="60"/>
  <c r="W67" i="47"/>
  <c r="AA124" i="60"/>
  <c r="X70" i="47"/>
  <c r="AB99" i="60"/>
  <c r="X64" i="47"/>
  <c r="AB121" i="60"/>
  <c r="W79" i="47"/>
  <c r="AA116" i="60"/>
  <c r="T69" i="47"/>
  <c r="X101" i="60"/>
  <c r="T73" i="47"/>
  <c r="X104" i="60"/>
  <c r="Y84" i="60"/>
  <c r="X92" i="60"/>
  <c r="X112" i="60"/>
  <c r="T76" i="47"/>
  <c r="T63" i="47"/>
  <c r="X122" i="60"/>
  <c r="V65" i="47" l="1"/>
  <c r="X117" i="60"/>
  <c r="U78" i="47" s="1"/>
  <c r="AA85" i="60"/>
  <c r="Z93" i="60"/>
  <c r="Z127" i="60" s="1"/>
  <c r="U62" i="47"/>
  <c r="Z83" i="60"/>
  <c r="Y91" i="60"/>
  <c r="Y123" i="60" s="1"/>
  <c r="V75" i="47"/>
  <c r="AA82" i="60"/>
  <c r="Z90" i="60"/>
  <c r="Z113" i="60" s="1"/>
  <c r="T68" i="47"/>
  <c r="W74" i="60"/>
  <c r="W77" i="60" s="1"/>
  <c r="Y81" i="60"/>
  <c r="X89" i="60"/>
  <c r="X102" i="60" s="1"/>
  <c r="U63" i="47"/>
  <c r="Y122" i="60"/>
  <c r="U73" i="47"/>
  <c r="Y104" i="60"/>
  <c r="U69" i="47"/>
  <c r="Y101" i="60"/>
  <c r="X79" i="47"/>
  <c r="AB116" i="60"/>
  <c r="Y64" i="47"/>
  <c r="AC121" i="60"/>
  <c r="Y70" i="47"/>
  <c r="AC99" i="60"/>
  <c r="X67" i="47"/>
  <c r="AB124" i="60"/>
  <c r="X66" i="47"/>
  <c r="AB126" i="60"/>
  <c r="X71" i="47"/>
  <c r="AB106" i="60"/>
  <c r="Y77" i="47"/>
  <c r="AC110" i="60"/>
  <c r="X74" i="47"/>
  <c r="AB100" i="60"/>
  <c r="X72" i="47"/>
  <c r="AB105" i="60"/>
  <c r="W82" i="47"/>
  <c r="AA111" i="60"/>
  <c r="W80" i="47"/>
  <c r="AA115" i="60"/>
  <c r="W81" i="47"/>
  <c r="AA114" i="60"/>
  <c r="U76" i="47"/>
  <c r="Y112" i="60"/>
  <c r="Z84" i="60"/>
  <c r="Y92" i="60"/>
  <c r="Y117" i="60" l="1"/>
  <c r="V78" i="47" s="1"/>
  <c r="W65" i="47"/>
  <c r="AB85" i="60"/>
  <c r="AA93" i="60"/>
  <c r="AA127" i="60" s="1"/>
  <c r="V62" i="47"/>
  <c r="AA83" i="60"/>
  <c r="Z91" i="60"/>
  <c r="Z123" i="60" s="1"/>
  <c r="W75" i="47"/>
  <c r="AB82" i="60"/>
  <c r="AA90" i="60"/>
  <c r="AA113" i="60" s="1"/>
  <c r="U68" i="47"/>
  <c r="X74" i="60"/>
  <c r="X77" i="60" s="1"/>
  <c r="Z81" i="60"/>
  <c r="Y89" i="60"/>
  <c r="Y102" i="60" s="1"/>
  <c r="V76" i="47"/>
  <c r="Z112" i="60"/>
  <c r="X81" i="47"/>
  <c r="AB114" i="60"/>
  <c r="X80" i="47"/>
  <c r="AB115" i="60"/>
  <c r="X82" i="47"/>
  <c r="AB111" i="60"/>
  <c r="Y72" i="47"/>
  <c r="AC105" i="60"/>
  <c r="Y74" i="47"/>
  <c r="AC100" i="60"/>
  <c r="Z77" i="47"/>
  <c r="AD110" i="60"/>
  <c r="Y71" i="47"/>
  <c r="AC106" i="60"/>
  <c r="Y66" i="47"/>
  <c r="AC126" i="60"/>
  <c r="Y67" i="47"/>
  <c r="AC124" i="60"/>
  <c r="Z70" i="47"/>
  <c r="AD99" i="60"/>
  <c r="Z64" i="47"/>
  <c r="AD121" i="60"/>
  <c r="Y79" i="47"/>
  <c r="AC116" i="60"/>
  <c r="V69" i="47"/>
  <c r="Z101" i="60"/>
  <c r="V73" i="47"/>
  <c r="Z104" i="60"/>
  <c r="V63" i="47"/>
  <c r="Z122" i="60"/>
  <c r="AA84" i="60"/>
  <c r="Z92" i="60"/>
  <c r="X65" i="47" l="1"/>
  <c r="Z117" i="60"/>
  <c r="W78" i="47" s="1"/>
  <c r="AC85" i="60"/>
  <c r="AB93" i="60"/>
  <c r="AB127" i="60" s="1"/>
  <c r="W62" i="47"/>
  <c r="AB83" i="60"/>
  <c r="AA91" i="60"/>
  <c r="AA123" i="60" s="1"/>
  <c r="X75" i="47"/>
  <c r="AC82" i="60"/>
  <c r="AB90" i="60"/>
  <c r="AB113" i="60" s="1"/>
  <c r="V68" i="47"/>
  <c r="Y74" i="60"/>
  <c r="Y77" i="60" s="1"/>
  <c r="AA81" i="60"/>
  <c r="Z89" i="60"/>
  <c r="Z102" i="60" s="1"/>
  <c r="W63" i="47"/>
  <c r="AA122" i="60"/>
  <c r="W73" i="47"/>
  <c r="AA104" i="60"/>
  <c r="W69" i="47"/>
  <c r="AA101" i="60"/>
  <c r="Z79" i="47"/>
  <c r="AD116" i="60"/>
  <c r="AA64" i="47"/>
  <c r="AE121" i="60"/>
  <c r="AA70" i="47"/>
  <c r="AE99" i="60"/>
  <c r="Z67" i="47"/>
  <c r="AD124" i="60"/>
  <c r="Z66" i="47"/>
  <c r="AD126" i="60"/>
  <c r="Z71" i="47"/>
  <c r="AD106" i="60"/>
  <c r="AA77" i="47"/>
  <c r="AE110" i="60"/>
  <c r="Z74" i="47"/>
  <c r="AD100" i="60"/>
  <c r="Z72" i="47"/>
  <c r="AD105" i="60"/>
  <c r="Y82" i="47"/>
  <c r="AC111" i="60"/>
  <c r="Y80" i="47"/>
  <c r="AC115" i="60"/>
  <c r="Y81" i="47"/>
  <c r="AC114" i="60"/>
  <c r="W76" i="47"/>
  <c r="AA112" i="60"/>
  <c r="AB84" i="60"/>
  <c r="AA92" i="60"/>
  <c r="AA117" i="60" l="1"/>
  <c r="X78" i="47" s="1"/>
  <c r="Y65" i="47"/>
  <c r="AD85" i="60"/>
  <c r="AC93" i="60"/>
  <c r="AC127" i="60" s="1"/>
  <c r="X62" i="47"/>
  <c r="AC83" i="60"/>
  <c r="AB91" i="60"/>
  <c r="AB123" i="60" s="1"/>
  <c r="Y75" i="47"/>
  <c r="AD82" i="60"/>
  <c r="AC90" i="60"/>
  <c r="AC113" i="60" s="1"/>
  <c r="W68" i="47"/>
  <c r="Z74" i="60"/>
  <c r="Z77" i="60" s="1"/>
  <c r="AB81" i="60"/>
  <c r="AA89" i="60"/>
  <c r="AA102" i="60" s="1"/>
  <c r="X76" i="47"/>
  <c r="AB112" i="60"/>
  <c r="Z81" i="47"/>
  <c r="AD114" i="60"/>
  <c r="Z80" i="47"/>
  <c r="AD115" i="60"/>
  <c r="Z82" i="47"/>
  <c r="AD111" i="60"/>
  <c r="AA72" i="47"/>
  <c r="AE105" i="60"/>
  <c r="AA74" i="47"/>
  <c r="AE100" i="60"/>
  <c r="AB77" i="47"/>
  <c r="AF110" i="60"/>
  <c r="AA71" i="47"/>
  <c r="AE106" i="60"/>
  <c r="AA66" i="47"/>
  <c r="AE126" i="60"/>
  <c r="AA67" i="47"/>
  <c r="AE124" i="60"/>
  <c r="AB70" i="47"/>
  <c r="AF99" i="60"/>
  <c r="AF121" i="60"/>
  <c r="AB64" i="47"/>
  <c r="AA79" i="47"/>
  <c r="AE116" i="60"/>
  <c r="X69" i="47"/>
  <c r="AB101" i="60"/>
  <c r="X73" i="47"/>
  <c r="AB104" i="60"/>
  <c r="X63" i="47"/>
  <c r="AB122" i="60"/>
  <c r="AC84" i="60"/>
  <c r="AB92" i="60"/>
  <c r="Z65" i="47" l="1"/>
  <c r="AB117" i="60"/>
  <c r="Y78" i="47" s="1"/>
  <c r="AE85" i="60"/>
  <c r="AD93" i="60"/>
  <c r="AD127" i="60" s="1"/>
  <c r="Y62" i="47"/>
  <c r="AD83" i="60"/>
  <c r="AC91" i="60"/>
  <c r="AC123" i="60" s="1"/>
  <c r="Z75" i="47"/>
  <c r="AE82" i="60"/>
  <c r="AD90" i="60"/>
  <c r="AD113" i="60" s="1"/>
  <c r="AA74" i="60"/>
  <c r="AA77" i="60" s="1"/>
  <c r="X68" i="47"/>
  <c r="AC81" i="60"/>
  <c r="AB89" i="60"/>
  <c r="AB102" i="60" s="1"/>
  <c r="Y63" i="47"/>
  <c r="AC122" i="60"/>
  <c r="Y73" i="47"/>
  <c r="AC104" i="60"/>
  <c r="Y69" i="47"/>
  <c r="AC101" i="60"/>
  <c r="AB79" i="47"/>
  <c r="AF116" i="60"/>
  <c r="AG99" i="60"/>
  <c r="AC70" i="47"/>
  <c r="AF124" i="60"/>
  <c r="AB67" i="47"/>
  <c r="AF126" i="60"/>
  <c r="AB66" i="47"/>
  <c r="AB71" i="47"/>
  <c r="AF106" i="60"/>
  <c r="AC77" i="47"/>
  <c r="AG110" i="60"/>
  <c r="AB74" i="47"/>
  <c r="AF100" i="60"/>
  <c r="AB72" i="47"/>
  <c r="AF105" i="60"/>
  <c r="AA82" i="47"/>
  <c r="AE111" i="60"/>
  <c r="AA80" i="47"/>
  <c r="AE115" i="60"/>
  <c r="AA81" i="47"/>
  <c r="AE114" i="60"/>
  <c r="Y76" i="47"/>
  <c r="AC112" i="60"/>
  <c r="AD84" i="60"/>
  <c r="AC92" i="60"/>
  <c r="AG121" i="60"/>
  <c r="AC64" i="47"/>
  <c r="AC117" i="60" l="1"/>
  <c r="Z78" i="47" s="1"/>
  <c r="AA65" i="47"/>
  <c r="AF85" i="60"/>
  <c r="AE93" i="60"/>
  <c r="AE127" i="60" s="1"/>
  <c r="Z62" i="47"/>
  <c r="AE83" i="60"/>
  <c r="AD91" i="60"/>
  <c r="AD123" i="60" s="1"/>
  <c r="AA75" i="47"/>
  <c r="AF82" i="60"/>
  <c r="AE90" i="60"/>
  <c r="AE113" i="60" s="1"/>
  <c r="Y68" i="47"/>
  <c r="AB74" i="60"/>
  <c r="AB77" i="60" s="1"/>
  <c r="AD81" i="60"/>
  <c r="AC89" i="60"/>
  <c r="AC102" i="60" s="1"/>
  <c r="Z76" i="47"/>
  <c r="AD112" i="60"/>
  <c r="AB81" i="47"/>
  <c r="AF114" i="60"/>
  <c r="AB80" i="47"/>
  <c r="AF115" i="60"/>
  <c r="AB82" i="47"/>
  <c r="AF111" i="60"/>
  <c r="AG105" i="60"/>
  <c r="AC72" i="47"/>
  <c r="AG100" i="60"/>
  <c r="AC74" i="47"/>
  <c r="AH110" i="60"/>
  <c r="AD77" i="47"/>
  <c r="AG106" i="60"/>
  <c r="AC71" i="47"/>
  <c r="AC79" i="47"/>
  <c r="AG116" i="60"/>
  <c r="Z69" i="47"/>
  <c r="AD101" i="60"/>
  <c r="Z73" i="47"/>
  <c r="AD104" i="60"/>
  <c r="Z63" i="47"/>
  <c r="AD122" i="60"/>
  <c r="AD64" i="47"/>
  <c r="AH121" i="60"/>
  <c r="AE84" i="60"/>
  <c r="AD92" i="60"/>
  <c r="AG126" i="60"/>
  <c r="AC66" i="47"/>
  <c r="AG124" i="60"/>
  <c r="AC67" i="47"/>
  <c r="AH99" i="60"/>
  <c r="AD70" i="47"/>
  <c r="AB65" i="47" l="1"/>
  <c r="AD117" i="60"/>
  <c r="AA78" i="47" s="1"/>
  <c r="AG85" i="60"/>
  <c r="AF93" i="60"/>
  <c r="AF127" i="60" s="1"/>
  <c r="AA62" i="47"/>
  <c r="AF83" i="60"/>
  <c r="AE91" i="60"/>
  <c r="AE123" i="60" s="1"/>
  <c r="AB75" i="47"/>
  <c r="AG82" i="60"/>
  <c r="AF90" i="60"/>
  <c r="AF113" i="60" s="1"/>
  <c r="AC74" i="60"/>
  <c r="AC77" i="60" s="1"/>
  <c r="Z68" i="47"/>
  <c r="AE81" i="60"/>
  <c r="AD89" i="60"/>
  <c r="AD102" i="60" s="1"/>
  <c r="AI121" i="60"/>
  <c r="AE64" i="47"/>
  <c r="AA63" i="47"/>
  <c r="AE122" i="60"/>
  <c r="AA73" i="47"/>
  <c r="AE104" i="60"/>
  <c r="AA69" i="47"/>
  <c r="AE101" i="60"/>
  <c r="AH116" i="60"/>
  <c r="AD79" i="47"/>
  <c r="AC82" i="47"/>
  <c r="AG111" i="60"/>
  <c r="AC80" i="47"/>
  <c r="AG115" i="60"/>
  <c r="AC81" i="47"/>
  <c r="AG114" i="60"/>
  <c r="AA76" i="47"/>
  <c r="AE112" i="60"/>
  <c r="AE70" i="47"/>
  <c r="AI99" i="60"/>
  <c r="AD67" i="47"/>
  <c r="AH124" i="60"/>
  <c r="AD66" i="47"/>
  <c r="AH126" i="60"/>
  <c r="AF84" i="60"/>
  <c r="AE92" i="60"/>
  <c r="AH106" i="60"/>
  <c r="AD71" i="47"/>
  <c r="AI110" i="60"/>
  <c r="AE77" i="47"/>
  <c r="AH100" i="60"/>
  <c r="AD74" i="47"/>
  <c r="AH105" i="60"/>
  <c r="AD72" i="47"/>
  <c r="AE117" i="60" l="1"/>
  <c r="AB78" i="47" s="1"/>
  <c r="AC65" i="47"/>
  <c r="AH85" i="60"/>
  <c r="AG93" i="60"/>
  <c r="AG127" i="60" s="1"/>
  <c r="AB62" i="47"/>
  <c r="AG83" i="60"/>
  <c r="AF91" i="60"/>
  <c r="AF123" i="60" s="1"/>
  <c r="AC75" i="47"/>
  <c r="AH82" i="60"/>
  <c r="AG90" i="60"/>
  <c r="AG113" i="60" s="1"/>
  <c r="AD74" i="60"/>
  <c r="AD77" i="60" s="1"/>
  <c r="AA68" i="47"/>
  <c r="AF81" i="60"/>
  <c r="AE89" i="60"/>
  <c r="AE102" i="60" s="1"/>
  <c r="AI126" i="60"/>
  <c r="AE66" i="47"/>
  <c r="AI124" i="60"/>
  <c r="AE67" i="47"/>
  <c r="AJ99" i="60"/>
  <c r="AF70" i="47"/>
  <c r="AB76" i="47"/>
  <c r="AF112" i="60"/>
  <c r="AH114" i="60"/>
  <c r="AD81" i="47"/>
  <c r="AH115" i="60"/>
  <c r="AD80" i="47"/>
  <c r="AH111" i="60"/>
  <c r="AD82" i="47"/>
  <c r="AB69" i="47"/>
  <c r="AF101" i="60"/>
  <c r="AB73" i="47"/>
  <c r="AF104" i="60"/>
  <c r="AB63" i="47"/>
  <c r="AF122" i="60"/>
  <c r="AE72" i="47"/>
  <c r="AI105" i="60"/>
  <c r="AE74" i="47"/>
  <c r="AI100" i="60"/>
  <c r="AF77" i="47"/>
  <c r="AJ110" i="60"/>
  <c r="AE71" i="47"/>
  <c r="AI106" i="60"/>
  <c r="AG84" i="60"/>
  <c r="AF92" i="60"/>
  <c r="AI116" i="60"/>
  <c r="AE79" i="47"/>
  <c r="AF64" i="47"/>
  <c r="AJ121" i="60"/>
  <c r="AD65" i="47" l="1"/>
  <c r="AF117" i="60"/>
  <c r="AC78" i="47" s="1"/>
  <c r="AI85" i="60"/>
  <c r="AH93" i="60"/>
  <c r="AH127" i="60" s="1"/>
  <c r="AC62" i="47"/>
  <c r="AH83" i="60"/>
  <c r="AG91" i="60"/>
  <c r="AG123" i="60" s="1"/>
  <c r="AD75" i="47"/>
  <c r="AI82" i="60"/>
  <c r="AH90" i="60"/>
  <c r="AH113" i="60" s="1"/>
  <c r="AB68" i="47"/>
  <c r="AE74" i="60"/>
  <c r="AE77" i="60" s="1"/>
  <c r="AG81" i="60"/>
  <c r="AF89" i="60"/>
  <c r="AF102" i="60" s="1"/>
  <c r="AG64" i="47"/>
  <c r="AK121" i="60"/>
  <c r="AJ106" i="60"/>
  <c r="AF71" i="47"/>
  <c r="AK110" i="60"/>
  <c r="AG77" i="47"/>
  <c r="AJ100" i="60"/>
  <c r="AF74" i="47"/>
  <c r="AJ105" i="60"/>
  <c r="AF72" i="47"/>
  <c r="AG122" i="60"/>
  <c r="AC63" i="47"/>
  <c r="AG104" i="60"/>
  <c r="AC73" i="47"/>
  <c r="AG101" i="60"/>
  <c r="AC69" i="47"/>
  <c r="AC76" i="47"/>
  <c r="AG112" i="60"/>
  <c r="AF79" i="47"/>
  <c r="AJ116" i="60"/>
  <c r="AH84" i="60"/>
  <c r="AG92" i="60"/>
  <c r="AI111" i="60"/>
  <c r="AE82" i="47"/>
  <c r="AI115" i="60"/>
  <c r="AE80" i="47"/>
  <c r="AI114" i="60"/>
  <c r="AE81" i="47"/>
  <c r="AG70" i="47"/>
  <c r="AK99" i="60"/>
  <c r="AF67" i="47"/>
  <c r="AJ124" i="60"/>
  <c r="AF66" i="47"/>
  <c r="AJ126" i="60"/>
  <c r="AG117" i="60" l="1"/>
  <c r="AD78" i="47" s="1"/>
  <c r="AE65" i="47"/>
  <c r="AJ85" i="60"/>
  <c r="AI93" i="60"/>
  <c r="AI127" i="60" s="1"/>
  <c r="AD62" i="47"/>
  <c r="AI83" i="60"/>
  <c r="AH91" i="60"/>
  <c r="AH123" i="60" s="1"/>
  <c r="AE75" i="47"/>
  <c r="AJ82" i="60"/>
  <c r="AI90" i="60"/>
  <c r="AI113" i="60" s="1"/>
  <c r="AC68" i="47"/>
  <c r="AF74" i="60"/>
  <c r="AF77" i="60" s="1"/>
  <c r="AH81" i="60"/>
  <c r="AG89" i="60"/>
  <c r="AG102" i="60" s="1"/>
  <c r="AG66" i="47"/>
  <c r="AK126" i="60"/>
  <c r="AG67" i="47"/>
  <c r="AK124" i="60"/>
  <c r="AH70" i="47"/>
  <c r="AL99" i="60"/>
  <c r="AK116" i="60"/>
  <c r="AG79" i="47"/>
  <c r="AH112" i="60"/>
  <c r="AD76" i="47"/>
  <c r="AH64" i="47"/>
  <c r="AL121" i="60"/>
  <c r="AF81" i="47"/>
  <c r="AJ114" i="60"/>
  <c r="AF80" i="47"/>
  <c r="AJ115" i="60"/>
  <c r="AF82" i="47"/>
  <c r="AJ111" i="60"/>
  <c r="AI84" i="60"/>
  <c r="AH92" i="60"/>
  <c r="AH101" i="60"/>
  <c r="AD69" i="47"/>
  <c r="AH104" i="60"/>
  <c r="AD73" i="47"/>
  <c r="AH122" i="60"/>
  <c r="AD63" i="47"/>
  <c r="AG72" i="47"/>
  <c r="AK105" i="60"/>
  <c r="AG74" i="47"/>
  <c r="AK100" i="60"/>
  <c r="AH77" i="47"/>
  <c r="AL110" i="60"/>
  <c r="AG71" i="47"/>
  <c r="AK106" i="60"/>
  <c r="AE62" i="47" l="1"/>
  <c r="AF65" i="47"/>
  <c r="AH117" i="60"/>
  <c r="AE78" i="47" s="1"/>
  <c r="AK85" i="60"/>
  <c r="AJ93" i="60"/>
  <c r="AJ127" i="60" s="1"/>
  <c r="AJ83" i="60"/>
  <c r="AI91" i="60"/>
  <c r="AI123" i="60" s="1"/>
  <c r="AF75" i="47"/>
  <c r="AK82" i="60"/>
  <c r="AJ90" i="60"/>
  <c r="AJ113" i="60" s="1"/>
  <c r="AG74" i="60"/>
  <c r="AG77" i="60" s="1"/>
  <c r="AD68" i="47"/>
  <c r="AI81" i="60"/>
  <c r="AH89" i="60"/>
  <c r="AH102" i="60" s="1"/>
  <c r="AH71" i="47"/>
  <c r="AL106" i="60"/>
  <c r="AI77" i="47"/>
  <c r="AM110" i="60"/>
  <c r="AH74" i="47"/>
  <c r="AL100" i="60"/>
  <c r="AH72" i="47"/>
  <c r="AL105" i="60"/>
  <c r="AK111" i="60"/>
  <c r="AG82" i="47"/>
  <c r="AK115" i="60"/>
  <c r="AG80" i="47"/>
  <c r="AK114" i="60"/>
  <c r="AG81" i="47"/>
  <c r="AI64" i="47"/>
  <c r="AM121" i="60"/>
  <c r="AI70" i="47"/>
  <c r="AM99" i="60"/>
  <c r="AH67" i="47"/>
  <c r="AL124" i="60"/>
  <c r="AH66" i="47"/>
  <c r="AL126" i="60"/>
  <c r="AE63" i="47"/>
  <c r="AI122" i="60"/>
  <c r="AE73" i="47"/>
  <c r="AI104" i="60"/>
  <c r="AE69" i="47"/>
  <c r="AI101" i="60"/>
  <c r="AJ84" i="60"/>
  <c r="AI92" i="60"/>
  <c r="AI112" i="60"/>
  <c r="AE76" i="47"/>
  <c r="AH79" i="47"/>
  <c r="AL116" i="60"/>
  <c r="AI117" i="60" l="1"/>
  <c r="AF78" i="47" s="1"/>
  <c r="AF62" i="47"/>
  <c r="AG65" i="47"/>
  <c r="AL85" i="60"/>
  <c r="AK93" i="60"/>
  <c r="AK127" i="60" s="1"/>
  <c r="AK83" i="60"/>
  <c r="AJ91" i="60"/>
  <c r="AJ123" i="60" s="1"/>
  <c r="AG75" i="47"/>
  <c r="AL82" i="60"/>
  <c r="AK90" i="60"/>
  <c r="AK113" i="60" s="1"/>
  <c r="AH74" i="60"/>
  <c r="AH77" i="60" s="1"/>
  <c r="AE68" i="47"/>
  <c r="AJ81" i="60"/>
  <c r="AI89" i="60"/>
  <c r="AI102" i="60" s="1"/>
  <c r="AI79" i="47"/>
  <c r="AM116" i="60"/>
  <c r="AJ101" i="60"/>
  <c r="AF69" i="47"/>
  <c r="AJ104" i="60"/>
  <c r="AF73" i="47"/>
  <c r="AJ122" i="60"/>
  <c r="AF63" i="47"/>
  <c r="AI66" i="47"/>
  <c r="AM126" i="60"/>
  <c r="AI67" i="47"/>
  <c r="AM124" i="60"/>
  <c r="AJ70" i="47"/>
  <c r="AN99" i="60"/>
  <c r="AJ64" i="47"/>
  <c r="AN121" i="60"/>
  <c r="AI72" i="47"/>
  <c r="AM105" i="60"/>
  <c r="AI74" i="47"/>
  <c r="AM100" i="60"/>
  <c r="AJ77" i="47"/>
  <c r="AN110" i="60"/>
  <c r="AI71" i="47"/>
  <c r="AM106" i="60"/>
  <c r="AF76" i="47"/>
  <c r="AJ112" i="60"/>
  <c r="AK84" i="60"/>
  <c r="AJ92" i="60"/>
  <c r="AH81" i="47"/>
  <c r="AL114" i="60"/>
  <c r="AH80" i="47"/>
  <c r="AL115" i="60"/>
  <c r="AH82" i="47"/>
  <c r="AL111" i="60"/>
  <c r="AH65" i="47" l="1"/>
  <c r="AJ117" i="60"/>
  <c r="AG78" i="47" s="1"/>
  <c r="AM85" i="60"/>
  <c r="AL93" i="60"/>
  <c r="AL127" i="60" s="1"/>
  <c r="AG62" i="47"/>
  <c r="AL83" i="60"/>
  <c r="AK91" i="60"/>
  <c r="AK123" i="60" s="1"/>
  <c r="AH75" i="47"/>
  <c r="AM82" i="60"/>
  <c r="AL90" i="60"/>
  <c r="AL113" i="60" s="1"/>
  <c r="AF68" i="47"/>
  <c r="AI74" i="60"/>
  <c r="AI77" i="60" s="1"/>
  <c r="AK81" i="60"/>
  <c r="AJ89" i="60"/>
  <c r="AJ102" i="60" s="1"/>
  <c r="AL84" i="60"/>
  <c r="AK92" i="60"/>
  <c r="AG63" i="47"/>
  <c r="AK122" i="60"/>
  <c r="AG73" i="47"/>
  <c r="AK104" i="60"/>
  <c r="AG69" i="47"/>
  <c r="AK101" i="60"/>
  <c r="AI82" i="47"/>
  <c r="AM111" i="60"/>
  <c r="AI80" i="47"/>
  <c r="AM115" i="60"/>
  <c r="AI81" i="47"/>
  <c r="AM114" i="60"/>
  <c r="AK112" i="60"/>
  <c r="AG76" i="47"/>
  <c r="AJ71" i="47"/>
  <c r="AN106" i="60"/>
  <c r="AK77" i="47"/>
  <c r="AO110" i="60"/>
  <c r="AJ74" i="47"/>
  <c r="AN100" i="60"/>
  <c r="AJ72" i="47"/>
  <c r="AN105" i="60"/>
  <c r="AK64" i="47"/>
  <c r="AO121" i="60"/>
  <c r="AK70" i="47"/>
  <c r="AO99" i="60"/>
  <c r="AJ67" i="47"/>
  <c r="AN124" i="60"/>
  <c r="AJ66" i="47"/>
  <c r="AN126" i="60"/>
  <c r="AJ79" i="47"/>
  <c r="AN116" i="60"/>
  <c r="AK117" i="60" l="1"/>
  <c r="AH78" i="47" s="1"/>
  <c r="AI65" i="47"/>
  <c r="AN85" i="60"/>
  <c r="AM93" i="60"/>
  <c r="AM127" i="60" s="1"/>
  <c r="AH62" i="47"/>
  <c r="AM83" i="60"/>
  <c r="AL91" i="60"/>
  <c r="AL123" i="60" s="1"/>
  <c r="AI75" i="47"/>
  <c r="AN82" i="60"/>
  <c r="AM90" i="60"/>
  <c r="AM113" i="60" s="1"/>
  <c r="AG68" i="47"/>
  <c r="AJ74" i="60"/>
  <c r="AJ77" i="60" s="1"/>
  <c r="AL81" i="60"/>
  <c r="AK89" i="60"/>
  <c r="AK102" i="60" s="1"/>
  <c r="AK79" i="47"/>
  <c r="AO116" i="60"/>
  <c r="AK66" i="47"/>
  <c r="AO126" i="60"/>
  <c r="AK67" i="47"/>
  <c r="AO124" i="60"/>
  <c r="AL70" i="47"/>
  <c r="AP99" i="60"/>
  <c r="AM70" i="47" s="1"/>
  <c r="AL64" i="47"/>
  <c r="AP121" i="60"/>
  <c r="AM64" i="47" s="1"/>
  <c r="AK72" i="47"/>
  <c r="AO105" i="60"/>
  <c r="AK74" i="47"/>
  <c r="AO100" i="60"/>
  <c r="AL77" i="47"/>
  <c r="AP110" i="60"/>
  <c r="AM77" i="47" s="1"/>
  <c r="AK71" i="47"/>
  <c r="AO106" i="60"/>
  <c r="AJ81" i="47"/>
  <c r="AN114" i="60"/>
  <c r="AJ80" i="47"/>
  <c r="AN115" i="60"/>
  <c r="AJ82" i="47"/>
  <c r="AN111" i="60"/>
  <c r="AH69" i="47"/>
  <c r="AL101" i="60"/>
  <c r="AH73" i="47"/>
  <c r="AL104" i="60"/>
  <c r="AH63" i="47"/>
  <c r="AL122" i="60"/>
  <c r="AH76" i="47"/>
  <c r="AL112" i="60"/>
  <c r="AM84" i="60"/>
  <c r="AL92" i="60"/>
  <c r="AL117" i="60" l="1"/>
  <c r="AI78" i="47" s="1"/>
  <c r="AI62" i="47"/>
  <c r="AJ65" i="47"/>
  <c r="AO85" i="60"/>
  <c r="AN93" i="60"/>
  <c r="AN127" i="60" s="1"/>
  <c r="AN83" i="60"/>
  <c r="AM91" i="60"/>
  <c r="AM123" i="60" s="1"/>
  <c r="AJ75" i="47"/>
  <c r="AO82" i="60"/>
  <c r="AN90" i="60"/>
  <c r="AN113" i="60" s="1"/>
  <c r="AK74" i="60"/>
  <c r="AK77" i="60" s="1"/>
  <c r="AH68" i="47"/>
  <c r="AM81" i="60"/>
  <c r="AL89" i="60"/>
  <c r="AL102" i="60" s="1"/>
  <c r="AN84" i="60"/>
  <c r="AM92" i="60"/>
  <c r="AI76" i="47"/>
  <c r="AM112" i="60"/>
  <c r="AI63" i="47"/>
  <c r="AM122" i="60"/>
  <c r="AI73" i="47"/>
  <c r="AM104" i="60"/>
  <c r="AI69" i="47"/>
  <c r="AM101" i="60"/>
  <c r="AN101" i="60" s="1"/>
  <c r="AK82" i="47"/>
  <c r="AO111" i="60"/>
  <c r="AK80" i="47"/>
  <c r="AO115" i="60"/>
  <c r="AK81" i="47"/>
  <c r="AO114" i="60"/>
  <c r="AL71" i="47"/>
  <c r="AP106" i="60"/>
  <c r="AM71" i="47" s="1"/>
  <c r="AL74" i="47"/>
  <c r="AP100" i="60"/>
  <c r="AM74" i="47" s="1"/>
  <c r="AL72" i="47"/>
  <c r="AP105" i="60"/>
  <c r="AM72" i="47" s="1"/>
  <c r="AL67" i="47"/>
  <c r="AP124" i="60"/>
  <c r="AM67" i="47" s="1"/>
  <c r="AL66" i="47"/>
  <c r="AP126" i="60"/>
  <c r="AM66" i="47" s="1"/>
  <c r="AL79" i="47"/>
  <c r="AP116" i="60"/>
  <c r="AM79" i="47" s="1"/>
  <c r="AJ62" i="47" l="1"/>
  <c r="AM117" i="60"/>
  <c r="AJ78" i="47" s="1"/>
  <c r="AK65" i="47"/>
  <c r="AP85" i="60"/>
  <c r="AO93" i="60"/>
  <c r="AO127" i="60" s="1"/>
  <c r="AK75" i="47"/>
  <c r="AO83" i="60"/>
  <c r="AN91" i="60"/>
  <c r="AN123" i="60" s="1"/>
  <c r="AP82" i="60"/>
  <c r="AP90" i="60" s="1"/>
  <c r="AP113" i="60" s="1"/>
  <c r="AM75" i="47" s="1"/>
  <c r="AO90" i="60"/>
  <c r="AO113" i="60" s="1"/>
  <c r="AL75" i="47" s="1"/>
  <c r="AL74" i="60"/>
  <c r="AL77" i="60" s="1"/>
  <c r="AI68" i="47"/>
  <c r="AN81" i="60"/>
  <c r="AN89" i="60" s="1"/>
  <c r="AM89" i="60"/>
  <c r="AM102" i="60" s="1"/>
  <c r="AL81" i="47"/>
  <c r="AP114" i="60"/>
  <c r="AM81" i="47" s="1"/>
  <c r="AL80" i="47"/>
  <c r="AP115" i="60"/>
  <c r="AM80" i="47" s="1"/>
  <c r="AL82" i="47"/>
  <c r="AP111" i="60"/>
  <c r="AM82" i="47" s="1"/>
  <c r="AJ69" i="47"/>
  <c r="AJ73" i="47"/>
  <c r="AN104" i="60"/>
  <c r="AJ63" i="47"/>
  <c r="AN122" i="60"/>
  <c r="AJ76" i="47"/>
  <c r="AN112" i="60"/>
  <c r="AO84" i="60"/>
  <c r="AN92" i="60"/>
  <c r="AL65" i="47" l="1"/>
  <c r="AN117" i="60"/>
  <c r="AK78" i="47" s="1"/>
  <c r="AP93" i="60"/>
  <c r="AP127" i="60" s="1"/>
  <c r="AK62" i="47"/>
  <c r="AP83" i="60"/>
  <c r="AO91" i="60"/>
  <c r="AO123" i="60" s="1"/>
  <c r="AM74" i="60"/>
  <c r="AM77" i="60" s="1"/>
  <c r="AJ68" i="47"/>
  <c r="AO81" i="60"/>
  <c r="AN102" i="60"/>
  <c r="AP84" i="60"/>
  <c r="AP92" i="60" s="1"/>
  <c r="AP117" i="60" s="1"/>
  <c r="AM78" i="47" s="1"/>
  <c r="AO92" i="60"/>
  <c r="AO117" i="60" s="1"/>
  <c r="AL78" i="47" s="1"/>
  <c r="AK76" i="47"/>
  <c r="AO112" i="60"/>
  <c r="AK63" i="47"/>
  <c r="AO122" i="60"/>
  <c r="AK73" i="47"/>
  <c r="AO104" i="60"/>
  <c r="AK69" i="47"/>
  <c r="AO101" i="60"/>
  <c r="AM65" i="47" l="1"/>
  <c r="AL62" i="47"/>
  <c r="AP91" i="60"/>
  <c r="AP123" i="60" s="1"/>
  <c r="AP81" i="60"/>
  <c r="AP89" i="60" s="1"/>
  <c r="AP102" i="60" s="1"/>
  <c r="AO89" i="60"/>
  <c r="AO102" i="60" s="1"/>
  <c r="AK68" i="47"/>
  <c r="AN74" i="60"/>
  <c r="AN77" i="60" s="1"/>
  <c r="AL69" i="47"/>
  <c r="AP101" i="60"/>
  <c r="AM69" i="47" s="1"/>
  <c r="AL73" i="47"/>
  <c r="AP104" i="60"/>
  <c r="AM73" i="47" s="1"/>
  <c r="AL63" i="47"/>
  <c r="AP122" i="60"/>
  <c r="AM63" i="47" s="1"/>
  <c r="AL76" i="47"/>
  <c r="AP112" i="60"/>
  <c r="AM76" i="47" s="1"/>
  <c r="AM62" i="47" l="1"/>
  <c r="AL68" i="47"/>
  <c r="AO74" i="60"/>
  <c r="AO77" i="60" s="1"/>
  <c r="AM68" i="47"/>
  <c r="AP74" i="60"/>
  <c r="AP77" i="60" s="1"/>
  <c r="O125" i="60"/>
  <c r="M125" i="60" l="1"/>
  <c r="L125" i="60"/>
  <c r="K125" i="60"/>
  <c r="N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l="1"/>
  <c r="AP125" i="60" s="1"/>
  <c r="G63" i="58"/>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AC164" i="58"/>
  <c r="R178" i="58"/>
  <c r="R212" i="58"/>
  <c r="R190" i="58"/>
  <c r="R201" i="58"/>
  <c r="P178" i="58"/>
  <c r="P212" i="58"/>
  <c r="P201" i="58"/>
  <c r="P190" i="58"/>
  <c r="P156"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7" i="58" l="1"/>
  <c r="K100" i="58" a="1"/>
  <c r="K100" i="58" s="1"/>
  <c r="L100" i="58" s="1" a="1"/>
  <c r="L100" i="58" s="1"/>
  <c r="M100" i="58" s="1" a="1"/>
  <c r="M100" i="58" s="1"/>
  <c r="N100" i="58" s="1" a="1"/>
  <c r="N100" i="58" s="1"/>
  <c r="AC163" i="58"/>
  <c r="P159" i="58"/>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P241" i="58"/>
  <c r="P256" i="58" s="1"/>
  <c r="M114" i="47" s="1"/>
  <c r="S179" i="58"/>
  <c r="S202" i="58"/>
  <c r="S213" i="58"/>
  <c r="S191" i="58"/>
  <c r="P238" i="58"/>
  <c r="P253" i="58" s="1"/>
  <c r="M117" i="47" s="1"/>
  <c r="T164" i="58"/>
  <c r="P221" i="58"/>
  <c r="P259" i="58" s="1"/>
  <c r="M120" i="47" s="1"/>
  <c r="P234" i="58"/>
  <c r="P249" i="58" s="1"/>
  <c r="M111"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235" i="58" s="1"/>
  <c r="L250" i="58" s="1"/>
  <c r="I112" i="47" s="1"/>
  <c r="L188" i="58"/>
  <c r="L199" i="58"/>
  <c r="T152" i="58"/>
  <c r="V158" i="58"/>
  <c r="V240" i="58" s="1"/>
  <c r="V255" i="58" s="1"/>
  <c r="S116" i="47" s="1"/>
  <c r="S237" i="58"/>
  <c r="S252" i="58" s="1"/>
  <c r="P115"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AC152"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AC156" i="58" l="1"/>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M96" i="58" a="1"/>
  <c r="M96" i="58" s="1"/>
  <c r="L155" i="58"/>
  <c r="L237" i="58" s="1"/>
  <c r="L252" i="58" s="1"/>
  <c r="I115" i="47" s="1"/>
  <c r="AC159" i="58"/>
  <c r="AC241" i="58" s="1"/>
  <c r="AC256" i="58" s="1"/>
  <c r="Z114" i="47" s="1"/>
  <c r="T241" i="58"/>
  <c r="T256" i="58" s="1"/>
  <c r="Q114" i="47" s="1"/>
  <c r="AC234" i="58"/>
  <c r="AC249" i="58" s="1"/>
  <c r="Z111"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AC237" i="58"/>
  <c r="AC252" i="58" s="1"/>
  <c r="Z115"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O24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C233" i="58"/>
  <c r="AC248" i="58" s="1"/>
  <c r="Z109" i="47" s="1"/>
  <c r="AD186" i="58"/>
  <c r="AD208" i="58"/>
  <c r="AD174" i="58"/>
  <c r="AD197" i="58"/>
  <c r="AE241" i="58" l="1"/>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AP248" i="58"/>
  <c r="AM109" i="47" s="1"/>
  <c r="AL109" i="47"/>
  <c r="V153" i="58"/>
  <c r="V235" i="58" s="1"/>
  <c r="V250" i="58" s="1"/>
  <c r="S112" i="47" s="1"/>
  <c r="W159" i="58"/>
  <c r="U220" i="58"/>
  <c r="V186" i="58"/>
  <c r="V208" i="58"/>
  <c r="V174" i="58"/>
  <c r="V197" i="58"/>
  <c r="AF194" i="58"/>
  <c r="AF216" i="58"/>
  <c r="AF182" i="58"/>
  <c r="AF241" i="58" s="1"/>
  <c r="AF256" i="58" s="1"/>
  <c r="AC114" i="47" s="1"/>
  <c r="AF205" i="58"/>
  <c r="AF234" i="58" l="1"/>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38" i="58" s="1"/>
  <c r="AI253" i="58" s="1"/>
  <c r="AF117" i="47" s="1"/>
  <c r="AI202" i="58"/>
  <c r="AK166" i="58"/>
  <c r="AK167" i="58"/>
  <c r="Z152" i="58"/>
  <c r="AA152" i="58"/>
  <c r="AL158" i="58"/>
  <c r="AL240" i="58" s="1"/>
  <c r="AL255" i="58" s="1"/>
  <c r="AI116" i="47" s="1"/>
  <c r="Z201" i="58"/>
  <c r="Z212" i="58"/>
  <c r="Z190" i="58"/>
  <c r="Z178" i="58"/>
  <c r="Z237" i="58" l="1"/>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S236" i="58"/>
  <c r="S251" i="58" s="1"/>
  <c r="P113" i="47" s="1"/>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36" i="58"/>
  <c r="AE251" i="58" s="1"/>
  <c r="AB113" i="47" s="1"/>
  <c r="AF154" i="58"/>
  <c r="AF189" i="58"/>
  <c r="AF200" i="58"/>
  <c r="AF177" i="58"/>
  <c r="AF211" i="58"/>
  <c r="V223" i="58"/>
  <c r="W154" i="58"/>
  <c r="X165" i="58"/>
  <c r="AH165" i="58"/>
  <c r="AD261" i="58"/>
  <c r="AA122" i="47" s="1"/>
  <c r="AD245" i="58"/>
  <c r="AP261" i="58"/>
  <c r="AM122" i="47" s="1"/>
  <c r="AL122" i="47"/>
  <c r="AE261" i="58"/>
  <c r="AB122" i="47" s="1"/>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236" i="58" s="1"/>
  <c r="AN189" i="58"/>
  <c r="AN200" i="58"/>
  <c r="AM245" i="58" l="1"/>
  <c r="AN223" i="58"/>
  <c r="AN245" i="58" s="1"/>
  <c r="AQ165" i="58"/>
  <c r="AO154" i="58"/>
  <c r="AO200" i="58"/>
  <c r="AO177" i="58"/>
  <c r="AO236" i="58" s="1"/>
  <c r="AO211" i="58"/>
  <c r="AO189" i="58"/>
  <c r="AO223" i="58" l="1"/>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R245" i="58" s="1"/>
  <c r="AQ245" i="58"/>
  <c r="AS223" i="58" l="1"/>
  <c r="AT154" i="58"/>
  <c r="AU154" i="58"/>
  <c r="AS236" i="58"/>
  <c r="AT211" i="58"/>
  <c r="AT200" i="58"/>
  <c r="AT189" i="58"/>
  <c r="AT177" i="58"/>
  <c r="AT236" i="58" l="1"/>
  <c r="AS245" i="58"/>
  <c r="AT223" i="58"/>
  <c r="AU189" i="58"/>
  <c r="AU211" i="58"/>
  <c r="AU200" i="58"/>
  <c r="AU177" i="58"/>
  <c r="AU236" i="58" s="1"/>
  <c r="AT245" i="58" l="1"/>
  <c r="AU223" i="58"/>
  <c r="AU245" i="58" s="1"/>
  <c r="AN50" i="29" l="1" a="1"/>
  <c r="AN50" i="29" s="1"/>
  <c r="AN47" i="29" a="1"/>
  <c r="AN47" i="29" s="1"/>
  <c r="AN48" i="29" a="1"/>
  <c r="AN48" i="29" s="1"/>
  <c r="AN49" i="29" a="1"/>
  <c r="AN49" i="29" s="1"/>
  <c r="AN51" i="29" a="1"/>
  <c r="AN51" i="29" s="1"/>
  <c r="AO51" i="29" l="1" a="1"/>
  <c r="AO51" i="29" s="1"/>
  <c r="AM51" i="29"/>
  <c r="AJ108" i="47" s="1"/>
  <c r="AK108" i="47"/>
  <c r="AM49" i="29"/>
  <c r="AJ85" i="47" s="1"/>
  <c r="AK85" i="47"/>
  <c r="AO49" i="29" a="1"/>
  <c r="AO49" i="29" s="1"/>
  <c r="AK84" i="47"/>
  <c r="AM48" i="29"/>
  <c r="AJ84" i="47" s="1"/>
  <c r="AO48" i="29" a="1"/>
  <c r="AO48" i="29" s="1"/>
  <c r="AO47" i="29" a="1"/>
  <c r="AO47" i="29" s="1"/>
  <c r="AM47" i="29"/>
  <c r="AJ83" i="47" s="1"/>
  <c r="AK83" i="47"/>
  <c r="AK86" i="47"/>
  <c r="AM50" i="29"/>
  <c r="AJ86" i="47" s="1"/>
  <c r="AO50" i="29" a="1"/>
  <c r="AO50" i="29" s="1"/>
  <c r="AL85" i="47" l="1"/>
  <c r="AP49" i="29" a="1"/>
  <c r="AP49" i="29" s="1"/>
  <c r="AM85" i="47" s="1"/>
  <c r="AP48" i="29" a="1"/>
  <c r="AP48" i="29" s="1"/>
  <c r="AM84" i="47" s="1"/>
  <c r="AL84" i="47"/>
  <c r="AL83" i="47"/>
  <c r="AP47" i="29" a="1"/>
  <c r="AP47" i="29" s="1"/>
  <c r="AM83" i="47" s="1"/>
  <c r="AL86" i="47"/>
  <c r="AP50" i="29" a="1"/>
  <c r="AP50" i="29" s="1"/>
  <c r="AM86" i="47" s="1"/>
  <c r="AP51" i="29" a="1"/>
  <c r="AP51" i="29" s="1"/>
  <c r="AM108" i="47" s="1"/>
  <c r="AL108"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2"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tc={D319C864-44FA-4593-900B-F72E63D02616}</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 ref="S41"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<sst xmlns="http://schemas.openxmlformats.org/spreadsheetml/2006/main" count="4266" uniqueCount="666">
  <si>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</si>
  <si>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</si>
  <si>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</si>
  <si>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</si>
  <si>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</si>
  <si>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</si>
  <si>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</si>
  <si>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</si>
  <si>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</si>
  <si>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</si>
  <si>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</si>
  <si>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</si>
  <si>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</si>
  <si>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</si>
  <si>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</si>
  <si>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</si>
  <si>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</si>
  <si>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</si>
  <si>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</si>
  <si>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</si>
  <si>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</si>
  <si>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</si>
  <si>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</si>
  <si>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</si>
  <si>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</si>
  <si>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</si>
  <si>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</si>
  <si>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</si>
  <si>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</si>
  <si>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</si>
  <si>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</si>
  <si>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</si>
  <si>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</si>
  <si>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</si>
  <si>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</si>
  <si>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</si>
  <si>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</si>
  <si>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</si>
  <si>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</si>
  <si>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</si>
  <si>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</si>
  <si>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</si>
  <si>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</si>
  <si>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</si>
  <si>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</si>
  <si>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</si>
  <si>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</si>
  <si>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</si>
  <si>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</si>
  <si>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</si>
  <si>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</si>
  <si>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</si>
  <si>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</si>
  <si>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</si>
  <si>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</si>
  <si>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</si>
  <si>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</si>
  <si>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</si>
  <si>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</si>
  <si>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</si>
  <si>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</si>
  <si>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</si>
  <si>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</si>
  <si>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</si>
  <si>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</si>
  <si>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</si>
  <si>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</si>
  <si>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</si>
  <si>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</si>
  <si>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</si>
  <si>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</si>
  <si>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</si>
  <si>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</si>
  <si>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</si>
  <si>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</si>
  <si>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</si>
  <si>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</si>
  <si>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</si>
  <si>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</si>
  <si>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</si>
  <si>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</si>
  <si>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</si>
  <si>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</si>
  <si>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</si>
  <si>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</si>
  <si>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</si>
  <si>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</si>
  <si>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</si>
  <si>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</si>
  <si>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</si>
  <si>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</si>
  <si>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</si>
  <si>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</si>
  <si>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</si>
  <si>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</si>
  <si>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</si>
  <si>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</si>
  <si>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</si>
  <si>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</si>
  <si>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</si>
  <si>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</si>
  <si>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</si>
  <si>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</si>
  <si>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</si>
  <si>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</si>
  <si>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</si>
  <si>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</si>
  <si>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</si>
  <si>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</si>
  <si>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</si>
  <si>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</si>
  <si>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</si>
  <si>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</si>
  <si>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</si>
  <si>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</si>
  <si>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</si>
  <si>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</si>
  <si>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</si>
  <si>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</si>
  <si>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</si>
  <si>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</si>
  <si>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</si>
  <si>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</si>
  <si>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</si>
  <si>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</si>
  <si>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</si>
  <si>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</si>
  <si>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</si>
  <si>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</si>
  <si>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</si>
  <si>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</si>
  <si>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</si>
  <si>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</si>
  <si>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</si>
  <si>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</si>
  <si>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</si>
  <si>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</si>
  <si>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</si>
  <si>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</si>
  <si>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</si>
  <si>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</si>
  <si>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</si>
  <si>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</si>
  <si>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</si>
  <si>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</si>
  <si>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</si>
  <si>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</si>
  <si>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</si>
  <si>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</si>
  <si>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</si>
  <si>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</si>
  <si>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</si>
  <si>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</si>
  <si>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</si>
  <si>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</si>
  <si>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</si>
  <si>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</si>
  <si>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</si>
  <si>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</si>
  <si>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</si>
  <si>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</si>
  <si>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</si>
  <si>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</si>
  <si>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</si>
  <si>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</si>
  <si>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</si>
  <si>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</si>
  <si>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</si>
  <si>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</si>
  <si>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</si>
  <si>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</si>
  <si>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</si>
  <si>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</si>
  <si>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</si>
  <si>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</si>
  <si>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</si>
  <si>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</si>
  <si>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</si>
  <si>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</si>
  <si>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</si>
  <si>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</si>
  <si>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</si>
  <si>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</si>
  <si>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</si>
  <si>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</si>
  <si>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</si>
  <si>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</si>
  <si>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</si>
  <si>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</si>
  <si>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</si>
  <si>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</si>
  <si>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</si>
  <si>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</si>
  <si>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</si>
  <si>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</si>
  <si>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</si>
  <si>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</si>
  <si>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</si>
  <si>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</si>
  <si>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</si>
  <si>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</si>
  <si>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</si>
  <si>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</si>
  <si>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</si>
  <si>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</si>
  <si>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</si>
  <si>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</si>
  <si>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</si>
  <si>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</si>
  <si>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</si>
  <si>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</si>
  <si>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</si>
  <si>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</si>
  <si>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</si>
  <si>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</si>
  <si>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</si>
  <si>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</si>
  <si>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</si>
  <si>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</si>
  <si>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</si>
  <si>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</si>
  <si>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</si>
  <si>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</si>
  <si>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</si>
  <si>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</si>
  <si>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</si>
  <si>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</si>
  <si>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</si>
  <si>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</si>
  <si>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</si>
  <si>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</si>
  <si>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</si>
  <si>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</si>
  <si>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</si>
  <si>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</si>
  <si>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</si>
  <si>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</si>
  <si>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</si>
  <si>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</si>
  <si>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</si>
  <si>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</si>
  <si>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</si>
  <si>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</si>
  <si>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</si>
  <si>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</si>
  <si>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</si>
  <si>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</si>
  <si>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</si>
  <si>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</si>
  <si>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</si>
  <si>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</si>
  <si>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</si>
  <si>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</si>
  <si>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</si>
  <si>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</si>
  <si>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</si>
  <si>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</si>
  <si>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</si>
  <si>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</si>
  <si>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</si>
  <si>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</si>
  <si>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</si>
  <si>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</si>
  <si>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</si>
  <si>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</si>
  <si>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</si>
  <si>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</si>
  <si>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</si>
  <si>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</si>
  <si>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</si>
  <si>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</si>
  <si>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</si>
  <si>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</si>
  <si>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</si>
  <si>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</si>
  <si>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</si>
  <si>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</si>
  <si>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</si>
  <si>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</si>
  <si>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</si>
  <si>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</si>
  <si>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</si>
  <si>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</si>
  <si>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</si>
  <si>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</si>
  <si>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</si>
  <si>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</si>
  <si>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</si>
  <si>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</si>
  <si>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</si>
  <si>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</si>
  <si>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</si>
  <si>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</si>
  <si>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</si>
  <si>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</si>
  <si>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</si>
  <si>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</si>
  <si>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</si>
  <si>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</si>
  <si>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</si>
  <si>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</si>
  <si>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</si>
  <si>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</si>
  <si>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</si>
  <si>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</si>
  <si>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</si>
  <si>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</si>
  <si>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</si>
  <si>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</si>
  <si>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</si>
  <si>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</si>
  <si>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</si>
  <si>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</si>
  <si>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</si>
  <si>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</si>
  <si>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</si>
  <si>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</si>
  <si>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</si>
  <si>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</si>
  <si>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</si>
  <si>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</si>
  <si>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</si>
  <si>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</si>
  <si>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</si>
  <si>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</si>
  <si>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</si>
  <si>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</si>
  <si>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</si>
  <si>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</si>
  <si>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</si>
  <si>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</si>
  <si>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</si>
  <si>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</si>
  <si>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</si>
  <si>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</si>
  <si>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</si>
  <si>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</si>
  <si>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</si>
  <si>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</si>
  <si>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</si>
  <si>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</si>
  <si>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</si>
  <si>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</si>
  <si>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</si>
  <si>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</si>
  <si>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</si>
  <si>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</si>
  <si>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</si>
  <si>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</si>
  <si>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</si>
  <si>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</si>
  <si>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</si>
  <si>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</si>
  <si>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</si>
  <si>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</si>
  <si>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</si>
  <si>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</si>
  <si>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</si>
  <si>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</si>
  <si>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</si>
  <si>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</si>
  <si>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</si>
  <si>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</si>
  <si>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</si>
  <si>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</si>
  <si>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</si>
  <si>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</si>
  <si>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</si>
  <si>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</si>
  <si>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</si>
  <si>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</si>
  <si>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</si>
  <si>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</si>
  <si>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</si>
  <si>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</si>
  <si>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</si>
  <si>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</si>
  <si>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</si>
  <si>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</si>
  <si>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</si>
  <si>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</si>
  <si>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</si>
  <si>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</si>
  <si>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</si>
  <si>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</si>
  <si>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</si>
  <si>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</si>
  <si>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</si>
  <si>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</si>
  <si>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</si>
  <si>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</si>
  <si>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</si>
  <si>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</si>
  <si>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</si>
  <si>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</si>
  <si>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</si>
  <si>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</si>
  <si>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</si>
  <si>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</si>
  <si>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</si>
  <si>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</si>
  <si>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</si>
  <si>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</si>
  <si>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</si>
  <si>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</si>
  <si>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</si>
  <si>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</si>
  <si>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</si>
  <si>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</si>
  <si>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</si>
  <si>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</si>
  <si>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</si>
  <si>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</si>
  <si>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</si>
  <si>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</si>
  <si>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</si>
  <si>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</si>
  <si>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</si>
  <si>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</si>
  <si>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</si>
  <si>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</si>
  <si>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</si>
  <si>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</si>
  <si>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</si>
  <si>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</si>
  <si>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</si>
  <si>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</si>
  <si>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</si>
  <si>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</si>
  <si>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</si>
  <si>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</si>
  <si>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</si>
  <si>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</si>
  <si>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</si>
  <si>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</si>
  <si>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</si>
  <si>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</si>
  <si>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</si>
  <si>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</si>
  <si>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</si>
  <si>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</si>
  <si>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</si>
  <si>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</si>
  <si>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</si>
  <si>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</si>
  <si>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</si>
  <si>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</si>
  <si>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</si>
  <si>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</si>
  <si>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</si>
  <si>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</si>
  <si>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</si>
  <si>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</si>
  <si>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</si>
  <si>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</si>
  <si>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</si>
  <si>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</si>
  <si>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</si>
  <si>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</si>
  <si>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</si>
  <si>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</si>
  <si>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</si>
  <si>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</si>
  <si>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</si>
  <si>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</si>
  <si>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</si>
  <si>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</si>
  <si>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</si>
  <si>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</si>
  <si>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</si>
  <si>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</si>
  <si>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</si>
  <si>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</si>
  <si>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</si>
  <si>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</si>
  <si>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</si>
  <si>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</si>
  <si>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</si>
  <si>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</si>
  <si>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</si>
  <si>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</si>
  <si>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</si>
  <si>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</si>
  <si>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</si>
  <si>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</si>
  <si>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</si>
  <si>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</si>
  <si>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</si>
  <si>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</si>
  <si>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</si>
  <si>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</si>
  <si>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</si>
  <si>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</si>
  <si>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</si>
  <si>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</si>
  <si>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</si>
  <si>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</si>
  <si>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</si>
  <si>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</si>
  <si>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</si>
  <si>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</si>
  <si>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</si>
  <si>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</si>
  <si>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</si>
  <si>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</si>
  <si>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</si>
  <si>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</si>
  <si>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</si>
  <si>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</si>
  <si>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</si>
  <si>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</si>
  <si>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</si>
  <si>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</si>
  <si>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</si>
  <si>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</si>
  <si>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</si>
  <si>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</si>
  <si>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</si>
  <si>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</si>
  <si>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</si>
  <si>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</si>
  <si>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</si>
  <si>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</si>
  <si>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</si>
  <si>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</si>
  <si>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</si>
  <si>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</si>
  <si>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</si>
  <si>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</si>
  <si>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</si>
  <si>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</si>
  <si>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</si>
  <si>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</si>
  <si>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</si>
  <si>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</si>
  <si>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</si>
  <si>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</si>
  <si>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</si>
  <si>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</si>
  <si>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</si>
  <si>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</si>
  <si>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</si>
  <si>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</si>
  <si>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</si>
  <si>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</si>
  <si>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</si>
  <si>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</si>
  <si>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</si>
  <si>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</si>
  <si>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</si>
  <si>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</si>
  <si>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</si>
  <si>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</si>
  <si>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</si>
  <si>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</si>
  <si>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</si>
  <si>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</si>
  <si>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</si>
  <si>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</si>
  <si>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</si>
  <si>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</si>
  <si>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</si>
  <si>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</si>
  <si>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</si>
  <si>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</si>
  <si>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</si>
  <si>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</si>
  <si>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</si>
  <si>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</si>
  <si>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</si>
  <si>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</si>
  <si>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</si>
  <si>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</si>
  <si>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</si>
  <si>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</si>
  <si>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</si>
  <si>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</si>
  <si>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</si>
  <si>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</si>
  <si>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</si>
  <si>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</si>
  <si>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</si>
  <si>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</si>
  <si>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</si>
  <si>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</si>
  <si>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</si>
  <si>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</si>
  <si>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</si>
  <si>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</si>
  <si>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</si>
  <si>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</si>
  <si>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</si>
  <si>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</si>
  <si>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</si>
  <si>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</si>
  <si>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</si>
  <si>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</si>
  <si>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</si>
  <si>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</si>
  <si>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</si>
  <si>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</si>
  <si>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</si>
  <si>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</si>
  <si>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</si>
  <si>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</si>
  <si>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</si>
  <si>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</si>
  <si>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</si>
  <si>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</si>
  <si>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</si>
  <si>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</si>
  <si>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</si>
  <si>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</si>
  <si>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</si>
  <si>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</si>
  <si>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</si>
  <si>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</si>
  <si>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</si>
  <si>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</si>
  <si>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</si>
  <si>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</si>
  <si>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</si>
  <si>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</si>
  <si>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</si>
  <si>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</si>
  <si>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</si>
  <si>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</si>
  <si>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</si>
  <si>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</si>
  <si>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</si>
  <si>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</si>
  <si>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</si>
  <si>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</si>
  <si>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</si>
  <si>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</si>
  <si>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</si>
  <si>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</si>
  <si>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</si>
  <si>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</si>
  <si>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</si>
  <si>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</si>
  <si>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</si>
  <si>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</si>
  <si>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</si>
  <si>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AFOLU</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</si>
  <si>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</si>
  <si>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</si>
  <si>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</si>
  <si>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</si>
  <si>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</si>
  <si>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</si>
  <si>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</si>
  <si>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</si>
  <si>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</si>
  <si>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</si>
  <si>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</si>
  <si>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</si>
  <si>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</si>
  <si>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</si>
  <si>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</si>
  <si>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</si>
  <si>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</si>
  <si>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</si>
  <si>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</si>
  <si>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fa</t>
  </si>
  <si>
    <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</si>
</sst>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51">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174" fontId="0" fillId="0" borderId="0" xfId="45" applyNumberFormat="1" applyFont="1"/>
    <xf numFmtId="174" fontId="35" fillId="0" borderId="0" xfId="0" applyNumberFormat="1" applyFont="1"/>
    <xf numFmtId="0" fontId="0" fillId="0" borderId="0" xfId="0"/>
    <xf numFmtId="0" fontId="16" fillId="15" borderId="5" xfId="4431" applyBorder="1"/>
    <xf numFmtId="0" fontId="0" fillId="0" borderId="0" xfId="0"/>
    <xf numFmtId="0" fontId="16" fillId="19" borderId="5" xfId="4432" applyBorder="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26.836616309234032</c:v>
                </c:pt>
                <c:pt idx="3">
                  <c:v>21.333461116693869</c:v>
                </c:pt>
                <c:pt idx="4" formatCode="0.000">
                  <c:v>16.431828041993075</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21.420696808231607</c:v>
                </c:pt>
                <c:pt idx="3">
                  <c:v>24.977857902460372</c:v>
                </c:pt>
                <c:pt idx="4" formatCode="0.000">
                  <c:v>27.641594144089122</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12.999164931506851</c:v>
                </c:pt>
                <c:pt idx="2">
                  <c:v>17.698776882534368</c:v>
                </c:pt>
                <c:pt idx="3">
                  <c:v>25.063986980845762</c:v>
                </c:pt>
                <c:pt idx="4" formatCode="0.000">
                  <c:v>31.444486813917798</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26.836616309234032</c:v>
                </c:pt>
                <c:pt idx="3">
                  <c:v>21.333461116693869</c:v>
                </c:pt>
                <c:pt idx="4">
                  <c:v>16.431828041993075</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21.420696808231607</c:v>
                </c:pt>
                <c:pt idx="3">
                  <c:v>24.977857902460372</c:v>
                </c:pt>
                <c:pt idx="4">
                  <c:v>27.641594144089122</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12.999164931506851</c:v>
                </c:pt>
                <c:pt idx="2">
                  <c:v>17.698776882534368</c:v>
                </c:pt>
                <c:pt idx="3">
                  <c:v>25.063986980845762</c:v>
                </c:pt>
                <c:pt idx="4">
                  <c:v>31.444486813917798</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10.675871970797223</c:v>
                </c:pt>
                <c:pt idx="1">
                  <c:v>15.607687840467271</c:v>
                </c:pt>
                <c:pt idx="2">
                  <c:v>17.25162646369062</c:v>
                </c:pt>
                <c:pt idx="3">
                  <c:v>18.895565086913969</c:v>
                </c:pt>
                <c:pt idx="4">
                  <c:v>18.859379612564528</c:v>
                </c:pt>
                <c:pt idx="5">
                  <c:v>19.035948758349836</c:v>
                </c:pt>
                <c:pt idx="6">
                  <c:v>19.807428353928596</c:v>
                </c:pt>
                <c:pt idx="7">
                  <c:v>22.015766672286571</c:v>
                </c:pt>
                <c:pt idx="8">
                  <c:v>21.972139865238127</c:v>
                </c:pt>
                <c:pt idx="9">
                  <c:v>21.991857414634815</c:v>
                </c:pt>
                <c:pt idx="10">
                  <c:v>21.966990969390459</c:v>
                </c:pt>
                <c:pt idx="11">
                  <c:v>21.788461248058166</c:v>
                </c:pt>
                <c:pt idx="12">
                  <c:v>21.477297847699965</c:v>
                </c:pt>
                <c:pt idx="13">
                  <c:v>21.147331672589832</c:v>
                </c:pt>
                <c:pt idx="14">
                  <c:v>20.742658995679143</c:v>
                </c:pt>
                <c:pt idx="15">
                  <c:v>20.24596458687078</c:v>
                </c:pt>
                <c:pt idx="16">
                  <c:v>19.688833429207516</c:v>
                </c:pt>
                <c:pt idx="17">
                  <c:v>17.453783994160062</c:v>
                </c:pt>
                <c:pt idx="18">
                  <c:v>15.651412888834844</c:v>
                </c:pt>
                <c:pt idx="19">
                  <c:v>13.871279331816151</c:v>
                </c:pt>
                <c:pt idx="20">
                  <c:v>12.055302409524097</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4.2174167139191476E-2</c:v>
                </c:pt>
                <c:pt idx="2">
                  <c:v>4.0422267092822824E-2</c:v>
                </c:pt>
                <c:pt idx="3">
                  <c:v>3.8670367046454178E-2</c:v>
                </c:pt>
                <c:pt idx="4">
                  <c:v>3.8596312337404383E-2</c:v>
                </c:pt>
                <c:pt idx="5">
                  <c:v>3.8957666636425872E-2</c:v>
                </c:pt>
                <c:pt idx="6">
                  <c:v>4.0536523844064594E-2</c:v>
                </c:pt>
                <c:pt idx="7">
                  <c:v>4.5055957528151329E-2</c:v>
                </c:pt>
                <c:pt idx="8">
                  <c:v>4.4966673898163646E-2</c:v>
                </c:pt>
                <c:pt idx="9">
                  <c:v>4.5007026481900587E-2</c:v>
                </c:pt>
                <c:pt idx="10">
                  <c:v>4.495613652119728E-2</c:v>
                </c:pt>
                <c:pt idx="11">
                  <c:v>4.4590769842780126E-2</c:v>
                </c:pt>
                <c:pt idx="12">
                  <c:v>4.3953964177115876E-2</c:v>
                </c:pt>
                <c:pt idx="13">
                  <c:v>4.3278678042738224E-2</c:v>
                </c:pt>
                <c:pt idx="14">
                  <c:v>4.2450502707529807E-2</c:v>
                </c:pt>
                <c:pt idx="15">
                  <c:v>4.1434002009604509E-2</c:v>
                </c:pt>
                <c:pt idx="16">
                  <c:v>4.029381560815231E-2</c:v>
                </c:pt>
                <c:pt idx="17">
                  <c:v>3.5719716785349076E-2</c:v>
                </c:pt>
                <c:pt idx="18">
                  <c:v>3.2031107745277621E-2</c:v>
                </c:pt>
                <c:pt idx="19">
                  <c:v>2.8388008545810087E-2</c:v>
                </c:pt>
                <c:pt idx="20">
                  <c:v>2.467155477425511E-2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10.057139730159809</c:v>
                </c:pt>
                <c:pt idx="1">
                  <c:v>11.357130458396433</c:v>
                </c:pt>
                <c:pt idx="2">
                  <c:v>11.790460701141976</c:v>
                </c:pt>
                <c:pt idx="3">
                  <c:v>12.223790943887517</c:v>
                </c:pt>
                <c:pt idx="4">
                  <c:v>12.200382081986938</c:v>
                </c:pt>
                <c:pt idx="5">
                  <c:v>12.314606997478624</c:v>
                </c:pt>
                <c:pt idx="6">
                  <c:v>12.813687350484877</c:v>
                </c:pt>
                <c:pt idx="7">
                  <c:v>14.242290613357323</c:v>
                </c:pt>
                <c:pt idx="8">
                  <c:v>14.214067854923979</c:v>
                </c:pt>
                <c:pt idx="9">
                  <c:v>14.226823398388397</c:v>
                </c:pt>
                <c:pt idx="10">
                  <c:v>14.21073696610725</c:v>
                </c:pt>
                <c:pt idx="11">
                  <c:v>14.095243728366095</c:v>
                </c:pt>
                <c:pt idx="12">
                  <c:v>13.893948009615562</c:v>
                </c:pt>
                <c:pt idx="13">
                  <c:v>13.680488527215971</c:v>
                </c:pt>
                <c:pt idx="14">
                  <c:v>13.418700420826639</c:v>
                </c:pt>
                <c:pt idx="15">
                  <c:v>13.097382239108114</c:v>
                </c:pt>
                <c:pt idx="16">
                  <c:v>12.736966725294337</c:v>
                </c:pt>
                <c:pt idx="17">
                  <c:v>11.29108368778757</c:v>
                </c:pt>
                <c:pt idx="18">
                  <c:v>10.12510598384174</c:v>
                </c:pt>
                <c:pt idx="19">
                  <c:v>8.9735140439814636</c:v>
                </c:pt>
                <c:pt idx="20">
                  <c:v>7.7987345571062319</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14.6766565883431</c:v>
                </c:pt>
                <c:pt idx="1">
                  <c:v>12.718543576744175</c:v>
                </c:pt>
                <c:pt idx="2">
                  <c:v>12.065839239544534</c:v>
                </c:pt>
                <c:pt idx="3">
                  <c:v>11.413134902344892</c:v>
                </c:pt>
                <c:pt idx="4">
                  <c:v>11.391278466807988</c:v>
                </c:pt>
                <c:pt idx="5">
                  <c:v>11.497928226747431</c:v>
                </c:pt>
                <c:pt idx="6">
                  <c:v>11.963910623052939</c:v>
                </c:pt>
                <c:pt idx="7">
                  <c:v>13.124900894654191</c:v>
                </c:pt>
                <c:pt idx="8">
                  <c:v>12.926363903165491</c:v>
                </c:pt>
                <c:pt idx="9">
                  <c:v>12.765280579609636</c:v>
                </c:pt>
                <c:pt idx="10">
                  <c:v>12.57835868944556</c:v>
                </c:pt>
                <c:pt idx="11">
                  <c:v>12.305045886646534</c:v>
                </c:pt>
                <c:pt idx="12">
                  <c:v>11.960673280505112</c:v>
                </c:pt>
                <c:pt idx="13">
                  <c:v>11.610863682414234</c:v>
                </c:pt>
                <c:pt idx="14">
                  <c:v>11.225805250006445</c:v>
                </c:pt>
                <c:pt idx="15">
                  <c:v>10.798022863447704</c:v>
                </c:pt>
                <c:pt idx="16">
                  <c:v>10.346281814724888</c:v>
                </c:pt>
                <c:pt idx="17">
                  <c:v>9.1717860576254093</c:v>
                </c:pt>
                <c:pt idx="18">
                  <c:v>8.2246583642828135</c:v>
                </c:pt>
                <c:pt idx="19">
                  <c:v>7.2892162765133026</c:v>
                </c:pt>
                <c:pt idx="20">
                  <c:v>6.3349388646683584</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5.6663373040102876</c:v>
                </c:pt>
                <c:pt idx="1">
                  <c:v>6.5250327946346882</c:v>
                </c:pt>
                <c:pt idx="2">
                  <c:v>6.8112646248428224</c:v>
                </c:pt>
                <c:pt idx="3">
                  <c:v>7.0974964550509556</c:v>
                </c:pt>
                <c:pt idx="4">
                  <c:v>7.0839045738482413</c:v>
                </c:pt>
                <c:pt idx="5">
                  <c:v>7.1502269558737721</c:v>
                </c:pt>
                <c:pt idx="6">
                  <c:v>7.4400078472934457</c:v>
                </c:pt>
                <c:pt idx="7">
                  <c:v>8.2694973763974797</c:v>
                </c:pt>
                <c:pt idx="8">
                  <c:v>8.2531104037429301</c:v>
                </c:pt>
                <c:pt idx="9">
                  <c:v>8.2605166515212627</c:v>
                </c:pt>
                <c:pt idx="10">
                  <c:v>8.2511763906632396</c:v>
                </c:pt>
                <c:pt idx="11">
                  <c:v>8.1841175830303996</c:v>
                </c:pt>
                <c:pt idx="12">
                  <c:v>8.0672393038772974</c:v>
                </c:pt>
                <c:pt idx="13">
                  <c:v>7.9432983819012311</c:v>
                </c:pt>
                <c:pt idx="14">
                  <c:v>7.7912964239487437</c:v>
                </c:pt>
                <c:pt idx="15">
                  <c:v>7.6047295343349264</c:v>
                </c:pt>
                <c:pt idx="16">
                  <c:v>7.3954615712798324</c:v>
                </c:pt>
                <c:pt idx="17">
                  <c:v>6.5559388912675276</c:v>
                </c:pt>
                <c:pt idx="18">
                  <c:v>5.8789375699579436</c:v>
                </c:pt>
                <c:pt idx="19">
                  <c:v>5.2102890509884112</c:v>
                </c:pt>
                <c:pt idx="20">
                  <c:v>4.5281771528188068</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1.4352211531349246</c:v>
                </c:pt>
                <c:pt idx="1">
                  <c:v>2.0960154527236399</c:v>
                </c:pt>
                <c:pt idx="2">
                  <c:v>2.3162802192532119</c:v>
                </c:pt>
                <c:pt idx="3">
                  <c:v>2.5365449857827835</c:v>
                </c:pt>
                <c:pt idx="4">
                  <c:v>2.5316874394169004</c:v>
                </c:pt>
                <c:pt idx="5">
                  <c:v>2.5553901219948267</c:v>
                </c:pt>
                <c:pt idx="6">
                  <c:v>2.6589537196325748</c:v>
                </c:pt>
                <c:pt idx="7">
                  <c:v>2.9554015613656714</c:v>
                </c:pt>
                <c:pt idx="8">
                  <c:v>2.9495450887936454</c:v>
                </c:pt>
                <c:pt idx="9">
                  <c:v>2.9521919771414686</c:v>
                </c:pt>
                <c:pt idx="10">
                  <c:v>2.9488538998355671</c:v>
                </c:pt>
                <c:pt idx="11">
                  <c:v>2.9248880291470929</c:v>
                </c:pt>
                <c:pt idx="12">
                  <c:v>2.8831173830030234</c:v>
                </c:pt>
                <c:pt idx="13">
                  <c:v>2.8388226480689953</c:v>
                </c:pt>
                <c:pt idx="14">
                  <c:v>2.7844992952198138</c:v>
                </c:pt>
                <c:pt idx="15">
                  <c:v>2.7178229240007425</c:v>
                </c:pt>
                <c:pt idx="16">
                  <c:v>2.6430335097707971</c:v>
                </c:pt>
                <c:pt idx="17">
                  <c:v>2.3429999616144355</c:v>
                </c:pt>
                <c:pt idx="18">
                  <c:v>2.1010492515560935</c:v>
                </c:pt>
                <c:pt idx="19">
                  <c:v>1.8620837150765019</c:v>
                </c:pt>
                <c:pt idx="20">
                  <c:v>1.6183065570317692</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1.9876880086386437</c:v>
                </c:pt>
                <c:pt idx="1">
                  <c:v>2.3617107172101934</c:v>
                </c:pt>
                <c:pt idx="2">
                  <c:v>2.4863849534007101</c:v>
                </c:pt>
                <c:pt idx="3">
                  <c:v>2.6110591895912267</c:v>
                </c:pt>
                <c:pt idx="4">
                  <c:v>2.6060589466826269</c:v>
                </c:pt>
                <c:pt idx="5">
                  <c:v>2.6304579254154876</c:v>
                </c:pt>
                <c:pt idx="6">
                  <c:v>2.7370638341751623</c:v>
                </c:pt>
                <c:pt idx="7">
                  <c:v>3.0422202046437179</c:v>
                </c:pt>
                <c:pt idx="8">
                  <c:v>3.0361916908134936</c:v>
                </c:pt>
                <c:pt idx="9">
                  <c:v>3.0389163348403661</c:v>
                </c:pt>
                <c:pt idx="10">
                  <c:v>3.0354801973091994</c:v>
                </c:pt>
                <c:pt idx="11">
                  <c:v>3.0108102989835506</c:v>
                </c:pt>
                <c:pt idx="12">
                  <c:v>2.967812587497674</c:v>
                </c:pt>
                <c:pt idx="13">
                  <c:v>2.9222166389344713</c:v>
                </c:pt>
                <c:pt idx="14">
                  <c:v>2.8662974691735261</c:v>
                </c:pt>
                <c:pt idx="15">
                  <c:v>2.7976623955690951</c:v>
                </c:pt>
                <c:pt idx="16">
                  <c:v>2.7206759480967353</c:v>
                </c:pt>
                <c:pt idx="17">
                  <c:v>2.4118285365624317</c:v>
                </c:pt>
                <c:pt idx="18">
                  <c:v>2.1627702196522751</c:v>
                </c:pt>
                <c:pt idx="19">
                  <c:v>1.9167847695546567</c:v>
                </c:pt>
                <c:pt idx="20">
                  <c:v>1.6658463504480459</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16.048370490489006</c:v>
                </c:pt>
                <c:pt idx="1">
                  <c:v>19.56861750988152</c:v>
                </c:pt>
                <c:pt idx="2">
                  <c:v>20.742033183012357</c:v>
                </c:pt>
                <c:pt idx="3">
                  <c:v>21.915448856143193</c:v>
                </c:pt>
                <c:pt idx="4">
                  <c:v>22.506758634420219</c:v>
                </c:pt>
                <c:pt idx="5">
                  <c:v>23.114987305246704</c:v>
                </c:pt>
                <c:pt idx="6">
                  <c:v>24.290944009385385</c:v>
                </c:pt>
                <c:pt idx="7">
                  <c:v>22.622627976629762</c:v>
                </c:pt>
                <c:pt idx="8">
                  <c:v>23.365535813734162</c:v>
                </c:pt>
                <c:pt idx="9">
                  <c:v>23.762505053158829</c:v>
                </c:pt>
                <c:pt idx="10">
                  <c:v>24.173505439307586</c:v>
                </c:pt>
                <c:pt idx="11">
                  <c:v>24.533173822304985</c:v>
                </c:pt>
                <c:pt idx="12">
                  <c:v>25.019130829258295</c:v>
                </c:pt>
                <c:pt idx="13">
                  <c:v>25.487967410072493</c:v>
                </c:pt>
                <c:pt idx="14">
                  <c:v>25.943681802008253</c:v>
                </c:pt>
                <c:pt idx="15">
                  <c:v>26.414363956688621</c:v>
                </c:pt>
                <c:pt idx="16">
                  <c:v>26.944329984615909</c:v>
                </c:pt>
                <c:pt idx="17">
                  <c:v>29.413774594923876</c:v>
                </c:pt>
                <c:pt idx="18">
                  <c:v>31.418755965684159</c:v>
                </c:pt>
                <c:pt idx="19">
                  <c:v>33.202349186529574</c:v>
                </c:pt>
                <c:pt idx="20">
                  <c:v>34.769374712075482</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5.4357559396637972E-2</c:v>
                </c:pt>
                <c:pt idx="2">
                  <c:v>6.1335912781696374E-2</c:v>
                </c:pt>
                <c:pt idx="3">
                  <c:v>6.8314266166754775E-2</c:v>
                </c:pt>
                <c:pt idx="4">
                  <c:v>7.0157481601007599E-2</c:v>
                </c:pt>
                <c:pt idx="5">
                  <c:v>7.2053436166293394E-2</c:v>
                </c:pt>
                <c:pt idx="6">
                  <c:v>7.5719097764850654E-2</c:v>
                </c:pt>
                <c:pt idx="7">
                  <c:v>7.0518666495564347E-2</c:v>
                </c:pt>
                <c:pt idx="8">
                  <c:v>7.2834439448902319E-2</c:v>
                </c:pt>
                <c:pt idx="9">
                  <c:v>7.4071861618992582E-2</c:v>
                </c:pt>
                <c:pt idx="10">
                  <c:v>7.5353021314069277E-2</c:v>
                </c:pt>
                <c:pt idx="11">
                  <c:v>7.6474170226379284E-2</c:v>
                </c:pt>
                <c:pt idx="12">
                  <c:v>7.7988982746831137E-2</c:v>
                </c:pt>
                <c:pt idx="13">
                  <c:v>7.9450427920995326E-2</c:v>
                </c:pt>
                <c:pt idx="14">
                  <c:v>8.0870968949886629E-2</c:v>
                </c:pt>
                <c:pt idx="15">
                  <c:v>8.2338167098819956E-2</c:v>
                </c:pt>
                <c:pt idx="16">
                  <c:v>8.3990163392795664E-2</c:v>
                </c:pt>
                <c:pt idx="17">
                  <c:v>9.1687851790601321E-2</c:v>
                </c:pt>
                <c:pt idx="18">
                  <c:v>9.7937727479691261E-2</c:v>
                </c:pt>
                <c:pt idx="19">
                  <c:v>0.10349749779614081</c:v>
                </c:pt>
                <c:pt idx="20">
                  <c:v>0.10838218893547993</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9.0463558635584818</c:v>
                </c:pt>
                <c:pt idx="1">
                  <c:v>8.5132498361599804</c:v>
                </c:pt>
                <c:pt idx="2">
                  <c:v>8.3355478270271472</c:v>
                </c:pt>
                <c:pt idx="3">
                  <c:v>8.1578458178943141</c:v>
                </c:pt>
                <c:pt idx="4">
                  <c:v>8.3779560256961982</c:v>
                </c:pt>
                <c:pt idx="5">
                  <c:v>8.6043641522737371</c:v>
                </c:pt>
                <c:pt idx="6">
                  <c:v>9.0421043757961677</c:v>
                </c:pt>
                <c:pt idx="7">
                  <c:v>8.4210874365548598</c:v>
                </c:pt>
                <c:pt idx="8">
                  <c:v>8.6976287764920617</c:v>
                </c:pt>
                <c:pt idx="9">
                  <c:v>8.8453973150664122</c:v>
                </c:pt>
                <c:pt idx="10">
                  <c:v>8.9983888327535677</c:v>
                </c:pt>
                <c:pt idx="11">
                  <c:v>9.1322724339211359</c:v>
                </c:pt>
                <c:pt idx="12">
                  <c:v>9.3131659379909486</c:v>
                </c:pt>
                <c:pt idx="13">
                  <c:v>9.4876865040618039</c:v>
                </c:pt>
                <c:pt idx="14">
                  <c:v>9.6573224431114983</c:v>
                </c:pt>
                <c:pt idx="15">
                  <c:v>9.8325300088940448</c:v>
                </c:pt>
                <c:pt idx="16">
                  <c:v>10.029805509520664</c:v>
                </c:pt>
                <c:pt idx="17">
                  <c:v>10.949035981091656</c:v>
                </c:pt>
                <c:pt idx="18">
                  <c:v>11.695373826954572</c:v>
                </c:pt>
                <c:pt idx="19">
                  <c:v>12.359301752547562</c:v>
                </c:pt>
                <c:pt idx="20">
                  <c:v>12.942614132504815</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13.162661948752438</c:v>
                </c:pt>
                <c:pt idx="1">
                  <c:v>12.61361081967393</c:v>
                </c:pt>
                <c:pt idx="2">
                  <c:v>12.430593776647761</c:v>
                </c:pt>
                <c:pt idx="3">
                  <c:v>12.247576733621592</c:v>
                </c:pt>
                <c:pt idx="4">
                  <c:v>12.578033660619854</c:v>
                </c:pt>
                <c:pt idx="5">
                  <c:v>12.917945809644714</c:v>
                </c:pt>
                <c:pt idx="6">
                  <c:v>13.575136089610984</c:v>
                </c:pt>
                <c:pt idx="7">
                  <c:v>12.478431677045521</c:v>
                </c:pt>
                <c:pt idx="8">
                  <c:v>12.718459184555439</c:v>
                </c:pt>
                <c:pt idx="9">
                  <c:v>12.761902108447623</c:v>
                </c:pt>
                <c:pt idx="10">
                  <c:v>12.80701060543684</c:v>
                </c:pt>
                <c:pt idx="11">
                  <c:v>12.819324640489308</c:v>
                </c:pt>
                <c:pt idx="12">
                  <c:v>12.891484722602645</c:v>
                </c:pt>
                <c:pt idx="13">
                  <c:v>12.947886551054014</c:v>
                </c:pt>
                <c:pt idx="14">
                  <c:v>12.990905328693996</c:v>
                </c:pt>
                <c:pt idx="15">
                  <c:v>13.034688598953498</c:v>
                </c:pt>
                <c:pt idx="16">
                  <c:v>13.100456829985813</c:v>
                </c:pt>
                <c:pt idx="17">
                  <c:v>14.301112126660538</c:v>
                </c:pt>
                <c:pt idx="18">
                  <c:v>15.275943265811808</c:v>
                </c:pt>
                <c:pt idx="19">
                  <c:v>16.143134470984908</c:v>
                </c:pt>
                <c:pt idx="20">
                  <c:v>16.905029469324859</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8.7188816642673164</c:v>
                </c:pt>
                <c:pt idx="1">
                  <c:v>9.9610937259759336</c:v>
                </c:pt>
                <c:pt idx="2">
                  <c:v>10.37516441321214</c:v>
                </c:pt>
                <c:pt idx="3">
                  <c:v>10.789235100448346</c:v>
                </c:pt>
                <c:pt idx="4">
                  <c:v>11.080343909439794</c:v>
                </c:pt>
                <c:pt idx="5">
                  <c:v>11.379782089668563</c:v>
                </c:pt>
                <c:pt idx="6">
                  <c:v>11.958719506473699</c:v>
                </c:pt>
                <c:pt idx="7">
                  <c:v>11.137387759293805</c:v>
                </c:pt>
                <c:pt idx="8">
                  <c:v>11.503130088602207</c:v>
                </c:pt>
                <c:pt idx="9">
                  <c:v>11.69856274799756</c:v>
                </c:pt>
                <c:pt idx="10">
                  <c:v>11.900903107149773</c:v>
                </c:pt>
                <c:pt idx="11">
                  <c:v>12.077972113029123</c:v>
                </c:pt>
                <c:pt idx="12">
                  <c:v>12.317214504601667</c:v>
                </c:pt>
                <c:pt idx="13">
                  <c:v>12.54802830756317</c:v>
                </c:pt>
                <c:pt idx="14">
                  <c:v>12.772381901483493</c:v>
                </c:pt>
                <c:pt idx="15">
                  <c:v>13.00410430232351</c:v>
                </c:pt>
                <c:pt idx="16">
                  <c:v>13.265012856288878</c:v>
                </c:pt>
                <c:pt idx="17">
                  <c:v>14.480749693030837</c:v>
                </c:pt>
                <c:pt idx="18">
                  <c:v>15.467825774527025</c:v>
                </c:pt>
                <c:pt idx="19">
                  <c:v>16.345909847072626</c:v>
                </c:pt>
                <c:pt idx="20">
                  <c:v>17.117375077581887</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6.0852856077195092</c:v>
                </c:pt>
                <c:pt idx="1">
                  <c:v>5.3290793553386013</c:v>
                </c:pt>
                <c:pt idx="2">
                  <c:v>5.0770106045449657</c:v>
                </c:pt>
                <c:pt idx="3">
                  <c:v>4.82494185375133</c:v>
                </c:pt>
                <c:pt idx="4">
                  <c:v>4.9551256029626307</c:v>
                </c:pt>
                <c:pt idx="5">
                  <c:v>5.0890342438390244</c:v>
                </c:pt>
                <c:pt idx="6">
                  <c:v>5.3479348375363198</c:v>
                </c:pt>
                <c:pt idx="7">
                  <c:v>4.9806355910291877</c:v>
                </c:pt>
                <c:pt idx="8">
                  <c:v>5.1441954222812916</c:v>
                </c:pt>
                <c:pt idx="9">
                  <c:v>5.2315928336017086</c:v>
                </c:pt>
                <c:pt idx="10">
                  <c:v>5.322079365639186</c:v>
                </c:pt>
                <c:pt idx="11">
                  <c:v>5.4012645580569432</c:v>
                </c:pt>
                <c:pt idx="12">
                  <c:v>5.5082536650272758</c:v>
                </c:pt>
                <c:pt idx="13">
                  <c:v>5.6114735103605371</c:v>
                </c:pt>
                <c:pt idx="14">
                  <c:v>5.711804352655439</c:v>
                </c:pt>
                <c:pt idx="15">
                  <c:v>5.8154305226161132</c:v>
                </c:pt>
                <c:pt idx="16">
                  <c:v>5.9321087292089905</c:v>
                </c:pt>
                <c:pt idx="17">
                  <c:v>6.4757857825062874</c:v>
                </c:pt>
                <c:pt idx="18">
                  <c:v>6.9172058325939805</c:v>
                </c:pt>
                <c:pt idx="19">
                  <c:v>7.3098846975268277</c:v>
                </c:pt>
                <c:pt idx="20">
                  <c:v>7.6548836566507585</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3.2555704876676663</c:v>
                </c:pt>
                <c:pt idx="1">
                  <c:v>3.8817008326339928</c:v>
                </c:pt>
                <c:pt idx="2">
                  <c:v>4.0904109476227681</c:v>
                </c:pt>
                <c:pt idx="3">
                  <c:v>4.2991210626115439</c:v>
                </c:pt>
                <c:pt idx="4">
                  <c:v>4.4151174238545092</c:v>
                </c:pt>
                <c:pt idx="5">
                  <c:v>4.5344327391281638</c:v>
                </c:pt>
                <c:pt idx="6">
                  <c:v>4.7651184197486049</c:v>
                </c:pt>
                <c:pt idx="7">
                  <c:v>4.43784734067592</c:v>
                </c:pt>
                <c:pt idx="8">
                  <c:v>4.5835824680301309</c:v>
                </c:pt>
                <c:pt idx="9">
                  <c:v>4.6614553343182923</c:v>
                </c:pt>
                <c:pt idx="10">
                  <c:v>4.7420806698262306</c:v>
                </c:pt>
                <c:pt idx="11">
                  <c:v>4.812636282492412</c:v>
                </c:pt>
                <c:pt idx="12">
                  <c:v>4.9079657470099054</c:v>
                </c:pt>
                <c:pt idx="13">
                  <c:v>4.9999367229516603</c:v>
                </c:pt>
                <c:pt idx="14">
                  <c:v>5.0893335385846221</c:v>
                </c:pt>
                <c:pt idx="15">
                  <c:v>5.1816665580114423</c:v>
                </c:pt>
                <c:pt idx="16">
                  <c:v>5.285629206829932</c:v>
                </c:pt>
                <c:pt idx="17">
                  <c:v>5.7700564894658353</c:v>
                </c:pt>
                <c:pt idx="18">
                  <c:v>6.1633707080228097</c:v>
                </c:pt>
                <c:pt idx="19">
                  <c:v>6.5132555419224483</c:v>
                </c:pt>
                <c:pt idx="20">
                  <c:v>6.8206566125893593</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5.817816552719238</c:v>
                </c:pt>
                <c:pt idx="1">
                  <c:v>7.1797092790339985</c:v>
                </c:pt>
                <c:pt idx="2">
                  <c:v>7.6336735211389186</c:v>
                </c:pt>
                <c:pt idx="3">
                  <c:v>8.0876377632438388</c:v>
                </c:pt>
                <c:pt idx="4">
                  <c:v>8.3058536585221177</c:v>
                </c:pt>
                <c:pt idx="5">
                  <c:v>8.5303132714259622</c:v>
                </c:pt>
                <c:pt idx="6">
                  <c:v>8.9642862149308709</c:v>
                </c:pt>
                <c:pt idx="7">
                  <c:v>8.3377606737888499</c:v>
                </c:pt>
                <c:pt idx="8">
                  <c:v>8.6003560259845919</c:v>
                </c:pt>
                <c:pt idx="9">
                  <c:v>8.7350718935419653</c:v>
                </c:pt>
                <c:pt idx="10">
                  <c:v>8.874557972743025</c:v>
                </c:pt>
                <c:pt idx="11">
                  <c:v>8.9948293599457045</c:v>
                </c:pt>
                <c:pt idx="12">
                  <c:v>9.1609974503006093</c:v>
                </c:pt>
                <c:pt idx="13">
                  <c:v>9.320438668651482</c:v>
                </c:pt>
                <c:pt idx="14">
                  <c:v>9.4746378126059057</c:v>
                </c:pt>
                <c:pt idx="15">
                  <c:v>9.633858748099037</c:v>
                </c:pt>
                <c:pt idx="16">
                  <c:v>9.8142216639855313</c:v>
                </c:pt>
                <c:pt idx="17">
                  <c:v>10.713693901978992</c:v>
                </c:pt>
                <c:pt idx="18">
                  <c:v>11.443989723624508</c:v>
                </c:pt>
                <c:pt idx="19">
                  <c:v>12.093646970167775</c:v>
                </c:pt>
                <c:pt idx="20">
                  <c:v>12.664421447381047</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29.155130644409116</c:v>
                </c:pt>
                <c:pt idx="1">
                  <c:v>32.901534334153212</c:v>
                </c:pt>
                <c:pt idx="2">
                  <c:v>34.150335564067909</c:v>
                </c:pt>
                <c:pt idx="3">
                  <c:v>35.399136793982606</c:v>
                </c:pt>
                <c:pt idx="4">
                  <c:v>36.707743775048776</c:v>
                </c:pt>
                <c:pt idx="5">
                  <c:v>37.25057728896757</c:v>
                </c:pt>
                <c:pt idx="6">
                  <c:v>34.484763857075748</c:v>
                </c:pt>
                <c:pt idx="7">
                  <c:v>31.829667461012193</c:v>
                </c:pt>
                <c:pt idx="8">
                  <c:v>32.253082307091411</c:v>
                </c:pt>
                <c:pt idx="9">
                  <c:v>33.19813480252612</c:v>
                </c:pt>
                <c:pt idx="10">
                  <c:v>34.296150167718849</c:v>
                </c:pt>
                <c:pt idx="11">
                  <c:v>36.07964812363609</c:v>
                </c:pt>
                <c:pt idx="12">
                  <c:v>37.820380239492117</c:v>
                </c:pt>
                <c:pt idx="13">
                  <c:v>39.681361751830416</c:v>
                </c:pt>
                <c:pt idx="14">
                  <c:v>41.856463157724122</c:v>
                </c:pt>
                <c:pt idx="15">
                  <c:v>44.349213765190171</c:v>
                </c:pt>
                <c:pt idx="16">
                  <c:v>46.952103813526982</c:v>
                </c:pt>
                <c:pt idx="17">
                  <c:v>57.420593646300567</c:v>
                </c:pt>
                <c:pt idx="18">
                  <c:v>66.490861290356378</c:v>
                </c:pt>
                <c:pt idx="19">
                  <c:v>75.11970248546244</c:v>
                </c:pt>
                <c:pt idx="20">
                  <c:v>83.417335505657732</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3.8919384966800701</c:v>
                </c:pt>
                <c:pt idx="1">
                  <c:v>5.125405951103958</c:v>
                </c:pt>
                <c:pt idx="2">
                  <c:v>5.536561769245254</c:v>
                </c:pt>
                <c:pt idx="3">
                  <c:v>5.94771758738655</c:v>
                </c:pt>
                <c:pt idx="4">
                  <c:v>6.1675880548943098</c:v>
                </c:pt>
                <c:pt idx="5">
                  <c:v>6.2587942460663637</c:v>
                </c:pt>
                <c:pt idx="6">
                  <c:v>5.794085818625577</c:v>
                </c:pt>
                <c:pt idx="7">
                  <c:v>5.3479799256209137</c:v>
                </c:pt>
                <c:pt idx="8">
                  <c:v>5.4191215453005777</c:v>
                </c:pt>
                <c:pt idx="9">
                  <c:v>5.5779080541585007</c:v>
                </c:pt>
                <c:pt idx="10">
                  <c:v>5.7623951883161784</c:v>
                </c:pt>
                <c:pt idx="11">
                  <c:v>6.0620562286746571</c:v>
                </c:pt>
                <c:pt idx="12">
                  <c:v>6.3545318074058716</c:v>
                </c:pt>
                <c:pt idx="13">
                  <c:v>6.667211535591143</c:v>
                </c:pt>
                <c:pt idx="14">
                  <c:v>7.0326692856338591</c:v>
                </c:pt>
                <c:pt idx="15">
                  <c:v>7.4514980473429464</c:v>
                </c:pt>
                <c:pt idx="16">
                  <c:v>7.8888322967237929</c:v>
                </c:pt>
                <c:pt idx="17">
                  <c:v>9.6477345392877627</c:v>
                </c:pt>
                <c:pt idx="18">
                  <c:v>11.1717092820285</c:v>
                </c:pt>
                <c:pt idx="19">
                  <c:v>12.621516118663623</c:v>
                </c:pt>
                <c:pt idx="20">
                  <c:v>14.015673782312756</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7.0843020492948998</c:v>
                </c:pt>
                <c:pt idx="1">
                  <c:v>7.8981006142374968</c:v>
                </c:pt>
                <c:pt idx="2">
                  <c:v>8.1693668025516963</c:v>
                </c:pt>
                <c:pt idx="3">
                  <c:v>8.440632990865895</c:v>
                </c:pt>
                <c:pt idx="4">
                  <c:v>8.7526595614782643</c:v>
                </c:pt>
                <c:pt idx="5">
                  <c:v>8.88209374776355</c:v>
                </c:pt>
                <c:pt idx="6">
                  <c:v>8.2226082852882474</c:v>
                </c:pt>
                <c:pt idx="7">
                  <c:v>7.490858598235917</c:v>
                </c:pt>
                <c:pt idx="8">
                  <c:v>7.4905296399313688</c:v>
                </c:pt>
                <c:pt idx="9">
                  <c:v>7.6071051058245853</c:v>
                </c:pt>
                <c:pt idx="10">
                  <c:v>7.7523978875832418</c:v>
                </c:pt>
                <c:pt idx="11">
                  <c:v>8.0437071240468772</c:v>
                </c:pt>
                <c:pt idx="12">
                  <c:v>8.3145578055680378</c:v>
                </c:pt>
                <c:pt idx="13">
                  <c:v>8.6006801263121186</c:v>
                </c:pt>
                <c:pt idx="14">
                  <c:v>8.9423750950789778</c:v>
                </c:pt>
                <c:pt idx="15">
                  <c:v>9.3374647139147235</c:v>
                </c:pt>
                <c:pt idx="16">
                  <c:v>9.7399483639542659</c:v>
                </c:pt>
                <c:pt idx="17">
                  <c:v>11.911577367518094</c:v>
                </c:pt>
                <c:pt idx="18">
                  <c:v>13.79315308670656</c:v>
                </c:pt>
                <c:pt idx="19">
                  <c:v>15.58315738587241</c:v>
                </c:pt>
                <c:pt idx="20">
                  <c:v>17.304454422544492</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31.741961474336566</c:v>
                </c:pt>
                <c:pt idx="1">
                  <c:v>34.643238684003286</c:v>
                </c:pt>
                <c:pt idx="2">
                  <c:v>35.610331087225532</c:v>
                </c:pt>
                <c:pt idx="3">
                  <c:v>36.577423490447771</c:v>
                </c:pt>
                <c:pt idx="4">
                  <c:v>37.929588431858157</c:v>
                </c:pt>
                <c:pt idx="5">
                  <c:v>38.490490564556232</c:v>
                </c:pt>
                <c:pt idx="6">
                  <c:v>35.632614967683686</c:v>
                </c:pt>
                <c:pt idx="7">
                  <c:v>32.889141705836046</c:v>
                </c:pt>
                <c:pt idx="8">
                  <c:v>33.32665023117994</c:v>
                </c:pt>
                <c:pt idx="9">
                  <c:v>34.30315950448221</c:v>
                </c:pt>
                <c:pt idx="10">
                  <c:v>35.437723130861372</c:v>
                </c:pt>
                <c:pt idx="11">
                  <c:v>37.280586147764708</c:v>
                </c:pt>
                <c:pt idx="12">
                  <c:v>39.079259831692291</c:v>
                </c:pt>
                <c:pt idx="13">
                  <c:v>41.002185503039811</c:v>
                </c:pt>
                <c:pt idx="14">
                  <c:v>43.24968678311528</c:v>
                </c:pt>
                <c:pt idx="15">
                  <c:v>45.825410455587871</c:v>
                </c:pt>
                <c:pt idx="16">
                  <c:v>48.514939642448482</c:v>
                </c:pt>
                <c:pt idx="17">
                  <c:v>59.331880974868092</c:v>
                </c:pt>
                <c:pt idx="18">
                  <c:v>68.704059249134104</c:v>
                </c:pt>
                <c:pt idx="19">
                  <c:v>77.620117865537068</c:v>
                </c:pt>
                <c:pt idx="20">
                  <c:v>86.193943795654036</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4.6071285933654114</c:v>
                </c:pt>
                <c:pt idx="2">
                  <c:v>5.9560248665799236</c:v>
                </c:pt>
                <c:pt idx="3">
                  <c:v>7.3049211397944367</c:v>
                </c:pt>
                <c:pt idx="4">
                  <c:v>7.5749636229009125</c:v>
                </c:pt>
                <c:pt idx="5">
                  <c:v>7.6869820609292763</c:v>
                </c:pt>
                <c:pt idx="6">
                  <c:v>7.116232295901435</c:v>
                </c:pt>
                <c:pt idx="7">
                  <c:v>6.5683299584892518</c:v>
                </c:pt>
                <c:pt idx="8">
                  <c:v>6.655705311115157</c:v>
                </c:pt>
                <c:pt idx="9">
                  <c:v>6.8507251499404349</c:v>
                </c:pt>
                <c:pt idx="10">
                  <c:v>7.0773102132908754</c:v>
                </c:pt>
                <c:pt idx="11">
                  <c:v>7.4453505979133237</c:v>
                </c:pt>
                <c:pt idx="12">
                  <c:v>7.8045658778180398</c:v>
                </c:pt>
                <c:pt idx="13">
                  <c:v>8.1885956712382431</c:v>
                </c:pt>
                <c:pt idx="14">
                  <c:v>8.6374468489825116</c:v>
                </c:pt>
                <c:pt idx="15">
                  <c:v>9.1518477145937176</c:v>
                </c:pt>
                <c:pt idx="16">
                  <c:v>9.6889768160549785</c:v>
                </c:pt>
                <c:pt idx="17">
                  <c:v>11.8492411503579</c:v>
                </c:pt>
                <c:pt idx="18">
                  <c:v>13.720970120537748</c:v>
                </c:pt>
                <c:pt idx="19">
                  <c:v>15.501606886482113</c:v>
                </c:pt>
                <c:pt idx="20">
                  <c:v>17.213895951954026</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5.2230494700907748</c:v>
                </c:pt>
                <c:pt idx="1">
                  <c:v>5.8989565275172433</c:v>
                </c:pt>
                <c:pt idx="2">
                  <c:v>6.1242588799927322</c:v>
                </c:pt>
                <c:pt idx="3">
                  <c:v>6.349561232468222</c:v>
                </c:pt>
                <c:pt idx="4">
                  <c:v>6.5842867345015792</c:v>
                </c:pt>
                <c:pt idx="5">
                  <c:v>6.6816550589249362</c:v>
                </c:pt>
                <c:pt idx="6">
                  <c:v>6.1855496921306399</c:v>
                </c:pt>
                <c:pt idx="7">
                  <c:v>5.709303696556618</c:v>
                </c:pt>
                <c:pt idx="8">
                  <c:v>5.7852518335850069</c:v>
                </c:pt>
                <c:pt idx="9">
                  <c:v>5.9547663819928536</c:v>
                </c:pt>
                <c:pt idx="10">
                  <c:v>6.1517179584128554</c:v>
                </c:pt>
                <c:pt idx="11">
                  <c:v>6.4716248969629344</c:v>
                </c:pt>
                <c:pt idx="12">
                  <c:v>6.78386090495595</c:v>
                </c:pt>
                <c:pt idx="13">
                  <c:v>7.1176661085645296</c:v>
                </c:pt>
                <c:pt idx="14">
                  <c:v>7.507815157789298</c:v>
                </c:pt>
                <c:pt idx="15">
                  <c:v>7.9549411064104119</c:v>
                </c:pt>
                <c:pt idx="16">
                  <c:v>8.4218228227494993</c:v>
                </c:pt>
                <c:pt idx="17">
                  <c:v>10.299561186583444</c:v>
                </c:pt>
                <c:pt idx="18">
                  <c:v>11.926499722852995</c:v>
                </c:pt>
                <c:pt idx="19">
                  <c:v>13.474259371695158</c:v>
                </c:pt>
                <c:pt idx="20">
                  <c:v>14.962610041173521</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11.690422995158354</c:v>
                </c:pt>
                <c:pt idx="1">
                  <c:v>13.203263233792141</c:v>
                </c:pt>
                <c:pt idx="2">
                  <c:v>13.707543313336735</c:v>
                </c:pt>
                <c:pt idx="3">
                  <c:v>14.211823392881332</c:v>
                </c:pt>
                <c:pt idx="4">
                  <c:v>14.737194715177683</c:v>
                </c:pt>
                <c:pt idx="5">
                  <c:v>14.955128109329332</c:v>
                </c:pt>
                <c:pt idx="6">
                  <c:v>13.844726681733297</c:v>
                </c:pt>
                <c:pt idx="7">
                  <c:v>12.762162827384222</c:v>
                </c:pt>
                <c:pt idx="8">
                  <c:v>12.915098382205198</c:v>
                </c:pt>
                <c:pt idx="9">
                  <c:v>13.276199021728381</c:v>
                </c:pt>
                <c:pt idx="10">
                  <c:v>13.697404423989678</c:v>
                </c:pt>
                <c:pt idx="11">
                  <c:v>14.39087811260263</c:v>
                </c:pt>
                <c:pt idx="12">
                  <c:v>15.06545468933402</c:v>
                </c:pt>
                <c:pt idx="13">
                  <c:v>15.786051887673878</c:v>
                </c:pt>
                <c:pt idx="14">
                  <c:v>16.629505865829589</c:v>
                </c:pt>
                <c:pt idx="15">
                  <c:v>17.596725137780076</c:v>
                </c:pt>
                <c:pt idx="16">
                  <c:v>18.604985654306748</c:v>
                </c:pt>
                <c:pt idx="17">
                  <c:v>22.753172579743222</c:v>
                </c:pt>
                <c:pt idx="18">
                  <c:v>26.347307574600748</c:v>
                </c:pt>
                <c:pt idx="19">
                  <c:v>29.766525322240589</c:v>
                </c:pt>
                <c:pt idx="20">
                  <c:v>33.054500317323956</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30.008313344827656</c:v>
                </c:pt>
                <c:pt idx="8">
                  <c:v>29.948848375216034</c:v>
                </c:pt>
                <c:pt idx="9">
                  <c:v>29.975724132462897</c:v>
                </c:pt>
                <c:pt idx="10">
                  <c:v>29.941830237611441</c:v>
                </c:pt>
                <c:pt idx="11">
                  <c:v>29.698487550579422</c:v>
                </c:pt>
                <c:pt idx="12">
                  <c:v>29.274360198650999</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17.984951014535756</c:v>
                </c:pt>
                <c:pt idx="8">
                  <c:v>18.57556148969541</c:v>
                </c:pt>
                <c:pt idx="9">
                  <c:v>18.891151364253997</c:v>
                </c:pt>
                <c:pt idx="10">
                  <c:v>19.21789597674892</c:v>
                </c:pt>
                <c:pt idx="11">
                  <c:v>19.503831733477444</c:v>
                </c:pt>
                <c:pt idx="12">
                  <c:v>19.890166732853043</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12.999164931506851</c:v>
                </c:pt>
                <c:pt idx="7">
                  <c:v>11.998316089840857</c:v>
                </c:pt>
                <c:pt idx="8">
                  <c:v>12.157923951487936</c:v>
                </c:pt>
                <c:pt idx="9">
                  <c:v>12.514165139857482</c:v>
                </c:pt>
                <c:pt idx="10">
                  <c:v>12.928066272793336</c:v>
                </c:pt>
                <c:pt idx="11">
                  <c:v>13.600362715943156</c:v>
                </c:pt>
                <c:pt idx="12">
                  <c:v>14.256538410501101</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7.568887408196403</c:v>
                </c:pt>
                <c:pt idx="10">
                  <c:v>9.9529925123273699</c:v>
                </c:pt>
                <c:pt idx="11">
                  <c:v>12.324181985955757</c:v>
                </c:pt>
                <c:pt idx="12">
                  <c:v>14.73821222301051</c:v>
                </c:pt>
                <c:pt idx="13">
                  <c:v>17.634383844415538</c:v>
                </c:pt>
                <c:pt idx="14">
                  <c:v>20.599885266541527</c:v>
                </c:pt>
                <c:pt idx="15">
                  <c:v>23.713505579237353</c:v>
                </c:pt>
                <c:pt idx="16">
                  <c:v>26.983591156411968</c:v>
                </c:pt>
                <c:pt idx="17">
                  <c:v>30.606717743136535</c:v>
                </c:pt>
                <c:pt idx="18">
                  <c:v>34.410921382885441</c:v>
                </c:pt>
                <c:pt idx="19">
                  <c:v>34.410921382885441</c:v>
                </c:pt>
                <c:pt idx="20">
                  <c:v>34.410921382885441</c:v>
                </c:pt>
                <c:pt idx="21">
                  <c:v>34.410921382885441</c:v>
                </c:pt>
                <c:pt idx="22">
                  <c:v>34.410921382885441</c:v>
                </c:pt>
                <c:pt idx="23">
                  <c:v>34.410921382885441</c:v>
                </c:pt>
                <c:pt idx="24">
                  <c:v>34.410921382885441</c:v>
                </c:pt>
                <c:pt idx="25">
                  <c:v>34.410921382885441</c:v>
                </c:pt>
                <c:pt idx="26">
                  <c:v>34.410921382885441</c:v>
                </c:pt>
                <c:pt idx="27">
                  <c:v>34.410921382885441</c:v>
                </c:pt>
                <c:pt idx="28">
                  <c:v>34.410921382885441</c:v>
                </c:pt>
                <c:pt idx="29">
                  <c:v>34.410921382885441</c:v>
                </c:pt>
                <c:pt idx="30">
                  <c:v>34.410921382885441</c:v>
                </c:pt>
                <c:pt idx="31">
                  <c:v>34.410921382885441</c:v>
                </c:pt>
                <c:pt idx="32">
                  <c:v>34.410921382885441</c:v>
                </c:pt>
                <c:pt idx="33">
                  <c:v>34.410921382885441</c:v>
                </c:pt>
                <c:pt idx="34">
                  <c:v>34.410921382885441</c:v>
                </c:pt>
                <c:pt idx="35">
                  <c:v>34.410921382885441</c:v>
                </c:pt>
                <c:pt idx="36">
                  <c:v>34.410921382885441</c:v>
                </c:pt>
                <c:pt idx="37">
                  <c:v>34.410921382885441</c:v>
                </c:pt>
                <c:pt idx="38">
                  <c:v>34.410921382885441</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3.6982663047755224</c:v>
                </c:pt>
                <c:pt idx="20">
                  <c:v>7.313620347438416</c:v>
                </c:pt>
                <c:pt idx="21">
                  <c:v>11.013046470766525</c:v>
                </c:pt>
                <c:pt idx="22">
                  <c:v>14.726592191002993</c:v>
                </c:pt>
                <c:pt idx="23">
                  <c:v>18.239432288827032</c:v>
                </c:pt>
                <c:pt idx="24">
                  <c:v>21.753234409703147</c:v>
                </c:pt>
                <c:pt idx="25">
                  <c:v>25.267710446389145</c:v>
                </c:pt>
                <c:pt idx="26">
                  <c:v>28.756412331173706</c:v>
                </c:pt>
                <c:pt idx="27">
                  <c:v>32.184527013748074</c:v>
                </c:pt>
                <c:pt idx="28">
                  <c:v>35.723032325814437</c:v>
                </c:pt>
                <c:pt idx="29">
                  <c:v>35.723032325814437</c:v>
                </c:pt>
                <c:pt idx="30">
                  <c:v>35.723032325814437</c:v>
                </c:pt>
                <c:pt idx="31">
                  <c:v>35.723032325814437</c:v>
                </c:pt>
                <c:pt idx="32">
                  <c:v>35.723032325814437</c:v>
                </c:pt>
                <c:pt idx="33">
                  <c:v>35.723032325814437</c:v>
                </c:pt>
                <c:pt idx="34">
                  <c:v>35.723032325814437</c:v>
                </c:pt>
                <c:pt idx="35">
                  <c:v>35.723032325814437</c:v>
                </c:pt>
                <c:pt idx="36">
                  <c:v>35.723032325814437</c:v>
                </c:pt>
                <c:pt idx="37">
                  <c:v>35.723032325814437</c:v>
                </c:pt>
                <c:pt idx="38">
                  <c:v>35.723032325814437</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3.7788237773402358</c:v>
                </c:pt>
                <c:pt idx="30">
                  <c:v>7.5025340148557262</c:v>
                </c:pt>
                <c:pt idx="31">
                  <c:v>11.174203292014468</c:v>
                </c:pt>
                <c:pt idx="32">
                  <c:v>14.796632588353319</c:v>
                </c:pt>
                <c:pt idx="33">
                  <c:v>18.372383565237115</c:v>
                </c:pt>
                <c:pt idx="34">
                  <c:v>22.458774819224288</c:v>
                </c:pt>
                <c:pt idx="35">
                  <c:v>26.481873518400263</c:v>
                </c:pt>
                <c:pt idx="36">
                  <c:v>30.445308753122291</c:v>
                </c:pt>
                <c:pt idx="37">
                  <c:v>34.352380006246108</c:v>
                </c:pt>
                <c:pt idx="38">
                  <c:v>38.407921820149127</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6.4395314482346349</c:v>
                </c:pt>
                <c:pt idx="10">
                  <c:v>8.3369653560616861</c:v>
                </c:pt>
                <c:pt idx="11">
                  <c:v>10.161021666193076</c:v>
                </c:pt>
                <c:pt idx="12">
                  <c:v>11.957446549090781</c:v>
                </c:pt>
                <c:pt idx="13">
                  <c:v>14.075184499372595</c:v>
                </c:pt>
                <c:pt idx="14">
                  <c:v>16.171145051758433</c:v>
                </c:pt>
                <c:pt idx="15">
                  <c:v>18.303405781475188</c:v>
                </c:pt>
                <c:pt idx="16">
                  <c:v>20.472453279133898</c:v>
                </c:pt>
                <c:pt idx="17">
                  <c:v>22.81866828861909</c:v>
                </c:pt>
                <c:pt idx="18">
                  <c:v>25.202172877251986</c:v>
                </c:pt>
                <c:pt idx="19">
                  <c:v>27.88365595248781</c:v>
                </c:pt>
                <c:pt idx="20">
                  <c:v>30.505022256982322</c:v>
                </c:pt>
                <c:pt idx="21">
                  <c:v>33.187346275936854</c:v>
                </c:pt>
                <c:pt idx="22">
                  <c:v>35.879907918961351</c:v>
                </c:pt>
                <c:pt idx="23">
                  <c:v>38.426944960658837</c:v>
                </c:pt>
                <c:pt idx="24">
                  <c:v>40.974679531500932</c:v>
                </c:pt>
                <c:pt idx="25">
                  <c:v>43.522902735039921</c:v>
                </c:pt>
                <c:pt idx="26">
                  <c:v>46.052438005799971</c:v>
                </c:pt>
                <c:pt idx="27">
                  <c:v>48.538043623064624</c:v>
                </c:pt>
                <c:pt idx="28">
                  <c:v>51.103689610668525</c:v>
                </c:pt>
                <c:pt idx="29">
                  <c:v>64.158436589798299</c:v>
                </c:pt>
                <c:pt idx="30">
                  <c:v>78.394960750084948</c:v>
                </c:pt>
                <c:pt idx="31" formatCode="0.00">
                  <c:v>78.394960750084948</c:v>
                </c:pt>
                <c:pt idx="32" formatCode="0.00">
                  <c:v>78.394960750084948</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0.60009328288171915</c:v>
                </c:pt>
                <c:pt idx="10">
                  <c:v>0.75819031740630893</c:v>
                </c:pt>
                <c:pt idx="11">
                  <c:v>0.90052833892305795</c:v>
                </c:pt>
                <c:pt idx="12">
                  <c:v>1.0311286186826334</c:v>
                </c:pt>
                <c:pt idx="13">
                  <c:v>1.1789616405216894</c:v>
                </c:pt>
                <c:pt idx="14">
                  <c:v>1.3132170077301837</c:v>
                </c:pt>
                <c:pt idx="15">
                  <c:v>1.4380263794331816</c:v>
                </c:pt>
                <c:pt idx="16">
                  <c:v>1.552489303627957</c:v>
                </c:pt>
                <c:pt idx="17">
                  <c:v>1.6658464464024327</c:v>
                </c:pt>
                <c:pt idx="18">
                  <c:v>1.7659817585505102</c:v>
                </c:pt>
                <c:pt idx="19">
                  <c:v>1.9538802472956101</c:v>
                </c:pt>
                <c:pt idx="20">
                  <c:v>2.1375661976604201</c:v>
                </c:pt>
                <c:pt idx="21">
                  <c:v>2.3255236135176558</c:v>
                </c:pt>
                <c:pt idx="22">
                  <c:v>2.514198406302925</c:v>
                </c:pt>
                <c:pt idx="23">
                  <c:v>2.6926759120282435</c:v>
                </c:pt>
                <c:pt idx="24">
                  <c:v>2.8712022954337311</c:v>
                </c:pt>
                <c:pt idx="25">
                  <c:v>3.0497629186023349</c:v>
                </c:pt>
                <c:pt idx="26">
                  <c:v>3.2270140297477745</c:v>
                </c:pt>
                <c:pt idx="27">
                  <c:v>3.4011868758916135</c:v>
                </c:pt>
                <c:pt idx="28">
                  <c:v>3.580968358824637</c:v>
                </c:pt>
                <c:pt idx="29">
                  <c:v>4.4957484113194361</c:v>
                </c:pt>
                <c:pt idx="30">
                  <c:v>5.4933386625522189</c:v>
                </c:pt>
                <c:pt idx="31" formatCode="0.00">
                  <c:v>5.4933386625522189</c:v>
                </c:pt>
                <c:pt idx="32" formatCode="0.00">
                  <c:v>5.4933386625522189</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0.44262582445549137</c:v>
                </c:pt>
                <c:pt idx="10">
                  <c:v>0.57411542558820716</c:v>
                </c:pt>
                <c:pt idx="11">
                  <c:v>0.70107029876782345</c:v>
                </c:pt>
                <c:pt idx="12">
                  <c:v>0.82664863243602027</c:v>
                </c:pt>
                <c:pt idx="13">
                  <c:v>0.97503774611669491</c:v>
                </c:pt>
                <c:pt idx="14">
                  <c:v>1.1225887878832257</c:v>
                </c:pt>
                <c:pt idx="15">
                  <c:v>1.2733668143218242</c:v>
                </c:pt>
                <c:pt idx="16">
                  <c:v>1.4274592281547203</c:v>
                </c:pt>
                <c:pt idx="17">
                  <c:v>1.5947343405792025</c:v>
                </c:pt>
                <c:pt idx="18">
                  <c:v>1.7655251117170019</c:v>
                </c:pt>
                <c:pt idx="19">
                  <c:v>1.9533750137485126</c:v>
                </c:pt>
                <c:pt idx="20">
                  <c:v>2.1370134666761671</c:v>
                </c:pt>
                <c:pt idx="21">
                  <c:v>2.3249222805824656</c:v>
                </c:pt>
                <c:pt idx="22">
                  <c:v>2.5135482859177678</c:v>
                </c:pt>
                <c:pt idx="23">
                  <c:v>2.6919796410033943</c:v>
                </c:pt>
                <c:pt idx="24">
                  <c:v>2.8704598611304184</c:v>
                </c:pt>
                <c:pt idx="25">
                  <c:v>3.0489743121668562</c:v>
                </c:pt>
                <c:pt idx="26">
                  <c:v>3.2261795897932073</c:v>
                </c:pt>
                <c:pt idx="27">
                  <c:v>3.4003073983944505</c:v>
                </c:pt>
                <c:pt idx="28">
                  <c:v>3.5800423935058943</c:v>
                </c:pt>
                <c:pt idx="29">
                  <c:v>4.4945859025526609</c:v>
                </c:pt>
                <c:pt idx="30">
                  <c:v>5.4919181973104365</c:v>
                </c:pt>
                <c:pt idx="31" formatCode="0.00">
                  <c:v>5.4919181973104365</c:v>
                </c:pt>
                <c:pt idx="32" formatCode="0.00">
                  <c:v>5.4919181973104365</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5.6038792620297118</c:v>
                </c:pt>
                <c:pt idx="10">
                  <c:v>7.2550848835286157</c:v>
                </c:pt>
                <c:pt idx="11">
                  <c:v>8.8424350519825605</c:v>
                </c:pt>
                <c:pt idx="12">
                  <c:v>10.40573949858549</c:v>
                </c:pt>
                <c:pt idx="13">
                  <c:v>12.248660505711094</c:v>
                </c:pt>
                <c:pt idx="14">
                  <c:v>14.072630148217817</c:v>
                </c:pt>
                <c:pt idx="15">
                  <c:v>15.928189326793735</c:v>
                </c:pt>
                <c:pt idx="16">
                  <c:v>17.815761487625299</c:v>
                </c:pt>
                <c:pt idx="17">
                  <c:v>19.857510292116554</c:v>
                </c:pt>
                <c:pt idx="18">
                  <c:v>21.931709640712686</c:v>
                </c:pt>
                <c:pt idx="19">
                  <c:v>24.265219076545506</c:v>
                </c:pt>
                <c:pt idx="20">
                  <c:v>26.546413040737946</c:v>
                </c:pt>
                <c:pt idx="21">
                  <c:v>28.880654291781806</c:v>
                </c:pt>
                <c:pt idx="22">
                  <c:v>31.223804639656596</c:v>
                </c:pt>
                <c:pt idx="23">
                  <c:v>33.440314982424312</c:v>
                </c:pt>
                <c:pt idx="24">
                  <c:v>35.657432336608863</c:v>
                </c:pt>
                <c:pt idx="25">
                  <c:v>37.874974914066087</c:v>
                </c:pt>
                <c:pt idx="26">
                  <c:v>40.076254674920584</c:v>
                </c:pt>
                <c:pt idx="27">
                  <c:v>42.239305493779852</c:v>
                </c:pt>
                <c:pt idx="28">
                  <c:v>44.472009916332944</c:v>
                </c:pt>
                <c:pt idx="29">
                  <c:v>55.832654158150575</c:v>
                </c:pt>
                <c:pt idx="30">
                  <c:v>68.221717422541744</c:v>
                </c:pt>
                <c:pt idx="31" formatCode="0.00">
                  <c:v>68.221717422541744</c:v>
                </c:pt>
                <c:pt idx="32" formatCode="0.00">
                  <c:v>68.221717422541744</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1.3632228994607076</c:v>
                </c:pt>
                <c:pt idx="10">
                  <c:v>1.7649020238125519</c:v>
                </c:pt>
                <c:pt idx="11">
                  <c:v>2.1510474059518998</c:v>
                </c:pt>
                <c:pt idx="12">
                  <c:v>2.531343326115242</c:v>
                </c:pt>
                <c:pt idx="13">
                  <c:v>2.9796599299067479</c:v>
                </c:pt>
                <c:pt idx="14">
                  <c:v>3.4233663461805577</c:v>
                </c:pt>
                <c:pt idx="15">
                  <c:v>3.8747573639490231</c:v>
                </c:pt>
                <c:pt idx="16">
                  <c:v>4.3339359924868042</c:v>
                </c:pt>
                <c:pt idx="17">
                  <c:v>4.8306202704812016</c:v>
                </c:pt>
                <c:pt idx="18">
                  <c:v>5.3351986023542155</c:v>
                </c:pt>
                <c:pt idx="19">
                  <c:v>5.9028577809859035</c:v>
                </c:pt>
                <c:pt idx="20">
                  <c:v>6.4577904811191189</c:v>
                </c:pt>
                <c:pt idx="21">
                  <c:v>7.0256276841526937</c:v>
                </c:pt>
                <c:pt idx="22">
                  <c:v>7.5956321510129037</c:v>
                </c:pt>
                <c:pt idx="23">
                  <c:v>8.1348296452604938</c:v>
                </c:pt>
                <c:pt idx="24">
                  <c:v>8.6741748036216322</c:v>
                </c:pt>
                <c:pt idx="25">
                  <c:v>9.2136234035587901</c:v>
                </c:pt>
                <c:pt idx="26">
                  <c:v>9.7491158433137031</c:v>
                </c:pt>
                <c:pt idx="27">
                  <c:v>10.275308552165564</c:v>
                </c:pt>
                <c:pt idx="28">
                  <c:v>10.818445485392274</c:v>
                </c:pt>
                <c:pt idx="29">
                  <c:v>13.582082897784138</c:v>
                </c:pt>
                <c:pt idx="30">
                  <c:v>16.595897784789443</c:v>
                </c:pt>
                <c:pt idx="31" formatCode="0.00">
                  <c:v>16.595897784789443</c:v>
                </c:pt>
                <c:pt idx="32" formatCode="0.00">
                  <c:v>16.595897784789443</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0.51270300349324338</c:v>
                </c:pt>
                <c:pt idx="10">
                  <c:v>0.6585634592081836</c:v>
                </c:pt>
                <c:pt idx="11">
                  <c:v>0.79609949773838817</c:v>
                </c:pt>
                <c:pt idx="12">
                  <c:v>0.92888606987131173</c:v>
                </c:pt>
                <c:pt idx="13">
                  <c:v>1.08371844165128</c:v>
                </c:pt>
                <c:pt idx="14">
                  <c:v>1.2336036948625873</c:v>
                </c:pt>
                <c:pt idx="15">
                  <c:v>1.3828095518559669</c:v>
                </c:pt>
                <c:pt idx="16">
                  <c:v>1.5311115904555312</c:v>
                </c:pt>
                <c:pt idx="17">
                  <c:v>1.6886178376009222</c:v>
                </c:pt>
                <c:pt idx="18">
                  <c:v>1.844447199654099</c:v>
                </c:pt>
                <c:pt idx="19">
                  <c:v>2.0406943237861146</c:v>
                </c:pt>
                <c:pt idx="20">
                  <c:v>2.2325417396078135</c:v>
                </c:pt>
                <c:pt idx="21">
                  <c:v>2.4288504090793754</c:v>
                </c:pt>
                <c:pt idx="22">
                  <c:v>2.6259083297023729</c:v>
                </c:pt>
                <c:pt idx="23">
                  <c:v>2.8123158812200666</c:v>
                </c:pt>
                <c:pt idx="24">
                  <c:v>2.9987744821327365</c:v>
                </c:pt>
                <c:pt idx="25">
                  <c:v>3.1852688441368744</c:v>
                </c:pt>
                <c:pt idx="26">
                  <c:v>3.3703955103693293</c:v>
                </c:pt>
                <c:pt idx="27">
                  <c:v>3.5523071392807553</c:v>
                </c:pt>
                <c:pt idx="28">
                  <c:v>3.7400766058338224</c:v>
                </c:pt>
                <c:pt idx="29">
                  <c:v>4.695501823537283</c:v>
                </c:pt>
                <c:pt idx="30">
                  <c:v>5.7374166317620183</c:v>
                </c:pt>
                <c:pt idx="31" formatCode="0.00">
                  <c:v>5.7374166317620183</c:v>
                </c:pt>
                <c:pt idx="32" formatCode="0.00">
                  <c:v>5.7374166317620183</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0.90756907723876679</c:v>
                </c:pt>
                <c:pt idx="10">
                  <c:v>1.1716385250655217</c:v>
                </c:pt>
                <c:pt idx="11">
                  <c:v>1.4237704112418388</c:v>
                </c:pt>
                <c:pt idx="12">
                  <c:v>1.6703688186272487</c:v>
                </c:pt>
                <c:pt idx="13">
                  <c:v>1.9599783872712437</c:v>
                </c:pt>
                <c:pt idx="14">
                  <c:v>2.2444527816604718</c:v>
                </c:pt>
                <c:pt idx="15">
                  <c:v>2.5317482072488033</c:v>
                </c:pt>
                <c:pt idx="16">
                  <c:v>2.8217640437601372</c:v>
                </c:pt>
                <c:pt idx="17">
                  <c:v>3.1335979636488442</c:v>
                </c:pt>
                <c:pt idx="18">
                  <c:v>3.4477003832414432</c:v>
                </c:pt>
                <c:pt idx="19">
                  <c:v>3.8145318573041695</c:v>
                </c:pt>
                <c:pt idx="20">
                  <c:v>4.1731392542393575</c:v>
                </c:pt>
                <c:pt idx="21">
                  <c:v>4.5400857708420812</c:v>
                </c:pt>
                <c:pt idx="22">
                  <c:v>4.908432811939317</c:v>
                </c:pt>
                <c:pt idx="23">
                  <c:v>5.2568718385090003</c:v>
                </c:pt>
                <c:pt idx="24">
                  <c:v>5.6054062882594913</c:v>
                </c:pt>
                <c:pt idx="25">
                  <c:v>5.954007583799215</c:v>
                </c:pt>
                <c:pt idx="26">
                  <c:v>6.300052338150298</c:v>
                </c:pt>
                <c:pt idx="27">
                  <c:v>6.6400874407174069</c:v>
                </c:pt>
                <c:pt idx="28">
                  <c:v>6.9910722029363841</c:v>
                </c:pt>
                <c:pt idx="29">
                  <c:v>8.7769839329400998</c:v>
                </c:pt>
                <c:pt idx="30">
                  <c:v>10.724564803943091</c:v>
                </c:pt>
                <c:pt idx="31" formatCode="0.00">
                  <c:v>10.724564803943091</c:v>
                </c:pt>
                <c:pt idx="32" formatCode="0.00">
                  <c:v>10.724564803943091</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9.4611092602455074</c:v>
                </c:pt>
                <c:pt idx="10">
                  <c:v>12.441240640409205</c:v>
                </c:pt>
                <c:pt idx="11">
                  <c:v>15.405227482444701</c:v>
                </c:pt>
                <c:pt idx="12">
                  <c:v>18.422765278763137</c:v>
                </c:pt>
                <c:pt idx="13">
                  <c:v>22.042979805519423</c:v>
                </c:pt>
                <c:pt idx="14">
                  <c:v>25.749856583176907</c:v>
                </c:pt>
                <c:pt idx="15">
                  <c:v>29.641881974046697</c:v>
                </c:pt>
                <c:pt idx="16">
                  <c:v>33.729488945514959</c:v>
                </c:pt>
                <c:pt idx="17">
                  <c:v>38.258397178920674</c:v>
                </c:pt>
                <c:pt idx="18">
                  <c:v>43.013651728606803</c:v>
                </c:pt>
                <c:pt idx="19">
                  <c:v>47.636484609576215</c:v>
                </c:pt>
                <c:pt idx="20">
                  <c:v>52.155677162904823</c:v>
                </c:pt>
                <c:pt idx="21">
                  <c:v>56.779959817064963</c:v>
                </c:pt>
                <c:pt idx="22">
                  <c:v>61.421891967360537</c:v>
                </c:pt>
                <c:pt idx="23">
                  <c:v>65.8129420896406</c:v>
                </c:pt>
                <c:pt idx="24">
                  <c:v>70.205194740735735</c:v>
                </c:pt>
                <c:pt idx="25">
                  <c:v>74.598289786593227</c:v>
                </c:pt>
                <c:pt idx="26">
                  <c:v>78.959167142573932</c:v>
                </c:pt>
                <c:pt idx="27">
                  <c:v>83.244310495791908</c:v>
                </c:pt>
                <c:pt idx="28">
                  <c:v>87.66744213587485</c:v>
                </c:pt>
                <c:pt idx="29">
                  <c:v>92.390971857550127</c:v>
                </c:pt>
                <c:pt idx="30">
                  <c:v>97.045609654444519</c:v>
                </c:pt>
                <c:pt idx="31">
                  <c:v>101.63519625089293</c:v>
                </c:pt>
                <c:pt idx="32">
                  <c:v>106.1632328713165</c:v>
                </c:pt>
                <c:pt idx="33">
                  <c:v>110.63292159242123</c:v>
                </c:pt>
                <c:pt idx="34">
                  <c:v>115.7409106599052</c:v>
                </c:pt>
                <c:pt idx="35">
                  <c:v>120.76978403387517</c:v>
                </c:pt>
                <c:pt idx="36">
                  <c:v>125.72407807727774</c:v>
                </c:pt>
                <c:pt idx="37">
                  <c:v>130.6079171436825</c:v>
                </c:pt>
                <c:pt idx="38">
                  <c:v>135.67734441106126</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115.32354902894926</c:v>
                </c:pt>
                <c:pt idx="10">
                  <c:v>112.8733656531885</c:v>
                </c:pt>
                <c:pt idx="11">
                  <c:v>110.44146997267359</c:v>
                </c:pt>
                <c:pt idx="12">
                  <c:v>108.03929853001998</c:v>
                </c:pt>
                <c:pt idx="13">
                  <c:v>105.7540874488821</c:v>
                </c:pt>
                <c:pt idx="14">
                  <c:v>103.50006411294001</c:v>
                </c:pt>
                <c:pt idx="15">
                  <c:v>101.29174791600036</c:v>
                </c:pt>
                <c:pt idx="16">
                  <c:v>99.129260505715934</c:v>
                </c:pt>
                <c:pt idx="17">
                  <c:v>97.047697068057857</c:v>
                </c:pt>
                <c:pt idx="18">
                  <c:v>95.012088119856443</c:v>
                </c:pt>
                <c:pt idx="19">
                  <c:v>94.669557380681283</c:v>
                </c:pt>
                <c:pt idx="20">
                  <c:v>94.311845638793628</c:v>
                </c:pt>
                <c:pt idx="21">
                  <c:v>93.969527259143362</c:v>
                </c:pt>
                <c:pt idx="22">
                  <c:v>93.629794138096628</c:v>
                </c:pt>
                <c:pt idx="23">
                  <c:v>93.253312380351161</c:v>
                </c:pt>
                <c:pt idx="24">
                  <c:v>92.87700676632906</c:v>
                </c:pt>
                <c:pt idx="25">
                  <c:v>92.50082454440215</c:v>
                </c:pt>
                <c:pt idx="26">
                  <c:v>92.119923147531054</c:v>
                </c:pt>
                <c:pt idx="27">
                  <c:v>91.7279284038177</c:v>
                </c:pt>
                <c:pt idx="28">
                  <c:v>91.356145874836471</c:v>
                </c:pt>
                <c:pt idx="29">
                  <c:v>89.621713141255469</c:v>
                </c:pt>
                <c:pt idx="30">
                  <c:v>88.191799367980835</c:v>
                </c:pt>
                <c:pt idx="31" formatCode="0.00">
                  <c:v>88.191799367980835</c:v>
                </c:pt>
                <c:pt idx="32" formatCode="0.00">
                  <c:v>88.191799367980835</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10.746882391470457</c:v>
                </c:pt>
                <c:pt idx="10">
                  <c:v>10.265065197744374</c:v>
                </c:pt>
                <c:pt idx="11">
                  <c:v>9.7879599876864116</c:v>
                </c:pt>
                <c:pt idx="12">
                  <c:v>9.3165720791092284</c:v>
                </c:pt>
                <c:pt idx="13">
                  <c:v>8.8581440929719886</c:v>
                </c:pt>
                <c:pt idx="14">
                  <c:v>8.4049734300971863</c:v>
                </c:pt>
                <c:pt idx="15">
                  <c:v>7.9580930052660852</c:v>
                </c:pt>
                <c:pt idx="16">
                  <c:v>7.5172777054780031</c:v>
                </c:pt>
                <c:pt idx="17">
                  <c:v>7.0848376972549216</c:v>
                </c:pt>
                <c:pt idx="18">
                  <c:v>6.6577439682953132</c:v>
                </c:pt>
                <c:pt idx="19">
                  <c:v>6.6337419491014762</c:v>
                </c:pt>
                <c:pt idx="20">
                  <c:v>6.6086761575893842</c:v>
                </c:pt>
                <c:pt idx="21">
                  <c:v>6.5846890189794198</c:v>
                </c:pt>
                <c:pt idx="22">
                  <c:v>6.5608830361593622</c:v>
                </c:pt>
                <c:pt idx="23">
                  <c:v>6.5345019808494191</c:v>
                </c:pt>
                <c:pt idx="24">
                  <c:v>6.5081332683880024</c:v>
                </c:pt>
                <c:pt idx="25">
                  <c:v>6.4817732023314143</c:v>
                </c:pt>
                <c:pt idx="26">
                  <c:v>6.4550824514204912</c:v>
                </c:pt>
                <c:pt idx="27">
                  <c:v>6.427614360862699</c:v>
                </c:pt>
                <c:pt idx="28">
                  <c:v>6.4015625927264184</c:v>
                </c:pt>
                <c:pt idx="29">
                  <c:v>6.2800263829775496</c:v>
                </c:pt>
                <c:pt idx="30">
                  <c:v>6.1798286082776377</c:v>
                </c:pt>
                <c:pt idx="31" formatCode="0.00">
                  <c:v>6.1798286082776377</c:v>
                </c:pt>
                <c:pt idx="32" formatCode="0.00">
                  <c:v>6.1798286082776377</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7.9268470661892216</c:v>
                </c:pt>
                <c:pt idx="10">
                  <c:v>7.772893084224803</c:v>
                </c:pt>
                <c:pt idx="11">
                  <c:v>7.6200245303786218</c:v>
                </c:pt>
                <c:pt idx="12">
                  <c:v>7.4690309517610967</c:v>
                </c:pt>
                <c:pt idx="13">
                  <c:v>7.3259591782532016</c:v>
                </c:pt>
                <c:pt idx="14">
                  <c:v>7.1848969968732854</c:v>
                </c:pt>
                <c:pt idx="15">
                  <c:v>7.046860671767897</c:v>
                </c:pt>
                <c:pt idx="16">
                  <c:v>6.9118720536175946</c:v>
                </c:pt>
                <c:pt idx="17">
                  <c:v>6.7823982202216992</c:v>
                </c:pt>
                <c:pt idx="18">
                  <c:v>6.6560224116106461</c:v>
                </c:pt>
                <c:pt idx="19">
                  <c:v>6.6320265988490181</c:v>
                </c:pt>
                <c:pt idx="20">
                  <c:v>6.6069672888389368</c:v>
                </c:pt>
                <c:pt idx="21">
                  <c:v>6.5829863528133643</c:v>
                </c:pt>
                <c:pt idx="22">
                  <c:v>6.5591865257345088</c:v>
                </c:pt>
                <c:pt idx="23">
                  <c:v>6.5328122920269482</c:v>
                </c:pt>
                <c:pt idx="24">
                  <c:v>6.5064503979763071</c:v>
                </c:pt>
                <c:pt idx="25">
                  <c:v>6.4800971480947078</c:v>
                </c:pt>
                <c:pt idx="26">
                  <c:v>6.4534132988671287</c:v>
                </c:pt>
                <c:pt idx="27">
                  <c:v>6.4259523109968448</c:v>
                </c:pt>
                <c:pt idx="28">
                  <c:v>6.3999072793160057</c:v>
                </c:pt>
                <c:pt idx="29">
                  <c:v>6.2784024963500418</c:v>
                </c:pt>
                <c:pt idx="30">
                  <c:v>6.1782306307493133</c:v>
                </c:pt>
                <c:pt idx="31" formatCode="0.00">
                  <c:v>6.1782306307493133</c:v>
                </c:pt>
                <c:pt idx="32" formatCode="0.00">
                  <c:v>6.1782306307493133</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100.35811611793034</c:v>
                </c:pt>
                <c:pt idx="10">
                  <c:v>98.225890828253412</c:v>
                </c:pt>
                <c:pt idx="11">
                  <c:v>96.109580056109692</c:v>
                </c:pt>
                <c:pt idx="12">
                  <c:v>94.019136234297619</c:v>
                </c:pt>
                <c:pt idx="13">
                  <c:v>92.03047493341063</c:v>
                </c:pt>
                <c:pt idx="14">
                  <c:v>90.068954172163359</c:v>
                </c:pt>
                <c:pt idx="15">
                  <c:v>88.147209175727767</c:v>
                </c:pt>
                <c:pt idx="16">
                  <c:v>86.265345805650526</c:v>
                </c:pt>
                <c:pt idx="17">
                  <c:v>84.453904977282605</c:v>
                </c:pt>
                <c:pt idx="18">
                  <c:v>82.682455165735362</c:v>
                </c:pt>
                <c:pt idx="19">
                  <c:v>82.384374331547079</c:v>
                </c:pt>
                <c:pt idx="20">
                  <c:v>82.0730825196718</c:v>
                </c:pt>
                <c:pt idx="21">
                  <c:v>81.775186487304495</c:v>
                </c:pt>
                <c:pt idx="22">
                  <c:v>81.47954022686416</c:v>
                </c:pt>
                <c:pt idx="23">
                  <c:v>81.151914167154374</c:v>
                </c:pt>
                <c:pt idx="24">
                  <c:v>80.824441393155908</c:v>
                </c:pt>
                <c:pt idx="25">
                  <c:v>80.497075998771749</c:v>
                </c:pt>
                <c:pt idx="26">
                  <c:v>80.165603832518229</c:v>
                </c:pt>
                <c:pt idx="27">
                  <c:v>79.824477893033574</c:v>
                </c:pt>
                <c:pt idx="28">
                  <c:v>79.500941247411006</c:v>
                </c:pt>
                <c:pt idx="29">
                  <c:v>77.991584284838112</c:v>
                </c:pt>
                <c:pt idx="30">
                  <c:v>76.747229131833762</c:v>
                </c:pt>
                <c:pt idx="31" formatCode="0.00">
                  <c:v>76.747229131833762</c:v>
                </c:pt>
                <c:pt idx="32" formatCode="0.00">
                  <c:v>76.747229131833762</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24.413531348844035</c:v>
                </c:pt>
                <c:pt idx="10">
                  <c:v>23.89483738600444</c:v>
                </c:pt>
                <c:pt idx="11">
                  <c:v>23.380014854671607</c:v>
                </c:pt>
                <c:pt idx="12">
                  <c:v>22.871484824904659</c:v>
                </c:pt>
                <c:pt idx="13">
                  <c:v>22.387714833104628</c:v>
                </c:pt>
                <c:pt idx="14">
                  <c:v>21.910547161485056</c:v>
                </c:pt>
                <c:pt idx="15">
                  <c:v>21.443055507299036</c:v>
                </c:pt>
                <c:pt idx="16">
                  <c:v>20.985265622865221</c:v>
                </c:pt>
                <c:pt idx="17">
                  <c:v>20.544607017855448</c:v>
                </c:pt>
                <c:pt idx="18">
                  <c:v>20.113676793375227</c:v>
                </c:pt>
                <c:pt idx="19">
                  <c:v>20.041164413993833</c:v>
                </c:pt>
                <c:pt idx="20">
                  <c:v>19.965438277415853</c:v>
                </c:pt>
                <c:pt idx="21">
                  <c:v>19.892970853691498</c:v>
                </c:pt>
                <c:pt idx="22">
                  <c:v>19.821050718812252</c:v>
                </c:pt>
                <c:pt idx="23">
                  <c:v>19.74135104539447</c:v>
                </c:pt>
                <c:pt idx="24">
                  <c:v>19.661688660894249</c:v>
                </c:pt>
                <c:pt idx="25">
                  <c:v>19.58205239800413</c:v>
                </c:pt>
                <c:pt idx="26">
                  <c:v>19.501417104764965</c:v>
                </c:pt>
                <c:pt idx="27">
                  <c:v>19.418433394631087</c:v>
                </c:pt>
                <c:pt idx="28">
                  <c:v>19.339728529036314</c:v>
                </c:pt>
                <c:pt idx="29">
                  <c:v>18.972556097470655</c:v>
                </c:pt>
                <c:pt idx="30">
                  <c:v>18.669849104632434</c:v>
                </c:pt>
                <c:pt idx="31" formatCode="0.00">
                  <c:v>18.669849104632434</c:v>
                </c:pt>
                <c:pt idx="32" formatCode="0.00">
                  <c:v>18.669849104632434</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9.1818372867566165</c:v>
                </c:pt>
                <c:pt idx="10">
                  <c:v>8.9162268238270457</c:v>
                </c:pt>
                <c:pt idx="11">
                  <c:v>8.6529092903386857</c:v>
                </c:pt>
                <c:pt idx="12">
                  <c:v>8.3927784239883998</c:v>
                </c:pt>
                <c:pt idx="13">
                  <c:v>8.1425330412872654</c:v>
                </c:pt>
                <c:pt idx="14">
                  <c:v>7.8954249126813609</c:v>
                </c:pt>
                <c:pt idx="15">
                  <c:v>7.6525209687583668</c:v>
                </c:pt>
                <c:pt idx="16">
                  <c:v>7.4137651039743151</c:v>
                </c:pt>
                <c:pt idx="17">
                  <c:v>7.1816843250641114</c:v>
                </c:pt>
                <c:pt idx="18">
                  <c:v>6.9535583586182517</c:v>
                </c:pt>
                <c:pt idx="19">
                  <c:v>6.9284898906831973</c:v>
                </c:pt>
                <c:pt idx="20">
                  <c:v>6.9023103852960404</c:v>
                </c:pt>
                <c:pt idx="21">
                  <c:v>6.8772574591133946</c:v>
                </c:pt>
                <c:pt idx="22">
                  <c:v>6.8523937377669704</c:v>
                </c:pt>
                <c:pt idx="23">
                  <c:v>6.8248405292727439</c:v>
                </c:pt>
                <c:pt idx="24">
                  <c:v>6.7973002120398736</c:v>
                </c:pt>
                <c:pt idx="25">
                  <c:v>6.769768925385657</c:v>
                </c:pt>
                <c:pt idx="26">
                  <c:v>6.7418922610113174</c:v>
                </c:pt>
                <c:pt idx="27">
                  <c:v>6.7132037185256088</c:v>
                </c:pt>
                <c:pt idx="28">
                  <c:v>6.6859944279696055</c:v>
                </c:pt>
                <c:pt idx="29">
                  <c:v>6.559058166797878</c:v>
                </c:pt>
                <c:pt idx="30">
                  <c:v>6.454408442041653</c:v>
                </c:pt>
                <c:pt idx="31" formatCode="0.00">
                  <c:v>6.454408442041653</c:v>
                </c:pt>
                <c:pt idx="32" formatCode="0.00">
                  <c:v>6.454408442041653</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9.0318289814154848</c:v>
                </c:pt>
                <c:pt idx="10">
                  <c:v>9.0437430430623582</c:v>
                </c:pt>
                <c:pt idx="11">
                  <c:v>9.0527202567763592</c:v>
                </c:pt>
                <c:pt idx="12">
                  <c:v>9.0630609208786286</c:v>
                </c:pt>
                <c:pt idx="13">
                  <c:v>9.1079808619299882</c:v>
                </c:pt>
                <c:pt idx="14">
                  <c:v>9.1553866633276471</c:v>
                </c:pt>
                <c:pt idx="15">
                  <c:v>9.210974386932719</c:v>
                </c:pt>
                <c:pt idx="16">
                  <c:v>9.2750189641120038</c:v>
                </c:pt>
                <c:pt idx="17">
                  <c:v>9.3614697710346935</c:v>
                </c:pt>
                <c:pt idx="18">
                  <c:v>9.457134113994071</c:v>
                </c:pt>
                <c:pt idx="19">
                  <c:v>9.6432679280960194</c:v>
                </c:pt>
                <c:pt idx="20">
                  <c:v>9.8234303716864435</c:v>
                </c:pt>
                <c:pt idx="21">
                  <c:v>10.009647716331731</c:v>
                </c:pt>
                <c:pt idx="22">
                  <c:v>10.196881959352057</c:v>
                </c:pt>
                <c:pt idx="23">
                  <c:v>10.369661312291797</c:v>
                </c:pt>
                <c:pt idx="24">
                  <c:v>10.542509950472805</c:v>
                </c:pt>
                <c:pt idx="25">
                  <c:v>10.715407124309358</c:v>
                </c:pt>
                <c:pt idx="26">
                  <c:v>10.886448034588481</c:v>
                </c:pt>
                <c:pt idx="27">
                  <c:v>11.053125433084965</c:v>
                </c:pt>
                <c:pt idx="28">
                  <c:v>11.227753203853306</c:v>
                </c:pt>
                <c:pt idx="29">
                  <c:v>12.149855600212165</c:v>
                </c:pt>
                <c:pt idx="30">
                  <c:v>13.191738986945385</c:v>
                </c:pt>
                <c:pt idx="31" formatCode="0.00">
                  <c:v>13.191738986945385</c:v>
                </c:pt>
                <c:pt idx="32" formatCode="0.00">
                  <c:v>13.191738986945385</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3.120944298568888</c:v>
                </c:pt>
                <c:pt idx="10">
                  <c:v>3.1250611970228026</c:v>
                </c:pt>
                <c:pt idx="11">
                  <c:v>3.1281632690411487</c:v>
                </c:pt>
                <c:pt idx="12">
                  <c:v>3.1317364807062282</c:v>
                </c:pt>
                <c:pt idx="13">
                  <c:v>3.1472585454181217</c:v>
                </c:pt>
                <c:pt idx="14">
                  <c:v>3.1636395980150596</c:v>
                </c:pt>
                <c:pt idx="15">
                  <c:v>3.182847910020596</c:v>
                </c:pt>
                <c:pt idx="16">
                  <c:v>3.2049784838404971</c:v>
                </c:pt>
                <c:pt idx="17">
                  <c:v>3.2348515199140575</c:v>
                </c:pt>
                <c:pt idx="18">
                  <c:v>3.2679082890745175</c:v>
                </c:pt>
                <c:pt idx="19">
                  <c:v>3.3322267418582991</c:v>
                </c:pt>
                <c:pt idx="20">
                  <c:v>3.3944817903425819</c:v>
                </c:pt>
                <c:pt idx="21">
                  <c:v>3.4588291070667148</c:v>
                </c:pt>
                <c:pt idx="22">
                  <c:v>3.5235278125507912</c:v>
                </c:pt>
                <c:pt idx="23">
                  <c:v>3.5832316374989026</c:v>
                </c:pt>
                <c:pt idx="24">
                  <c:v>3.6429594039298685</c:v>
                </c:pt>
                <c:pt idx="25">
                  <c:v>3.702703941834006</c:v>
                </c:pt>
                <c:pt idx="26">
                  <c:v>3.7618070487303017</c:v>
                </c:pt>
                <c:pt idx="27">
                  <c:v>3.8194023461621147</c:v>
                </c:pt>
                <c:pt idx="28">
                  <c:v>3.8797448910301235</c:v>
                </c:pt>
                <c:pt idx="29">
                  <c:v>4.1983769446855357</c:v>
                </c:pt>
                <c:pt idx="30">
                  <c:v>4.5583992637849713</c:v>
                </c:pt>
                <c:pt idx="31" formatCode="0.00">
                  <c:v>4.5583992637849713</c:v>
                </c:pt>
                <c:pt idx="32" formatCode="0.00">
                  <c:v>4.5583992637849713</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16.253369956721976</c:v>
                </c:pt>
                <c:pt idx="10">
                  <c:v>15.862700395765513</c:v>
                </c:pt>
                <c:pt idx="11">
                  <c:v>15.475146327491238</c:v>
                </c:pt>
                <c:pt idx="12">
                  <c:v>15.092308772614025</c:v>
                </c:pt>
                <c:pt idx="13">
                  <c:v>14.726323891146249</c:v>
                </c:pt>
                <c:pt idx="14">
                  <c:v>14.365155099209577</c:v>
                </c:pt>
                <c:pt idx="15">
                  <c:v>14.01079144816747</c:v>
                </c:pt>
                <c:pt idx="16">
                  <c:v>13.663207782950906</c:v>
                </c:pt>
                <c:pt idx="17">
                  <c:v>13.327178521673474</c:v>
                </c:pt>
                <c:pt idx="18">
                  <c:v>12.997816268416816</c:v>
                </c:pt>
                <c:pt idx="19">
                  <c:v>12.950957477054736</c:v>
                </c:pt>
                <c:pt idx="20">
                  <c:v>12.902021898539234</c:v>
                </c:pt>
                <c:pt idx="21">
                  <c:v>12.855192158323616</c:v>
                </c:pt>
                <c:pt idx="22">
                  <c:v>12.808716085909641</c:v>
                </c:pt>
                <c:pt idx="23">
                  <c:v>12.757212737099824</c:v>
                </c:pt>
                <c:pt idx="24">
                  <c:v>12.705733485052832</c:v>
                </c:pt>
                <c:pt idx="25">
                  <c:v>12.654271113255648</c:v>
                </c:pt>
                <c:pt idx="26">
                  <c:v>12.602163150249211</c:v>
                </c:pt>
                <c:pt idx="27">
                  <c:v>12.548537598408441</c:v>
                </c:pt>
                <c:pt idx="28">
                  <c:v>12.497677112136319</c:v>
                </c:pt>
                <c:pt idx="29">
                  <c:v>12.260403745692937</c:v>
                </c:pt>
                <c:pt idx="30">
                  <c:v>12.064789094205048</c:v>
                </c:pt>
                <c:pt idx="31" formatCode="0.00">
                  <c:v>12.064789094205048</c:v>
                </c:pt>
                <c:pt idx="32" formatCode="0.00">
                  <c:v>12.064789094205048</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18.074504126082687</c:v>
                </c:pt>
                <c:pt idx="1">
                  <c:v>18.636000769228637</c:v>
                </c:pt>
                <c:pt idx="2">
                  <c:v>17.561847878782441</c:v>
                </c:pt>
                <c:pt idx="3">
                  <c:v>17.995340001934466</c:v>
                </c:pt>
                <c:pt idx="4">
                  <c:v>22.556186935013237</c:v>
                </c:pt>
                <c:pt idx="5">
                  <c:v>29.494277030097521</c:v>
                </c:pt>
                <c:pt idx="6">
                  <c:v>38.727300566309992</c:v>
                </c:pt>
                <c:pt idx="8">
                  <c:v>18.074504126082687</c:v>
                </c:pt>
                <c:pt idx="9">
                  <c:v>18.636000769228637</c:v>
                </c:pt>
                <c:pt idx="10">
                  <c:v>17.561847878782441</c:v>
                </c:pt>
                <c:pt idx="11">
                  <c:v>17.995340001934466</c:v>
                </c:pt>
                <c:pt idx="12">
                  <c:v>22.556186935013237</c:v>
                </c:pt>
                <c:pt idx="13">
                  <c:v>29.494277030097521</c:v>
                </c:pt>
                <c:pt idx="14">
                  <c:v>38.727300566309992</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5.1766149083383546</c:v>
                </c:pt>
                <c:pt idx="1">
                  <c:v>5.0705584398772263</c:v>
                </c:pt>
                <c:pt idx="2">
                  <c:v>5.0297879772029326</c:v>
                </c:pt>
                <c:pt idx="3">
                  <c:v>5.1543046139885496</c:v>
                </c:pt>
                <c:pt idx="4">
                  <c:v>6.4601879392396331</c:v>
                </c:pt>
                <c:pt idx="5">
                  <c:v>8.447286471573868</c:v>
                </c:pt>
                <c:pt idx="6">
                  <c:v>11.091663708879311</c:v>
                </c:pt>
                <c:pt idx="8">
                  <c:v>5.1766149083383546</c:v>
                </c:pt>
                <c:pt idx="9">
                  <c:v>5.3374299367128701</c:v>
                </c:pt>
                <c:pt idx="10">
                  <c:v>5.0297879772029326</c:v>
                </c:pt>
                <c:pt idx="11">
                  <c:v>5.1543046139885496</c:v>
                </c:pt>
                <c:pt idx="12">
                  <c:v>6.1371785422776508</c:v>
                </c:pt>
                <c:pt idx="13">
                  <c:v>7.6236760405954147</c:v>
                </c:pt>
                <c:pt idx="14">
                  <c:v>9.5097151724003979</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1.7257044531731252</c:v>
                </c:pt>
                <c:pt idx="1">
                  <c:v>1.7793127384202641</c:v>
                </c:pt>
                <c:pt idx="2">
                  <c:v>1.676757430187505</c:v>
                </c:pt>
                <c:pt idx="3">
                  <c:v>1.7182651512267584</c:v>
                </c:pt>
                <c:pt idx="4">
                  <c:v>2.1536033281370108</c:v>
                </c:pt>
                <c:pt idx="5">
                  <c:v>2.8160332841724491</c:v>
                </c:pt>
                <c:pt idx="6">
                  <c:v>3.6975772381059402</c:v>
                </c:pt>
                <c:pt idx="8">
                  <c:v>1.7257044531731252</c:v>
                </c:pt>
                <c:pt idx="9">
                  <c:v>1.7793127384202641</c:v>
                </c:pt>
                <c:pt idx="10">
                  <c:v>1.676757430187505</c:v>
                </c:pt>
                <c:pt idx="11">
                  <c:v>1.7182651512267584</c:v>
                </c:pt>
                <c:pt idx="12">
                  <c:v>1.7228826625096088</c:v>
                </c:pt>
                <c:pt idx="13">
                  <c:v>1.9149026332372654</c:v>
                </c:pt>
                <c:pt idx="14">
                  <c:v>2.1371996436252334</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14.306558974975404</c:v>
                </c:pt>
                <c:pt idx="1">
                  <c:v>14.750986230769565</c:v>
                </c:pt>
                <c:pt idx="2">
                  <c:v>13.900774850291917</c:v>
                </c:pt>
                <c:pt idx="3">
                  <c:v>14.244885139787318</c:v>
                </c:pt>
                <c:pt idx="4">
                  <c:v>17.853956954241273</c:v>
                </c:pt>
                <c:pt idx="5">
                  <c:v>23.345681342728209</c:v>
                </c:pt>
                <c:pt idx="6">
                  <c:v>30.653920330460164</c:v>
                </c:pt>
                <c:pt idx="8">
                  <c:v>14.306558974975404</c:v>
                </c:pt>
                <c:pt idx="9">
                  <c:v>14.750986230769565</c:v>
                </c:pt>
                <c:pt idx="10">
                  <c:v>13.900774850291917</c:v>
                </c:pt>
                <c:pt idx="11">
                  <c:v>14.244885139787318</c:v>
                </c:pt>
                <c:pt idx="12">
                  <c:v>14.283165563393021</c:v>
                </c:pt>
                <c:pt idx="13">
                  <c:v>15.875063313055183</c:v>
                </c:pt>
                <c:pt idx="14">
                  <c:v>17.717965951005976</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4.758851674002643</c:v>
                </c:pt>
                <c:pt idx="1">
                  <c:v>4.9066834058612869</c:v>
                </c:pt>
                <c:pt idx="2">
                  <c:v>4.6238739715088801</c:v>
                </c:pt>
                <c:pt idx="3">
                  <c:v>4.73833684340359</c:v>
                </c:pt>
                <c:pt idx="4">
                  <c:v>5.9388377797819336</c:v>
                </c:pt>
                <c:pt idx="5">
                  <c:v>7.7655734640946683</c:v>
                </c:pt>
                <c:pt idx="6">
                  <c:v>10.196544139965342</c:v>
                </c:pt>
                <c:pt idx="8">
                  <c:v>4.758851674002643</c:v>
                </c:pt>
                <c:pt idx="9">
                  <c:v>4.9066834058612869</c:v>
                </c:pt>
                <c:pt idx="10">
                  <c:v>4.6238739715088801</c:v>
                </c:pt>
                <c:pt idx="11">
                  <c:v>4.73833684340359</c:v>
                </c:pt>
                <c:pt idx="12">
                  <c:v>4.7510702238255469</c:v>
                </c:pt>
                <c:pt idx="13">
                  <c:v>5.2805899555843743</c:v>
                </c:pt>
                <c:pt idx="14">
                  <c:v>5.8936025128999665</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3.1350493162651287</c:v>
                </c:pt>
                <c:pt idx="1">
                  <c:v>3.2324383087436273</c:v>
                </c:pt>
                <c:pt idx="2">
                  <c:v>3.0461283363939087</c:v>
                </c:pt>
                <c:pt idx="3">
                  <c:v>3.12153450007655</c:v>
                </c:pt>
                <c:pt idx="4">
                  <c:v>3.9124037890542005</c:v>
                </c:pt>
                <c:pt idx="5">
                  <c:v>5.1158257173709707</c:v>
                </c:pt>
                <c:pt idx="6">
                  <c:v>6.7173072253749329</c:v>
                </c:pt>
                <c:pt idx="8">
                  <c:v>3.1350493162651287</c:v>
                </c:pt>
                <c:pt idx="9">
                  <c:v>3.2324383087436273</c:v>
                </c:pt>
                <c:pt idx="10">
                  <c:v>3.0461283363939087</c:v>
                </c:pt>
                <c:pt idx="11">
                  <c:v>3.12153450007655</c:v>
                </c:pt>
                <c:pt idx="12">
                  <c:v>3.1299230312433606</c:v>
                </c:pt>
                <c:pt idx="13">
                  <c:v>3.4787614878122599</c:v>
                </c:pt>
                <c:pt idx="14">
                  <c:v>3.8826035762667108</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103.59752213782002</c:v>
                </c:pt>
                <c:pt idx="1">
                  <c:v>106.81573572442186</c:v>
                </c:pt>
                <c:pt idx="2">
                  <c:v>100.65913353482992</c:v>
                </c:pt>
                <c:pt idx="3">
                  <c:v>103.15092582368202</c:v>
                </c:pt>
                <c:pt idx="4">
                  <c:v>129.28515543465099</c:v>
                </c:pt>
                <c:pt idx="5">
                  <c:v>169.05216299434684</c:v>
                </c:pt>
                <c:pt idx="6">
                  <c:v>221.97302619033715</c:v>
                </c:pt>
                <c:pt idx="8">
                  <c:v>103.59752213782002</c:v>
                </c:pt>
                <c:pt idx="9">
                  <c:v>106.81573572442186</c:v>
                </c:pt>
                <c:pt idx="10">
                  <c:v>100.65913353482992</c:v>
                </c:pt>
                <c:pt idx="11">
                  <c:v>103.15092582368202</c:v>
                </c:pt>
                <c:pt idx="12">
                  <c:v>103.4281243477208</c:v>
                </c:pt>
                <c:pt idx="13">
                  <c:v>114.95547083615585</c:v>
                </c:pt>
                <c:pt idx="14">
                  <c:v>128.30040913801489</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29.509547686842904</c:v>
                </c:pt>
                <c:pt idx="1">
                  <c:v>30.42624941233333</c:v>
                </c:pt>
                <c:pt idx="2">
                  <c:v>28.672553550177572</c:v>
                </c:pt>
                <c:pt idx="3">
                  <c:v>29.382335616931702</c:v>
                </c:pt>
                <c:pt idx="4">
                  <c:v>36.826618829978237</c:v>
                </c:pt>
                <c:pt idx="5">
                  <c:v>48.154171668401567</c:v>
                </c:pt>
                <c:pt idx="6">
                  <c:v>63.228574066109601</c:v>
                </c:pt>
                <c:pt idx="8">
                  <c:v>29.509547686842904</c:v>
                </c:pt>
                <c:pt idx="9">
                  <c:v>30.42624941233333</c:v>
                </c:pt>
                <c:pt idx="10">
                  <c:v>28.672553550177572</c:v>
                </c:pt>
                <c:pt idx="11">
                  <c:v>29.382335616931702</c:v>
                </c:pt>
                <c:pt idx="12">
                  <c:v>29.46129506398259</c:v>
                </c:pt>
                <c:pt idx="13">
                  <c:v>32.744836734513065</c:v>
                </c:pt>
                <c:pt idx="14">
                  <c:v>36.546115810211347</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1.1342161513211646</c:v>
                </c:pt>
                <c:pt idx="1">
                  <c:v>1.1694501004832794</c:v>
                </c:pt>
                <c:pt idx="2">
                  <c:v>1.1020458084056681</c:v>
                </c:pt>
                <c:pt idx="3">
                  <c:v>1.129326683482909</c:v>
                </c:pt>
                <c:pt idx="4">
                  <c:v>1.4154519180967549</c:v>
                </c:pt>
                <c:pt idx="5">
                  <c:v>1.8508328165309247</c:v>
                </c:pt>
                <c:pt idx="6">
                  <c:v>2.4302259964073509</c:v>
                </c:pt>
                <c:pt idx="8">
                  <c:v>1.1342161513211646</c:v>
                </c:pt>
                <c:pt idx="9">
                  <c:v>1.1694501004832794</c:v>
                </c:pt>
                <c:pt idx="10">
                  <c:v>1.1020458084056681</c:v>
                </c:pt>
                <c:pt idx="11">
                  <c:v>1.129326683482909</c:v>
                </c:pt>
                <c:pt idx="12">
                  <c:v>1.1323615344774041</c:v>
                </c:pt>
                <c:pt idx="13">
                  <c:v>1.2585663152410289</c:v>
                </c:pt>
                <c:pt idx="14">
                  <c:v>1.4046706259234489</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0.92271011344775034</c:v>
                </c:pt>
                <c:pt idx="1">
                  <c:v>0.95137371622815325</c:v>
                </c:pt>
                <c:pt idx="2">
                  <c:v>0.89653882261695572</c:v>
                </c:pt>
                <c:pt idx="3">
                  <c:v>0.91873242240669029</c:v>
                </c:pt>
                <c:pt idx="4">
                  <c:v>1.1515016766474091</c:v>
                </c:pt>
                <c:pt idx="5">
                  <c:v>1.5056937393501226</c:v>
                </c:pt>
                <c:pt idx="6">
                  <c:v>1.9770430021091656</c:v>
                </c:pt>
                <c:pt idx="8">
                  <c:v>0.92271011344775034</c:v>
                </c:pt>
                <c:pt idx="9">
                  <c:v>0.95137371622815325</c:v>
                </c:pt>
                <c:pt idx="10">
                  <c:v>0.89653882261695572</c:v>
                </c:pt>
                <c:pt idx="11">
                  <c:v>0.91873242240669029</c:v>
                </c:pt>
                <c:pt idx="12">
                  <c:v>0.92120134131792752</c:v>
                </c:pt>
                <c:pt idx="13">
                  <c:v>1.0238717427580835</c:v>
                </c:pt>
                <c:pt idx="14">
                  <c:v>1.1427308552190978</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23.18341346438282</c:v>
                </c:pt>
                <c:pt idx="1">
                  <c:v>23.903596482810894</c:v>
                </c:pt>
                <c:pt idx="2">
                  <c:v>22.525850653068428</c:v>
                </c:pt>
                <c:pt idx="3">
                  <c:v>23.083472589459607</c:v>
                </c:pt>
                <c:pt idx="4">
                  <c:v>28.931881297905182</c:v>
                </c:pt>
                <c:pt idx="5">
                  <c:v>37.831080424223842</c:v>
                </c:pt>
                <c:pt idx="6">
                  <c:v>49.673895069274003</c:v>
                </c:pt>
                <c:pt idx="8">
                  <c:v>23.18341346438282</c:v>
                </c:pt>
                <c:pt idx="9">
                  <c:v>23.903596482810894</c:v>
                </c:pt>
                <c:pt idx="10">
                  <c:v>22.525850653068428</c:v>
                </c:pt>
                <c:pt idx="11">
                  <c:v>23.083472589459607</c:v>
                </c:pt>
                <c:pt idx="12">
                  <c:v>68.639387240022742</c:v>
                </c:pt>
                <c:pt idx="13">
                  <c:v>120.90499243286243</c:v>
                </c:pt>
                <c:pt idx="14">
                  <c:v>193.52281514497699</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c:v>
                </c:pt>
                <c:pt idx="1">
                  <c:v>27.538730933244871</c:v>
                </c:pt>
                <c:pt idx="2">
                  <c:v>25.699947790546275</c:v>
                </c:pt>
                <c:pt idx="3">
                  <c:v>26.336171639135678</c:v>
                </c:pt>
                <c:pt idx="4">
                  <c:v>33.008646389882756</c:v>
                </c:pt>
                <c:pt idx="5">
                  <c:v>43.161823574909974</c:v>
                </c:pt>
                <c:pt idx="6">
                  <c:v>56.673398465399025</c:v>
                </c:pt>
                <c:pt idx="8">
                  <c:v>26.4501671798186</c:v>
                </c:pt>
                <c:pt idx="9">
                  <c:v>27.271859436409223</c:v>
                </c:pt>
                <c:pt idx="10">
                  <c:v>25.699947790546275</c:v>
                </c:pt>
                <c:pt idx="11">
                  <c:v>26.336171639135678</c:v>
                </c:pt>
                <c:pt idx="12">
                  <c:v>33.331655786844742</c:v>
                </c:pt>
                <c:pt idx="13">
                  <c:v>43.985434005888429</c:v>
                </c:pt>
                <c:pt idx="14">
                  <c:v>58.255347001877944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81.711261480059846</c:v>
                </c:pt>
                <c:pt idx="6">
                  <c:v>89.677086027947979</c:v>
                </c:pt>
                <c:pt idx="8">
                  <c:v>82</c:v>
                </c:pt>
                <c:pt idx="9">
                  <c:v>82</c:v>
                </c:pt>
                <c:pt idx="10">
                  <c:v>82</c:v>
                </c:pt>
                <c:pt idx="11">
                  <c:v>86.036801673044508</c:v>
                </c:pt>
                <c:pt idx="12">
                  <c:v>76.525600127976475</c:v>
                </c:pt>
                <c:pt idx="13">
                  <c:v>81.711261480059846</c:v>
                </c:pt>
                <c:pt idx="14">
                  <c:v>89.677086027947979</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154.57780630441232</c:v>
                </c:pt>
                <c:pt idx="1">
                  <c:v>198.53752971058779</c:v>
                </c:pt>
                <c:pt idx="2">
                  <c:v>259.60597502699574</c:v>
                </c:pt>
                <c:pt idx="3">
                  <c:v>340.87421818886963</c:v>
                </c:pt>
                <c:pt idx="5">
                  <c:v>169.99066458236956</c:v>
                </c:pt>
                <c:pt idx="6">
                  <c:v>174.66686804226649</c:v>
                </c:pt>
                <c:pt idx="7">
                  <c:v>194.13396677069215</c:v>
                </c:pt>
                <c:pt idx="8">
                  <c:v>216.6705697701486</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22.525850653068428</c:v>
                </c:pt>
                <c:pt idx="1">
                  <c:v>28.931881297905182</c:v>
                </c:pt>
                <c:pt idx="2">
                  <c:v>37.831080424223842</c:v>
                </c:pt>
                <c:pt idx="3">
                  <c:v>49.673895069274003</c:v>
                </c:pt>
                <c:pt idx="5">
                  <c:v>22.525850653068428</c:v>
                </c:pt>
                <c:pt idx="6">
                  <c:v>68.639387240022742</c:v>
                </c:pt>
                <c:pt idx="7">
                  <c:v>120.90499243286243</c:v>
                </c:pt>
                <c:pt idx="8">
                  <c:v>193.52281514497699</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177.10365695748075</c:v>
                </c:pt>
                <c:pt idx="1">
                  <c:v>227.46941100849298</c:v>
                </c:pt>
                <c:pt idx="2">
                  <c:v>297.43705545121958</c:v>
                </c:pt>
                <c:pt idx="3">
                  <c:v>390.54811325814364</c:v>
                </c:pt>
                <c:pt idx="5">
                  <c:v>192.51651523543799</c:v>
                </c:pt>
                <c:pt idx="6">
                  <c:v>243.30625528228921</c:v>
                </c:pt>
                <c:pt idx="7">
                  <c:v>315.03895920355455</c:v>
                </c:pt>
                <c:pt idx="8">
                  <c:v>410.19338491512559</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43.11250375056882</c:v>
                </c:pt>
                <c:pt idx="1">
                  <c:v>43.541669167045889</c:v>
                </c:pt>
                <c:pt idx="2">
                  <c:v>43.970834583522958</c:v>
                </c:pt>
                <c:pt idx="3">
                  <c:v>44.4</c:v>
                </c:pt>
                <c:pt idx="4">
                  <c:v>44.871410582810697</c:v>
                </c:pt>
                <c:pt idx="5">
                  <c:v>45.342821165621402</c:v>
                </c:pt>
                <c:pt idx="6">
                  <c:v>46.092887519806268</c:v>
                </c:pt>
                <c:pt idx="7">
                  <c:v>46.842953873991142</c:v>
                </c:pt>
                <c:pt idx="8">
                  <c:v>44.142991852962098</c:v>
                </c:pt>
                <c:pt idx="9">
                  <c:v>45.232606077655504</c:v>
                </c:pt>
                <c:pt idx="10">
                  <c:v>46.506386417345041</c:v>
                </c:pt>
                <c:pt idx="11">
                  <c:v>47.780166757034578</c:v>
                </c:pt>
                <c:pt idx="12">
                  <c:v>49.053947096724116</c:v>
                </c:pt>
                <c:pt idx="13">
                  <c:v>50.327727436413653</c:v>
                </c:pt>
                <c:pt idx="14">
                  <c:v>51.60150777610319</c:v>
                </c:pt>
                <c:pt idx="15">
                  <c:v>52.875288115792728</c:v>
                </c:pt>
                <c:pt idx="16">
                  <c:v>54.149068455482265</c:v>
                </c:pt>
                <c:pt idx="17">
                  <c:v>55.422848795171802</c:v>
                </c:pt>
                <c:pt idx="18">
                  <c:v>56.69662913486134</c:v>
                </c:pt>
                <c:pt idx="19">
                  <c:v>58.4405689335453</c:v>
                </c:pt>
                <c:pt idx="20">
                  <c:v>60.184508732229261</c:v>
                </c:pt>
                <c:pt idx="21">
                  <c:v>61.928448530913222</c:v>
                </c:pt>
                <c:pt idx="22">
                  <c:v>63.672388329597183</c:v>
                </c:pt>
                <c:pt idx="23">
                  <c:v>65.416328128281151</c:v>
                </c:pt>
                <c:pt idx="24">
                  <c:v>67.160267926965119</c:v>
                </c:pt>
                <c:pt idx="25">
                  <c:v>68.904207725649087</c:v>
                </c:pt>
                <c:pt idx="26">
                  <c:v>70.648147524333055</c:v>
                </c:pt>
                <c:pt idx="27">
                  <c:v>72.392087323017023</c:v>
                </c:pt>
                <c:pt idx="28">
                  <c:v>74.136027121700977</c:v>
                </c:pt>
                <c:pt idx="29">
                  <c:v>85.739967821746831</c:v>
                </c:pt>
                <c:pt idx="30">
                  <c:v>97.343908521792656</c:v>
                </c:pt>
                <c:pt idx="31">
                  <c:v>97.343908521792656</c:v>
                </c:pt>
                <c:pt idx="32">
                  <c:v>97.343908521792656</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3.310563752317667</c:v>
                </c:pt>
                <c:pt idx="1">
                  <c:v>3.3405637523176668</c:v>
                </c:pt>
                <c:pt idx="2">
                  <c:v>3.3705637523176666</c:v>
                </c:pt>
                <c:pt idx="3">
                  <c:v>3.4</c:v>
                </c:pt>
                <c:pt idx="4">
                  <c:v>3.4249999999999998</c:v>
                </c:pt>
                <c:pt idx="5">
                  <c:v>3.45</c:v>
                </c:pt>
                <c:pt idx="6">
                  <c:v>3.3841483803586243</c:v>
                </c:pt>
                <c:pt idx="7">
                  <c:v>3.3182967607172484</c:v>
                </c:pt>
                <c:pt idx="8">
                  <c:v>3.2916155783920273</c:v>
                </c:pt>
                <c:pt idx="9">
                  <c:v>3.2042217198779537</c:v>
                </c:pt>
                <c:pt idx="10">
                  <c:v>3.2944547394784527</c:v>
                </c:pt>
                <c:pt idx="11">
                  <c:v>3.3846877590789517</c:v>
                </c:pt>
                <c:pt idx="12">
                  <c:v>3.4749207786794507</c:v>
                </c:pt>
                <c:pt idx="13">
                  <c:v>3.5651537982799497</c:v>
                </c:pt>
                <c:pt idx="14">
                  <c:v>3.6553868178804487</c:v>
                </c:pt>
                <c:pt idx="15">
                  <c:v>3.7456198374809477</c:v>
                </c:pt>
                <c:pt idx="16">
                  <c:v>3.8358528570814467</c:v>
                </c:pt>
                <c:pt idx="17">
                  <c:v>3.9260858766819458</c:v>
                </c:pt>
                <c:pt idx="18">
                  <c:v>4.0163188962824439</c:v>
                </c:pt>
                <c:pt idx="19">
                  <c:v>4.1135989077835351</c:v>
                </c:pt>
                <c:pt idx="20">
                  <c:v>4.2108789192846263</c:v>
                </c:pt>
                <c:pt idx="21">
                  <c:v>4.3081589307857175</c:v>
                </c:pt>
                <c:pt idx="22">
                  <c:v>4.4054389422868088</c:v>
                </c:pt>
                <c:pt idx="23">
                  <c:v>4.5027189537879</c:v>
                </c:pt>
                <c:pt idx="24">
                  <c:v>4.5999989652889912</c:v>
                </c:pt>
                <c:pt idx="25">
                  <c:v>4.6972789767900824</c:v>
                </c:pt>
                <c:pt idx="26">
                  <c:v>4.7945589882911737</c:v>
                </c:pt>
                <c:pt idx="27">
                  <c:v>4.8918389997922649</c:v>
                </c:pt>
                <c:pt idx="28">
                  <c:v>4.9891190112933579</c:v>
                </c:pt>
                <c:pt idx="29">
                  <c:v>5.6062539497682993</c:v>
                </c:pt>
                <c:pt idx="30">
                  <c:v>6.2233888882432389</c:v>
                </c:pt>
                <c:pt idx="31">
                  <c:v>6.2233888882432389</c:v>
                </c:pt>
                <c:pt idx="32">
                  <c:v>6.2233888882432389</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0.7405901859105648</c:v>
                </c:pt>
                <c:pt idx="7">
                  <c:v>0.7451709335746044</c:v>
                </c:pt>
                <c:pt idx="8">
                  <c:v>0.7022203283408196</c:v>
                </c:pt>
                <c:pt idx="9">
                  <c:v>0.71955375379548081</c:v>
                </c:pt>
                <c:pt idx="10">
                  <c:v>0.71977416107313852</c:v>
                </c:pt>
                <c:pt idx="11">
                  <c:v>0.71999456835079623</c:v>
                </c:pt>
                <c:pt idx="12">
                  <c:v>0.72021497562845394</c:v>
                </c:pt>
                <c:pt idx="13">
                  <c:v>0.72043538290611164</c:v>
                </c:pt>
                <c:pt idx="14">
                  <c:v>0.72065579018376935</c:v>
                </c:pt>
                <c:pt idx="15">
                  <c:v>0.72087619746142706</c:v>
                </c:pt>
                <c:pt idx="16">
                  <c:v>0.72109660473908477</c:v>
                </c:pt>
                <c:pt idx="17">
                  <c:v>0.72131701201674248</c:v>
                </c:pt>
                <c:pt idx="18">
                  <c:v>0.7215374192944003</c:v>
                </c:pt>
                <c:pt idx="19">
                  <c:v>0.72957915058270539</c:v>
                </c:pt>
                <c:pt idx="20">
                  <c:v>0.73762088187101049</c:v>
                </c:pt>
                <c:pt idx="21">
                  <c:v>0.74566261315931559</c:v>
                </c:pt>
                <c:pt idx="22">
                  <c:v>0.75370434444762069</c:v>
                </c:pt>
                <c:pt idx="23">
                  <c:v>0.76174607573592579</c:v>
                </c:pt>
                <c:pt idx="24">
                  <c:v>0.76978780702423089</c:v>
                </c:pt>
                <c:pt idx="25">
                  <c:v>0.77782953831253598</c:v>
                </c:pt>
                <c:pt idx="26">
                  <c:v>0.78587126960084108</c:v>
                </c:pt>
                <c:pt idx="27">
                  <c:v>0.79391300088914618</c:v>
                </c:pt>
                <c:pt idx="28">
                  <c:v>0.80195473217745161</c:v>
                </c:pt>
                <c:pt idx="29">
                  <c:v>0.84850334941136019</c:v>
                </c:pt>
                <c:pt idx="30">
                  <c:v>0.8950519666452692</c:v>
                </c:pt>
                <c:pt idx="31">
                  <c:v>0.8950519666452692</c:v>
                </c:pt>
                <c:pt idx="32">
                  <c:v>0.8950519666452692</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2.7114063478211388</c:v>
                </c:pt>
                <c:pt idx="1">
                  <c:v>2.7742708985474289</c:v>
                </c:pt>
                <c:pt idx="2">
                  <c:v>2.8371354492737191</c:v>
                </c:pt>
                <c:pt idx="3">
                  <c:v>2.9</c:v>
                </c:pt>
                <c:pt idx="4">
                  <c:v>2.9652984627095749</c:v>
                </c:pt>
                <c:pt idx="5">
                  <c:v>3.0305969254191498</c:v>
                </c:pt>
                <c:pt idx="6">
                  <c:v>3.0494586397741084</c:v>
                </c:pt>
                <c:pt idx="7">
                  <c:v>3.0683203541290669</c:v>
                </c:pt>
                <c:pt idx="8">
                  <c:v>2.8914666816048276</c:v>
                </c:pt>
                <c:pt idx="9">
                  <c:v>2.9628388993511483</c:v>
                </c:pt>
                <c:pt idx="10">
                  <c:v>2.963746449693982</c:v>
                </c:pt>
                <c:pt idx="11">
                  <c:v>2.9646540000368158</c:v>
                </c:pt>
                <c:pt idx="12">
                  <c:v>2.9655615503796495</c:v>
                </c:pt>
                <c:pt idx="13">
                  <c:v>2.9664691007224833</c:v>
                </c:pt>
                <c:pt idx="14">
                  <c:v>2.967376651065317</c:v>
                </c:pt>
                <c:pt idx="15">
                  <c:v>2.9682842014081507</c:v>
                </c:pt>
                <c:pt idx="16">
                  <c:v>2.9691917517509845</c:v>
                </c:pt>
                <c:pt idx="17">
                  <c:v>2.9700993020938182</c:v>
                </c:pt>
                <c:pt idx="18">
                  <c:v>2.9710068524366524</c:v>
                </c:pt>
                <c:pt idx="19">
                  <c:v>3.0041195339471596</c:v>
                </c:pt>
                <c:pt idx="20">
                  <c:v>3.0372322154576668</c:v>
                </c:pt>
                <c:pt idx="21">
                  <c:v>3.0703448969681739</c:v>
                </c:pt>
                <c:pt idx="22">
                  <c:v>3.1034575784786811</c:v>
                </c:pt>
                <c:pt idx="23">
                  <c:v>3.1365702599891883</c:v>
                </c:pt>
                <c:pt idx="24">
                  <c:v>3.1696829414996954</c:v>
                </c:pt>
                <c:pt idx="25">
                  <c:v>3.2027956230102026</c:v>
                </c:pt>
                <c:pt idx="26">
                  <c:v>3.2359083045207098</c:v>
                </c:pt>
                <c:pt idx="27">
                  <c:v>3.2690209860312169</c:v>
                </c:pt>
                <c:pt idx="28">
                  <c:v>3.3021336675417237</c:v>
                </c:pt>
                <c:pt idx="29">
                  <c:v>3.4938025360927618</c:v>
                </c:pt>
                <c:pt idx="30">
                  <c:v>3.6854714046438004</c:v>
                </c:pt>
                <c:pt idx="31">
                  <c:v>3.6854714046438004</c:v>
                </c:pt>
                <c:pt idx="32">
                  <c:v>3.6854714046438004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0.57023972229676956</c:v>
                </c:pt>
                <c:pt idx="1">
                  <c:v>0.55900373411704862</c:v>
                </c:pt>
                <c:pt idx="2">
                  <c:v>0.54776774593732769</c:v>
                </c:pt>
                <c:pt idx="3" formatCode="0.000">
                  <c:v>0.53653175775760331</c:v>
                </c:pt>
                <c:pt idx="4">
                  <c:v>0.54016937887880168</c:v>
                </c:pt>
                <c:pt idx="5">
                  <c:v>0.54380700000000004</c:v>
                </c:pt>
                <c:pt idx="6">
                  <c:v>0.54719152540890392</c:v>
                </c:pt>
                <c:pt idx="7">
                  <c:v>0.55057605081780769</c:v>
                </c:pt>
                <c:pt idx="8">
                  <c:v>0.51884162111264742</c:v>
                </c:pt>
                <c:pt idx="9">
                  <c:v>0.53164857385863329</c:v>
                </c:pt>
                <c:pt idx="10">
                  <c:v>0.53181142370024237</c:v>
                </c:pt>
                <c:pt idx="11">
                  <c:v>0.53197427354185145</c:v>
                </c:pt>
                <c:pt idx="12">
                  <c:v>0.53213712338346053</c:v>
                </c:pt>
                <c:pt idx="13">
                  <c:v>0.53229997322506961</c:v>
                </c:pt>
                <c:pt idx="14">
                  <c:v>0.53246282306667869</c:v>
                </c:pt>
                <c:pt idx="15">
                  <c:v>0.53262567290828777</c:v>
                </c:pt>
                <c:pt idx="16">
                  <c:v>0.53278852274989685</c:v>
                </c:pt>
                <c:pt idx="17">
                  <c:v>0.53295137259150593</c:v>
                </c:pt>
                <c:pt idx="18">
                  <c:v>0.5331142224331149</c:v>
                </c:pt>
                <c:pt idx="19">
                  <c:v>0.53905592581278616</c:v>
                </c:pt>
                <c:pt idx="20">
                  <c:v>0.54499762919245742</c:v>
                </c:pt>
                <c:pt idx="21">
                  <c:v>0.55093933257212868</c:v>
                </c:pt>
                <c:pt idx="22">
                  <c:v>0.55688103595179994</c:v>
                </c:pt>
                <c:pt idx="23">
                  <c:v>0.5628227393314712</c:v>
                </c:pt>
                <c:pt idx="24">
                  <c:v>0.56876444271114246</c:v>
                </c:pt>
                <c:pt idx="25">
                  <c:v>0.57470614609081372</c:v>
                </c:pt>
                <c:pt idx="26">
                  <c:v>0.58064784947048498</c:v>
                </c:pt>
                <c:pt idx="27">
                  <c:v>0.58658955285015624</c:v>
                </c:pt>
                <c:pt idx="28">
                  <c:v>0.59253125622982783</c:v>
                </c:pt>
                <c:pt idx="29">
                  <c:v>0.62692410851773783</c:v>
                </c:pt>
                <c:pt idx="30">
                  <c:v>0.6613169608056475</c:v>
                </c:pt>
                <c:pt idx="31">
                  <c:v>0.6613169608056475</c:v>
                </c:pt>
                <c:pt idx="32">
                  <c:v>0.6613169608056475</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0.27326501935541331</c:v>
                </c:pt>
                <c:pt idx="1">
                  <c:v>0.27740453823694228</c:v>
                </c:pt>
                <c:pt idx="2">
                  <c:v>0.28154405711847125</c:v>
                </c:pt>
                <c:pt idx="3">
                  <c:v>0.28568357599999999</c:v>
                </c:pt>
                <c:pt idx="4">
                  <c:v>0.2876204765</c:v>
                </c:pt>
                <c:pt idx="5">
                  <c:v>0.289557377</c:v>
                </c:pt>
                <c:pt idx="6">
                  <c:v>0.29135951323545128</c:v>
                </c:pt>
                <c:pt idx="7">
                  <c:v>0.29316164947090256</c:v>
                </c:pt>
                <c:pt idx="8">
                  <c:v>0.27626422404971984</c:v>
                </c:pt>
                <c:pt idx="9">
                  <c:v>0.2830834588968083</c:v>
                </c:pt>
                <c:pt idx="10">
                  <c:v>0.28317017049298338</c:v>
                </c:pt>
                <c:pt idx="11">
                  <c:v>0.28325688208915845</c:v>
                </c:pt>
                <c:pt idx="12">
                  <c:v>0.28334359368533352</c:v>
                </c:pt>
                <c:pt idx="13">
                  <c:v>0.28343030528150859</c:v>
                </c:pt>
                <c:pt idx="14">
                  <c:v>0.28351701687768366</c:v>
                </c:pt>
                <c:pt idx="15">
                  <c:v>0.28360372847385873</c:v>
                </c:pt>
                <c:pt idx="16">
                  <c:v>0.2836904400700338</c:v>
                </c:pt>
                <c:pt idx="17">
                  <c:v>0.28377715166620887</c:v>
                </c:pt>
                <c:pt idx="18">
                  <c:v>0.28386386326238411</c:v>
                </c:pt>
                <c:pt idx="19">
                  <c:v>0.28702760342301031</c:v>
                </c:pt>
                <c:pt idx="20">
                  <c:v>0.29019134358363652</c:v>
                </c:pt>
                <c:pt idx="21">
                  <c:v>0.29335508374426272</c:v>
                </c:pt>
                <c:pt idx="22">
                  <c:v>0.29651882390488893</c:v>
                </c:pt>
                <c:pt idx="23">
                  <c:v>0.29968256406551513</c:v>
                </c:pt>
                <c:pt idx="24">
                  <c:v>0.30284630422614134</c:v>
                </c:pt>
                <c:pt idx="25">
                  <c:v>0.30601004438676754</c:v>
                </c:pt>
                <c:pt idx="26">
                  <c:v>0.30917378454739375</c:v>
                </c:pt>
                <c:pt idx="27">
                  <c:v>0.31233752470801995</c:v>
                </c:pt>
                <c:pt idx="28">
                  <c:v>0.3155012648686461</c:v>
                </c:pt>
                <c:pt idx="29">
                  <c:v>0.33381420327516836</c:v>
                </c:pt>
                <c:pt idx="30">
                  <c:v>0.35212714168169051</c:v>
                </c:pt>
                <c:pt idx="31">
                  <c:v>0.35212714168169051</c:v>
                </c:pt>
                <c:pt idx="32">
                  <c:v>0.35212714168169051</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5.0361375113209643</c:v>
                </c:pt>
                <c:pt idx="1">
                  <c:v>5.3607583408806443</c:v>
                </c:pt>
                <c:pt idx="2">
                  <c:v>5.6853791704403243</c:v>
                </c:pt>
                <c:pt idx="3">
                  <c:v>6.01</c:v>
                </c:pt>
                <c:pt idx="4">
                  <c:v>6.0652596920330133</c:v>
                </c:pt>
                <c:pt idx="5">
                  <c:v>6.1205193840660259</c:v>
                </c:pt>
                <c:pt idx="6">
                  <c:v>6.1586120407825806</c:v>
                </c:pt>
                <c:pt idx="7">
                  <c:v>6.1967046974991353</c:v>
                </c:pt>
                <c:pt idx="8">
                  <c:v>5.8395353485339427</c:v>
                </c:pt>
                <c:pt idx="9">
                  <c:v>5.9836769328324619</c:v>
                </c:pt>
                <c:pt idx="10">
                  <c:v>5.9855097992947552</c:v>
                </c:pt>
                <c:pt idx="11">
                  <c:v>5.9873426657570485</c:v>
                </c:pt>
                <c:pt idx="12">
                  <c:v>5.9891755322193418</c:v>
                </c:pt>
                <c:pt idx="13">
                  <c:v>5.9910083986816351</c:v>
                </c:pt>
                <c:pt idx="14">
                  <c:v>5.9928412651439285</c:v>
                </c:pt>
                <c:pt idx="15">
                  <c:v>5.9946741316062218</c:v>
                </c:pt>
                <c:pt idx="16">
                  <c:v>5.9965069980685151</c:v>
                </c:pt>
                <c:pt idx="17">
                  <c:v>5.9983398645308084</c:v>
                </c:pt>
                <c:pt idx="18">
                  <c:v>6.0001727309931017</c:v>
                </c:pt>
                <c:pt idx="19">
                  <c:v>6.0670462922191408</c:v>
                </c:pt>
                <c:pt idx="20">
                  <c:v>6.13391985344518</c:v>
                </c:pt>
                <c:pt idx="21">
                  <c:v>6.2007934146712191</c:v>
                </c:pt>
                <c:pt idx="22">
                  <c:v>6.2676669758972583</c:v>
                </c:pt>
                <c:pt idx="23">
                  <c:v>6.3345405371232975</c:v>
                </c:pt>
                <c:pt idx="24">
                  <c:v>6.4014140983493366</c:v>
                </c:pt>
                <c:pt idx="25">
                  <c:v>6.4682876595753758</c:v>
                </c:pt>
                <c:pt idx="26">
                  <c:v>6.5351612208014149</c:v>
                </c:pt>
                <c:pt idx="27">
                  <c:v>6.6020347820274541</c:v>
                </c:pt>
                <c:pt idx="28">
                  <c:v>6.668908343253495</c:v>
                </c:pt>
                <c:pt idx="29">
                  <c:v>7.0559980995484155</c:v>
                </c:pt>
                <c:pt idx="30">
                  <c:v>7.4430878558433351</c:v>
                </c:pt>
                <c:pt idx="31">
                  <c:v>7.4430878558433351</c:v>
                </c:pt>
                <c:pt idx="32">
                  <c:v>7.4430878558433351</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1.5653068685251963</c:v>
                </c:pt>
                <c:pt idx="1">
                  <c:v>1.6102045790167996</c:v>
                </c:pt>
                <c:pt idx="2">
                  <c:v>1.6551022895084029</c:v>
                </c:pt>
                <c:pt idx="3">
                  <c:v>1.7</c:v>
                </c:pt>
                <c:pt idx="4">
                  <c:v>1.74</c:v>
                </c:pt>
                <c:pt idx="5">
                  <c:v>1.78</c:v>
                </c:pt>
                <c:pt idx="6">
                  <c:v>1.7910782965792071</c:v>
                </c:pt>
                <c:pt idx="7">
                  <c:v>1.802156593158414</c:v>
                </c:pt>
                <c:pt idx="8">
                  <c:v>1.6982828201558868</c:v>
                </c:pt>
                <c:pt idx="9">
                  <c:v>1.7402027952350143</c:v>
                </c:pt>
                <c:pt idx="10">
                  <c:v>1.7407358386089762</c:v>
                </c:pt>
                <c:pt idx="11">
                  <c:v>1.7412688819829381</c:v>
                </c:pt>
                <c:pt idx="12">
                  <c:v>1.7418019253568999</c:v>
                </c:pt>
                <c:pt idx="13">
                  <c:v>1.7423349687308618</c:v>
                </c:pt>
                <c:pt idx="14">
                  <c:v>1.7428680121048237</c:v>
                </c:pt>
                <c:pt idx="15">
                  <c:v>1.7434010554787855</c:v>
                </c:pt>
                <c:pt idx="16">
                  <c:v>1.7439340988527474</c:v>
                </c:pt>
                <c:pt idx="17">
                  <c:v>1.7444671422267093</c:v>
                </c:pt>
                <c:pt idx="18">
                  <c:v>1.745000185600672</c:v>
                </c:pt>
                <c:pt idx="19">
                  <c:v>1.7644486884993382</c:v>
                </c:pt>
                <c:pt idx="20">
                  <c:v>1.7838971913980044</c:v>
                </c:pt>
                <c:pt idx="21">
                  <c:v>1.8033456942966706</c:v>
                </c:pt>
                <c:pt idx="22">
                  <c:v>1.8227941971953368</c:v>
                </c:pt>
                <c:pt idx="23">
                  <c:v>1.8422427000940029</c:v>
                </c:pt>
                <c:pt idx="24">
                  <c:v>1.8616912029926691</c:v>
                </c:pt>
                <c:pt idx="25">
                  <c:v>1.8811397058913353</c:v>
                </c:pt>
                <c:pt idx="26">
                  <c:v>1.9005882087900015</c:v>
                </c:pt>
                <c:pt idx="27">
                  <c:v>1.9200367116886676</c:v>
                </c:pt>
                <c:pt idx="28">
                  <c:v>1.9394852145873329</c:v>
                </c:pt>
                <c:pt idx="29">
                  <c:v>2.0520605898077315</c:v>
                </c:pt>
                <c:pt idx="30">
                  <c:v>2.1646359650281308</c:v>
                </c:pt>
                <c:pt idx="31">
                  <c:v>2.1646359650281308</c:v>
                </c:pt>
                <c:pt idx="32">
                  <c:v>2.1646359650281308</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0.1026812946226722</c:v>
                </c:pt>
                <c:pt idx="7">
                  <c:v>0.10331640579404838</c:v>
                </c:pt>
                <c:pt idx="8">
                  <c:v>9.7361393380793235E-2</c:v>
                </c:pt>
                <c:pt idx="9">
                  <c:v>9.9764636901691184E-2</c:v>
                </c:pt>
                <c:pt idx="10">
                  <c:v>9.9795195914009621E-2</c:v>
                </c:pt>
                <c:pt idx="11">
                  <c:v>9.9825754926328059E-2</c:v>
                </c:pt>
                <c:pt idx="12">
                  <c:v>9.9856313938646496E-2</c:v>
                </c:pt>
                <c:pt idx="13">
                  <c:v>9.9886872950964933E-2</c:v>
                </c:pt>
                <c:pt idx="14">
                  <c:v>9.9917431963283371E-2</c:v>
                </c:pt>
                <c:pt idx="15">
                  <c:v>9.9947990975601808E-2</c:v>
                </c:pt>
                <c:pt idx="16">
                  <c:v>9.9978549987920246E-2</c:v>
                </c:pt>
                <c:pt idx="17">
                  <c:v>0.10000910900023868</c:v>
                </c:pt>
                <c:pt idx="18">
                  <c:v>0.10003966801255715</c:v>
                </c:pt>
                <c:pt idx="19">
                  <c:v>0.1011546373915742</c:v>
                </c:pt>
                <c:pt idx="20">
                  <c:v>0.10226960677059124</c:v>
                </c:pt>
                <c:pt idx="21">
                  <c:v>0.10338457614960829</c:v>
                </c:pt>
                <c:pt idx="22">
                  <c:v>0.10449954552862534</c:v>
                </c:pt>
                <c:pt idx="23">
                  <c:v>0.10561451490764238</c:v>
                </c:pt>
                <c:pt idx="24">
                  <c:v>0.10672948428665943</c:v>
                </c:pt>
                <c:pt idx="25">
                  <c:v>0.10784445366567648</c:v>
                </c:pt>
                <c:pt idx="26">
                  <c:v>0.10895942304469353</c:v>
                </c:pt>
                <c:pt idx="27">
                  <c:v>0.11007439242371057</c:v>
                </c:pt>
                <c:pt idx="28">
                  <c:v>0.11118936180272759</c:v>
                </c:pt>
                <c:pt idx="29">
                  <c:v>0.11764323112398564</c:v>
                </c:pt>
                <c:pt idx="30">
                  <c:v>0.12409710044524368</c:v>
                </c:pt>
                <c:pt idx="31">
                  <c:v>0.12409710044524368</c:v>
                </c:pt>
                <c:pt idx="32">
                  <c:v>0.12409710044524368</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2.2812098911093932E-2</c:v>
                </c:pt>
                <c:pt idx="7">
                  <c:v>2.2953197822187865E-2</c:v>
                </c:pt>
                <c:pt idx="8">
                  <c:v>2.1630207761659609E-2</c:v>
                </c:pt>
                <c:pt idx="9">
                  <c:v>2.2164122230771348E-2</c:v>
                </c:pt>
                <c:pt idx="10">
                  <c:v>2.217091134668769E-2</c:v>
                </c:pt>
                <c:pt idx="11">
                  <c:v>2.2177700462604033E-2</c:v>
                </c:pt>
                <c:pt idx="12">
                  <c:v>2.2184489578520376E-2</c:v>
                </c:pt>
                <c:pt idx="13">
                  <c:v>2.2191278694436718E-2</c:v>
                </c:pt>
                <c:pt idx="14">
                  <c:v>2.2198067810353061E-2</c:v>
                </c:pt>
                <c:pt idx="15">
                  <c:v>2.2204856926269403E-2</c:v>
                </c:pt>
                <c:pt idx="16">
                  <c:v>2.2211646042185746E-2</c:v>
                </c:pt>
                <c:pt idx="17">
                  <c:v>2.2218435158102089E-2</c:v>
                </c:pt>
                <c:pt idx="18">
                  <c:v>2.2225224274018442E-2</c:v>
                </c:pt>
                <c:pt idx="19">
                  <c:v>2.2472930458971058E-2</c:v>
                </c:pt>
                <c:pt idx="20">
                  <c:v>2.2720636643923674E-2</c:v>
                </c:pt>
                <c:pt idx="21">
                  <c:v>2.296834282887629E-2</c:v>
                </c:pt>
                <c:pt idx="22">
                  <c:v>2.3216049013828906E-2</c:v>
                </c:pt>
                <c:pt idx="23">
                  <c:v>2.3463755198781522E-2</c:v>
                </c:pt>
                <c:pt idx="24">
                  <c:v>2.3711461383734138E-2</c:v>
                </c:pt>
                <c:pt idx="25">
                  <c:v>2.3959167568686754E-2</c:v>
                </c:pt>
                <c:pt idx="26">
                  <c:v>2.420687375363937E-2</c:v>
                </c:pt>
                <c:pt idx="27">
                  <c:v>2.4454579938591986E-2</c:v>
                </c:pt>
                <c:pt idx="28">
                  <c:v>2.4702286123544609E-2</c:v>
                </c:pt>
                <c:pt idx="29">
                  <c:v>2.6136104287377011E-2</c:v>
                </c:pt>
                <c:pt idx="30">
                  <c:v>2.75699224512094E-2</c:v>
                </c:pt>
                <c:pt idx="31">
                  <c:v>2.75699224512094E-2</c:v>
                </c:pt>
                <c:pt idx="32">
                  <c:v>2.75699224512094E-2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22.394471154794275</c:v>
                </c:pt>
                <c:pt idx="2">
                  <c:v>22.788942309588549</c:v>
                </c:pt>
                <c:pt idx="3">
                  <c:v>23.18341346438282</c:v>
                </c:pt>
                <c:pt idx="4">
                  <c:v>23.396576241140856</c:v>
                </c:pt>
                <c:pt idx="5">
                  <c:v>23.609739017898892</c:v>
                </c:pt>
                <c:pt idx="6">
                  <c:v>23.75668041733595</c:v>
                </c:pt>
                <c:pt idx="7">
                  <c:v>23.903621816773004</c:v>
                </c:pt>
                <c:pt idx="8">
                  <c:v>22.525850653068428</c:v>
                </c:pt>
                <c:pt idx="9">
                  <c:v>23.081872940290349</c:v>
                </c:pt>
                <c:pt idx="10">
                  <c:v>28.143818973593948</c:v>
                </c:pt>
                <c:pt idx="11">
                  <c:v>33.205765006897551</c:v>
                </c:pt>
                <c:pt idx="12">
                  <c:v>38.267711040201149</c:v>
                </c:pt>
                <c:pt idx="13">
                  <c:v>43.329657073504748</c:v>
                </c:pt>
                <c:pt idx="14">
                  <c:v>48.391603106808347</c:v>
                </c:pt>
                <c:pt idx="15">
                  <c:v>53.453549140111946</c:v>
                </c:pt>
                <c:pt idx="16">
                  <c:v>58.515495173415545</c:v>
                </c:pt>
                <c:pt idx="17">
                  <c:v>63.577441206719143</c:v>
                </c:pt>
                <c:pt idx="18">
                  <c:v>68.639387240022742</c:v>
                </c:pt>
                <c:pt idx="19">
                  <c:v>73.865947759306707</c:v>
                </c:pt>
                <c:pt idx="20">
                  <c:v>79.092508278590671</c:v>
                </c:pt>
                <c:pt idx="21">
                  <c:v>84.319068797874635</c:v>
                </c:pt>
                <c:pt idx="22">
                  <c:v>89.5456293171586</c:v>
                </c:pt>
                <c:pt idx="23">
                  <c:v>94.772189836442564</c:v>
                </c:pt>
                <c:pt idx="24">
                  <c:v>99.998750355726528</c:v>
                </c:pt>
                <c:pt idx="25">
                  <c:v>105.22531087501049</c:v>
                </c:pt>
                <c:pt idx="26">
                  <c:v>110.45187139429446</c:v>
                </c:pt>
                <c:pt idx="27">
                  <c:v>115.67843191357842</c:v>
                </c:pt>
                <c:pt idx="28">
                  <c:v>120.90499243286243</c:v>
                </c:pt>
                <c:pt idx="29">
                  <c:v>157.21390378891965</c:v>
                </c:pt>
                <c:pt idx="30">
                  <c:v>193.52281514497699</c:v>
                </c:pt>
                <c:pt idx="31">
                  <c:v>193.52281514497699</c:v>
                </c:pt>
                <c:pt idx="32">
                  <c:v>193.52281514497699</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c:v>
                </c:pt>
                <c:pt idx="2">
                  <c:v>26.000111453212398</c:v>
                </c:pt>
                <c:pt idx="3">
                  <c:v>26.4501671798186</c:v>
                </c:pt>
                <c:pt idx="4">
                  <c:v>26.693366529665269</c:v>
                </c:pt>
                <c:pt idx="5">
                  <c:v>26.936565879511939</c:v>
                </c:pt>
                <c:pt idx="6">
                  <c:v>27.237648406378405</c:v>
                </c:pt>
                <c:pt idx="7">
                  <c:v>27.538730933244871</c:v>
                </c:pt>
                <c:pt idx="8">
                  <c:v>25.699947790546275</c:v>
                </c:pt>
                <c:pt idx="9">
                  <c:v>26.592015771098485</c:v>
                </c:pt>
                <c:pt idx="10">
                  <c:v>27.340864661736958</c:v>
                </c:pt>
                <c:pt idx="11">
                  <c:v>28.089713552375432</c:v>
                </c:pt>
                <c:pt idx="12">
                  <c:v>28.838562443013906</c:v>
                </c:pt>
                <c:pt idx="13">
                  <c:v>29.58741133365238</c:v>
                </c:pt>
                <c:pt idx="14">
                  <c:v>30.336260224290854</c:v>
                </c:pt>
                <c:pt idx="15">
                  <c:v>31.085109114929327</c:v>
                </c:pt>
                <c:pt idx="16">
                  <c:v>31.833958005567801</c:v>
                </c:pt>
                <c:pt idx="17">
                  <c:v>32.582806896206272</c:v>
                </c:pt>
                <c:pt idx="18">
                  <c:v>33.331655786844742</c:v>
                </c:pt>
                <c:pt idx="19">
                  <c:v>34.397033608749112</c:v>
                </c:pt>
                <c:pt idx="20">
                  <c:v>35.462411430653482</c:v>
                </c:pt>
                <c:pt idx="21">
                  <c:v>36.527789252557852</c:v>
                </c:pt>
                <c:pt idx="22">
                  <c:v>37.593167074462222</c:v>
                </c:pt>
                <c:pt idx="23">
                  <c:v>38.658544896366593</c:v>
                </c:pt>
                <c:pt idx="24">
                  <c:v>39.723922718270963</c:v>
                </c:pt>
                <c:pt idx="25">
                  <c:v>40.789300540175333</c:v>
                </c:pt>
                <c:pt idx="26">
                  <c:v>41.854678362079703</c:v>
                </c:pt>
                <c:pt idx="27">
                  <c:v>42.920056183984073</c:v>
                </c:pt>
                <c:pt idx="28">
                  <c:v>43.985434005888429</c:v>
                </c:pt>
                <c:pt idx="29">
                  <c:v>51.120390503883193</c:v>
                </c:pt>
                <c:pt idx="30">
                  <c:v>58.255347001877944</c:v>
                </c:pt>
                <c:pt idx="31">
                  <c:v>58.255347001877944</c:v>
                </c:pt>
                <c:pt idx="32">
                  <c:v>58.255347001877944</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81.711261480059846</c:v>
                </c:pt>
                <c:pt idx="10">
                  <c:v>82.596353096491868</c:v>
                </c:pt>
                <c:pt idx="11">
                  <c:v>83.481444712923889</c:v>
                </c:pt>
                <c:pt idx="12">
                  <c:v>84.36653632935591</c:v>
                </c:pt>
                <c:pt idx="13">
                  <c:v>85.251627945787931</c:v>
                </c:pt>
                <c:pt idx="14">
                  <c:v>86.136719562219952</c:v>
                </c:pt>
                <c:pt idx="15">
                  <c:v>87.021811178651973</c:v>
                </c:pt>
                <c:pt idx="16">
                  <c:v>87.906902795083994</c:v>
                </c:pt>
                <c:pt idx="17">
                  <c:v>88.791994411516015</c:v>
                </c:pt>
                <c:pt idx="18">
                  <c:v>89.677086027947979</c:v>
                </c:pt>
                <c:pt idx="19">
                  <c:v>92.062691644320012</c:v>
                </c:pt>
                <c:pt idx="20">
                  <c:v>94.448297260692044</c:v>
                </c:pt>
                <c:pt idx="21">
                  <c:v>96.833902877064077</c:v>
                </c:pt>
                <c:pt idx="22">
                  <c:v>99.219508493436109</c:v>
                </c:pt>
                <c:pt idx="23">
                  <c:v>101.60511410980814</c:v>
                </c:pt>
                <c:pt idx="24">
                  <c:v>103.99071972618017</c:v>
                </c:pt>
                <c:pt idx="25">
                  <c:v>106.37632534255221</c:v>
                </c:pt>
                <c:pt idx="26">
                  <c:v>108.76193095892424</c:v>
                </c:pt>
                <c:pt idx="27">
                  <c:v>111.14753657529627</c:v>
                </c:pt>
                <c:pt idx="28">
                  <c:v>113.53314219166836</c:v>
                </c:pt>
                <c:pt idx="29">
                  <c:v>127.41709475577724</c:v>
                </c:pt>
                <c:pt idx="30">
                  <c:v>141.30104731988612</c:v>
                </c:pt>
                <c:pt idx="31">
                  <c:v>141.30104731988612</c:v>
                </c:pt>
                <c:pt idx="32">
                  <c:v>141.30104731988612</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43.11250375056882</c:v>
                </c:pt>
                <c:pt idx="1">
                  <c:v>43.541669167045889</c:v>
                </c:pt>
                <c:pt idx="2">
                  <c:v>43.970834583522958</c:v>
                </c:pt>
                <c:pt idx="3">
                  <c:v>44.4</c:v>
                </c:pt>
                <c:pt idx="4">
                  <c:v>44.871410582810697</c:v>
                </c:pt>
                <c:pt idx="5">
                  <c:v>45.342821165621402</c:v>
                </c:pt>
                <c:pt idx="6">
                  <c:v>46.092887519806268</c:v>
                </c:pt>
                <c:pt idx="7">
                  <c:v>46.842953873991142</c:v>
                </c:pt>
                <c:pt idx="8">
                  <c:v>44.142991852962098</c:v>
                </c:pt>
                <c:pt idx="9">
                  <c:v>45.232606077655504</c:v>
                </c:pt>
                <c:pt idx="10">
                  <c:v>46.506386417345041</c:v>
                </c:pt>
                <c:pt idx="11">
                  <c:v>47.780166757034578</c:v>
                </c:pt>
                <c:pt idx="12">
                  <c:v>49.053947096724116</c:v>
                </c:pt>
                <c:pt idx="13">
                  <c:v>50.327727436413653</c:v>
                </c:pt>
                <c:pt idx="14">
                  <c:v>51.60150777610319</c:v>
                </c:pt>
                <c:pt idx="15">
                  <c:v>52.875288115792728</c:v>
                </c:pt>
                <c:pt idx="16">
                  <c:v>54.149068455482265</c:v>
                </c:pt>
                <c:pt idx="17">
                  <c:v>55.422848795171802</c:v>
                </c:pt>
                <c:pt idx="18">
                  <c:v>56.69662913486134</c:v>
                </c:pt>
                <c:pt idx="19">
                  <c:v>58.4405689335453</c:v>
                </c:pt>
                <c:pt idx="20">
                  <c:v>60.184508732229261</c:v>
                </c:pt>
                <c:pt idx="21">
                  <c:v>61.928448530913222</c:v>
                </c:pt>
                <c:pt idx="22">
                  <c:v>63.672388329597183</c:v>
                </c:pt>
                <c:pt idx="23">
                  <c:v>65.416328128281151</c:v>
                </c:pt>
                <c:pt idx="24">
                  <c:v>67.160267926965119</c:v>
                </c:pt>
                <c:pt idx="25">
                  <c:v>68.904207725649087</c:v>
                </c:pt>
                <c:pt idx="26">
                  <c:v>70.648147524333055</c:v>
                </c:pt>
                <c:pt idx="27">
                  <c:v>72.392087323017023</c:v>
                </c:pt>
                <c:pt idx="28">
                  <c:v>74.136027121700977</c:v>
                </c:pt>
                <c:pt idx="29">
                  <c:v>76.456815261710148</c:v>
                </c:pt>
                <c:pt idx="30">
                  <c:v>78.777603401719318</c:v>
                </c:pt>
                <c:pt idx="31">
                  <c:v>81.098391541728489</c:v>
                </c:pt>
                <c:pt idx="32">
                  <c:v>83.41917968173766</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3.310563752317667</c:v>
                </c:pt>
                <c:pt idx="1">
                  <c:v>3.3405637523176668</c:v>
                </c:pt>
                <c:pt idx="2">
                  <c:v>3.3705637523176666</c:v>
                </c:pt>
                <c:pt idx="3">
                  <c:v>3.4</c:v>
                </c:pt>
                <c:pt idx="4">
                  <c:v>3.4249999999999998</c:v>
                </c:pt>
                <c:pt idx="5">
                  <c:v>3.45</c:v>
                </c:pt>
                <c:pt idx="6">
                  <c:v>3.3841483803586243</c:v>
                </c:pt>
                <c:pt idx="7">
                  <c:v>3.3182967607172484</c:v>
                </c:pt>
                <c:pt idx="8">
                  <c:v>3.2916155783920273</c:v>
                </c:pt>
                <c:pt idx="9">
                  <c:v>3.2042217198779537</c:v>
                </c:pt>
                <c:pt idx="10">
                  <c:v>3.2944547394784527</c:v>
                </c:pt>
                <c:pt idx="11">
                  <c:v>3.3846877590789517</c:v>
                </c:pt>
                <c:pt idx="12">
                  <c:v>3.4749207786794507</c:v>
                </c:pt>
                <c:pt idx="13">
                  <c:v>3.5651537982799497</c:v>
                </c:pt>
                <c:pt idx="14">
                  <c:v>3.6553868178804487</c:v>
                </c:pt>
                <c:pt idx="15">
                  <c:v>3.7456198374809477</c:v>
                </c:pt>
                <c:pt idx="16">
                  <c:v>3.8358528570814467</c:v>
                </c:pt>
                <c:pt idx="17">
                  <c:v>3.9260858766819458</c:v>
                </c:pt>
                <c:pt idx="18">
                  <c:v>4.0163188962824439</c:v>
                </c:pt>
                <c:pt idx="19">
                  <c:v>4.1135989077835351</c:v>
                </c:pt>
                <c:pt idx="20">
                  <c:v>4.2108789192846263</c:v>
                </c:pt>
                <c:pt idx="21">
                  <c:v>4.3081589307857175</c:v>
                </c:pt>
                <c:pt idx="22">
                  <c:v>4.4054389422868088</c:v>
                </c:pt>
                <c:pt idx="23">
                  <c:v>4.5027189537879</c:v>
                </c:pt>
                <c:pt idx="24">
                  <c:v>4.5999989652889912</c:v>
                </c:pt>
                <c:pt idx="25">
                  <c:v>4.6972789767900824</c:v>
                </c:pt>
                <c:pt idx="26">
                  <c:v>4.7945589882911737</c:v>
                </c:pt>
                <c:pt idx="27">
                  <c:v>4.8918389997922649</c:v>
                </c:pt>
                <c:pt idx="28">
                  <c:v>4.9891190112933579</c:v>
                </c:pt>
                <c:pt idx="29">
                  <c:v>5.1125459989883462</c:v>
                </c:pt>
                <c:pt idx="30">
                  <c:v>5.2359729866833344</c:v>
                </c:pt>
                <c:pt idx="31">
                  <c:v>5.3593999743783227</c:v>
                </c:pt>
                <c:pt idx="32">
                  <c:v>5.482826962073311</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0.7405901859105648</c:v>
                </c:pt>
                <c:pt idx="7">
                  <c:v>0.7451709335746044</c:v>
                </c:pt>
                <c:pt idx="8">
                  <c:v>0.7022203283408196</c:v>
                </c:pt>
                <c:pt idx="9">
                  <c:v>0.71955375379548081</c:v>
                </c:pt>
                <c:pt idx="10">
                  <c:v>0.71977416107313852</c:v>
                </c:pt>
                <c:pt idx="11">
                  <c:v>0.71999456835079623</c:v>
                </c:pt>
                <c:pt idx="12">
                  <c:v>0.72021497562845394</c:v>
                </c:pt>
                <c:pt idx="13">
                  <c:v>0.72043538290611164</c:v>
                </c:pt>
                <c:pt idx="14">
                  <c:v>0.72065579018376935</c:v>
                </c:pt>
                <c:pt idx="15">
                  <c:v>0.72087619746142706</c:v>
                </c:pt>
                <c:pt idx="16">
                  <c:v>0.72109660473908477</c:v>
                </c:pt>
                <c:pt idx="17">
                  <c:v>0.72131701201674248</c:v>
                </c:pt>
                <c:pt idx="18">
                  <c:v>0.7215374192944003</c:v>
                </c:pt>
                <c:pt idx="19">
                  <c:v>0.72957915058270539</c:v>
                </c:pt>
                <c:pt idx="20">
                  <c:v>0.73762088187101049</c:v>
                </c:pt>
                <c:pt idx="21">
                  <c:v>0.74566261315931559</c:v>
                </c:pt>
                <c:pt idx="22">
                  <c:v>0.75370434444762069</c:v>
                </c:pt>
                <c:pt idx="23">
                  <c:v>0.76174607573592579</c:v>
                </c:pt>
                <c:pt idx="24">
                  <c:v>0.76978780702423089</c:v>
                </c:pt>
                <c:pt idx="25">
                  <c:v>0.77782953831253598</c:v>
                </c:pt>
                <c:pt idx="26">
                  <c:v>0.78587126960084108</c:v>
                </c:pt>
                <c:pt idx="27">
                  <c:v>0.79391300088914618</c:v>
                </c:pt>
                <c:pt idx="28">
                  <c:v>0.80195473217745161</c:v>
                </c:pt>
                <c:pt idx="29">
                  <c:v>0.81126445562423333</c:v>
                </c:pt>
                <c:pt idx="30">
                  <c:v>0.82057417907101504</c:v>
                </c:pt>
                <c:pt idx="31">
                  <c:v>0.82988390251779676</c:v>
                </c:pt>
                <c:pt idx="32">
                  <c:v>0.83919362596457847</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2.7114063478211388</c:v>
                </c:pt>
                <c:pt idx="1">
                  <c:v>2.7742708985474289</c:v>
                </c:pt>
                <c:pt idx="2">
                  <c:v>2.8371354492737191</c:v>
                </c:pt>
                <c:pt idx="3">
                  <c:v>2.9</c:v>
                </c:pt>
                <c:pt idx="4">
                  <c:v>2.9652984627095749</c:v>
                </c:pt>
                <c:pt idx="5">
                  <c:v>3.0305969254191498</c:v>
                </c:pt>
                <c:pt idx="6">
                  <c:v>3.0494586397741084</c:v>
                </c:pt>
                <c:pt idx="7">
                  <c:v>3.0683203541290669</c:v>
                </c:pt>
                <c:pt idx="8">
                  <c:v>2.8914666816048276</c:v>
                </c:pt>
                <c:pt idx="9">
                  <c:v>2.9628388993511483</c:v>
                </c:pt>
                <c:pt idx="10">
                  <c:v>2.963746449693982</c:v>
                </c:pt>
                <c:pt idx="11">
                  <c:v>2.9646540000368158</c:v>
                </c:pt>
                <c:pt idx="12">
                  <c:v>2.9655615503796495</c:v>
                </c:pt>
                <c:pt idx="13">
                  <c:v>2.9664691007224833</c:v>
                </c:pt>
                <c:pt idx="14">
                  <c:v>2.967376651065317</c:v>
                </c:pt>
                <c:pt idx="15">
                  <c:v>2.9682842014081507</c:v>
                </c:pt>
                <c:pt idx="16">
                  <c:v>2.9691917517509845</c:v>
                </c:pt>
                <c:pt idx="17">
                  <c:v>2.9700993020938182</c:v>
                </c:pt>
                <c:pt idx="18">
                  <c:v>2.9710068524366524</c:v>
                </c:pt>
                <c:pt idx="19">
                  <c:v>3.0041195339471596</c:v>
                </c:pt>
                <c:pt idx="20">
                  <c:v>3.0372322154576668</c:v>
                </c:pt>
                <c:pt idx="21">
                  <c:v>3.0703448969681739</c:v>
                </c:pt>
                <c:pt idx="22">
                  <c:v>3.1034575784786811</c:v>
                </c:pt>
                <c:pt idx="23">
                  <c:v>3.1365702599891883</c:v>
                </c:pt>
                <c:pt idx="24">
                  <c:v>3.1696829414996954</c:v>
                </c:pt>
                <c:pt idx="25">
                  <c:v>3.2027956230102026</c:v>
                </c:pt>
                <c:pt idx="26">
                  <c:v>3.2359083045207098</c:v>
                </c:pt>
                <c:pt idx="27">
                  <c:v>3.2690209860312169</c:v>
                </c:pt>
                <c:pt idx="28">
                  <c:v>3.3021336675417237</c:v>
                </c:pt>
                <c:pt idx="29">
                  <c:v>3.3404674412519313</c:v>
                </c:pt>
                <c:pt idx="30">
                  <c:v>3.3788012149621389</c:v>
                </c:pt>
                <c:pt idx="31">
                  <c:v>3.4171349886723466</c:v>
                </c:pt>
                <c:pt idx="32">
                  <c:v>3.4554687623825542</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0.54719152540890392</c:v>
                </c:pt>
                <c:pt idx="7">
                  <c:v>0.55057605081780769</c:v>
                </c:pt>
                <c:pt idx="8">
                  <c:v>0.51884162111264742</c:v>
                </c:pt>
                <c:pt idx="9">
                  <c:v>0.53164857385863329</c:v>
                </c:pt>
                <c:pt idx="10">
                  <c:v>0.53181142370024237</c:v>
                </c:pt>
                <c:pt idx="11">
                  <c:v>0.53197427354185145</c:v>
                </c:pt>
                <c:pt idx="12">
                  <c:v>0.53213712338346053</c:v>
                </c:pt>
                <c:pt idx="13">
                  <c:v>0.53229997322506961</c:v>
                </c:pt>
                <c:pt idx="14">
                  <c:v>0.53246282306667869</c:v>
                </c:pt>
                <c:pt idx="15">
                  <c:v>0.53262567290828777</c:v>
                </c:pt>
                <c:pt idx="16">
                  <c:v>0.53278852274989685</c:v>
                </c:pt>
                <c:pt idx="17">
                  <c:v>0.53295137259150593</c:v>
                </c:pt>
                <c:pt idx="18">
                  <c:v>0.5331142224331149</c:v>
                </c:pt>
                <c:pt idx="19">
                  <c:v>0.53905592581278616</c:v>
                </c:pt>
                <c:pt idx="20">
                  <c:v>0.54499762919245742</c:v>
                </c:pt>
                <c:pt idx="21">
                  <c:v>0.55093933257212868</c:v>
                </c:pt>
                <c:pt idx="22">
                  <c:v>0.55688103595179994</c:v>
                </c:pt>
                <c:pt idx="23">
                  <c:v>0.5628227393314712</c:v>
                </c:pt>
                <c:pt idx="24">
                  <c:v>0.56876444271114246</c:v>
                </c:pt>
                <c:pt idx="25">
                  <c:v>0.57470614609081372</c:v>
                </c:pt>
                <c:pt idx="26">
                  <c:v>0.58064784947048498</c:v>
                </c:pt>
                <c:pt idx="27">
                  <c:v>0.58658955285015624</c:v>
                </c:pt>
                <c:pt idx="28">
                  <c:v>0.59253125622982783</c:v>
                </c:pt>
                <c:pt idx="29">
                  <c:v>0.59940982668740983</c:v>
                </c:pt>
                <c:pt idx="30">
                  <c:v>0.60628839714499183</c:v>
                </c:pt>
                <c:pt idx="31">
                  <c:v>0.61316696760257383</c:v>
                </c:pt>
                <c:pt idx="32">
                  <c:v>0.62004553806015583</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0.27326501935541331</c:v>
                </c:pt>
                <c:pt idx="1">
                  <c:v>0.27740453823694228</c:v>
                </c:pt>
                <c:pt idx="2">
                  <c:v>0.28154405711847125</c:v>
                </c:pt>
                <c:pt idx="3">
                  <c:v>0.28568357599999999</c:v>
                </c:pt>
                <c:pt idx="4">
                  <c:v>0.2876204765</c:v>
                </c:pt>
                <c:pt idx="5">
                  <c:v>0.289557377</c:v>
                </c:pt>
                <c:pt idx="6">
                  <c:v>0.29135951323545128</c:v>
                </c:pt>
                <c:pt idx="7">
                  <c:v>0.29316164947090256</c:v>
                </c:pt>
                <c:pt idx="8">
                  <c:v>0.27626422404971984</c:v>
                </c:pt>
                <c:pt idx="9">
                  <c:v>0.2830834588968083</c:v>
                </c:pt>
                <c:pt idx="10">
                  <c:v>0.28317017049298338</c:v>
                </c:pt>
                <c:pt idx="11">
                  <c:v>0.28325688208915845</c:v>
                </c:pt>
                <c:pt idx="12">
                  <c:v>0.28334359368533352</c:v>
                </c:pt>
                <c:pt idx="13">
                  <c:v>0.28343030528150859</c:v>
                </c:pt>
                <c:pt idx="14">
                  <c:v>0.28351701687768366</c:v>
                </c:pt>
                <c:pt idx="15">
                  <c:v>0.28360372847385873</c:v>
                </c:pt>
                <c:pt idx="16">
                  <c:v>0.2836904400700338</c:v>
                </c:pt>
                <c:pt idx="17">
                  <c:v>0.28377715166620887</c:v>
                </c:pt>
                <c:pt idx="18">
                  <c:v>0.28386386326238411</c:v>
                </c:pt>
                <c:pt idx="19">
                  <c:v>0.28702760342301031</c:v>
                </c:pt>
                <c:pt idx="20">
                  <c:v>0.29019134358363652</c:v>
                </c:pt>
                <c:pt idx="21">
                  <c:v>0.29335508374426272</c:v>
                </c:pt>
                <c:pt idx="22">
                  <c:v>0.29651882390488893</c:v>
                </c:pt>
                <c:pt idx="23">
                  <c:v>0.29968256406551513</c:v>
                </c:pt>
                <c:pt idx="24">
                  <c:v>0.30284630422614134</c:v>
                </c:pt>
                <c:pt idx="25">
                  <c:v>0.30601004438676754</c:v>
                </c:pt>
                <c:pt idx="26">
                  <c:v>0.30917378454739375</c:v>
                </c:pt>
                <c:pt idx="27">
                  <c:v>0.31233752470801995</c:v>
                </c:pt>
                <c:pt idx="28">
                  <c:v>0.3155012648686461</c:v>
                </c:pt>
                <c:pt idx="29">
                  <c:v>0.31916385254995056</c:v>
                </c:pt>
                <c:pt idx="30">
                  <c:v>0.32282644023125501</c:v>
                </c:pt>
                <c:pt idx="31">
                  <c:v>0.32648902791255946</c:v>
                </c:pt>
                <c:pt idx="32">
                  <c:v>0.33015161559386391</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5.0361375113209643</c:v>
                </c:pt>
                <c:pt idx="1">
                  <c:v>5.3607583408806443</c:v>
                </c:pt>
                <c:pt idx="2">
                  <c:v>5.6853791704403243</c:v>
                </c:pt>
                <c:pt idx="3">
                  <c:v>6.01</c:v>
                </c:pt>
                <c:pt idx="4">
                  <c:v>6.0652596920330133</c:v>
                </c:pt>
                <c:pt idx="5">
                  <c:v>6.1205193840660259</c:v>
                </c:pt>
                <c:pt idx="6">
                  <c:v>6.1586120407825806</c:v>
                </c:pt>
                <c:pt idx="7">
                  <c:v>6.1967046974991353</c:v>
                </c:pt>
                <c:pt idx="8">
                  <c:v>5.8395353485339427</c:v>
                </c:pt>
                <c:pt idx="9">
                  <c:v>5.9836769328324619</c:v>
                </c:pt>
                <c:pt idx="10">
                  <c:v>5.9855097992947552</c:v>
                </c:pt>
                <c:pt idx="11">
                  <c:v>5.9873426657570485</c:v>
                </c:pt>
                <c:pt idx="12">
                  <c:v>5.9891755322193418</c:v>
                </c:pt>
                <c:pt idx="13">
                  <c:v>5.9910083986816351</c:v>
                </c:pt>
                <c:pt idx="14">
                  <c:v>5.9928412651439285</c:v>
                </c:pt>
                <c:pt idx="15">
                  <c:v>5.9946741316062218</c:v>
                </c:pt>
                <c:pt idx="16">
                  <c:v>5.9965069980685151</c:v>
                </c:pt>
                <c:pt idx="17">
                  <c:v>5.9983398645308084</c:v>
                </c:pt>
                <c:pt idx="18">
                  <c:v>6.0001727309931017</c:v>
                </c:pt>
                <c:pt idx="19">
                  <c:v>6.0670462922191408</c:v>
                </c:pt>
                <c:pt idx="20">
                  <c:v>6.13391985344518</c:v>
                </c:pt>
                <c:pt idx="21">
                  <c:v>6.2007934146712191</c:v>
                </c:pt>
                <c:pt idx="22">
                  <c:v>6.2676669758972583</c:v>
                </c:pt>
                <c:pt idx="23">
                  <c:v>6.3345405371232975</c:v>
                </c:pt>
                <c:pt idx="24">
                  <c:v>6.4014140983493366</c:v>
                </c:pt>
                <c:pt idx="25">
                  <c:v>6.4682876595753758</c:v>
                </c:pt>
                <c:pt idx="26">
                  <c:v>6.5351612208014149</c:v>
                </c:pt>
                <c:pt idx="27">
                  <c:v>6.6020347820274541</c:v>
                </c:pt>
                <c:pt idx="28">
                  <c:v>6.668908343253495</c:v>
                </c:pt>
                <c:pt idx="29">
                  <c:v>6.7463262945124791</c:v>
                </c:pt>
                <c:pt idx="30">
                  <c:v>6.8237442457714632</c:v>
                </c:pt>
                <c:pt idx="31">
                  <c:v>6.9011621970304473</c:v>
                </c:pt>
                <c:pt idx="32">
                  <c:v>6.9785801482894314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1.5653068685251963</c:v>
                </c:pt>
                <c:pt idx="1">
                  <c:v>1.6102045790167996</c:v>
                </c:pt>
                <c:pt idx="2">
                  <c:v>1.6551022895084029</c:v>
                </c:pt>
                <c:pt idx="3">
                  <c:v>1.7</c:v>
                </c:pt>
                <c:pt idx="4">
                  <c:v>1.74</c:v>
                </c:pt>
                <c:pt idx="5">
                  <c:v>1.78</c:v>
                </c:pt>
                <c:pt idx="6">
                  <c:v>1.7910782965792071</c:v>
                </c:pt>
                <c:pt idx="7">
                  <c:v>1.802156593158414</c:v>
                </c:pt>
                <c:pt idx="8">
                  <c:v>1.6982828201558868</c:v>
                </c:pt>
                <c:pt idx="9">
                  <c:v>1.7402027952350143</c:v>
                </c:pt>
                <c:pt idx="10">
                  <c:v>1.7407358386089762</c:v>
                </c:pt>
                <c:pt idx="11">
                  <c:v>1.7412688819829381</c:v>
                </c:pt>
                <c:pt idx="12">
                  <c:v>1.7418019253568999</c:v>
                </c:pt>
                <c:pt idx="13">
                  <c:v>1.7423349687308618</c:v>
                </c:pt>
                <c:pt idx="14">
                  <c:v>1.7428680121048237</c:v>
                </c:pt>
                <c:pt idx="15">
                  <c:v>1.7434010554787855</c:v>
                </c:pt>
                <c:pt idx="16">
                  <c:v>1.7439340988527474</c:v>
                </c:pt>
                <c:pt idx="17">
                  <c:v>1.7444671422267093</c:v>
                </c:pt>
                <c:pt idx="18">
                  <c:v>1.745000185600672</c:v>
                </c:pt>
                <c:pt idx="19">
                  <c:v>1.7644486884993382</c:v>
                </c:pt>
                <c:pt idx="20">
                  <c:v>1.7838971913980044</c:v>
                </c:pt>
                <c:pt idx="21">
                  <c:v>1.8033456942966706</c:v>
                </c:pt>
                <c:pt idx="22">
                  <c:v>1.8227941971953368</c:v>
                </c:pt>
                <c:pt idx="23">
                  <c:v>1.8422427000940029</c:v>
                </c:pt>
                <c:pt idx="24">
                  <c:v>1.8616912029926691</c:v>
                </c:pt>
                <c:pt idx="25">
                  <c:v>1.8811397058913353</c:v>
                </c:pt>
                <c:pt idx="26">
                  <c:v>1.9005882087900015</c:v>
                </c:pt>
                <c:pt idx="27">
                  <c:v>1.9200367116886676</c:v>
                </c:pt>
                <c:pt idx="28">
                  <c:v>1.9394852145873329</c:v>
                </c:pt>
                <c:pt idx="29">
                  <c:v>1.9620002896314128</c:v>
                </c:pt>
                <c:pt idx="30">
                  <c:v>1.9845153646754925</c:v>
                </c:pt>
                <c:pt idx="31">
                  <c:v>2.0070304397195722</c:v>
                </c:pt>
                <c:pt idx="32">
                  <c:v>2.0295455147636519</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0.1026812946226722</c:v>
                </c:pt>
                <c:pt idx="7">
                  <c:v>0.10331640579404838</c:v>
                </c:pt>
                <c:pt idx="8">
                  <c:v>9.7361393380793235E-2</c:v>
                </c:pt>
                <c:pt idx="9">
                  <c:v>9.9764636901691184E-2</c:v>
                </c:pt>
                <c:pt idx="10">
                  <c:v>9.9795195914009621E-2</c:v>
                </c:pt>
                <c:pt idx="11">
                  <c:v>9.9825754926328059E-2</c:v>
                </c:pt>
                <c:pt idx="12">
                  <c:v>9.9856313938646496E-2</c:v>
                </c:pt>
                <c:pt idx="13">
                  <c:v>9.9886872950964933E-2</c:v>
                </c:pt>
                <c:pt idx="14">
                  <c:v>9.9917431963283371E-2</c:v>
                </c:pt>
                <c:pt idx="15">
                  <c:v>9.9947990975601808E-2</c:v>
                </c:pt>
                <c:pt idx="16">
                  <c:v>9.9978549987920246E-2</c:v>
                </c:pt>
                <c:pt idx="17">
                  <c:v>0.10000910900023868</c:v>
                </c:pt>
                <c:pt idx="18">
                  <c:v>0.10003966801255715</c:v>
                </c:pt>
                <c:pt idx="19">
                  <c:v>0.1011546373915742</c:v>
                </c:pt>
                <c:pt idx="20">
                  <c:v>0.10226960677059124</c:v>
                </c:pt>
                <c:pt idx="21">
                  <c:v>0.10338457614960829</c:v>
                </c:pt>
                <c:pt idx="22">
                  <c:v>0.10449954552862534</c:v>
                </c:pt>
                <c:pt idx="23">
                  <c:v>0.10561451490764238</c:v>
                </c:pt>
                <c:pt idx="24">
                  <c:v>0.10672948428665943</c:v>
                </c:pt>
                <c:pt idx="25">
                  <c:v>0.10784445366567648</c:v>
                </c:pt>
                <c:pt idx="26">
                  <c:v>0.10895942304469353</c:v>
                </c:pt>
                <c:pt idx="27">
                  <c:v>0.11007439242371057</c:v>
                </c:pt>
                <c:pt idx="28">
                  <c:v>0.11118936180272759</c:v>
                </c:pt>
                <c:pt idx="29">
                  <c:v>0.1124801356669792</c:v>
                </c:pt>
                <c:pt idx="30">
                  <c:v>0.11377090953123081</c:v>
                </c:pt>
                <c:pt idx="31">
                  <c:v>0.11506168339548242</c:v>
                </c:pt>
                <c:pt idx="32">
                  <c:v>0.11635245725973403</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2.2812098911093932E-2</c:v>
                </c:pt>
                <c:pt idx="7">
                  <c:v>2.2953197822187865E-2</c:v>
                </c:pt>
                <c:pt idx="8">
                  <c:v>2.1630207761659609E-2</c:v>
                </c:pt>
                <c:pt idx="9">
                  <c:v>2.2164122230771348E-2</c:v>
                </c:pt>
                <c:pt idx="10">
                  <c:v>2.217091134668769E-2</c:v>
                </c:pt>
                <c:pt idx="11">
                  <c:v>2.2177700462604033E-2</c:v>
                </c:pt>
                <c:pt idx="12">
                  <c:v>2.2184489578520376E-2</c:v>
                </c:pt>
                <c:pt idx="13">
                  <c:v>2.2191278694436718E-2</c:v>
                </c:pt>
                <c:pt idx="14">
                  <c:v>2.2198067810353061E-2</c:v>
                </c:pt>
                <c:pt idx="15">
                  <c:v>2.2204856926269403E-2</c:v>
                </c:pt>
                <c:pt idx="16">
                  <c:v>2.2211646042185746E-2</c:v>
                </c:pt>
                <c:pt idx="17">
                  <c:v>2.2218435158102089E-2</c:v>
                </c:pt>
                <c:pt idx="18">
                  <c:v>2.2225224274018442E-2</c:v>
                </c:pt>
                <c:pt idx="19">
                  <c:v>2.2472930458971058E-2</c:v>
                </c:pt>
                <c:pt idx="20">
                  <c:v>2.2720636643923674E-2</c:v>
                </c:pt>
                <c:pt idx="21">
                  <c:v>2.296834282887629E-2</c:v>
                </c:pt>
                <c:pt idx="22">
                  <c:v>2.3216049013828906E-2</c:v>
                </c:pt>
                <c:pt idx="23">
                  <c:v>2.3463755198781522E-2</c:v>
                </c:pt>
                <c:pt idx="24">
                  <c:v>2.3711461383734138E-2</c:v>
                </c:pt>
                <c:pt idx="25">
                  <c:v>2.3959167568686754E-2</c:v>
                </c:pt>
                <c:pt idx="26">
                  <c:v>2.420687375363937E-2</c:v>
                </c:pt>
                <c:pt idx="27">
                  <c:v>2.4454579938591986E-2</c:v>
                </c:pt>
                <c:pt idx="28">
                  <c:v>2.4702286123544609E-2</c:v>
                </c:pt>
                <c:pt idx="29">
                  <c:v>2.4989049756311089E-2</c:v>
                </c:pt>
                <c:pt idx="30">
                  <c:v>2.527581338907757E-2</c:v>
                </c:pt>
                <c:pt idx="31">
                  <c:v>2.556257702184405E-2</c:v>
                </c:pt>
                <c:pt idx="32">
                  <c:v>2.5849340654610531E-2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22.394471154794275</c:v>
                </c:pt>
                <c:pt idx="2">
                  <c:v>22.788942309588549</c:v>
                </c:pt>
                <c:pt idx="3">
                  <c:v>23.18341346438282</c:v>
                </c:pt>
                <c:pt idx="4">
                  <c:v>23.396576241140856</c:v>
                </c:pt>
                <c:pt idx="5">
                  <c:v>23.609739017898892</c:v>
                </c:pt>
                <c:pt idx="6">
                  <c:v>23.75668041733595</c:v>
                </c:pt>
                <c:pt idx="7">
                  <c:v>23.903621816773004</c:v>
                </c:pt>
                <c:pt idx="8">
                  <c:v>22.525850653068428</c:v>
                </c:pt>
                <c:pt idx="9">
                  <c:v>23.081872940290349</c:v>
                </c:pt>
                <c:pt idx="10">
                  <c:v>28.143818973593948</c:v>
                </c:pt>
                <c:pt idx="11">
                  <c:v>33.205765006897551</c:v>
                </c:pt>
                <c:pt idx="12">
                  <c:v>38.267711040201149</c:v>
                </c:pt>
                <c:pt idx="13">
                  <c:v>43.329657073504748</c:v>
                </c:pt>
                <c:pt idx="14">
                  <c:v>48.391603106808347</c:v>
                </c:pt>
                <c:pt idx="15">
                  <c:v>53.453549140111946</c:v>
                </c:pt>
                <c:pt idx="16">
                  <c:v>58.515495173415545</c:v>
                </c:pt>
                <c:pt idx="17">
                  <c:v>63.577441206719143</c:v>
                </c:pt>
                <c:pt idx="18">
                  <c:v>68.639387240022742</c:v>
                </c:pt>
                <c:pt idx="19">
                  <c:v>73.865947759306707</c:v>
                </c:pt>
                <c:pt idx="20">
                  <c:v>79.092508278590671</c:v>
                </c:pt>
                <c:pt idx="21">
                  <c:v>84.319068797874635</c:v>
                </c:pt>
                <c:pt idx="22">
                  <c:v>89.5456293171586</c:v>
                </c:pt>
                <c:pt idx="23">
                  <c:v>94.772189836442564</c:v>
                </c:pt>
                <c:pt idx="24">
                  <c:v>99.998750355726528</c:v>
                </c:pt>
                <c:pt idx="25">
                  <c:v>105.22531087501049</c:v>
                </c:pt>
                <c:pt idx="26">
                  <c:v>110.45187139429446</c:v>
                </c:pt>
                <c:pt idx="27">
                  <c:v>115.67843191357842</c:v>
                </c:pt>
                <c:pt idx="28">
                  <c:v>120.90499243286243</c:v>
                </c:pt>
                <c:pt idx="29">
                  <c:v>128.16677470407387</c:v>
                </c:pt>
                <c:pt idx="30">
                  <c:v>135.42855697528532</c:v>
                </c:pt>
                <c:pt idx="31">
                  <c:v>142.69033924649676</c:v>
                </c:pt>
                <c:pt idx="32">
                  <c:v>149.95212151770821</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c:v>
                </c:pt>
                <c:pt idx="2">
                  <c:v>26.000111453212398</c:v>
                </c:pt>
                <c:pt idx="3">
                  <c:v>26.4501671798186</c:v>
                </c:pt>
                <c:pt idx="4">
                  <c:v>26.693366529665269</c:v>
                </c:pt>
                <c:pt idx="5">
                  <c:v>26.936565879511939</c:v>
                </c:pt>
                <c:pt idx="6">
                  <c:v>27.237648406378405</c:v>
                </c:pt>
                <c:pt idx="7">
                  <c:v>27.538730933244871</c:v>
                </c:pt>
                <c:pt idx="8">
                  <c:v>25.699947790546275</c:v>
                </c:pt>
                <c:pt idx="9">
                  <c:v>26.592015771098485</c:v>
                </c:pt>
                <c:pt idx="10">
                  <c:v>27.340864661736958</c:v>
                </c:pt>
                <c:pt idx="11">
                  <c:v>28.089713552375432</c:v>
                </c:pt>
                <c:pt idx="12">
                  <c:v>28.838562443013906</c:v>
                </c:pt>
                <c:pt idx="13">
                  <c:v>29.58741133365238</c:v>
                </c:pt>
                <c:pt idx="14">
                  <c:v>30.336260224290854</c:v>
                </c:pt>
                <c:pt idx="15">
                  <c:v>31.085109114929327</c:v>
                </c:pt>
                <c:pt idx="16">
                  <c:v>31.833958005567801</c:v>
                </c:pt>
                <c:pt idx="17">
                  <c:v>32.582806896206272</c:v>
                </c:pt>
                <c:pt idx="18">
                  <c:v>33.331655786844742</c:v>
                </c:pt>
                <c:pt idx="19">
                  <c:v>34.397033608749112</c:v>
                </c:pt>
                <c:pt idx="20">
                  <c:v>35.462411430653482</c:v>
                </c:pt>
                <c:pt idx="21">
                  <c:v>36.527789252557852</c:v>
                </c:pt>
                <c:pt idx="22">
                  <c:v>37.593167074462222</c:v>
                </c:pt>
                <c:pt idx="23">
                  <c:v>38.658544896366593</c:v>
                </c:pt>
                <c:pt idx="24">
                  <c:v>39.723922718270963</c:v>
                </c:pt>
                <c:pt idx="25">
                  <c:v>40.789300540175333</c:v>
                </c:pt>
                <c:pt idx="26">
                  <c:v>41.854678362079703</c:v>
                </c:pt>
                <c:pt idx="27">
                  <c:v>42.920056183984073</c:v>
                </c:pt>
                <c:pt idx="28">
                  <c:v>43.985434005888429</c:v>
                </c:pt>
                <c:pt idx="29">
                  <c:v>45.412425305487382</c:v>
                </c:pt>
                <c:pt idx="30">
                  <c:v>46.839416605086335</c:v>
                </c:pt>
                <c:pt idx="31">
                  <c:v>48.266407904685288</c:v>
                </c:pt>
                <c:pt idx="32">
                  <c:v>49.693399204284241</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81.711261480059846</c:v>
                </c:pt>
                <c:pt idx="10">
                  <c:v>82.596353096491868</c:v>
                </c:pt>
                <c:pt idx="11">
                  <c:v>83.481444712923889</c:v>
                </c:pt>
                <c:pt idx="12">
                  <c:v>84.36653632935591</c:v>
                </c:pt>
                <c:pt idx="13">
                  <c:v>85.251627945787931</c:v>
                </c:pt>
                <c:pt idx="14">
                  <c:v>86.136719562219952</c:v>
                </c:pt>
                <c:pt idx="15">
                  <c:v>87.021811178651973</c:v>
                </c:pt>
                <c:pt idx="16">
                  <c:v>87.906902795083994</c:v>
                </c:pt>
                <c:pt idx="17">
                  <c:v>88.791994411516015</c:v>
                </c:pt>
                <c:pt idx="18">
                  <c:v>89.677086027947979</c:v>
                </c:pt>
                <c:pt idx="19">
                  <c:v>92.062691644320012</c:v>
                </c:pt>
                <c:pt idx="20">
                  <c:v>94.448297260692044</c:v>
                </c:pt>
                <c:pt idx="21">
                  <c:v>96.833902877064077</c:v>
                </c:pt>
                <c:pt idx="22">
                  <c:v>99.219508493436109</c:v>
                </c:pt>
                <c:pt idx="23">
                  <c:v>101.60511410980814</c:v>
                </c:pt>
                <c:pt idx="24">
                  <c:v>103.99071972618017</c:v>
                </c:pt>
                <c:pt idx="25">
                  <c:v>106.37632534255221</c:v>
                </c:pt>
                <c:pt idx="26">
                  <c:v>108.76193095892424</c:v>
                </c:pt>
                <c:pt idx="27">
                  <c:v>111.14753657529627</c:v>
                </c:pt>
                <c:pt idx="28">
                  <c:v>113.53314219166836</c:v>
                </c:pt>
                <c:pt idx="29">
                  <c:v>116.30993270449014</c:v>
                </c:pt>
                <c:pt idx="30">
                  <c:v>119.08672321731191</c:v>
                </c:pt>
                <c:pt idx="31">
                  <c:v>121.86351373013369</c:v>
                </c:pt>
                <c:pt idx="32">
                  <c:v>124.64030424295547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30.008313344827656</c:v>
                </c:pt>
                <c:pt idx="6">
                  <c:v>26.836616309234032</c:v>
                </c:pt>
                <c:pt idx="7">
                  <c:v>21.333461116693869</c:v>
                </c:pt>
                <c:pt idx="8">
                  <c:v>16.431828041993075</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17.984951014535756</c:v>
                </c:pt>
                <c:pt idx="6">
                  <c:v>21.420696808231607</c:v>
                </c:pt>
                <c:pt idx="7">
                  <c:v>24.977857902460372</c:v>
                </c:pt>
                <c:pt idx="8">
                  <c:v>27.641594144089122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12.999164931506851</c:v>
                </c:pt>
                <c:pt idx="5">
                  <c:v>11.998316089840857</c:v>
                </c:pt>
                <c:pt idx="6">
                  <c:v>17.698776882534368</c:v>
                </c:pt>
                <c:pt idx="7">
                  <c:v>25.063986980845762</c:v>
                </c:pt>
                <c:pt idx="8">
                  <c:v>31.444486813917798</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0.15004156672413829</c:v>
                </c:pt>
                <c:pt idx="5">
                  <c:v>0.13418308154617017</c:v>
                </c:pt>
                <c:pt idx="6">
                  <c:v>0.10666730558346935</c:v>
                </c:pt>
                <c:pt idx="7">
                  <c:v>8.2159140209965384E-2</c:v>
                </c:pt>
                <c:pt idx="9">
                  <c:v>0.1283823833256614</c:v>
                </c:pt>
                <c:pt idx="10">
                  <c:v>0.12877680945571371</c:v>
                </c:pt>
                <c:pt idx="11">
                  <c:v>0.12973355042768442</c:v>
                </c:pt>
                <c:pt idx="12">
                  <c:v>0.13499132813487882</c:v>
                </c:pt>
                <c:pt idx="13">
                  <c:v>0.15004156672413829</c:v>
                </c:pt>
                <c:pt idx="14">
                  <c:v>0.31868481867215415</c:v>
                </c:pt>
                <c:pt idx="15">
                  <c:v>0.19253448657816216</c:v>
                </c:pt>
                <c:pt idx="16">
                  <c:v>0.14088238567503814</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2.9846327731469469</c:v>
                </c:pt>
                <c:pt idx="5">
                  <c:v>3.5548005477368578</c:v>
                </c:pt>
                <c:pt idx="6">
                  <c:v>4.1451173950064293</c:v>
                </c:pt>
                <c:pt idx="7">
                  <c:v>4.587168890134711</c:v>
                </c:pt>
                <c:pt idx="9">
                  <c:v>2.7636773332492934</c:v>
                </c:pt>
                <c:pt idx="10">
                  <c:v>2.8913337107360779</c:v>
                </c:pt>
                <c:pt idx="11">
                  <c:v>3.0495903806306055</c:v>
                </c:pt>
                <c:pt idx="12">
                  <c:v>3.2047358801985588</c:v>
                </c:pt>
                <c:pt idx="13">
                  <c:v>2.9846327731469469</c:v>
                </c:pt>
                <c:pt idx="14">
                  <c:v>3.2082074943325134</c:v>
                </c:pt>
                <c:pt idx="15">
                  <c:v>3.5539200265436359</c:v>
                </c:pt>
                <c:pt idx="16">
                  <c:v>3.5494638442792699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4.1144048002403828</c:v>
                </c:pt>
                <c:pt idx="4">
                  <c:v>4.009668569475541</c:v>
                </c:pt>
                <c:pt idx="5">
                  <c:v>6.1891465249896314</c:v>
                </c:pt>
                <c:pt idx="6">
                  <c:v>9.7777169463027587</c:v>
                </c:pt>
                <c:pt idx="7">
                  <c:v>13.613129207191013</c:v>
                </c:pt>
                <c:pt idx="9">
                  <c:v>3.9385634462472403</c:v>
                </c:pt>
                <c:pt idx="10">
                  <c:v>4.2313538823878662</c:v>
                </c:pt>
                <c:pt idx="11">
                  <c:v>4.4526615366410756</c:v>
                </c:pt>
                <c:pt idx="12">
                  <c:v>4.1144048002403828</c:v>
                </c:pt>
                <c:pt idx="13">
                  <c:v>4.009668569475541</c:v>
                </c:pt>
                <c:pt idx="14">
                  <c:v>5.3252996448839385</c:v>
                </c:pt>
                <c:pt idx="15">
                  <c:v>7.1690264552047545</c:v>
                </c:pt>
                <c:pt idx="16">
                  <c:v>8.5499538275680358</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0.46372346858460045</c:v>
                </c:pt>
                <c:pt idx="1">
                  <c:v>0.46905924231932195</c:v>
                </c:pt>
                <c:pt idx="2">
                  <c:v>0.47271120514266252</c:v>
                </c:pt>
                <c:pt idx="3">
                  <c:v>0.45580929278482035</c:v>
                </c:pt>
                <c:pt idx="4">
                  <c:v>0.46285810456706189</c:v>
                </c:pt>
                <c:pt idx="5">
                  <c:v>0.53807607015566661</c:v>
                </c:pt>
                <c:pt idx="6">
                  <c:v>0.64618078941859403</c:v>
                </c:pt>
                <c:pt idx="7">
                  <c:v>0.7257432541900749</c:v>
                </c:pt>
                <c:pt idx="9">
                  <c:v>0.46372346858460045</c:v>
                </c:pt>
                <c:pt idx="10">
                  <c:v>0.46905924231932195</c:v>
                </c:pt>
                <c:pt idx="11">
                  <c:v>0.47271120514266252</c:v>
                </c:pt>
                <c:pt idx="12">
                  <c:v>0.45580929278482035</c:v>
                </c:pt>
                <c:pt idx="13">
                  <c:v>0.46285810456706189</c:v>
                </c:pt>
                <c:pt idx="14">
                  <c:v>0.53922155573071806</c:v>
                </c:pt>
                <c:pt idx="15">
                  <c:v>0.62478894268101892</c:v>
                </c:pt>
                <c:pt idx="16">
                  <c:v>0.70050467631281088</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112.08301521214011</c:v>
                </c:pt>
                <c:pt idx="1">
                  <c:v>114.1280671291118</c:v>
                </c:pt>
                <c:pt idx="2">
                  <c:v>119.80810276258545</c:v>
                </c:pt>
                <c:pt idx="3">
                  <c:v>116.60891421435548</c:v>
                </c:pt>
                <c:pt idx="4">
                  <c:v>112.14292725889912</c:v>
                </c:pt>
                <c:pt idx="5">
                  <c:v>154.54076845319435</c:v>
                </c:pt>
                <c:pt idx="6">
                  <c:v>219.15829094438195</c:v>
                </c:pt>
                <c:pt idx="7">
                  <c:v>285.00821249575284</c:v>
                </c:pt>
                <c:pt idx="9">
                  <c:v>112.08301521214011</c:v>
                </c:pt>
                <c:pt idx="10">
                  <c:v>114.1280671291118</c:v>
                </c:pt>
                <c:pt idx="11">
                  <c:v>119.80810276258545</c:v>
                </c:pt>
                <c:pt idx="12">
                  <c:v>116.60891421435548</c:v>
                </c:pt>
                <c:pt idx="13">
                  <c:v>112.14292725889912</c:v>
                </c:pt>
                <c:pt idx="14">
                  <c:v>123.63261476255548</c:v>
                </c:pt>
                <c:pt idx="15">
                  <c:v>175.32663275550556</c:v>
                </c:pt>
                <c:pt idx="16">
                  <c:v>228.00656999660228</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14.373795881326103</c:v>
                </c:pt>
                <c:pt idx="1">
                  <c:v>14.511878244495927</c:v>
                </c:pt>
                <c:pt idx="2">
                  <c:v>15.234119386494047</c:v>
                </c:pt>
                <c:pt idx="3">
                  <c:v>14.827328700723671</c:v>
                </c:pt>
                <c:pt idx="4">
                  <c:v>14.259459108524489</c:v>
                </c:pt>
                <c:pt idx="5">
                  <c:v>19.650528323295603</c:v>
                </c:pt>
                <c:pt idx="6">
                  <c:v>27.86692629131041</c:v>
                </c:pt>
                <c:pt idx="7">
                  <c:v>36.240029139727497</c:v>
                </c:pt>
                <c:pt idx="9">
                  <c:v>14.373795881326103</c:v>
                </c:pt>
                <c:pt idx="10">
                  <c:v>14.511878244495927</c:v>
                </c:pt>
                <c:pt idx="11">
                  <c:v>15.234119386494047</c:v>
                </c:pt>
                <c:pt idx="12">
                  <c:v>14.827328700723671</c:v>
                </c:pt>
                <c:pt idx="13">
                  <c:v>14.259459108524489</c:v>
                </c:pt>
                <c:pt idx="14">
                  <c:v>15.720422658636483</c:v>
                </c:pt>
                <c:pt idx="15">
                  <c:v>22.293541033048328</c:v>
                </c:pt>
                <c:pt idx="16">
                  <c:v>28.992023311781999</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3.9406985557094738</c:v>
                </c:pt>
                <c:pt idx="1">
                  <c:v>3.978555011554878</c:v>
                </c:pt>
                <c:pt idx="2">
                  <c:v>4.1765635716210152</c:v>
                </c:pt>
                <c:pt idx="3">
                  <c:v>4.0650384406725513</c:v>
                </c:pt>
                <c:pt idx="4">
                  <c:v>3.9093521556935138</c:v>
                </c:pt>
                <c:pt idx="5">
                  <c:v>5.3873596941182456</c:v>
                </c:pt>
                <c:pt idx="6">
                  <c:v>7.639955172237908</c:v>
                </c:pt>
                <c:pt idx="7">
                  <c:v>9.9355126279014527</c:v>
                </c:pt>
                <c:pt idx="9">
                  <c:v>3.9406985557094738</c:v>
                </c:pt>
                <c:pt idx="10">
                  <c:v>3.978555011554878</c:v>
                </c:pt>
                <c:pt idx="11">
                  <c:v>4.1765635716210152</c:v>
                </c:pt>
                <c:pt idx="12">
                  <c:v>4.0650384406725513</c:v>
                </c:pt>
                <c:pt idx="13">
                  <c:v>3.9093521556935138</c:v>
                </c:pt>
                <c:pt idx="14">
                  <c:v>5.3873596941182456</c:v>
                </c:pt>
                <c:pt idx="15">
                  <c:v>7.639955172237908</c:v>
                </c:pt>
                <c:pt idx="16">
                  <c:v>9.9355126279014527</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27.595775892451353</c:v>
                </c:pt>
                <c:pt idx="1">
                  <c:v>18.748294606662949</c:v>
                </c:pt>
                <c:pt idx="2">
                  <c:v>19.184981999331484</c:v>
                </c:pt>
                <c:pt idx="3">
                  <c:v>19.703256837503705</c:v>
                </c:pt>
                <c:pt idx="4">
                  <c:v>19.775150318488397</c:v>
                </c:pt>
                <c:pt idx="5">
                  <c:v>19.857712470285502</c:v>
                </c:pt>
                <c:pt idx="6">
                  <c:v>18.284713284581787</c:v>
                </c:pt>
                <c:pt idx="7">
                  <c:v>16.198346025339866</c:v>
                </c:pt>
                <c:pt idx="9">
                  <c:v>27.595775892451353</c:v>
                </c:pt>
                <c:pt idx="10">
                  <c:v>18.748294606662949</c:v>
                </c:pt>
                <c:pt idx="11">
                  <c:v>19.184981999331484</c:v>
                </c:pt>
                <c:pt idx="12">
                  <c:v>19.703256837503705</c:v>
                </c:pt>
                <c:pt idx="13">
                  <c:v>19.775150318488397</c:v>
                </c:pt>
                <c:pt idx="14">
                  <c:v>24.496738768189417</c:v>
                </c:pt>
                <c:pt idx="15">
                  <c:v>24.863437366716703</c:v>
                </c:pt>
                <c:pt idx="16">
                  <c:v>24.753762218231557</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95.660972173859577</c:v>
                </c:pt>
                <c:pt idx="1">
                  <c:v>99.188612682547898</c:v>
                </c:pt>
                <c:pt idx="2">
                  <c:v>101.49892503700374</c:v>
                </c:pt>
                <c:pt idx="3">
                  <c:v>104.24087907949597</c:v>
                </c:pt>
                <c:pt idx="4">
                  <c:v>104.62123445524605</c:v>
                </c:pt>
                <c:pt idx="5">
                  <c:v>105.05803286644289</c:v>
                </c:pt>
                <c:pt idx="6">
                  <c:v>96.736016904240131</c:v>
                </c:pt>
                <c:pt idx="7">
                  <c:v>85.69800633676428</c:v>
                </c:pt>
                <c:pt idx="9">
                  <c:v>95.660972173859577</c:v>
                </c:pt>
                <c:pt idx="10">
                  <c:v>99.188612682547898</c:v>
                </c:pt>
                <c:pt idx="11">
                  <c:v>101.49892503700374</c:v>
                </c:pt>
                <c:pt idx="12">
                  <c:v>104.24087907949597</c:v>
                </c:pt>
                <c:pt idx="13">
                  <c:v>104.62123445524605</c:v>
                </c:pt>
                <c:pt idx="14">
                  <c:v>129.60098956413725</c:v>
                </c:pt>
                <c:pt idx="15">
                  <c:v>131.54102336580524</c:v>
                </c:pt>
                <c:pt idx="16">
                  <c:v>130.96078254645477</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2.5883460790363708</c:v>
                </c:pt>
                <c:pt idx="4">
                  <c:v>7.3753663797735012</c:v>
                </c:pt>
                <c:pt idx="5">
                  <c:v>14.09836487931115</c:v>
                </c:pt>
                <c:pt idx="6">
                  <c:v>26.241104188734155</c:v>
                </c:pt>
                <c:pt idx="7">
                  <c:v>37.335422661494668</c:v>
                </c:pt>
                <c:pt idx="9">
                  <c:v>0.80138751043622602</c:v>
                </c:pt>
                <c:pt idx="10">
                  <c:v>1.5745685843146777</c:v>
                </c:pt>
                <c:pt idx="11">
                  <c:v>2.5244712126531619</c:v>
                </c:pt>
                <c:pt idx="12">
                  <c:v>2.5883460790363708</c:v>
                </c:pt>
                <c:pt idx="13">
                  <c:v>7.3753663797735012</c:v>
                </c:pt>
                <c:pt idx="14">
                  <c:v>17.391930819015233</c:v>
                </c:pt>
                <c:pt idx="15">
                  <c:v>30.911795875353981</c:v>
                </c:pt>
                <c:pt idx="16">
                  <c:v>43.409504928636082</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12.081299629763897</c:v>
                </c:pt>
                <c:pt idx="1">
                  <c:v>8.7407589720252883</c:v>
                </c:pt>
                <c:pt idx="2">
                  <c:v>8.9443497159045364</c:v>
                </c:pt>
                <c:pt idx="3">
                  <c:v>9.1859778499172613</c:v>
                </c:pt>
                <c:pt idx="4">
                  <c:v>9.2194957565925577</c:v>
                </c:pt>
                <c:pt idx="5">
                  <c:v>9.2579875706060708</c:v>
                </c:pt>
                <c:pt idx="6">
                  <c:v>8.5246298421360969</c:v>
                </c:pt>
                <c:pt idx="7">
                  <c:v>7.5519315928949311</c:v>
                </c:pt>
                <c:pt idx="9">
                  <c:v>12.081299629763897</c:v>
                </c:pt>
                <c:pt idx="10">
                  <c:v>8.7407589720252883</c:v>
                </c:pt>
                <c:pt idx="11">
                  <c:v>8.9443497159045364</c:v>
                </c:pt>
                <c:pt idx="12">
                  <c:v>9.1859778499172613</c:v>
                </c:pt>
                <c:pt idx="13">
                  <c:v>9.2194957565925577</c:v>
                </c:pt>
                <c:pt idx="14">
                  <c:v>11.420776858142354</c:v>
                </c:pt>
                <c:pt idx="15">
                  <c:v>11.591737691239533</c:v>
                </c:pt>
                <c:pt idx="16">
                  <c:v>11.540605358499837</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0.67889467519440883</c:v>
                </c:pt>
                <c:pt idx="4">
                  <c:v>0.6319238548513697</c:v>
                </c:pt>
                <c:pt idx="5">
                  <c:v>0.85577793919930323</c:v>
                </c:pt>
                <c:pt idx="6">
                  <c:v>1.1328451491993392</c:v>
                </c:pt>
                <c:pt idx="7">
                  <c:v>1.3674471953617373</c:v>
                </c:pt>
                <c:pt idx="9">
                  <c:v>0.60923770891438467</c:v>
                </c:pt>
                <c:pt idx="10">
                  <c:v>0.64854136839212595</c:v>
                </c:pt>
                <c:pt idx="11">
                  <c:v>0.6995709084876961</c:v>
                </c:pt>
                <c:pt idx="12">
                  <c:v>0.67889467519440883</c:v>
                </c:pt>
                <c:pt idx="13">
                  <c:v>0.6319238548513697</c:v>
                </c:pt>
                <c:pt idx="14">
                  <c:v>1.0556990716586507</c:v>
                </c:pt>
                <c:pt idx="15">
                  <c:v>1.4163585169145128</c:v>
                </c:pt>
                <c:pt idx="16">
                  <c:v>1.7361470871292777</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c:v>80.059296580100096</c:v>
                </c:pt>
                <c:pt idx="1">
                  <c:v>81.520047949365591</c:v>
                </c:pt>
                <c:pt idx="2">
                  <c:v>85.577216258989623</c:v>
                </c:pt>
                <c:pt idx="3">
                  <c:v>83.292081581682481</c:v>
                </c:pt>
                <c:pt idx="4">
                  <c:v>80.102090899213678</c:v>
                </c:pt>
                <c:pt idx="5">
                  <c:v>110.38626318085312</c:v>
                </c:pt>
                <c:pt idx="6">
                  <c:v>156.5416363888443</c:v>
                </c:pt>
                <c:pt idx="7">
                  <c:v>203.57729463982349</c:v>
                </c:pt>
                <c:pt idx="9">
                  <c:v>80.059296580100096</c:v>
                </c:pt>
                <c:pt idx="10">
                  <c:v>81.520047949365591</c:v>
                </c:pt>
                <c:pt idx="11">
                  <c:v>85.577216258989623</c:v>
                </c:pt>
                <c:pt idx="12">
                  <c:v>83.292081581682481</c:v>
                </c:pt>
                <c:pt idx="13">
                  <c:v>80.102090899213678</c:v>
                </c:pt>
                <c:pt idx="14">
                  <c:v>88.309010544682494</c:v>
                </c:pt>
                <c:pt idx="15">
                  <c:v>125.2333091110754</c:v>
                </c:pt>
                <c:pt idx="16">
                  <c:v>162.86183571185879</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10.266997058090077</c:v>
                </c:pt>
                <c:pt idx="1">
                  <c:v>10.365627317497093</c:v>
                </c:pt>
                <c:pt idx="2">
                  <c:v>10.88151384749575</c:v>
                </c:pt>
                <c:pt idx="3">
                  <c:v>10.590949071945479</c:v>
                </c:pt>
                <c:pt idx="4">
                  <c:v>10.18532793466035</c:v>
                </c:pt>
                <c:pt idx="5">
                  <c:v>14.036091659496863</c:v>
                </c:pt>
                <c:pt idx="6">
                  <c:v>19.904947350936013</c:v>
                </c:pt>
                <c:pt idx="7">
                  <c:v>25.885735099805359</c:v>
                </c:pt>
                <c:pt idx="9">
                  <c:v>10.266997058090077</c:v>
                </c:pt>
                <c:pt idx="10">
                  <c:v>10.365627317497093</c:v>
                </c:pt>
                <c:pt idx="11">
                  <c:v>10.88151384749575</c:v>
                </c:pt>
                <c:pt idx="12">
                  <c:v>10.590949071945479</c:v>
                </c:pt>
                <c:pt idx="13">
                  <c:v>10.18532793466035</c:v>
                </c:pt>
                <c:pt idx="14">
                  <c:v>11.228873327597489</c:v>
                </c:pt>
                <c:pt idx="15">
                  <c:v>15.923957880748807</c:v>
                </c:pt>
                <c:pt idx="16">
                  <c:v>20.708588079844287</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2.8147846826496248</c:v>
                </c:pt>
                <c:pt idx="1">
                  <c:v>2.8418250082534851</c:v>
                </c:pt>
                <c:pt idx="2">
                  <c:v>2.9832596940150111</c:v>
                </c:pt>
                <c:pt idx="3">
                  <c:v>2.9035988861946791</c:v>
                </c:pt>
                <c:pt idx="4">
                  <c:v>2.7923943969239389</c:v>
                </c:pt>
                <c:pt idx="5">
                  <c:v>3.8481140672273191</c:v>
                </c:pt>
                <c:pt idx="6">
                  <c:v>5.4571108373127926</c:v>
                </c:pt>
                <c:pt idx="7">
                  <c:v>7.096794734215325</c:v>
                </c:pt>
                <c:pt idx="9">
                  <c:v>2.8147846826496248</c:v>
                </c:pt>
                <c:pt idx="10">
                  <c:v>2.8418250082534851</c:v>
                </c:pt>
                <c:pt idx="11">
                  <c:v>2.9832596940150111</c:v>
                </c:pt>
                <c:pt idx="12">
                  <c:v>2.9035988861946791</c:v>
                </c:pt>
                <c:pt idx="13">
                  <c:v>2.7923943969239389</c:v>
                </c:pt>
                <c:pt idx="14">
                  <c:v>3.8481140672273186</c:v>
                </c:pt>
                <c:pt idx="15">
                  <c:v>5.4571108373127917</c:v>
                </c:pt>
                <c:pt idx="16">
                  <c:v>7.0967947342153241</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1.1038310356980541</c:v>
                </c:pt>
                <c:pt idx="1">
                  <c:v>0.74993178426651796</c:v>
                </c:pt>
                <c:pt idx="2">
                  <c:v>0.76739927997325941</c:v>
                </c:pt>
                <c:pt idx="3">
                  <c:v>0.78813027350014819</c:v>
                </c:pt>
                <c:pt idx="4">
                  <c:v>0.79100601273953586</c:v>
                </c:pt>
                <c:pt idx="5">
                  <c:v>0.79430849881142007</c:v>
                </c:pt>
                <c:pt idx="6">
                  <c:v>0.73138853138327153</c:v>
                </c:pt>
                <c:pt idx="7">
                  <c:v>0.64793384101359464</c:v>
                </c:pt>
                <c:pt idx="9">
                  <c:v>1.1038310356980541</c:v>
                </c:pt>
                <c:pt idx="10">
                  <c:v>0.74993178426651796</c:v>
                </c:pt>
                <c:pt idx="11">
                  <c:v>0.76739927997325941</c:v>
                </c:pt>
                <c:pt idx="12">
                  <c:v>0.78813027350014819</c:v>
                </c:pt>
                <c:pt idx="13">
                  <c:v>0.79100601273953586</c:v>
                </c:pt>
                <c:pt idx="14">
                  <c:v>0.97986955072757664</c:v>
                </c:pt>
                <c:pt idx="15">
                  <c:v>0.99453749466866814</c:v>
                </c:pt>
                <c:pt idx="16">
                  <c:v>0.99015048872926226</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6.8329265838471125</c:v>
                </c:pt>
                <c:pt idx="1">
                  <c:v>7.0849009058962782</c:v>
                </c:pt>
                <c:pt idx="2">
                  <c:v>7.2499232169288392</c:v>
                </c:pt>
                <c:pt idx="3">
                  <c:v>7.4457770771068548</c:v>
                </c:pt>
                <c:pt idx="4">
                  <c:v>7.4729453182318606</c:v>
                </c:pt>
                <c:pt idx="5">
                  <c:v>7.5041452047459201</c:v>
                </c:pt>
                <c:pt idx="6">
                  <c:v>6.9097154931600091</c:v>
                </c:pt>
                <c:pt idx="7">
                  <c:v>6.1212861669117347</c:v>
                </c:pt>
                <c:pt idx="9">
                  <c:v>6.8329265838471125</c:v>
                </c:pt>
                <c:pt idx="10">
                  <c:v>7.0849009058962782</c:v>
                </c:pt>
                <c:pt idx="11">
                  <c:v>7.2499232169288392</c:v>
                </c:pt>
                <c:pt idx="12">
                  <c:v>7.4457770771068548</c:v>
                </c:pt>
                <c:pt idx="13">
                  <c:v>7.4729453182318606</c:v>
                </c:pt>
                <c:pt idx="14">
                  <c:v>9.2572135402955187</c:v>
                </c:pt>
                <c:pt idx="15">
                  <c:v>9.395787383271804</c:v>
                </c:pt>
                <c:pt idx="16">
                  <c:v>9.3543416104610539</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0.10353384316145484</c:v>
                </c:pt>
                <c:pt idx="4">
                  <c:v>0.29501465519094006</c:v>
                </c:pt>
                <c:pt idx="5">
                  <c:v>0.56393459517244604</c:v>
                </c:pt>
                <c:pt idx="6">
                  <c:v>1.0496441675493662</c:v>
                </c:pt>
                <c:pt idx="7">
                  <c:v>1.4934169064597866</c:v>
                </c:pt>
                <c:pt idx="9">
                  <c:v>3.2055500417449041E-2</c:v>
                </c:pt>
                <c:pt idx="10">
                  <c:v>6.2982743372587108E-2</c:v>
                </c:pt>
                <c:pt idx="11">
                  <c:v>0.10097884850612647</c:v>
                </c:pt>
                <c:pt idx="12">
                  <c:v>0.10353384316145484</c:v>
                </c:pt>
                <c:pt idx="13">
                  <c:v>0.29501465519094006</c:v>
                </c:pt>
                <c:pt idx="14">
                  <c:v>0.69567723276060933</c:v>
                </c:pt>
                <c:pt idx="15">
                  <c:v>1.2364718350141592</c:v>
                </c:pt>
                <c:pt idx="16">
                  <c:v>1.7363801971454433</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112.08301521214011</c:v>
                </c:pt>
                <c:pt idx="1">
                  <c:v>114.1280671291118</c:v>
                </c:pt>
                <c:pt idx="2">
                  <c:v>119.80810276258545</c:v>
                </c:pt>
                <c:pt idx="3">
                  <c:v>116.60891421435548</c:v>
                </c:pt>
                <c:pt idx="4">
                  <c:v>112.14292725889912</c:v>
                </c:pt>
                <c:pt idx="5">
                  <c:v>154.54076845319435</c:v>
                </c:pt>
                <c:pt idx="6">
                  <c:v>219.15829094438195</c:v>
                </c:pt>
                <c:pt idx="7">
                  <c:v>285.00821249575284</c:v>
                </c:pt>
                <c:pt idx="9">
                  <c:v>112.08301521214011</c:v>
                </c:pt>
                <c:pt idx="10">
                  <c:v>114.1280671291118</c:v>
                </c:pt>
                <c:pt idx="11">
                  <c:v>119.80810276258545</c:v>
                </c:pt>
                <c:pt idx="12">
                  <c:v>116.60891421435548</c:v>
                </c:pt>
                <c:pt idx="13">
                  <c:v>112.14292725889912</c:v>
                </c:pt>
                <c:pt idx="14">
                  <c:v>123.63261476255548</c:v>
                </c:pt>
                <c:pt idx="15">
                  <c:v>175.32663275550556</c:v>
                </c:pt>
                <c:pt idx="16">
                  <c:v>228.00656999660228</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14.373795881326103</c:v>
                </c:pt>
                <c:pt idx="1">
                  <c:v>14.511878244495927</c:v>
                </c:pt>
                <c:pt idx="2">
                  <c:v>15.234119386494047</c:v>
                </c:pt>
                <c:pt idx="3">
                  <c:v>14.827328700723671</c:v>
                </c:pt>
                <c:pt idx="4">
                  <c:v>14.259459108524489</c:v>
                </c:pt>
                <c:pt idx="5">
                  <c:v>19.650528323295603</c:v>
                </c:pt>
                <c:pt idx="6">
                  <c:v>27.86692629131041</c:v>
                </c:pt>
                <c:pt idx="7">
                  <c:v>36.240029139727497</c:v>
                </c:pt>
                <c:pt idx="9">
                  <c:v>14.373795881326103</c:v>
                </c:pt>
                <c:pt idx="10">
                  <c:v>14.511878244495927</c:v>
                </c:pt>
                <c:pt idx="11">
                  <c:v>15.234119386494047</c:v>
                </c:pt>
                <c:pt idx="12">
                  <c:v>14.827328700723671</c:v>
                </c:pt>
                <c:pt idx="13">
                  <c:v>14.259459108524489</c:v>
                </c:pt>
                <c:pt idx="14">
                  <c:v>15.720422658636483</c:v>
                </c:pt>
                <c:pt idx="15">
                  <c:v>22.293541033048328</c:v>
                </c:pt>
                <c:pt idx="16">
                  <c:v>28.992023311781999</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3.9406985557094738</c:v>
                </c:pt>
                <c:pt idx="1">
                  <c:v>3.978555011554878</c:v>
                </c:pt>
                <c:pt idx="2">
                  <c:v>4.1765635716210152</c:v>
                </c:pt>
                <c:pt idx="3">
                  <c:v>4.0650384406725513</c:v>
                </c:pt>
                <c:pt idx="4">
                  <c:v>3.9093521556935138</c:v>
                </c:pt>
                <c:pt idx="5">
                  <c:v>5.3873596941182456</c:v>
                </c:pt>
                <c:pt idx="6">
                  <c:v>7.639955172237908</c:v>
                </c:pt>
                <c:pt idx="7">
                  <c:v>9.9355126279014527</c:v>
                </c:pt>
                <c:pt idx="9">
                  <c:v>3.9406985557094738</c:v>
                </c:pt>
                <c:pt idx="10">
                  <c:v>3.978555011554878</c:v>
                </c:pt>
                <c:pt idx="11">
                  <c:v>4.1765635716210152</c:v>
                </c:pt>
                <c:pt idx="12">
                  <c:v>4.0650384406725513</c:v>
                </c:pt>
                <c:pt idx="13">
                  <c:v>3.9093521556935138</c:v>
                </c:pt>
                <c:pt idx="14">
                  <c:v>5.3873596941182456</c:v>
                </c:pt>
                <c:pt idx="15">
                  <c:v>7.639955172237908</c:v>
                </c:pt>
                <c:pt idx="16">
                  <c:v>9.9355126279014527</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27.595775892451353</c:v>
                </c:pt>
                <c:pt idx="1">
                  <c:v>18.748294606662949</c:v>
                </c:pt>
                <c:pt idx="2">
                  <c:v>19.184981999331484</c:v>
                </c:pt>
                <c:pt idx="3">
                  <c:v>19.703256837503705</c:v>
                </c:pt>
                <c:pt idx="4">
                  <c:v>19.775150318488397</c:v>
                </c:pt>
                <c:pt idx="5">
                  <c:v>19.857712470285502</c:v>
                </c:pt>
                <c:pt idx="6">
                  <c:v>18.284713284581787</c:v>
                </c:pt>
                <c:pt idx="7">
                  <c:v>16.198346025339866</c:v>
                </c:pt>
                <c:pt idx="9">
                  <c:v>27.595775892451353</c:v>
                </c:pt>
                <c:pt idx="10">
                  <c:v>18.748294606662949</c:v>
                </c:pt>
                <c:pt idx="11">
                  <c:v>19.184981999331484</c:v>
                </c:pt>
                <c:pt idx="12">
                  <c:v>19.703256837503705</c:v>
                </c:pt>
                <c:pt idx="13">
                  <c:v>19.775150318488397</c:v>
                </c:pt>
                <c:pt idx="14">
                  <c:v>24.496738768189417</c:v>
                </c:pt>
                <c:pt idx="15">
                  <c:v>24.863437366716703</c:v>
                </c:pt>
                <c:pt idx="16">
                  <c:v>24.753762218231557</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95.660972173859577</c:v>
                </c:pt>
                <c:pt idx="1">
                  <c:v>99.188612682547898</c:v>
                </c:pt>
                <c:pt idx="2">
                  <c:v>101.49892503700374</c:v>
                </c:pt>
                <c:pt idx="3">
                  <c:v>104.24087907949597</c:v>
                </c:pt>
                <c:pt idx="4">
                  <c:v>104.62123445524605</c:v>
                </c:pt>
                <c:pt idx="5">
                  <c:v>105.05803286644289</c:v>
                </c:pt>
                <c:pt idx="6">
                  <c:v>96.736016904240131</c:v>
                </c:pt>
                <c:pt idx="7">
                  <c:v>85.69800633676428</c:v>
                </c:pt>
                <c:pt idx="9">
                  <c:v>95.660972173859577</c:v>
                </c:pt>
                <c:pt idx="10">
                  <c:v>99.188612682547898</c:v>
                </c:pt>
                <c:pt idx="11">
                  <c:v>101.49892503700374</c:v>
                </c:pt>
                <c:pt idx="12">
                  <c:v>104.24087907949597</c:v>
                </c:pt>
                <c:pt idx="13">
                  <c:v>104.62123445524605</c:v>
                </c:pt>
                <c:pt idx="14">
                  <c:v>129.60098956413725</c:v>
                </c:pt>
                <c:pt idx="15">
                  <c:v>131.54102336580524</c:v>
                </c:pt>
                <c:pt idx="16">
                  <c:v>130.96078254645477</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2.5883460790363708</c:v>
                </c:pt>
                <c:pt idx="4">
                  <c:v>7.3753663797735012</c:v>
                </c:pt>
                <c:pt idx="5">
                  <c:v>14.09836487931115</c:v>
                </c:pt>
                <c:pt idx="6">
                  <c:v>26.241104188734155</c:v>
                </c:pt>
                <c:pt idx="7">
                  <c:v>37.335422661494668</c:v>
                </c:pt>
                <c:pt idx="9">
                  <c:v>0.80138751043622602</c:v>
                </c:pt>
                <c:pt idx="10">
                  <c:v>1.5745685843146777</c:v>
                </c:pt>
                <c:pt idx="11">
                  <c:v>2.5244712126531619</c:v>
                </c:pt>
                <c:pt idx="12">
                  <c:v>2.5883460790363708</c:v>
                </c:pt>
                <c:pt idx="13">
                  <c:v>7.3753663797735012</c:v>
                </c:pt>
                <c:pt idx="14">
                  <c:v>17.391930819015233</c:v>
                </c:pt>
                <c:pt idx="15">
                  <c:v>30.911795875353981</c:v>
                </c:pt>
                <c:pt idx="16">
                  <c:v>43.409504928636082</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12.081299629763897</c:v>
                </c:pt>
                <c:pt idx="1">
                  <c:v>8.7407589720252883</c:v>
                </c:pt>
                <c:pt idx="2">
                  <c:v>8.9443497159045364</c:v>
                </c:pt>
                <c:pt idx="3">
                  <c:v>9.1859778499172613</c:v>
                </c:pt>
                <c:pt idx="4">
                  <c:v>9.2194957565925577</c:v>
                </c:pt>
                <c:pt idx="5">
                  <c:v>9.2579875706060708</c:v>
                </c:pt>
                <c:pt idx="6">
                  <c:v>8.5246298421360969</c:v>
                </c:pt>
                <c:pt idx="7">
                  <c:v>7.5519315928949311</c:v>
                </c:pt>
                <c:pt idx="9">
                  <c:v>12.081299629763897</c:v>
                </c:pt>
                <c:pt idx="10">
                  <c:v>8.7407589720252883</c:v>
                </c:pt>
                <c:pt idx="11">
                  <c:v>8.9443497159045364</c:v>
                </c:pt>
                <c:pt idx="12">
                  <c:v>9.1859778499172613</c:v>
                </c:pt>
                <c:pt idx="13">
                  <c:v>9.2194957565925577</c:v>
                </c:pt>
                <c:pt idx="14">
                  <c:v>11.420776858142354</c:v>
                </c:pt>
                <c:pt idx="15">
                  <c:v>11.591737691239533</c:v>
                </c:pt>
                <c:pt idx="16">
                  <c:v>11.540605358499837</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0.67889467519440883</c:v>
                </c:pt>
                <c:pt idx="4">
                  <c:v>0.6319238548513697</c:v>
                </c:pt>
                <c:pt idx="5">
                  <c:v>0.85577793919930323</c:v>
                </c:pt>
                <c:pt idx="6">
                  <c:v>1.1328451491993392</c:v>
                </c:pt>
                <c:pt idx="7">
                  <c:v>1.3674471953617373</c:v>
                </c:pt>
                <c:pt idx="9">
                  <c:v>0.60923770891438467</c:v>
                </c:pt>
                <c:pt idx="10">
                  <c:v>0.64854136839212595</c:v>
                </c:pt>
                <c:pt idx="11">
                  <c:v>0.6995709084876961</c:v>
                </c:pt>
                <c:pt idx="12">
                  <c:v>0.67889467519440883</c:v>
                </c:pt>
                <c:pt idx="13">
                  <c:v>0.6319238548513697</c:v>
                </c:pt>
                <c:pt idx="14">
                  <c:v>1.0556990716586507</c:v>
                </c:pt>
                <c:pt idx="15">
                  <c:v>1.4163585169145128</c:v>
                </c:pt>
                <c:pt idx="16">
                  <c:v>1.7361470871292777</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0.43507670190423864</c:v>
                </c:pt>
                <c:pt idx="5">
                  <c:v>0.45526594012178179</c:v>
                </c:pt>
                <c:pt idx="6">
                  <c:v>0.5078844953999837</c:v>
                </c:pt>
                <c:pt idx="7">
                  <c:v>0.56362611282922814</c:v>
                </c:pt>
                <c:pt idx="9" formatCode="0%">
                  <c:v>0.41283463855351005</c:v>
                </c:pt>
                <c:pt idx="10" formatCode="0%">
                  <c:v>0.41283463855351005</c:v>
                </c:pt>
                <c:pt idx="11" formatCode="0%">
                  <c:v>0.41283463855351005</c:v>
                </c:pt>
                <c:pt idx="12" formatCode="0%">
                  <c:v>0.41206830801822453</c:v>
                </c:pt>
                <c:pt idx="13" formatCode="0%">
                  <c:v>0.43507670190423864</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7.0159580737982399</c:v>
                </c:pt>
                <c:pt idx="2" formatCode="General">
                  <c:v>7.0159580737982399</c:v>
                </c:pt>
                <c:pt idx="3">
                  <c:v>7.0159580737982399</c:v>
                </c:pt>
                <c:pt idx="4">
                  <c:v>7.0159580737982399</c:v>
                </c:pt>
                <c:pt idx="5">
                  <c:v>7.0159580737982399</c:v>
                </c:pt>
                <c:pt idx="6">
                  <c:v>7.0159580737982399</c:v>
                </c:pt>
                <c:pt idx="7">
                  <c:v>7.0159580737982399</c:v>
                </c:pt>
                <c:pt idx="9">
                  <c:v>7.3852190250507794</c:v>
                </c:pt>
                <c:pt idx="10">
                  <c:v>7.0159580737982399</c:v>
                </c:pt>
                <c:pt idx="11">
                  <c:v>7.0159580737982399</c:v>
                </c:pt>
                <c:pt idx="12">
                  <c:v>7.0159580737982399</c:v>
                </c:pt>
                <c:pt idx="13">
                  <c:v>7.0159580737982399</c:v>
                </c:pt>
                <c:pt idx="14">
                  <c:v>6.6651601701083276</c:v>
                </c:pt>
                <c:pt idx="15">
                  <c:v>6.331902161602911</c:v>
                </c:pt>
                <c:pt idx="16">
                  <c:v>6.0153070535227648</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11.727396186446569</c:v>
                </c:pt>
                <c:pt idx="2" formatCode="General">
                  <c:v>11.727396186446569</c:v>
                </c:pt>
                <c:pt idx="3">
                  <c:v>11.727396186446569</c:v>
                </c:pt>
                <c:pt idx="4">
                  <c:v>11.727396186446569</c:v>
                </c:pt>
                <c:pt idx="5">
                  <c:v>11.727396186446569</c:v>
                </c:pt>
                <c:pt idx="6">
                  <c:v>11.727396186446569</c:v>
                </c:pt>
                <c:pt idx="7">
                  <c:v>11.727396186446569</c:v>
                </c:pt>
                <c:pt idx="9">
                  <c:v>12.3446275646806</c:v>
                </c:pt>
                <c:pt idx="10">
                  <c:v>11.727396186446569</c:v>
                </c:pt>
                <c:pt idx="11">
                  <c:v>11.727396186446569</c:v>
                </c:pt>
                <c:pt idx="12">
                  <c:v>11.727396186446569</c:v>
                </c:pt>
                <c:pt idx="13">
                  <c:v>11.727396186446569</c:v>
                </c:pt>
                <c:pt idx="14">
                  <c:v>11.141026377124239</c:v>
                </c:pt>
                <c:pt idx="15">
                  <c:v>10.583975058268027</c:v>
                </c:pt>
                <c:pt idx="16">
                  <c:v>10.054776305354626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12.663533555486266</c:v>
                </c:pt>
                <c:pt idx="2" formatCode="General">
                  <c:v>12.663533555486266</c:v>
                </c:pt>
                <c:pt idx="3">
                  <c:v>12.663533555486266</c:v>
                </c:pt>
                <c:pt idx="4">
                  <c:v>12.663533555486266</c:v>
                </c:pt>
                <c:pt idx="5">
                  <c:v>12.663533555486266</c:v>
                </c:pt>
                <c:pt idx="6">
                  <c:v>12.663533555486266</c:v>
                </c:pt>
                <c:pt idx="7">
                  <c:v>12.663533555486266</c:v>
                </c:pt>
                <c:pt idx="9">
                  <c:v>13.330035321564491</c:v>
                </c:pt>
                <c:pt idx="10">
                  <c:v>12.663533555486266</c:v>
                </c:pt>
                <c:pt idx="11">
                  <c:v>12.663533555486266</c:v>
                </c:pt>
                <c:pt idx="12">
                  <c:v>12.663533555486266</c:v>
                </c:pt>
                <c:pt idx="13">
                  <c:v>12.663533555486266</c:v>
                </c:pt>
                <c:pt idx="14">
                  <c:v>12.346945216599108</c:v>
                </c:pt>
                <c:pt idx="15">
                  <c:v>12.038271586184131</c:v>
                </c:pt>
                <c:pt idx="16">
                  <c:v>11.737314796529526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1.2188037282025346</c:v>
                </c:pt>
                <c:pt idx="5">
                  <c:v>1.4450325168406046</c:v>
                </c:pt>
                <c:pt idx="6">
                  <c:v>2.1130862117498923</c:v>
                </c:pt>
                <c:pt idx="7">
                  <c:v>3.040752594773545</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0.15004156672413829</c:v>
                </c:pt>
                <c:pt idx="5">
                  <c:v>0.13418308154617017</c:v>
                </c:pt>
                <c:pt idx="6">
                  <c:v>0.10666730558346935</c:v>
                </c:pt>
                <c:pt idx="7">
                  <c:v>8.2159140209965384E-2</c:v>
                </c:pt>
                <c:pt idx="9">
                  <c:v>0.1283823833256614</c:v>
                </c:pt>
                <c:pt idx="10">
                  <c:v>0.12877680945571371</c:v>
                </c:pt>
                <c:pt idx="11">
                  <c:v>0.12973355042768442</c:v>
                </c:pt>
                <c:pt idx="12">
                  <c:v>0.13499132813487882</c:v>
                </c:pt>
                <c:pt idx="13">
                  <c:v>0.15004156672413829</c:v>
                </c:pt>
                <c:pt idx="14">
                  <c:v>0.31868481867215415</c:v>
                </c:pt>
                <c:pt idx="15">
                  <c:v>0.19253448657816216</c:v>
                </c:pt>
                <c:pt idx="16">
                  <c:v>0.14088238567503814</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2.9846327731469469</c:v>
                </c:pt>
                <c:pt idx="5">
                  <c:v>3.5548005477368578</c:v>
                </c:pt>
                <c:pt idx="6">
                  <c:v>4.1451173950064293</c:v>
                </c:pt>
                <c:pt idx="7">
                  <c:v>4.587168890134711</c:v>
                </c:pt>
                <c:pt idx="9">
                  <c:v>2.7636773332492934</c:v>
                </c:pt>
                <c:pt idx="10">
                  <c:v>2.8913337107360779</c:v>
                </c:pt>
                <c:pt idx="11">
                  <c:v>3.0495903806306055</c:v>
                </c:pt>
                <c:pt idx="12">
                  <c:v>3.2047358801985588</c:v>
                </c:pt>
                <c:pt idx="13">
                  <c:v>2.9846327731469469</c:v>
                </c:pt>
                <c:pt idx="14">
                  <c:v>3.2082074943325134</c:v>
                </c:pt>
                <c:pt idx="15">
                  <c:v>3.5539200265436359</c:v>
                </c:pt>
                <c:pt idx="16">
                  <c:v>3.5494638442792699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4.1144048002403828</c:v>
                </c:pt>
                <c:pt idx="4">
                  <c:v>4.009668569475541</c:v>
                </c:pt>
                <c:pt idx="5">
                  <c:v>6.1891465249896314</c:v>
                </c:pt>
                <c:pt idx="6">
                  <c:v>9.7777169463027587</c:v>
                </c:pt>
                <c:pt idx="7">
                  <c:v>13.613129207191013</c:v>
                </c:pt>
                <c:pt idx="9">
                  <c:v>3.9385634462472403</c:v>
                </c:pt>
                <c:pt idx="10">
                  <c:v>4.2313538823878662</c:v>
                </c:pt>
                <c:pt idx="11">
                  <c:v>4.4526615366410756</c:v>
                </c:pt>
                <c:pt idx="12">
                  <c:v>4.1144048002403828</c:v>
                </c:pt>
                <c:pt idx="13">
                  <c:v>4.009668569475541</c:v>
                </c:pt>
                <c:pt idx="14">
                  <c:v>5.3252996448839385</c:v>
                </c:pt>
                <c:pt idx="15">
                  <c:v>7.1690264552047545</c:v>
                </c:pt>
                <c:pt idx="16">
                  <c:v>8.5499538275680358</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0.46372346858460045</c:v>
                </c:pt>
                <c:pt idx="1">
                  <c:v>0.46905924231932195</c:v>
                </c:pt>
                <c:pt idx="2">
                  <c:v>0.47271120514266252</c:v>
                </c:pt>
                <c:pt idx="3">
                  <c:v>0.45580929278482035</c:v>
                </c:pt>
                <c:pt idx="4">
                  <c:v>0.46285810456706189</c:v>
                </c:pt>
                <c:pt idx="5">
                  <c:v>0.53807607015566661</c:v>
                </c:pt>
                <c:pt idx="6">
                  <c:v>0.64618078941859403</c:v>
                </c:pt>
                <c:pt idx="7">
                  <c:v>0.7257432541900749</c:v>
                </c:pt>
                <c:pt idx="9">
                  <c:v>0.46372346858460045</c:v>
                </c:pt>
                <c:pt idx="10">
                  <c:v>0.46905924231932195</c:v>
                </c:pt>
                <c:pt idx="11">
                  <c:v>0.47271120514266252</c:v>
                </c:pt>
                <c:pt idx="12">
                  <c:v>0.45580929278482035</c:v>
                </c:pt>
                <c:pt idx="13">
                  <c:v>0.46285810456706189</c:v>
                </c:pt>
                <c:pt idx="14">
                  <c:v>0.53922155573071806</c:v>
                </c:pt>
                <c:pt idx="15">
                  <c:v>0.62478894268101892</c:v>
                </c:pt>
                <c:pt idx="16">
                  <c:v>0.70050467631281088</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7.2943466314067953</c:v>
                      </c:pt>
                      <c:pt idx="1">
                        <c:v>7.7205236448989796</c:v>
                      </c:pt>
                      <c:pt idx="2">
                        <c:v>8.104696672842028</c:v>
                      </c:pt>
                      <c:pt idx="3">
                        <c:v>7.909941301358641</c:v>
                      </c:pt>
                      <c:pt idx="4">
                        <c:v>7.6072010139136879</c:v>
                      </c:pt>
                      <c:pt idx="5">
                        <c:v>10.416206224428326</c:v>
                      </c:pt>
                      <c:pt idx="6">
                        <c:v>14.675682436311252</c:v>
                      </c:pt>
                      <c:pt idx="7">
                        <c:v>19.008200491725763</c:v>
                      </c:pt>
                      <c:pt idx="9">
                        <c:v>7.2943466314067953</c:v>
                      </c:pt>
                      <c:pt idx="10">
                        <c:v>7.7205236448989796</c:v>
                      </c:pt>
                      <c:pt idx="11">
                        <c:v>8.104696672842028</c:v>
                      </c:pt>
                      <c:pt idx="12">
                        <c:v>7.909941301358641</c:v>
                      </c:pt>
                      <c:pt idx="13">
                        <c:v>7.6072010139136879</c:v>
                      </c:pt>
                      <c:pt idx="14">
                        <c:v>9.3914135136193249</c:v>
                      </c:pt>
                      <c:pt idx="15">
                        <c:v>11.54026991100757</c:v>
                      </c:pt>
                      <c:pt idx="16">
                        <c:v>12.940804733835154</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133.22887954517915</c:v>
                </c:pt>
                <c:pt idx="1">
                  <c:v>136.59337500558414</c:v>
                </c:pt>
                <c:pt idx="2">
                  <c:v>138.86266762680626</c:v>
                </c:pt>
                <c:pt idx="3">
                  <c:v>133.36901053384653</c:v>
                </c:pt>
                <c:pt idx="4">
                  <c:v>126.80447751088695</c:v>
                </c:pt>
                <c:pt idx="5">
                  <c:v>157.92637532680186</c:v>
                </c:pt>
                <c:pt idx="6">
                  <c:v>205.61288292496081</c:v>
                </c:pt>
                <c:pt idx="7">
                  <c:v>251.70453927327043</c:v>
                </c:pt>
                <c:pt idx="9">
                  <c:v>133.22887954517915</c:v>
                </c:pt>
                <c:pt idx="10">
                  <c:v>136.59337500558414</c:v>
                </c:pt>
                <c:pt idx="11">
                  <c:v>138.86266762680626</c:v>
                </c:pt>
                <c:pt idx="12">
                  <c:v>133.36901053384653</c:v>
                </c:pt>
                <c:pt idx="13">
                  <c:v>126.80447751088695</c:v>
                </c:pt>
                <c:pt idx="14">
                  <c:v>142.38887589636261</c:v>
                </c:pt>
                <c:pt idx="15">
                  <c:v>161.68434936037363</c:v>
                </c:pt>
                <c:pt idx="16">
                  <c:v>171.36073952782715</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0.22212440758293839</c:v>
                </c:pt>
                <c:pt idx="2">
                  <c:v>0.22212440758293839</c:v>
                </c:pt>
                <c:pt idx="3" formatCode="0.00">
                  <c:v>0.22212440758293839</c:v>
                </c:pt>
                <c:pt idx="4" formatCode="0.00">
                  <c:v>0.22212440758293839</c:v>
                </c:pt>
                <c:pt idx="5">
                  <c:v>0.22212440758293839</c:v>
                </c:pt>
                <c:pt idx="6">
                  <c:v>0.22212440758293839</c:v>
                </c:pt>
                <c:pt idx="7">
                  <c:v>0.22212440758293839</c:v>
                </c:pt>
                <c:pt idx="9">
                  <c:v>0.23381516587677725</c:v>
                </c:pt>
                <c:pt idx="10">
                  <c:v>0.22212440758293839</c:v>
                </c:pt>
                <c:pt idx="11">
                  <c:v>0.22212440758293839</c:v>
                </c:pt>
                <c:pt idx="12">
                  <c:v>0.22212440758293839</c:v>
                </c:pt>
                <c:pt idx="13">
                  <c:v>0.22212440758293839</c:v>
                </c:pt>
                <c:pt idx="14">
                  <c:v>0.20046727784360185</c:v>
                </c:pt>
                <c:pt idx="15">
                  <c:v>0.1809217182538507</c:v>
                </c:pt>
                <c:pt idx="16">
                  <c:v>0.16328185072410023</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0.77287559241706161</c:v>
                </c:pt>
                <c:pt idx="2">
                  <c:v>0.7678755924170616</c:v>
                </c:pt>
                <c:pt idx="3">
                  <c:v>0.7678755924170616</c:v>
                </c:pt>
                <c:pt idx="4">
                  <c:v>0.74537559241706164</c:v>
                </c:pt>
                <c:pt idx="5">
                  <c:v>0.72287559241706156</c:v>
                </c:pt>
                <c:pt idx="6">
                  <c:v>0.67287559241706163</c:v>
                </c:pt>
                <c:pt idx="7">
                  <c:v>0.62287559241706159</c:v>
                </c:pt>
                <c:pt idx="9" formatCode="0%">
                  <c:v>0.7611848341232228</c:v>
                </c:pt>
                <c:pt idx="10" formatCode="0%">
                  <c:v>0.77287559241706161</c:v>
                </c:pt>
                <c:pt idx="11" formatCode="0%">
                  <c:v>0.7678755924170616</c:v>
                </c:pt>
                <c:pt idx="12" formatCode="0%">
                  <c:v>0.7678755924170616</c:v>
                </c:pt>
                <c:pt idx="13" formatCode="0%">
                  <c:v>0.74537559241706164</c:v>
                </c:pt>
                <c:pt idx="14">
                  <c:v>0.72953272215639808</c:v>
                </c:pt>
                <c:pt idx="15">
                  <c:v>0.66907828174614936</c:v>
                </c:pt>
                <c:pt idx="16">
                  <c:v>0.58671814927589971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0.46502538454183256</c:v>
                </c:pt>
                <c:pt idx="2">
                  <c:v>0.46502538454183256</c:v>
                </c:pt>
                <c:pt idx="3" formatCode="0.00">
                  <c:v>0.46502538454183256</c:v>
                </c:pt>
                <c:pt idx="4" formatCode="0.00">
                  <c:v>0.46502538454183256</c:v>
                </c:pt>
                <c:pt idx="5">
                  <c:v>0.46502538454183256</c:v>
                </c:pt>
                <c:pt idx="6">
                  <c:v>0.46502538454183256</c:v>
                </c:pt>
                <c:pt idx="7">
                  <c:v>0.46502538454183256</c:v>
                </c:pt>
                <c:pt idx="9">
                  <c:v>0.48950040478087659</c:v>
                </c:pt>
                <c:pt idx="10">
                  <c:v>0.46502538454183256</c:v>
                </c:pt>
                <c:pt idx="11">
                  <c:v>0.46502538454183256</c:v>
                </c:pt>
                <c:pt idx="12">
                  <c:v>0.46502538454183256</c:v>
                </c:pt>
                <c:pt idx="13">
                  <c:v>0.46502538454183256</c:v>
                </c:pt>
                <c:pt idx="14">
                  <c:v>0.4196854095490038</c:v>
                </c:pt>
                <c:pt idx="15">
                  <c:v>0.39870113907155369</c:v>
                </c:pt>
                <c:pt idx="16">
                  <c:v>0.35982777801207716</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0.52297461545816737</c:v>
                </c:pt>
                <c:pt idx="2">
                  <c:v>0.52297461545816737</c:v>
                </c:pt>
                <c:pt idx="3">
                  <c:v>0.52297461545816737</c:v>
                </c:pt>
                <c:pt idx="4">
                  <c:v>0.50297461545816735</c:v>
                </c:pt>
                <c:pt idx="5">
                  <c:v>0.48297461545816744</c:v>
                </c:pt>
                <c:pt idx="6">
                  <c:v>0.4329746154581674</c:v>
                </c:pt>
                <c:pt idx="7">
                  <c:v>0.38297461545816747</c:v>
                </c:pt>
                <c:pt idx="9" formatCode="0%">
                  <c:v>0.49849959521912346</c:v>
                </c:pt>
                <c:pt idx="10" formatCode="0%">
                  <c:v>0.52297461545816737</c:v>
                </c:pt>
                <c:pt idx="11" formatCode="0%">
                  <c:v>0.52297461545816737</c:v>
                </c:pt>
                <c:pt idx="12" formatCode="0%">
                  <c:v>0.52297461545816737</c:v>
                </c:pt>
                <c:pt idx="13" formatCode="0%">
                  <c:v>0.50297461545816735</c:v>
                </c:pt>
                <c:pt idx="14">
                  <c:v>0.50031459045099624</c:v>
                </c:pt>
                <c:pt idx="15">
                  <c:v>0.43129886092844627</c:v>
                </c:pt>
                <c:pt idx="16">
                  <c:v>0.36017222198792287</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0.66206453346586935</c:v>
                </c:pt>
                <c:pt idx="2">
                  <c:v>0.66206453346586935</c:v>
                </c:pt>
                <c:pt idx="3" formatCode="0.00">
                  <c:v>0.66083556617256722</c:v>
                </c:pt>
                <c:pt idx="4" formatCode="0.00">
                  <c:v>0.69773421793617985</c:v>
                </c:pt>
                <c:pt idx="5">
                  <c:v>0.73011177866694332</c:v>
                </c:pt>
                <c:pt idx="6">
                  <c:v>0.81449636270759518</c:v>
                </c:pt>
                <c:pt idx="7">
                  <c:v>0.90388941380241561</c:v>
                </c:pt>
                <c:pt idx="9">
                  <c:v>0.69691003522723105</c:v>
                </c:pt>
                <c:pt idx="10">
                  <c:v>0.66206453346586935</c:v>
                </c:pt>
                <c:pt idx="11">
                  <c:v>0.66206453346586935</c:v>
                </c:pt>
                <c:pt idx="12">
                  <c:v>0.66083556617256722</c:v>
                </c:pt>
                <c:pt idx="13">
                  <c:v>0.69773421793617985</c:v>
                </c:pt>
                <c:pt idx="14">
                  <c:v>0.62820681009279655</c:v>
                </c:pt>
                <c:pt idx="15">
                  <c:v>0.59718909884446469</c:v>
                </c:pt>
                <c:pt idx="16">
                  <c:v>0.56770288708901928</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0.32793546653413064</c:v>
                </c:pt>
                <c:pt idx="2">
                  <c:v>0.32793546653413064</c:v>
                </c:pt>
                <c:pt idx="3">
                  <c:v>0.32916443382743277</c:v>
                </c:pt>
                <c:pt idx="4">
                  <c:v>0.29226578206382015</c:v>
                </c:pt>
                <c:pt idx="5">
                  <c:v>0.23488822133305665</c:v>
                </c:pt>
                <c:pt idx="6">
                  <c:v>0.14550363729240479</c:v>
                </c:pt>
                <c:pt idx="7">
                  <c:v>5.1110586197584351E-2</c:v>
                </c:pt>
                <c:pt idx="9" formatCode="0%">
                  <c:v>0.29308996477276894</c:v>
                </c:pt>
                <c:pt idx="10" formatCode="0%">
                  <c:v>0.32793546653413064</c:v>
                </c:pt>
                <c:pt idx="11" formatCode="0%">
                  <c:v>0.32793546653413064</c:v>
                </c:pt>
                <c:pt idx="12" formatCode="0%">
                  <c:v>0.32916443382743277</c:v>
                </c:pt>
                <c:pt idx="13" formatCode="0%">
                  <c:v>0.29226578206382015</c:v>
                </c:pt>
                <c:pt idx="14">
                  <c:v>0.33179318990720341</c:v>
                </c:pt>
                <c:pt idx="15">
                  <c:v>0.32281090115553523</c:v>
                </c:pt>
                <c:pt idx="16">
                  <c:v>0.2822971129109807</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76.916431902036379</c:v>
                </c:pt>
                <c:pt idx="1">
                  <c:v>77.964053461390947</c:v>
                </c:pt>
                <c:pt idx="2">
                  <c:v>79.011675020745514</c:v>
                </c:pt>
                <c:pt idx="3">
                  <c:v>80.059296580100096</c:v>
                </c:pt>
                <c:pt idx="4">
                  <c:v>80.789672264732843</c:v>
                </c:pt>
                <c:pt idx="5">
                  <c:v>81.520047949365591</c:v>
                </c:pt>
                <c:pt idx="6">
                  <c:v>83.548632104177614</c:v>
                </c:pt>
                <c:pt idx="7">
                  <c:v>85.577216258989623</c:v>
                </c:pt>
                <c:pt idx="8">
                  <c:v>83.292081581682481</c:v>
                </c:pt>
                <c:pt idx="9">
                  <c:v>80.102090899213678</c:v>
                </c:pt>
                <c:pt idx="10">
                  <c:v>81.013970859821328</c:v>
                </c:pt>
                <c:pt idx="11">
                  <c:v>81.925850820428977</c:v>
                </c:pt>
                <c:pt idx="12">
                  <c:v>82.837730781036626</c:v>
                </c:pt>
                <c:pt idx="13">
                  <c:v>83.749610741644275</c:v>
                </c:pt>
                <c:pt idx="14">
                  <c:v>84.661490702251925</c:v>
                </c:pt>
                <c:pt idx="15">
                  <c:v>85.573370662859574</c:v>
                </c:pt>
                <c:pt idx="16">
                  <c:v>86.485250623467223</c:v>
                </c:pt>
                <c:pt idx="17">
                  <c:v>87.397130584074873</c:v>
                </c:pt>
                <c:pt idx="18">
                  <c:v>88.309010544682494</c:v>
                </c:pt>
                <c:pt idx="19">
                  <c:v>92.001440401321787</c:v>
                </c:pt>
                <c:pt idx="20">
                  <c:v>95.69387025796108</c:v>
                </c:pt>
                <c:pt idx="21">
                  <c:v>99.386300114600374</c:v>
                </c:pt>
                <c:pt idx="22">
                  <c:v>103.07872997123967</c:v>
                </c:pt>
                <c:pt idx="23">
                  <c:v>106.77115982787896</c:v>
                </c:pt>
                <c:pt idx="24">
                  <c:v>110.46358968451825</c:v>
                </c:pt>
                <c:pt idx="25">
                  <c:v>114.15601954115755</c:v>
                </c:pt>
                <c:pt idx="26">
                  <c:v>117.84844939779684</c:v>
                </c:pt>
                <c:pt idx="27">
                  <c:v>121.54087925443613</c:v>
                </c:pt>
                <c:pt idx="28">
                  <c:v>125.2333091110754</c:v>
                </c:pt>
                <c:pt idx="29">
                  <c:v>144.04757241146709</c:v>
                </c:pt>
                <c:pt idx="30">
                  <c:v>162.86183571185879</c:v>
                </c:pt>
                <c:pt idx="31">
                  <c:v>162.86183571185879</c:v>
                </c:pt>
                <c:pt idx="32">
                  <c:v>162.86183571185879</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9.8639485205430191</c:v>
                </c:pt>
                <c:pt idx="1">
                  <c:v>9.9982980330587043</c:v>
                </c:pt>
                <c:pt idx="2">
                  <c:v>10.13264754557439</c:v>
                </c:pt>
                <c:pt idx="3">
                  <c:v>10.266997058090077</c:v>
                </c:pt>
                <c:pt idx="4">
                  <c:v>10.316312187793585</c:v>
                </c:pt>
                <c:pt idx="5">
                  <c:v>10.365627317497093</c:v>
                </c:pt>
                <c:pt idx="6">
                  <c:v>10.623570582496422</c:v>
                </c:pt>
                <c:pt idx="7">
                  <c:v>10.88151384749575</c:v>
                </c:pt>
                <c:pt idx="8">
                  <c:v>10.590949071945479</c:v>
                </c:pt>
                <c:pt idx="9">
                  <c:v>10.18532793466035</c:v>
                </c:pt>
                <c:pt idx="10">
                  <c:v>10.301277422764477</c:v>
                </c:pt>
                <c:pt idx="11">
                  <c:v>10.417226910868603</c:v>
                </c:pt>
                <c:pt idx="12">
                  <c:v>10.53317639897273</c:v>
                </c:pt>
                <c:pt idx="13">
                  <c:v>10.649125887076856</c:v>
                </c:pt>
                <c:pt idx="14">
                  <c:v>10.765075375180983</c:v>
                </c:pt>
                <c:pt idx="15">
                  <c:v>10.881024863285109</c:v>
                </c:pt>
                <c:pt idx="16">
                  <c:v>10.996974351389236</c:v>
                </c:pt>
                <c:pt idx="17">
                  <c:v>11.112923839493362</c:v>
                </c:pt>
                <c:pt idx="18">
                  <c:v>11.228873327597489</c:v>
                </c:pt>
                <c:pt idx="19">
                  <c:v>11.698381782912621</c:v>
                </c:pt>
                <c:pt idx="20">
                  <c:v>12.167890238227754</c:v>
                </c:pt>
                <c:pt idx="21">
                  <c:v>12.637398693542886</c:v>
                </c:pt>
                <c:pt idx="22">
                  <c:v>13.106907148858019</c:v>
                </c:pt>
                <c:pt idx="23">
                  <c:v>13.576415604173151</c:v>
                </c:pt>
                <c:pt idx="24">
                  <c:v>14.045924059488284</c:v>
                </c:pt>
                <c:pt idx="25">
                  <c:v>14.515432514803416</c:v>
                </c:pt>
                <c:pt idx="26">
                  <c:v>14.984940970118549</c:v>
                </c:pt>
                <c:pt idx="27">
                  <c:v>15.454449425433681</c:v>
                </c:pt>
                <c:pt idx="28">
                  <c:v>15.923957880748807</c:v>
                </c:pt>
                <c:pt idx="29">
                  <c:v>18.316272980296546</c:v>
                </c:pt>
                <c:pt idx="30">
                  <c:v>20.708588079844287</c:v>
                </c:pt>
                <c:pt idx="31">
                  <c:v>20.708588079844287</c:v>
                </c:pt>
                <c:pt idx="32">
                  <c:v>20.708588079844287</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3.3624693609771357</c:v>
                </c:pt>
                <c:pt idx="1">
                  <c:v>3.179907801534632</c:v>
                </c:pt>
                <c:pt idx="2">
                  <c:v>2.9973462420921284</c:v>
                </c:pt>
                <c:pt idx="3">
                  <c:v>2.8147846826496248</c:v>
                </c:pt>
                <c:pt idx="4">
                  <c:v>2.8283048454515551</c:v>
                </c:pt>
                <c:pt idx="5">
                  <c:v>2.8418250082534851</c:v>
                </c:pt>
                <c:pt idx="6">
                  <c:v>2.9125423511342481</c:v>
                </c:pt>
                <c:pt idx="7">
                  <c:v>2.9832596940150111</c:v>
                </c:pt>
                <c:pt idx="8">
                  <c:v>2.9035988861946791</c:v>
                </c:pt>
                <c:pt idx="9">
                  <c:v>2.7923943969239389</c:v>
                </c:pt>
                <c:pt idx="10">
                  <c:v>2.9096965825132033</c:v>
                </c:pt>
                <c:pt idx="11">
                  <c:v>3.0269987681024677</c:v>
                </c:pt>
                <c:pt idx="12">
                  <c:v>3.1443009536917321</c:v>
                </c:pt>
                <c:pt idx="13">
                  <c:v>3.2616031392809965</c:v>
                </c:pt>
                <c:pt idx="14">
                  <c:v>3.378905324870261</c:v>
                </c:pt>
                <c:pt idx="15">
                  <c:v>3.4962075104595254</c:v>
                </c:pt>
                <c:pt idx="16">
                  <c:v>3.6135096960487898</c:v>
                </c:pt>
                <c:pt idx="17">
                  <c:v>3.7308118816380542</c:v>
                </c:pt>
                <c:pt idx="18">
                  <c:v>3.8481140672273186</c:v>
                </c:pt>
                <c:pt idx="19">
                  <c:v>4.0090137442358662</c:v>
                </c:pt>
                <c:pt idx="20">
                  <c:v>4.1699134212444138</c:v>
                </c:pt>
                <c:pt idx="21">
                  <c:v>4.3308130982529613</c:v>
                </c:pt>
                <c:pt idx="22">
                  <c:v>4.4917127752615089</c:v>
                </c:pt>
                <c:pt idx="23">
                  <c:v>4.6526124522700565</c:v>
                </c:pt>
                <c:pt idx="24">
                  <c:v>4.8135121292786041</c:v>
                </c:pt>
                <c:pt idx="25">
                  <c:v>4.9744118062871516</c:v>
                </c:pt>
                <c:pt idx="26">
                  <c:v>5.1353114832956992</c:v>
                </c:pt>
                <c:pt idx="27">
                  <c:v>5.2962111603042468</c:v>
                </c:pt>
                <c:pt idx="28">
                  <c:v>5.4571108373127917</c:v>
                </c:pt>
                <c:pt idx="29">
                  <c:v>6.2769527857640579</c:v>
                </c:pt>
                <c:pt idx="30">
                  <c:v>7.0967947342153241</c:v>
                </c:pt>
                <c:pt idx="31">
                  <c:v>7.0967947342153241</c:v>
                </c:pt>
                <c:pt idx="32">
                  <c:v>7.0967947342153241</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0.77993800504441069</c:v>
                </c:pt>
                <c:pt idx="2">
                  <c:v>0.94188452037123238</c:v>
                </c:pt>
                <c:pt idx="3">
                  <c:v>1.1038310356980541</c:v>
                </c:pt>
                <c:pt idx="4">
                  <c:v>0.92688140998228596</c:v>
                </c:pt>
                <c:pt idx="5">
                  <c:v>0.74993178426651796</c:v>
                </c:pt>
                <c:pt idx="6">
                  <c:v>0.75866553211988874</c:v>
                </c:pt>
                <c:pt idx="7">
                  <c:v>0.76739927997325941</c:v>
                </c:pt>
                <c:pt idx="8">
                  <c:v>0.78813027350014819</c:v>
                </c:pt>
                <c:pt idx="9">
                  <c:v>0.79100601273953586</c:v>
                </c:pt>
                <c:pt idx="10">
                  <c:v>0.81199085029376261</c:v>
                </c:pt>
                <c:pt idx="11">
                  <c:v>0.83297568784798937</c:v>
                </c:pt>
                <c:pt idx="12">
                  <c:v>0.85396052540221612</c:v>
                </c:pt>
                <c:pt idx="13">
                  <c:v>0.87494536295644287</c:v>
                </c:pt>
                <c:pt idx="14">
                  <c:v>0.89593020051066963</c:v>
                </c:pt>
                <c:pt idx="15">
                  <c:v>0.91691503806489638</c:v>
                </c:pt>
                <c:pt idx="16">
                  <c:v>0.93789987561912314</c:v>
                </c:pt>
                <c:pt idx="17">
                  <c:v>0.95888471317334989</c:v>
                </c:pt>
                <c:pt idx="18">
                  <c:v>0.97986955072757664</c:v>
                </c:pt>
                <c:pt idx="19">
                  <c:v>0.98133634512168577</c:v>
                </c:pt>
                <c:pt idx="20">
                  <c:v>0.9828031395157949</c:v>
                </c:pt>
                <c:pt idx="21">
                  <c:v>0.98426993390990403</c:v>
                </c:pt>
                <c:pt idx="22">
                  <c:v>0.98573672830401315</c:v>
                </c:pt>
                <c:pt idx="23">
                  <c:v>0.98720352269812228</c:v>
                </c:pt>
                <c:pt idx="24">
                  <c:v>0.98867031709223141</c:v>
                </c:pt>
                <c:pt idx="25">
                  <c:v>0.99013711148634054</c:v>
                </c:pt>
                <c:pt idx="26">
                  <c:v>0.99160390588044967</c:v>
                </c:pt>
                <c:pt idx="27">
                  <c:v>0.99307070027455879</c:v>
                </c:pt>
                <c:pt idx="28">
                  <c:v>0.99453749466866814</c:v>
                </c:pt>
                <c:pt idx="29">
                  <c:v>0.99234399169896514</c:v>
                </c:pt>
                <c:pt idx="30">
                  <c:v>0.99015048872926226</c:v>
                </c:pt>
                <c:pt idx="31">
                  <c:v>0.99015048872926226</c:v>
                </c:pt>
                <c:pt idx="32">
                  <c:v>0.99015048872926226</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6.4978638621089795</c:v>
                </c:pt>
                <c:pt idx="1">
                  <c:v>6.2668670366510444</c:v>
                </c:pt>
                <c:pt idx="2">
                  <c:v>6.5498968102490789</c:v>
                </c:pt>
                <c:pt idx="3">
                  <c:v>6.8329265838471125</c:v>
                </c:pt>
                <c:pt idx="4" formatCode="0.000">
                  <c:v>6.9589137448716958</c:v>
                </c:pt>
                <c:pt idx="5" formatCode="0.000">
                  <c:v>7.0849009058962782</c:v>
                </c:pt>
                <c:pt idx="6">
                  <c:v>7.1674120614125592</c:v>
                </c:pt>
                <c:pt idx="7">
                  <c:v>7.2499232169288392</c:v>
                </c:pt>
                <c:pt idx="8">
                  <c:v>7.4457770771068548</c:v>
                </c:pt>
                <c:pt idx="9">
                  <c:v>7.4729453182318606</c:v>
                </c:pt>
                <c:pt idx="10">
                  <c:v>7.6711973429056002</c:v>
                </c:pt>
                <c:pt idx="11">
                  <c:v>7.8694493675793398</c:v>
                </c:pt>
                <c:pt idx="12">
                  <c:v>8.0677013922530794</c:v>
                </c:pt>
                <c:pt idx="13">
                  <c:v>8.2659534169268198</c:v>
                </c:pt>
                <c:pt idx="14">
                  <c:v>8.4642054416005603</c:v>
                </c:pt>
                <c:pt idx="15">
                  <c:v>8.6624574662743008</c:v>
                </c:pt>
                <c:pt idx="16">
                  <c:v>8.8607094909480413</c:v>
                </c:pt>
                <c:pt idx="17">
                  <c:v>9.0589615156217818</c:v>
                </c:pt>
                <c:pt idx="18">
                  <c:v>9.2572135402955187</c:v>
                </c:pt>
                <c:pt idx="19">
                  <c:v>9.2710709245931469</c:v>
                </c:pt>
                <c:pt idx="20">
                  <c:v>9.284928308890775</c:v>
                </c:pt>
                <c:pt idx="21">
                  <c:v>9.2987856931884032</c:v>
                </c:pt>
                <c:pt idx="22">
                  <c:v>9.3126430774860314</c:v>
                </c:pt>
                <c:pt idx="23">
                  <c:v>9.3265004617836595</c:v>
                </c:pt>
                <c:pt idx="24">
                  <c:v>9.3403578460812877</c:v>
                </c:pt>
                <c:pt idx="25">
                  <c:v>9.3542152303789159</c:v>
                </c:pt>
                <c:pt idx="26">
                  <c:v>9.3680726146765441</c:v>
                </c:pt>
                <c:pt idx="27">
                  <c:v>9.3819299989741722</c:v>
                </c:pt>
                <c:pt idx="28">
                  <c:v>9.395787383271804</c:v>
                </c:pt>
                <c:pt idx="29">
                  <c:v>9.375064496866429</c:v>
                </c:pt>
                <c:pt idx="30">
                  <c:v>9.3543416104610539</c:v>
                </c:pt>
                <c:pt idx="31">
                  <c:v>9.3543416104610539</c:v>
                </c:pt>
                <c:pt idx="32">
                  <c:v>9.3543416104610539</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0.10353384316145484</c:v>
                </c:pt>
                <c:pt idx="9">
                  <c:v>0.29501465519094006</c:v>
                </c:pt>
                <c:pt idx="10">
                  <c:v>0.33953271936534773</c:v>
                </c:pt>
                <c:pt idx="11">
                  <c:v>0.38405078353975541</c:v>
                </c:pt>
                <c:pt idx="12">
                  <c:v>0.42856884771416309</c:v>
                </c:pt>
                <c:pt idx="13">
                  <c:v>0.47308691188857077</c:v>
                </c:pt>
                <c:pt idx="14">
                  <c:v>0.51760497606297851</c:v>
                </c:pt>
                <c:pt idx="15">
                  <c:v>0.56212304023738624</c:v>
                </c:pt>
                <c:pt idx="16">
                  <c:v>0.60664110441179397</c:v>
                </c:pt>
                <c:pt idx="17">
                  <c:v>0.65115916858620171</c:v>
                </c:pt>
                <c:pt idx="18">
                  <c:v>0.69567723276060933</c:v>
                </c:pt>
                <c:pt idx="19">
                  <c:v>0.74975669298596437</c:v>
                </c:pt>
                <c:pt idx="20">
                  <c:v>0.8038361532113194</c:v>
                </c:pt>
                <c:pt idx="21">
                  <c:v>0.85791561343667444</c:v>
                </c:pt>
                <c:pt idx="22">
                  <c:v>0.91199507366202948</c:v>
                </c:pt>
                <c:pt idx="23">
                  <c:v>0.96607453388738451</c:v>
                </c:pt>
                <c:pt idx="24">
                  <c:v>1.0201539941127395</c:v>
                </c:pt>
                <c:pt idx="25">
                  <c:v>1.0742334543380945</c:v>
                </c:pt>
                <c:pt idx="26">
                  <c:v>1.1283129145634494</c:v>
                </c:pt>
                <c:pt idx="27">
                  <c:v>1.1823923747888043</c:v>
                </c:pt>
                <c:pt idx="28">
                  <c:v>1.2364718350141592</c:v>
                </c:pt>
                <c:pt idx="29">
                  <c:v>1.4864260160798013</c:v>
                </c:pt>
                <c:pt idx="30">
                  <c:v>1.7363801971454433</c:v>
                </c:pt>
                <c:pt idx="31">
                  <c:v>1.7363801971454433</c:v>
                </c:pt>
                <c:pt idx="32">
                  <c:v>1.7363801971454433</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13.727172676158915</c:v>
                </c:pt>
                <c:pt idx="2">
                  <c:v>12.904236152961406</c:v>
                </c:pt>
                <c:pt idx="3">
                  <c:v>12.081299629763897</c:v>
                </c:pt>
                <c:pt idx="4">
                  <c:v>10.411029300894594</c:v>
                </c:pt>
                <c:pt idx="5">
                  <c:v>8.7407589720252883</c:v>
                </c:pt>
                <c:pt idx="6">
                  <c:v>8.8425543439649132</c:v>
                </c:pt>
                <c:pt idx="7">
                  <c:v>8.9443497159045364</c:v>
                </c:pt>
                <c:pt idx="8">
                  <c:v>9.1859778499172613</c:v>
                </c:pt>
                <c:pt idx="9">
                  <c:v>9.2194957565925577</c:v>
                </c:pt>
                <c:pt idx="10">
                  <c:v>9.4640825456536462</c:v>
                </c:pt>
                <c:pt idx="11">
                  <c:v>9.7086693347147346</c:v>
                </c:pt>
                <c:pt idx="12">
                  <c:v>9.953256123775823</c:v>
                </c:pt>
                <c:pt idx="13">
                  <c:v>10.197842912836911</c:v>
                </c:pt>
                <c:pt idx="14">
                  <c:v>10.442429701898</c:v>
                </c:pt>
                <c:pt idx="15">
                  <c:v>10.687016490959088</c:v>
                </c:pt>
                <c:pt idx="16">
                  <c:v>10.931603280020177</c:v>
                </c:pt>
                <c:pt idx="17">
                  <c:v>11.176190069081265</c:v>
                </c:pt>
                <c:pt idx="18">
                  <c:v>11.420776858142354</c:v>
                </c:pt>
                <c:pt idx="19">
                  <c:v>11.437872941452072</c:v>
                </c:pt>
                <c:pt idx="20">
                  <c:v>11.454969024761791</c:v>
                </c:pt>
                <c:pt idx="21">
                  <c:v>11.47206510807151</c:v>
                </c:pt>
                <c:pt idx="22">
                  <c:v>11.489161191381228</c:v>
                </c:pt>
                <c:pt idx="23">
                  <c:v>11.506257274690947</c:v>
                </c:pt>
                <c:pt idx="24">
                  <c:v>11.523353358000666</c:v>
                </c:pt>
                <c:pt idx="25">
                  <c:v>11.540449441310384</c:v>
                </c:pt>
                <c:pt idx="26">
                  <c:v>11.557545524620103</c:v>
                </c:pt>
                <c:pt idx="27">
                  <c:v>11.574641607929822</c:v>
                </c:pt>
                <c:pt idx="28">
                  <c:v>11.591737691239533</c:v>
                </c:pt>
                <c:pt idx="29">
                  <c:v>11.566171524869684</c:v>
                </c:pt>
                <c:pt idx="30">
                  <c:v>11.540605358499837</c:v>
                </c:pt>
                <c:pt idx="31">
                  <c:v>11.540605358499837</c:v>
                </c:pt>
                <c:pt idx="32">
                  <c:v>11.540605358499837</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0.67889467519440883</c:v>
                </c:pt>
                <c:pt idx="9">
                  <c:v>0.6319238548513697</c:v>
                </c:pt>
                <c:pt idx="10">
                  <c:v>0.67900999005217866</c:v>
                </c:pt>
                <c:pt idx="11">
                  <c:v>0.72609612525298761</c:v>
                </c:pt>
                <c:pt idx="12">
                  <c:v>0.77318226045379657</c:v>
                </c:pt>
                <c:pt idx="13">
                  <c:v>0.82026839565460552</c:v>
                </c:pt>
                <c:pt idx="14">
                  <c:v>0.86735453085541447</c:v>
                </c:pt>
                <c:pt idx="15">
                  <c:v>0.91444066605622343</c:v>
                </c:pt>
                <c:pt idx="16">
                  <c:v>0.96152680125703238</c:v>
                </c:pt>
                <c:pt idx="17">
                  <c:v>1.0086129364578413</c:v>
                </c:pt>
                <c:pt idx="18">
                  <c:v>1.0556990716586507</c:v>
                </c:pt>
                <c:pt idx="19">
                  <c:v>1.0917650161842369</c:v>
                </c:pt>
                <c:pt idx="20">
                  <c:v>1.1278309607098231</c:v>
                </c:pt>
                <c:pt idx="21">
                  <c:v>1.1638969052354093</c:v>
                </c:pt>
                <c:pt idx="22">
                  <c:v>1.1999628497609955</c:v>
                </c:pt>
                <c:pt idx="23">
                  <c:v>1.2360287942865817</c:v>
                </c:pt>
                <c:pt idx="24">
                  <c:v>1.2720947388121679</c:v>
                </c:pt>
                <c:pt idx="25">
                  <c:v>1.3081606833377541</c:v>
                </c:pt>
                <c:pt idx="26">
                  <c:v>1.3442266278633404</c:v>
                </c:pt>
                <c:pt idx="27">
                  <c:v>1.3802925723889266</c:v>
                </c:pt>
                <c:pt idx="28">
                  <c:v>1.4163585169145128</c:v>
                </c:pt>
                <c:pt idx="29">
                  <c:v>1.5762528020218953</c:v>
                </c:pt>
                <c:pt idx="30">
                  <c:v>1.7361470871292777</c:v>
                </c:pt>
                <c:pt idx="31">
                  <c:v>1.7361470871292777</c:v>
                </c:pt>
                <c:pt idx="32">
                  <c:v>1.7361470871292777</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0.50710793525350473</c:v>
                </c:pt>
                <c:pt idx="1">
                  <c:v>0.5117000431281008</c:v>
                </c:pt>
                <c:pt idx="2">
                  <c:v>0.49835219260570007</c:v>
                </c:pt>
                <c:pt idx="3">
                  <c:v>0.47920194896740492</c:v>
                </c:pt>
                <c:pt idx="4">
                  <c:v>0.44033319370971735</c:v>
                </c:pt>
                <c:pt idx="5">
                  <c:v>0.50608476947039338</c:v>
                </c:pt>
                <c:pt idx="6">
                  <c:v>0.55688434420133515</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0.49289206474649527</c:v>
                </c:pt>
                <c:pt idx="1">
                  <c:v>0.4882999568718992</c:v>
                </c:pt>
                <c:pt idx="2">
                  <c:v>0.50164780739429993</c:v>
                </c:pt>
                <c:pt idx="3">
                  <c:v>0.52079805103259513</c:v>
                </c:pt>
                <c:pt idx="4">
                  <c:v>0.55966680629028265</c:v>
                </c:pt>
                <c:pt idx="5">
                  <c:v>0.49391523052960662</c:v>
                </c:pt>
                <c:pt idx="6">
                  <c:v>0.44311565579866485</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81.520047949365591</c:v>
                </c:pt>
                <c:pt idx="1">
                  <c:v>85.577216258989623</c:v>
                </c:pt>
                <c:pt idx="2">
                  <c:v>83.292081581682481</c:v>
                </c:pt>
                <c:pt idx="3">
                  <c:v>80.102090899213678</c:v>
                </c:pt>
                <c:pt idx="4">
                  <c:v>110.38626318085312</c:v>
                </c:pt>
                <c:pt idx="5">
                  <c:v>156.5416363888443</c:v>
                </c:pt>
                <c:pt idx="6">
                  <c:v>203.57729463982349</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81.520047949365591</c:v>
                </c:pt>
                <c:pt idx="1">
                  <c:v>85.577216258989623</c:v>
                </c:pt>
                <c:pt idx="2">
                  <c:v>83.292081581682481</c:v>
                </c:pt>
                <c:pt idx="3">
                  <c:v>80.102090899213678</c:v>
                </c:pt>
                <c:pt idx="4">
                  <c:v>88.309010544682494</c:v>
                </c:pt>
                <c:pt idx="5">
                  <c:v>125.2333091110754</c:v>
                </c:pt>
                <c:pt idx="6">
                  <c:v>162.86183571185879</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 val="Vehicle data"/>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0.85327268981091309</v>
          </cell>
        </row>
        <row r="78">
          <cell r="M78">
            <v>0.10942574529457973</v>
          </cell>
        </row>
        <row r="79">
          <cell r="M79">
            <v>3.7301564894507054E-2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78.285370257084139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 sheetId="6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10.675871970797223</v>
          </cell>
          <cell r="O10">
            <v>18.895565086913969</v>
          </cell>
        </row>
        <row r="11">
          <cell r="A11" t="str">
            <v/>
          </cell>
          <cell r="B11" t="str">
            <v>COM_PROJ</v>
          </cell>
          <cell r="C11" t="str">
            <v>-</v>
          </cell>
          <cell r="D11" t="str">
            <v>RLNL</v>
          </cell>
          <cell r="J11">
            <v>4.742986727829742E-2</v>
          </cell>
          <cell r="O11">
            <v>3.8670367046454178E-2</v>
          </cell>
        </row>
        <row r="12">
          <cell r="A12" t="str">
            <v/>
          </cell>
          <cell r="B12" t="str">
            <v>COM_PROJ</v>
          </cell>
          <cell r="C12" t="str">
            <v>-</v>
          </cell>
          <cell r="D12" t="str">
            <v>RLEK</v>
          </cell>
          <cell r="J12">
            <v>10.057139730159809</v>
          </cell>
          <cell r="O12">
            <v>12.223790943887517</v>
          </cell>
        </row>
        <row r="13">
          <cell r="A13" t="str">
            <v/>
          </cell>
          <cell r="B13" t="str">
            <v>COM_PROJ</v>
          </cell>
          <cell r="C13" t="str">
            <v>-</v>
          </cell>
          <cell r="D13" t="str">
            <v>RLEH</v>
          </cell>
          <cell r="J13">
            <v>14.6766565883431</v>
          </cell>
          <cell r="O13">
            <v>11.413134902344892</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5.6663373040102876</v>
          </cell>
          <cell r="O15">
            <v>7.0974964550509556</v>
          </cell>
        </row>
        <row r="16">
          <cell r="A16" t="str">
            <v/>
          </cell>
          <cell r="B16" t="str">
            <v>COM_PROJ</v>
          </cell>
          <cell r="C16" t="str">
            <v>-</v>
          </cell>
          <cell r="D16" t="str">
            <v>RLER</v>
          </cell>
          <cell r="J16">
            <v>1.4352211531349246</v>
          </cell>
          <cell r="O16">
            <v>2.5365449857827835</v>
          </cell>
        </row>
        <row r="17">
          <cell r="A17" t="str">
            <v/>
          </cell>
          <cell r="B17" t="str">
            <v>COM_PROJ</v>
          </cell>
          <cell r="C17" t="str">
            <v>-</v>
          </cell>
          <cell r="D17" t="str">
            <v>RLEO</v>
          </cell>
          <cell r="J17">
            <v>1.9876880086386437</v>
          </cell>
          <cell r="O17">
            <v>2.6110591895912267</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16.048370490489006</v>
          </cell>
          <cell r="O21">
            <v>21.915448856143193</v>
          </cell>
        </row>
        <row r="22">
          <cell r="A22" t="str">
            <v/>
          </cell>
          <cell r="B22" t="str">
            <v>COM_PROJ</v>
          </cell>
          <cell r="C22" t="str">
            <v>-</v>
          </cell>
          <cell r="D22" t="str">
            <v>RMNL</v>
          </cell>
          <cell r="J22">
            <v>3.3422499241462768E-2</v>
          </cell>
          <cell r="O22">
            <v>6.8314266166754775E-2</v>
          </cell>
        </row>
        <row r="23">
          <cell r="A23" t="str">
            <v/>
          </cell>
          <cell r="B23" t="str">
            <v>COM_PROJ</v>
          </cell>
          <cell r="C23" t="str">
            <v>-</v>
          </cell>
          <cell r="D23" t="str">
            <v>RMEK</v>
          </cell>
          <cell r="J23">
            <v>9.0463558635584818</v>
          </cell>
          <cell r="O23">
            <v>8.1578458178943141</v>
          </cell>
        </row>
        <row r="24">
          <cell r="A24" t="str">
            <v/>
          </cell>
          <cell r="B24" t="str">
            <v>COM_PROJ</v>
          </cell>
          <cell r="C24" t="str">
            <v>-</v>
          </cell>
          <cell r="D24" t="str">
            <v>RMEH</v>
          </cell>
          <cell r="J24">
            <v>13.162661948752438</v>
          </cell>
          <cell r="O24">
            <v>12.247576733621592</v>
          </cell>
        </row>
        <row r="25">
          <cell r="A25" t="str">
            <v/>
          </cell>
          <cell r="B25" t="str">
            <v>COM_PROJ</v>
          </cell>
          <cell r="C25" t="str">
            <v>-</v>
          </cell>
          <cell r="D25" t="str">
            <v>RMEWG</v>
          </cell>
          <cell r="J25">
            <v>8.7188816642673164</v>
          </cell>
          <cell r="O25">
            <v>10.789235100448346</v>
          </cell>
        </row>
        <row r="26">
          <cell r="A26" t="str">
            <v/>
          </cell>
          <cell r="B26" t="str">
            <v>COM_PROJ</v>
          </cell>
          <cell r="C26" t="str">
            <v>-</v>
          </cell>
          <cell r="D26" t="str">
            <v>RMEW</v>
          </cell>
          <cell r="J26">
            <v>6.0852856077195092</v>
          </cell>
          <cell r="O26">
            <v>4.82494185375133</v>
          </cell>
        </row>
        <row r="27">
          <cell r="A27" t="str">
            <v/>
          </cell>
          <cell r="B27" t="str">
            <v>COM_PROJ</v>
          </cell>
          <cell r="C27" t="str">
            <v>-</v>
          </cell>
          <cell r="D27" t="str">
            <v>RMER</v>
          </cell>
          <cell r="J27">
            <v>3.2555704876676663</v>
          </cell>
          <cell r="O27">
            <v>4.2991210626115439</v>
          </cell>
        </row>
        <row r="28">
          <cell r="A28" t="str">
            <v/>
          </cell>
          <cell r="B28" t="str">
            <v>COM_PROJ</v>
          </cell>
          <cell r="C28" t="str">
            <v>-</v>
          </cell>
          <cell r="D28" t="str">
            <v>RMEO</v>
          </cell>
          <cell r="J28">
            <v>5.817816552719238</v>
          </cell>
          <cell r="O28">
            <v>8.0876377632438388</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29.155130644409116</v>
          </cell>
          <cell r="O32">
            <v>35.399136793982606</v>
          </cell>
        </row>
        <row r="33">
          <cell r="A33" t="str">
            <v/>
          </cell>
          <cell r="B33" t="str">
            <v>COM_PROJ</v>
          </cell>
          <cell r="C33" t="str">
            <v>-</v>
          </cell>
          <cell r="D33" t="str">
            <v>RHEK</v>
          </cell>
          <cell r="J33">
            <v>3.8919384966800701</v>
          </cell>
          <cell r="O33">
            <v>5.94771758738655</v>
          </cell>
        </row>
        <row r="34">
          <cell r="A34" t="str">
            <v/>
          </cell>
          <cell r="B34" t="str">
            <v>COM_PROJ</v>
          </cell>
          <cell r="C34" t="str">
            <v>-</v>
          </cell>
          <cell r="D34" t="str">
            <v>RHEH</v>
          </cell>
          <cell r="J34">
            <v>7.0843020492948998</v>
          </cell>
          <cell r="O34">
            <v>8.440632990865895</v>
          </cell>
        </row>
        <row r="35">
          <cell r="A35" t="str">
            <v/>
          </cell>
          <cell r="B35" t="str">
            <v>COM_PROJ</v>
          </cell>
          <cell r="C35" t="str">
            <v>-</v>
          </cell>
          <cell r="D35" t="str">
            <v>RHEWG</v>
          </cell>
          <cell r="J35">
            <v>31.741961474336566</v>
          </cell>
          <cell r="O35">
            <v>36.577423490447771</v>
          </cell>
        </row>
        <row r="36">
          <cell r="B36" t="str">
            <v>COM_PROJ</v>
          </cell>
          <cell r="C36" t="str">
            <v>-</v>
          </cell>
          <cell r="D36" t="str">
            <v>RHEW</v>
          </cell>
          <cell r="J36">
            <v>0.56043977372187515</v>
          </cell>
          <cell r="O36">
            <v>7.3049211397944367</v>
          </cell>
        </row>
        <row r="37">
          <cell r="A37" t="str">
            <v/>
          </cell>
          <cell r="B37" t="str">
            <v>COM_PROJ</v>
          </cell>
          <cell r="C37" t="str">
            <v>-</v>
          </cell>
          <cell r="D37" t="str">
            <v>RHER</v>
          </cell>
          <cell r="J37">
            <v>5.2230494700907748</v>
          </cell>
          <cell r="O37">
            <v>6.349561232468222</v>
          </cell>
        </row>
        <row r="38">
          <cell r="A38" t="str">
            <v/>
          </cell>
          <cell r="B38" t="str">
            <v>COM_PROJ</v>
          </cell>
          <cell r="C38" t="str">
            <v>-</v>
          </cell>
          <cell r="D38" t="str">
            <v>RHEO</v>
          </cell>
          <cell r="J38">
            <v>11.690422995158354</v>
          </cell>
          <cell r="O38">
            <v>14.211823392881332</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2"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S41"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9" sqref="D29"/>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651</v>
      </c>
      <c r="C26" s="185" t="s">
        <v>540</v>
      </c>
      <c r="D26" s="185" t="s">
        <v>409</v>
      </c>
    </row>
    <row r="27" spans="1:4" s="185" customFormat="1">
      <c r="B27" s="185" t="s">
        <v>652</v>
      </c>
      <c r="C27" s="185" t="s">
        <v>540</v>
      </c>
      <c r="D27" s="185" t="s">
        <v>409</v>
      </c>
    </row>
    <row r="28" spans="1:4" s="185" customFormat="1">
      <c r="B28" s="185" t="s">
        <v>653</v>
      </c>
      <c r="C28" s="185" t="s">
        <v>540</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44099.465460300926</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637</v>
      </c>
      <c r="C7" s="4" t="str">
        <f>"DriversGams!"&amp;ADDRESS(ROW(DriversGams!A5),COLUMN(DriversGams!A5),4)</f>
        <v>DriversGams!A5</v>
      </c>
      <c r="D7" s="4">
        <v>1</v>
      </c>
      <c r="E7" s="4">
        <v>1</v>
      </c>
      <c r="F7" s="4"/>
    </row>
    <row r="8" spans="1:6">
      <c r="A8" s="4" t="s">
        <v>302</v>
      </c>
      <c r="B8" s="4" t="s">
        <v>613</v>
      </c>
      <c r="C8" s="4" t="str">
        <f>"DriversGams!"&amp;ADDRESS(ROW(DriversGams!A42),COLUMN(DriversGams!A42),4)</f>
        <v>DriversGams!A42</v>
      </c>
      <c r="D8" s="4"/>
      <c r="E8" s="4">
        <v>1</v>
      </c>
      <c r="F8" s="4"/>
    </row>
    <row r="9" spans="1:6">
      <c r="A9" s="4" t="s">
        <v>302</v>
      </c>
      <c r="B9" s="4" t="s">
        <v>638</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640</v>
      </c>
      <c r="C12" s="277"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A121" workbookViewId="0">
      <selection activeCell="B164" sqref="B164"/>
    </sheetView>
  </sheetViews>
  <sheetFormatPr defaultColWidth="8.7109375" defaultRowHeight="15"/>
  <cols>
    <col min="1" max="16384" width="8.7109375" style="185"/>
  </cols>
  <sheetData>
    <row r="4" spans="1:40">
      <c r="A4" s="185" t="s">
        <v>608</v>
      </c>
    </row>
    <row r="5" spans="1:40">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185">
        <v>1833.8485148656707</v>
      </c>
      <c r="C6" s="185">
        <v>1886.2380787394993</v>
      </c>
      <c r="D6" s="185">
        <v>1933.0292459177672</v>
      </c>
      <c r="E6" s="185">
        <v>1964.8375586900686</v>
      </c>
      <c r="F6" s="185">
        <v>1986.2326456612911</v>
      </c>
      <c r="G6" s="185">
        <v>2013.0959717949045</v>
      </c>
      <c r="H6" s="185">
        <v>2044.9380296525842</v>
      </c>
      <c r="I6" s="185">
        <v>2070.274851141286</v>
      </c>
      <c r="J6" s="185">
        <v>1916.4957628123618</v>
      </c>
      <c r="K6" s="185">
        <v>1979.7963966329696</v>
      </c>
      <c r="L6" s="185">
        <v>2029.3598993636258</v>
      </c>
      <c r="M6" s="185">
        <v>2079.0958451218926</v>
      </c>
      <c r="N6" s="185">
        <v>2131.220672267681</v>
      </c>
      <c r="O6" s="185">
        <v>2203.6606278385002</v>
      </c>
      <c r="P6" s="185">
        <v>2280.3215297955376</v>
      </c>
      <c r="Q6" s="185">
        <v>2364.6940087621715</v>
      </c>
      <c r="R6" s="185">
        <v>2457.5118213910878</v>
      </c>
      <c r="S6" s="185">
        <v>2567.8468011715267</v>
      </c>
      <c r="T6" s="185">
        <v>2689.0434158622047</v>
      </c>
      <c r="U6" s="185">
        <v>2808.464796063985</v>
      </c>
      <c r="V6" s="185">
        <v>2926.8582138595248</v>
      </c>
      <c r="W6" s="185">
        <v>3052.0503892579941</v>
      </c>
      <c r="X6" s="10">
        <v>3180.8684417333598</v>
      </c>
      <c r="Y6" s="24">
        <v>3302.483877995061</v>
      </c>
      <c r="Z6" s="185">
        <v>3426.6950443114883</v>
      </c>
      <c r="AA6" s="185">
        <v>3553.5004811744652</v>
      </c>
      <c r="AB6" s="185">
        <v>3681.4875947210799</v>
      </c>
      <c r="AC6" s="185">
        <v>3808.6715697038926</v>
      </c>
      <c r="AD6" s="185">
        <v>3944.446715833516</v>
      </c>
      <c r="AE6" s="185">
        <v>4085.985018871098</v>
      </c>
      <c r="AF6" s="185">
        <v>4233.9267718691126</v>
      </c>
      <c r="AG6" s="185">
        <v>4383.1404521554969</v>
      </c>
      <c r="AH6" s="185">
        <v>4538.1873979854645</v>
      </c>
      <c r="AI6" s="185">
        <v>4705.1885505647206</v>
      </c>
      <c r="AJ6" s="185">
        <v>4880.6692288966606</v>
      </c>
      <c r="AK6" s="185">
        <v>5065.1947484086495</v>
      </c>
      <c r="AL6" s="185">
        <v>5248.0780261223399</v>
      </c>
      <c r="AM6" s="185">
        <v>5438.9999035420624</v>
      </c>
      <c r="AN6" s="185">
        <v>5640.560134223615</v>
      </c>
    </row>
    <row r="7" spans="1:40">
      <c r="A7" s="35" t="s">
        <v>639</v>
      </c>
      <c r="B7" s="185">
        <v>69.817113338467195</v>
      </c>
      <c r="C7" s="185">
        <v>73.077754090075601</v>
      </c>
      <c r="D7" s="185">
        <v>76.005217865463848</v>
      </c>
      <c r="E7" s="185">
        <v>74.923543191788568</v>
      </c>
      <c r="F7" s="185">
        <v>73.908533526335034</v>
      </c>
      <c r="G7" s="185">
        <v>76.410520883734762</v>
      </c>
      <c r="H7" s="185">
        <v>75.277900593724013</v>
      </c>
      <c r="I7" s="185">
        <v>74.060675520802647</v>
      </c>
      <c r="J7" s="185">
        <v>71.315301422346835</v>
      </c>
      <c r="K7" s="185">
        <v>73.797216820641964</v>
      </c>
      <c r="L7" s="185">
        <v>75.844943987563497</v>
      </c>
      <c r="M7" s="185">
        <v>77.473625155860901</v>
      </c>
      <c r="N7" s="185">
        <v>79.210310340897692</v>
      </c>
      <c r="O7" s="185">
        <v>81.816030013527055</v>
      </c>
      <c r="P7" s="185">
        <v>84.305536993993485</v>
      </c>
      <c r="Q7" s="185">
        <v>86.883840102166914</v>
      </c>
      <c r="R7" s="185">
        <v>89.64046085255714</v>
      </c>
      <c r="S7" s="185">
        <v>92.909012697350974</v>
      </c>
      <c r="T7" s="185">
        <v>96.256220497926634</v>
      </c>
      <c r="U7" s="185">
        <v>100.34420630501533</v>
      </c>
      <c r="V7" s="185">
        <v>103.59612596589076</v>
      </c>
      <c r="W7" s="185">
        <v>106.98528888025527</v>
      </c>
      <c r="X7" s="185">
        <v>110.39389063627526</v>
      </c>
      <c r="Y7" s="185">
        <v>113.20573606983922</v>
      </c>
      <c r="Z7" s="185">
        <v>116.09604324809594</v>
      </c>
      <c r="AA7" s="185">
        <v>118.91928310458643</v>
      </c>
      <c r="AB7" s="185">
        <v>121.73284152446134</v>
      </c>
      <c r="AC7" s="185">
        <v>124.41345791531592</v>
      </c>
      <c r="AD7" s="185">
        <v>127.41724768694102</v>
      </c>
      <c r="AE7" s="185">
        <v>130.66603822264173</v>
      </c>
      <c r="AF7" s="185">
        <v>134.08010238495123</v>
      </c>
      <c r="AG7" s="185">
        <v>137.50257511241415</v>
      </c>
      <c r="AH7" s="185">
        <v>141.11676402261352</v>
      </c>
      <c r="AI7" s="185">
        <v>145.16644671964289</v>
      </c>
      <c r="AJ7" s="185">
        <v>149.44077078473836</v>
      </c>
      <c r="AK7" s="185">
        <v>153.93150795618737</v>
      </c>
      <c r="AL7" s="185">
        <v>158.26689984198029</v>
      </c>
      <c r="AM7" s="185">
        <v>162.8768563207318</v>
      </c>
      <c r="AN7" s="185">
        <v>167.73266409107217</v>
      </c>
    </row>
    <row r="8" spans="1:40">
      <c r="A8" s="35" t="s">
        <v>387</v>
      </c>
      <c r="B8" s="185">
        <v>205.44872804460766</v>
      </c>
      <c r="C8" s="185">
        <v>210.62848335740301</v>
      </c>
      <c r="D8" s="185">
        <v>211.60851541746266</v>
      </c>
      <c r="E8" s="185">
        <v>218.1589355741321</v>
      </c>
      <c r="F8" s="185">
        <v>214.57113807895081</v>
      </c>
      <c r="G8" s="185">
        <v>220.75414904625237</v>
      </c>
      <c r="H8" s="185">
        <v>219.78974730517112</v>
      </c>
      <c r="I8" s="185">
        <v>217.21894206965595</v>
      </c>
      <c r="J8" s="185">
        <v>199.99164522911343</v>
      </c>
      <c r="K8" s="185">
        <v>204.08883321501818</v>
      </c>
      <c r="L8" s="185">
        <v>206.97818163625323</v>
      </c>
      <c r="M8" s="185">
        <v>210.33221772341548</v>
      </c>
      <c r="N8" s="185">
        <v>214.05164127629726</v>
      </c>
      <c r="O8" s="185">
        <v>218.26950734748783</v>
      </c>
      <c r="P8" s="185">
        <v>222.74532292840362</v>
      </c>
      <c r="Q8" s="185">
        <v>227.80759590000162</v>
      </c>
      <c r="R8" s="185">
        <v>232.55345995400322</v>
      </c>
      <c r="S8" s="185">
        <v>237.79337880582003</v>
      </c>
      <c r="T8" s="185">
        <v>243.74513515672018</v>
      </c>
      <c r="U8" s="185">
        <v>253.52723956492915</v>
      </c>
      <c r="V8" s="185">
        <v>261.5917718487342</v>
      </c>
      <c r="W8" s="185">
        <v>269.82348252080283</v>
      </c>
      <c r="X8" s="185">
        <v>277.80765745342347</v>
      </c>
      <c r="Y8" s="185">
        <v>286.58183866079798</v>
      </c>
      <c r="Z8" s="185">
        <v>294.67989742289103</v>
      </c>
      <c r="AA8" s="185">
        <v>302.71797532899916</v>
      </c>
      <c r="AB8" s="185">
        <v>310.82364594658299</v>
      </c>
      <c r="AC8" s="185">
        <v>318.71666377975123</v>
      </c>
      <c r="AD8" s="185">
        <v>327.05008255949957</v>
      </c>
      <c r="AE8" s="185">
        <v>335.56482134800314</v>
      </c>
      <c r="AF8" s="185">
        <v>344.50275744068557</v>
      </c>
      <c r="AG8" s="185">
        <v>353.47710221812258</v>
      </c>
      <c r="AH8" s="185">
        <v>362.84647787404919</v>
      </c>
      <c r="AI8" s="185">
        <v>372.89094507507775</v>
      </c>
      <c r="AJ8" s="185">
        <v>383.46214945518938</v>
      </c>
      <c r="AK8" s="185">
        <v>394.61220153605746</v>
      </c>
      <c r="AL8" s="185">
        <v>405.53759173347908</v>
      </c>
      <c r="AM8" s="185">
        <v>417.08976571040773</v>
      </c>
      <c r="AN8" s="185">
        <v>429.60697927901685</v>
      </c>
    </row>
    <row r="9" spans="1:40">
      <c r="A9" s="35" t="s">
        <v>522</v>
      </c>
      <c r="B9" s="185">
        <v>93.096909428330989</v>
      </c>
      <c r="C9" s="185">
        <v>96.528451605680857</v>
      </c>
      <c r="D9" s="185">
        <v>99.093153268336465</v>
      </c>
      <c r="E9" s="185">
        <v>100.27063657390499</v>
      </c>
      <c r="F9" s="185">
        <v>102.14122479939626</v>
      </c>
      <c r="G9" s="185">
        <v>103.23760191108246</v>
      </c>
      <c r="H9" s="185">
        <v>104.78353062923429</v>
      </c>
      <c r="I9" s="185">
        <v>104.39545455783478</v>
      </c>
      <c r="J9" s="185">
        <v>99.491076362289476</v>
      </c>
      <c r="K9" s="185">
        <v>103.28612398085788</v>
      </c>
      <c r="L9" s="185">
        <v>106.33050749233654</v>
      </c>
      <c r="M9" s="185">
        <v>108.99905608842175</v>
      </c>
      <c r="N9" s="185">
        <v>111.76576851480297</v>
      </c>
      <c r="O9" s="185">
        <v>115.46196542981858</v>
      </c>
      <c r="P9" s="185">
        <v>119.11278186874333</v>
      </c>
      <c r="Q9" s="185">
        <v>123.04870961262834</v>
      </c>
      <c r="R9" s="185">
        <v>127.14027720040175</v>
      </c>
      <c r="S9" s="185">
        <v>131.90315248051598</v>
      </c>
      <c r="T9" s="185">
        <v>136.95053667272771</v>
      </c>
      <c r="U9" s="185">
        <v>143.4235415650767</v>
      </c>
      <c r="V9" s="185">
        <v>148.44944055182367</v>
      </c>
      <c r="W9" s="185">
        <v>153.56133470992455</v>
      </c>
      <c r="X9" s="185">
        <v>158.55273573174551</v>
      </c>
      <c r="Y9" s="185">
        <v>162.98203823367507</v>
      </c>
      <c r="Z9" s="185">
        <v>167.35044351257403</v>
      </c>
      <c r="AA9" s="185">
        <v>171.65486302108059</v>
      </c>
      <c r="AB9" s="185">
        <v>176.08107453733999</v>
      </c>
      <c r="AC9" s="185">
        <v>180.41794288911913</v>
      </c>
      <c r="AD9" s="185">
        <v>185.07116963513937</v>
      </c>
      <c r="AE9" s="185">
        <v>189.82735970539159</v>
      </c>
      <c r="AF9" s="185">
        <v>194.68353312936387</v>
      </c>
      <c r="AG9" s="185">
        <v>199.49123285441101</v>
      </c>
      <c r="AH9" s="185">
        <v>204.59779529794986</v>
      </c>
      <c r="AI9" s="185">
        <v>210.47080014402883</v>
      </c>
      <c r="AJ9" s="185">
        <v>216.6016626331357</v>
      </c>
      <c r="AK9" s="185">
        <v>223.08186974990079</v>
      </c>
      <c r="AL9" s="185">
        <v>229.38071110828713</v>
      </c>
      <c r="AM9" s="185">
        <v>236.03303185653951</v>
      </c>
      <c r="AN9" s="185">
        <v>243.05160942969451</v>
      </c>
    </row>
    <row r="10" spans="1:40">
      <c r="A10" s="35" t="s">
        <v>523</v>
      </c>
      <c r="B10" s="185">
        <v>235.49802282756175</v>
      </c>
      <c r="C10" s="185">
        <v>242.09439024665988</v>
      </c>
      <c r="D10" s="185">
        <v>246.56780540713203</v>
      </c>
      <c r="E10" s="185">
        <v>249.72330703461461</v>
      </c>
      <c r="F10" s="185">
        <v>251.70278057657401</v>
      </c>
      <c r="G10" s="185">
        <v>253.35686241681051</v>
      </c>
      <c r="H10" s="185">
        <v>255.99245081046183</v>
      </c>
      <c r="I10" s="185">
        <v>255.39490323088711</v>
      </c>
      <c r="J10" s="185">
        <v>231.38579736575235</v>
      </c>
      <c r="K10" s="185">
        <v>239.89244323948975</v>
      </c>
      <c r="L10" s="185">
        <v>246.46824179145389</v>
      </c>
      <c r="M10" s="185">
        <v>252.9086641591847</v>
      </c>
      <c r="N10" s="185">
        <v>259.55117623956676</v>
      </c>
      <c r="O10" s="185">
        <v>268.53915216413048</v>
      </c>
      <c r="P10" s="185">
        <v>277.81998523425204</v>
      </c>
      <c r="Q10" s="185">
        <v>287.91808402764696</v>
      </c>
      <c r="R10" s="185">
        <v>299.00833825673521</v>
      </c>
      <c r="S10" s="185">
        <v>311.96795302220312</v>
      </c>
      <c r="T10" s="185">
        <v>326.0685669739031</v>
      </c>
      <c r="U10" s="185">
        <v>340.98183465609691</v>
      </c>
      <c r="V10" s="185">
        <v>354.51609165665047</v>
      </c>
      <c r="W10" s="185">
        <v>368.74017993067008</v>
      </c>
      <c r="X10" s="185">
        <v>382.99616881979375</v>
      </c>
      <c r="Y10" s="185">
        <v>396.1067173502787</v>
      </c>
      <c r="Z10" s="185">
        <v>409.48083071292245</v>
      </c>
      <c r="AA10" s="185">
        <v>423.17990791525324</v>
      </c>
      <c r="AB10" s="185">
        <v>437.34374113617662</v>
      </c>
      <c r="AC10" s="185">
        <v>451.45264767863466</v>
      </c>
      <c r="AD10" s="185">
        <v>466.61959848252235</v>
      </c>
      <c r="AE10" s="185">
        <v>482.61382473563145</v>
      </c>
      <c r="AF10" s="185">
        <v>499.35507227686423</v>
      </c>
      <c r="AG10" s="185">
        <v>516.21788422500708</v>
      </c>
      <c r="AH10" s="185">
        <v>533.74201821890279</v>
      </c>
      <c r="AI10" s="185">
        <v>552.49916238086064</v>
      </c>
      <c r="AJ10" s="185">
        <v>572.31369824828334</v>
      </c>
      <c r="AK10" s="185">
        <v>593.13166706703032</v>
      </c>
      <c r="AL10" s="185">
        <v>613.6148973445579</v>
      </c>
      <c r="AM10" s="185">
        <v>635.1493145362324</v>
      </c>
      <c r="AN10" s="185">
        <v>657.99125358375909</v>
      </c>
    </row>
    <row r="11" spans="1:40">
      <c r="A11" s="35" t="s">
        <v>524</v>
      </c>
      <c r="B11" s="185">
        <v>17.781500762507125</v>
      </c>
      <c r="C11" s="185">
        <v>18.237238311965562</v>
      </c>
      <c r="D11" s="185">
        <v>18.6128087215764</v>
      </c>
      <c r="E11" s="185">
        <v>18.802201212911495</v>
      </c>
      <c r="F11" s="185">
        <v>19.090916225834309</v>
      </c>
      <c r="G11" s="185">
        <v>19.255049464477853</v>
      </c>
      <c r="H11" s="185">
        <v>19.59284688729667</v>
      </c>
      <c r="I11" s="185">
        <v>19.565712434295335</v>
      </c>
      <c r="J11" s="185">
        <v>18.169477495463884</v>
      </c>
      <c r="K11" s="185">
        <v>18.821442580574665</v>
      </c>
      <c r="L11" s="185">
        <v>19.301365259183846</v>
      </c>
      <c r="M11" s="185">
        <v>19.781556847200779</v>
      </c>
      <c r="N11" s="185">
        <v>20.291316503506735</v>
      </c>
      <c r="O11" s="185">
        <v>20.968856734848391</v>
      </c>
      <c r="P11" s="185">
        <v>21.673473207394615</v>
      </c>
      <c r="Q11" s="185">
        <v>22.445599158839048</v>
      </c>
      <c r="R11" s="185">
        <v>23.253157462563045</v>
      </c>
      <c r="S11" s="185">
        <v>24.208557389662509</v>
      </c>
      <c r="T11" s="185">
        <v>25.261150336124004</v>
      </c>
      <c r="U11" s="185">
        <v>26.352755775319022</v>
      </c>
      <c r="V11" s="185">
        <v>27.36026594490551</v>
      </c>
      <c r="W11" s="185">
        <v>28.352393364888446</v>
      </c>
      <c r="X11" s="185">
        <v>29.33056761159397</v>
      </c>
      <c r="Y11" s="185">
        <v>29.724567677277953</v>
      </c>
      <c r="Z11" s="185">
        <v>30.468028778421576</v>
      </c>
      <c r="AA11" s="185">
        <v>31.266128998780498</v>
      </c>
      <c r="AB11" s="185">
        <v>32.156546848133445</v>
      </c>
      <c r="AC11" s="185">
        <v>33.048943171829926</v>
      </c>
      <c r="AD11" s="185">
        <v>34.019333327089171</v>
      </c>
      <c r="AE11" s="185">
        <v>34.998214281877338</v>
      </c>
      <c r="AF11" s="185">
        <v>35.898284835875963</v>
      </c>
      <c r="AG11" s="185">
        <v>36.794113629471077</v>
      </c>
      <c r="AH11" s="185">
        <v>37.738638745792514</v>
      </c>
      <c r="AI11" s="185">
        <v>38.794651314533596</v>
      </c>
      <c r="AJ11" s="185">
        <v>40.138795538868742</v>
      </c>
      <c r="AK11" s="185">
        <v>41.559502918709924</v>
      </c>
      <c r="AL11" s="185">
        <v>42.951649816769091</v>
      </c>
      <c r="AM11" s="185">
        <v>44.414123613404328</v>
      </c>
      <c r="AN11" s="185">
        <v>45.843058302043069</v>
      </c>
    </row>
    <row r="12" spans="1:40">
      <c r="A12" s="35" t="s">
        <v>525</v>
      </c>
      <c r="B12" s="185">
        <v>52.810230956689601</v>
      </c>
      <c r="C12" s="185">
        <v>54.378263299111374</v>
      </c>
      <c r="D12" s="185">
        <v>55.454615052564485</v>
      </c>
      <c r="E12" s="185">
        <v>56.007426821348858</v>
      </c>
      <c r="F12" s="185">
        <v>56.464911578052892</v>
      </c>
      <c r="G12" s="185">
        <v>56.877060395376034</v>
      </c>
      <c r="H12" s="185">
        <v>57.505063673964912</v>
      </c>
      <c r="I12" s="185">
        <v>57.32815684800174</v>
      </c>
      <c r="J12" s="185">
        <v>52.814264316372984</v>
      </c>
      <c r="K12" s="185">
        <v>54.632727968245739</v>
      </c>
      <c r="L12" s="185">
        <v>56.050743200437424</v>
      </c>
      <c r="M12" s="185">
        <v>57.505265184552151</v>
      </c>
      <c r="N12" s="185">
        <v>59.042225713593048</v>
      </c>
      <c r="O12" s="185">
        <v>61.091454072524741</v>
      </c>
      <c r="P12" s="185">
        <v>63.233269247881189</v>
      </c>
      <c r="Q12" s="185">
        <v>65.54122323284534</v>
      </c>
      <c r="R12" s="185">
        <v>67.986719538293968</v>
      </c>
      <c r="S12" s="185">
        <v>70.874213983271659</v>
      </c>
      <c r="T12" s="185">
        <v>74.045528817940578</v>
      </c>
      <c r="U12" s="185">
        <v>77.56316891284726</v>
      </c>
      <c r="V12" s="185">
        <v>80.508100466023208</v>
      </c>
      <c r="W12" s="185">
        <v>83.550550896669435</v>
      </c>
      <c r="X12" s="185">
        <v>86.588718909711901</v>
      </c>
      <c r="Y12" s="185">
        <v>89.329248234609352</v>
      </c>
      <c r="Z12" s="185">
        <v>92.110485609656209</v>
      </c>
      <c r="AA12" s="185">
        <v>94.99450605825318</v>
      </c>
      <c r="AB12" s="185">
        <v>97.993715292703016</v>
      </c>
      <c r="AC12" s="185">
        <v>100.98993354506905</v>
      </c>
      <c r="AD12" s="185">
        <v>104.21331876554541</v>
      </c>
      <c r="AE12" s="185">
        <v>107.46816664694438</v>
      </c>
      <c r="AF12" s="185">
        <v>110.84670963650535</v>
      </c>
      <c r="AG12" s="185">
        <v>114.25105436113076</v>
      </c>
      <c r="AH12" s="185">
        <v>117.80182259276533</v>
      </c>
      <c r="AI12" s="185">
        <v>121.66267135180316</v>
      </c>
      <c r="AJ12" s="185">
        <v>125.74109209482845</v>
      </c>
      <c r="AK12" s="185">
        <v>130.0499736067195</v>
      </c>
      <c r="AL12" s="185">
        <v>134.3140712171847</v>
      </c>
      <c r="AM12" s="185">
        <v>138.78119992395438</v>
      </c>
      <c r="AN12" s="185">
        <v>143.49631579494425</v>
      </c>
    </row>
    <row r="13" spans="1:40">
      <c r="A13" s="35" t="s">
        <v>526</v>
      </c>
      <c r="B13" s="185">
        <v>14.113350558119512</v>
      </c>
      <c r="C13" s="185">
        <v>14.498350936602709</v>
      </c>
      <c r="D13" s="185">
        <v>14.747165454546181</v>
      </c>
      <c r="E13" s="185">
        <v>14.959747116749272</v>
      </c>
      <c r="F13" s="185">
        <v>15.076791310786668</v>
      </c>
      <c r="G13" s="185">
        <v>15.223902519083188</v>
      </c>
      <c r="H13" s="185">
        <v>15.412050945033755</v>
      </c>
      <c r="I13" s="185">
        <v>15.398436809813226</v>
      </c>
      <c r="J13" s="185">
        <v>14.122968479274054</v>
      </c>
      <c r="K13" s="185">
        <v>14.613972164264165</v>
      </c>
      <c r="L13" s="185">
        <v>14.992554153516336</v>
      </c>
      <c r="M13" s="185">
        <v>15.367995821946678</v>
      </c>
      <c r="N13" s="185">
        <v>15.756877045725336</v>
      </c>
      <c r="O13" s="185">
        <v>16.281512819167226</v>
      </c>
      <c r="P13" s="185">
        <v>16.821678357695234</v>
      </c>
      <c r="Q13" s="185">
        <v>17.407637429115542</v>
      </c>
      <c r="R13" s="185">
        <v>18.088546787360052</v>
      </c>
      <c r="S13" s="185">
        <v>18.870754223995551</v>
      </c>
      <c r="T13" s="185">
        <v>19.709205474835507</v>
      </c>
      <c r="U13" s="185">
        <v>20.530181118494877</v>
      </c>
      <c r="V13" s="185">
        <v>21.308177366860821</v>
      </c>
      <c r="W13" s="185">
        <v>22.1176575232383</v>
      </c>
      <c r="X13" s="185">
        <v>22.90640177971418</v>
      </c>
      <c r="Y13" s="185">
        <v>23.619738053613109</v>
      </c>
      <c r="Z13" s="185">
        <v>24.348742512283415</v>
      </c>
      <c r="AA13" s="185">
        <v>25.12415516597477</v>
      </c>
      <c r="AB13" s="185">
        <v>25.951565071669854</v>
      </c>
      <c r="AC13" s="185">
        <v>26.773250581375208</v>
      </c>
      <c r="AD13" s="185">
        <v>27.662001550284426</v>
      </c>
      <c r="AE13" s="185">
        <v>28.596294430144351</v>
      </c>
      <c r="AF13" s="185">
        <v>29.574175775813124</v>
      </c>
      <c r="AG13" s="185">
        <v>30.556389149977406</v>
      </c>
      <c r="AH13" s="185">
        <v>31.576544069290851</v>
      </c>
      <c r="AI13" s="185">
        <v>32.672416331643696</v>
      </c>
      <c r="AJ13" s="185">
        <v>33.829338885415716</v>
      </c>
      <c r="AK13" s="185">
        <v>35.039270451713783</v>
      </c>
      <c r="AL13" s="185">
        <v>36.226550274105399</v>
      </c>
      <c r="AM13" s="185">
        <v>37.474097475989261</v>
      </c>
      <c r="AN13" s="185">
        <v>38.799341304265987</v>
      </c>
    </row>
    <row r="14" spans="1:40">
      <c r="A14" s="35" t="s">
        <v>388</v>
      </c>
      <c r="B14" s="185">
        <v>13.345629432701669</v>
      </c>
      <c r="C14" s="185">
        <v>13.756076065024089</v>
      </c>
      <c r="D14" s="185">
        <v>13.995409765444945</v>
      </c>
      <c r="E14" s="185">
        <v>14.312819830135872</v>
      </c>
      <c r="F14" s="185">
        <v>14.309411781461762</v>
      </c>
      <c r="G14" s="185">
        <v>14.369824745766319</v>
      </c>
      <c r="H14" s="185">
        <v>14.387549149703611</v>
      </c>
      <c r="I14" s="185">
        <v>14.266695247388194</v>
      </c>
      <c r="J14" s="185">
        <v>12.525052568096694</v>
      </c>
      <c r="K14" s="185">
        <v>12.930087256639274</v>
      </c>
      <c r="L14" s="185">
        <v>13.180786331034364</v>
      </c>
      <c r="M14" s="185">
        <v>13.466744625226033</v>
      </c>
      <c r="N14" s="185">
        <v>13.756987550310342</v>
      </c>
      <c r="O14" s="185">
        <v>14.130425064270172</v>
      </c>
      <c r="P14" s="185">
        <v>14.476692152879085</v>
      </c>
      <c r="Q14" s="185">
        <v>14.847422759886161</v>
      </c>
      <c r="R14" s="185">
        <v>15.177874180932145</v>
      </c>
      <c r="S14" s="185">
        <v>15.558693059078216</v>
      </c>
      <c r="T14" s="185">
        <v>16.006239343679194</v>
      </c>
      <c r="U14" s="185">
        <v>16.623055143784583</v>
      </c>
      <c r="V14" s="185">
        <v>17.080721014814923</v>
      </c>
      <c r="W14" s="185">
        <v>17.530831272272298</v>
      </c>
      <c r="X14" s="185">
        <v>17.953586508972155</v>
      </c>
      <c r="Y14" s="185">
        <v>18.368578959726197</v>
      </c>
      <c r="Z14" s="185">
        <v>18.745546649917802</v>
      </c>
      <c r="AA14" s="185">
        <v>19.147258903928364</v>
      </c>
      <c r="AB14" s="185">
        <v>19.629191358712461</v>
      </c>
      <c r="AC14" s="185">
        <v>20.115106471970925</v>
      </c>
      <c r="AD14" s="185">
        <v>20.643302882324143</v>
      </c>
      <c r="AE14" s="185">
        <v>21.209263229666067</v>
      </c>
      <c r="AF14" s="185">
        <v>21.810786697766218</v>
      </c>
      <c r="AG14" s="185">
        <v>22.421032014313351</v>
      </c>
      <c r="AH14" s="185">
        <v>23.055081504664077</v>
      </c>
      <c r="AI14" s="185">
        <v>23.730349531230868</v>
      </c>
      <c r="AJ14" s="185">
        <v>24.448818723877885</v>
      </c>
      <c r="AK14" s="185">
        <v>25.20459944986219</v>
      </c>
      <c r="AL14" s="185">
        <v>25.952463643165927</v>
      </c>
      <c r="AM14" s="185">
        <v>26.741258043631689</v>
      </c>
      <c r="AN14" s="185">
        <v>27.594795969843762</v>
      </c>
    </row>
    <row r="15" spans="1:40">
      <c r="A15" s="35" t="s">
        <v>527</v>
      </c>
      <c r="B15" s="185">
        <v>10.112362730184687</v>
      </c>
      <c r="C15" s="185">
        <v>8.5462604426797757</v>
      </c>
      <c r="D15" s="185">
        <v>7.7162064974333031</v>
      </c>
      <c r="E15" s="185">
        <v>7.7524236116558951</v>
      </c>
      <c r="F15" s="185">
        <v>7.4287439354271045</v>
      </c>
      <c r="G15" s="185">
        <v>7.0389242870040478</v>
      </c>
      <c r="H15" s="185">
        <v>6.8691962410274394</v>
      </c>
      <c r="I15" s="185">
        <v>6.5739482753109426</v>
      </c>
      <c r="J15" s="185">
        <v>5.3757065673300879</v>
      </c>
      <c r="K15" s="185">
        <v>5.5448025084308759</v>
      </c>
      <c r="L15" s="185">
        <v>5.5357390947302347</v>
      </c>
      <c r="M15" s="185">
        <v>5.5860840958113638</v>
      </c>
      <c r="N15" s="185">
        <v>5.6689778888239344</v>
      </c>
      <c r="O15" s="185">
        <v>5.7889908173514426</v>
      </c>
      <c r="P15" s="185">
        <v>5.894173282815574</v>
      </c>
      <c r="Q15" s="185">
        <v>6.0038114253932244</v>
      </c>
      <c r="R15" s="185">
        <v>6.0921743661370291</v>
      </c>
      <c r="S15" s="185">
        <v>6.1704188753213725</v>
      </c>
      <c r="T15" s="185">
        <v>6.3303651426873104</v>
      </c>
      <c r="U15" s="185">
        <v>6.8796177179467337</v>
      </c>
      <c r="V15" s="185">
        <v>7.2185712412188288</v>
      </c>
      <c r="W15" s="185">
        <v>7.5464121017830363</v>
      </c>
      <c r="X15" s="185">
        <v>7.8569784705427024</v>
      </c>
      <c r="Y15" s="185">
        <v>8.1637932604640469</v>
      </c>
      <c r="Z15" s="185">
        <v>8.4437559766103423</v>
      </c>
      <c r="AA15" s="185">
        <v>8.6972885506483841</v>
      </c>
      <c r="AB15" s="185">
        <v>8.9265915323087874</v>
      </c>
      <c r="AC15" s="185">
        <v>9.131233664928267</v>
      </c>
      <c r="AD15" s="185">
        <v>9.3357538757163283</v>
      </c>
      <c r="AE15" s="185">
        <v>9.5422265254884859</v>
      </c>
      <c r="AF15" s="185">
        <v>9.7546356582169249</v>
      </c>
      <c r="AG15" s="185">
        <v>9.9622640209179654</v>
      </c>
      <c r="AH15" s="185">
        <v>10.174922758019687</v>
      </c>
      <c r="AI15" s="185">
        <v>10.403272724092902</v>
      </c>
      <c r="AJ15" s="185">
        <v>10.664286629535642</v>
      </c>
      <c r="AK15" s="185">
        <v>10.943388738531398</v>
      </c>
      <c r="AL15" s="185">
        <v>11.217686613701456</v>
      </c>
      <c r="AM15" s="185">
        <v>11.509365381968459</v>
      </c>
      <c r="AN15" s="185">
        <v>11.835116312814547</v>
      </c>
    </row>
    <row r="16" spans="1:40">
      <c r="A16" s="35" t="s">
        <v>599</v>
      </c>
      <c r="B16" s="185">
        <v>1.2396211872289537E-4</v>
      </c>
      <c r="C16" s="185">
        <v>1.3430249605340537E-4</v>
      </c>
      <c r="D16" s="185">
        <v>1.477836570361403E-4</v>
      </c>
      <c r="E16" s="185">
        <v>1.4493909280747047E-4</v>
      </c>
      <c r="F16" s="185">
        <v>1.4200529889887584E-4</v>
      </c>
      <c r="G16" s="185">
        <v>1.3776770694110351E-4</v>
      </c>
      <c r="H16" s="185">
        <v>1.4521819209922397E-4</v>
      </c>
      <c r="I16" s="185">
        <v>1.4770126559241991E-4</v>
      </c>
      <c r="J16" s="185">
        <v>1.1606448888181698E-4</v>
      </c>
      <c r="K16" s="185">
        <v>1.3158000361275252E-4</v>
      </c>
      <c r="L16" s="185">
        <v>1.3224268675386203E-4</v>
      </c>
      <c r="M16" s="185">
        <v>0.15051397991229223</v>
      </c>
      <c r="N16" s="185">
        <v>0.35053118183466497</v>
      </c>
      <c r="O16" s="185">
        <v>0.56166319589957658</v>
      </c>
      <c r="P16" s="185">
        <v>0.8219822931849754</v>
      </c>
      <c r="Q16" s="185">
        <v>1.1056805188119785</v>
      </c>
      <c r="R16" s="185">
        <v>1.4303817134563528</v>
      </c>
      <c r="S16" s="185">
        <v>1.823926942100037</v>
      </c>
      <c r="T16" s="185">
        <v>2.163975902330916</v>
      </c>
      <c r="U16" s="185">
        <v>2.5864858359478857</v>
      </c>
      <c r="V16" s="185">
        <v>2.9717223228495597</v>
      </c>
      <c r="W16" s="185">
        <v>3.3265629324616204</v>
      </c>
      <c r="X16" s="185">
        <v>3.6723064769885072</v>
      </c>
      <c r="Y16" s="185">
        <v>4.0159861819577758</v>
      </c>
      <c r="Z16" s="185">
        <v>4.3499132079394194</v>
      </c>
      <c r="AA16" s="185">
        <v>4.7643150992383516</v>
      </c>
      <c r="AB16" s="185">
        <v>5.163767206871178</v>
      </c>
      <c r="AC16" s="185">
        <v>5.5632193145040043</v>
      </c>
      <c r="AD16" s="185">
        <v>5.9626714221368289</v>
      </c>
      <c r="AE16" s="185">
        <v>6.0753280748368157</v>
      </c>
      <c r="AF16" s="185">
        <v>6.1879847275368043</v>
      </c>
      <c r="AG16" s="185">
        <v>6.3006413802367929</v>
      </c>
      <c r="AH16" s="185">
        <v>6.4132980329367797</v>
      </c>
      <c r="AI16" s="185">
        <v>6.5259546856367683</v>
      </c>
      <c r="AJ16" s="185">
        <v>6.5614776983429079</v>
      </c>
      <c r="AK16" s="185">
        <v>6.5970007110490512</v>
      </c>
      <c r="AL16" s="185">
        <v>6.6325237237551882</v>
      </c>
      <c r="AM16" s="185">
        <v>6.6680467364613305</v>
      </c>
      <c r="AN16" s="185">
        <v>6.7035697491674693</v>
      </c>
    </row>
    <row r="17" spans="1:40">
      <c r="A17" s="35" t="s">
        <v>528</v>
      </c>
      <c r="B17" s="185">
        <v>84.250557323843211</v>
      </c>
      <c r="C17" s="185">
        <v>82.660982657110381</v>
      </c>
      <c r="D17" s="185">
        <v>80.492261149187328</v>
      </c>
      <c r="E17" s="185">
        <v>78.328051615701597</v>
      </c>
      <c r="F17" s="185">
        <v>76.871172138318713</v>
      </c>
      <c r="G17" s="185">
        <v>75.718721360420972</v>
      </c>
      <c r="H17" s="185">
        <v>75.54955092194092</v>
      </c>
      <c r="I17" s="185">
        <v>75.865952488847924</v>
      </c>
      <c r="J17" s="185">
        <v>72.230044998422684</v>
      </c>
      <c r="K17" s="185">
        <v>77.136253143540699</v>
      </c>
      <c r="L17" s="185">
        <v>76.262603461895111</v>
      </c>
      <c r="M17" s="185">
        <v>77.096604057692574</v>
      </c>
      <c r="N17" s="185">
        <v>77.532513732924983</v>
      </c>
      <c r="O17" s="185">
        <v>78.39883349247998</v>
      </c>
      <c r="P17" s="185">
        <v>79.140349934260243</v>
      </c>
      <c r="Q17" s="185">
        <v>79.503528395364754</v>
      </c>
      <c r="R17" s="185">
        <v>80.817794737485116</v>
      </c>
      <c r="S17" s="185">
        <v>82.374825442064662</v>
      </c>
      <c r="T17" s="185">
        <v>78.477419822504714</v>
      </c>
      <c r="U17" s="185">
        <v>82.814599231129137</v>
      </c>
      <c r="V17" s="185">
        <v>85.446360751147537</v>
      </c>
      <c r="W17" s="185">
        <v>87.976263314526378</v>
      </c>
      <c r="X17" s="185">
        <v>91.024173088352825</v>
      </c>
      <c r="Y17" s="185">
        <v>93.654775836852011</v>
      </c>
      <c r="Z17" s="185">
        <v>96.850096277920272</v>
      </c>
      <c r="AA17" s="185">
        <v>100.09628105279648</v>
      </c>
      <c r="AB17" s="185">
        <v>101.79236761941522</v>
      </c>
      <c r="AC17" s="185">
        <v>103.9025346496023</v>
      </c>
      <c r="AD17" s="185">
        <v>106.16310502946628</v>
      </c>
      <c r="AE17" s="185">
        <v>108.68911338903938</v>
      </c>
      <c r="AF17" s="185">
        <v>112.14103329325305</v>
      </c>
      <c r="AG17" s="185">
        <v>115.6303495730961</v>
      </c>
      <c r="AH17" s="185">
        <v>119.16915583790355</v>
      </c>
      <c r="AI17" s="185">
        <v>122.89210153582788</v>
      </c>
      <c r="AJ17" s="185">
        <v>125.76930236749256</v>
      </c>
      <c r="AK17" s="185">
        <v>128.42580719359165</v>
      </c>
      <c r="AL17" s="185">
        <v>131.07702598848829</v>
      </c>
      <c r="AM17" s="185">
        <v>133.8116027800381</v>
      </c>
      <c r="AN17" s="185">
        <v>137.6258435590041</v>
      </c>
    </row>
    <row r="18" spans="1:40">
      <c r="A18" s="35" t="s">
        <v>593</v>
      </c>
      <c r="B18" s="185">
        <v>21.151207305916337</v>
      </c>
      <c r="C18" s="185">
        <v>22.500618186397794</v>
      </c>
      <c r="D18" s="185">
        <v>24.178263565578529</v>
      </c>
      <c r="E18" s="185">
        <v>25.375434479846664</v>
      </c>
      <c r="F18" s="185">
        <v>26.114945889303428</v>
      </c>
      <c r="G18" s="185">
        <v>27.993946583894623</v>
      </c>
      <c r="H18" s="185">
        <v>30.043107601215748</v>
      </c>
      <c r="I18" s="185">
        <v>31.388666080448576</v>
      </c>
      <c r="J18" s="185">
        <v>30.099584947426212</v>
      </c>
      <c r="K18" s="185">
        <v>31.467168320286145</v>
      </c>
      <c r="L18" s="185">
        <v>32.611774513507733</v>
      </c>
      <c r="M18" s="185">
        <v>33.767174437407718</v>
      </c>
      <c r="N18" s="185">
        <v>35.03310110269652</v>
      </c>
      <c r="O18" s="185">
        <v>36.964314587957432</v>
      </c>
      <c r="P18" s="185">
        <v>39.121708098891659</v>
      </c>
      <c r="Q18" s="185">
        <v>41.66811079363184</v>
      </c>
      <c r="R18" s="185">
        <v>44.587290916700724</v>
      </c>
      <c r="S18" s="185">
        <v>48.175422604249903</v>
      </c>
      <c r="T18" s="185">
        <v>52.20665853470711</v>
      </c>
      <c r="U18" s="185">
        <v>57.869048848625347</v>
      </c>
      <c r="V18" s="185">
        <v>63.423627861763613</v>
      </c>
      <c r="W18" s="185">
        <v>69.70134274074033</v>
      </c>
      <c r="X18" s="185">
        <v>76.578683394570916</v>
      </c>
      <c r="Y18" s="185">
        <v>83.73531138558549</v>
      </c>
      <c r="Z18" s="185">
        <v>91.431940809222667</v>
      </c>
      <c r="AA18" s="185">
        <v>99.700524435066697</v>
      </c>
      <c r="AB18" s="185">
        <v>108.3642563056452</v>
      </c>
      <c r="AC18" s="185">
        <v>117.15756597728726</v>
      </c>
      <c r="AD18" s="185">
        <v>126.60980389426889</v>
      </c>
      <c r="AE18" s="185">
        <v>136.31219870430283</v>
      </c>
      <c r="AF18" s="185">
        <v>146.35645614758792</v>
      </c>
      <c r="AG18" s="185">
        <v>156.41377146988677</v>
      </c>
      <c r="AH18" s="185">
        <v>166.9037177409065</v>
      </c>
      <c r="AI18" s="185">
        <v>178.17952389416922</v>
      </c>
      <c r="AJ18" s="185">
        <v>189.97288307126564</v>
      </c>
      <c r="AK18" s="185">
        <v>202.2969881309777</v>
      </c>
      <c r="AL18" s="185">
        <v>214.34476460122045</v>
      </c>
      <c r="AM18" s="185">
        <v>226.95885775329347</v>
      </c>
      <c r="AN18" s="185">
        <v>240.36643803103559</v>
      </c>
    </row>
    <row r="19" spans="1:40">
      <c r="A19" s="35" t="s">
        <v>594</v>
      </c>
      <c r="B19" s="185">
        <v>135.9553569122159</v>
      </c>
      <c r="C19" s="185">
        <v>140.06869417680849</v>
      </c>
      <c r="D19" s="185">
        <v>143.3097958084989</v>
      </c>
      <c r="E19" s="185">
        <v>144.91867098552595</v>
      </c>
      <c r="F19" s="185">
        <v>145.7777772869313</v>
      </c>
      <c r="G19" s="185">
        <v>147.75773592650572</v>
      </c>
      <c r="H19" s="185">
        <v>149.50972890591584</v>
      </c>
      <c r="I19" s="185">
        <v>149.68985927624561</v>
      </c>
      <c r="J19" s="185">
        <v>138.91435211191146</v>
      </c>
      <c r="K19" s="185">
        <v>143.21080300656726</v>
      </c>
      <c r="L19" s="185">
        <v>146.46058693431732</v>
      </c>
      <c r="M19" s="185">
        <v>149.68265292642744</v>
      </c>
      <c r="N19" s="185">
        <v>153.15970170711969</v>
      </c>
      <c r="O19" s="185">
        <v>158.02766801066429</v>
      </c>
      <c r="P19" s="185">
        <v>163.01131307775464</v>
      </c>
      <c r="Q19" s="185">
        <v>168.44731433169051</v>
      </c>
      <c r="R19" s="185">
        <v>174.61190858896364</v>
      </c>
      <c r="S19" s="185">
        <v>181.959722112968</v>
      </c>
      <c r="T19" s="185">
        <v>189.75649442333594</v>
      </c>
      <c r="U19" s="185">
        <v>196.25266735550366</v>
      </c>
      <c r="V19" s="185">
        <v>203.52587615686858</v>
      </c>
      <c r="W19" s="185">
        <v>211.18407725844051</v>
      </c>
      <c r="X19" s="185">
        <v>219.00918263682237</v>
      </c>
      <c r="Y19" s="185">
        <v>226.22849766902809</v>
      </c>
      <c r="Z19" s="185">
        <v>233.60956556694882</v>
      </c>
      <c r="AA19" s="185">
        <v>241.12449797000926</v>
      </c>
      <c r="AB19" s="185">
        <v>248.92789639917433</v>
      </c>
      <c r="AC19" s="185">
        <v>256.66846431670552</v>
      </c>
      <c r="AD19" s="185">
        <v>265.03616013815929</v>
      </c>
      <c r="AE19" s="185">
        <v>273.8447740032002</v>
      </c>
      <c r="AF19" s="185">
        <v>283.06324344152358</v>
      </c>
      <c r="AG19" s="185">
        <v>292.33594968291601</v>
      </c>
      <c r="AH19" s="185">
        <v>302.01737228835935</v>
      </c>
      <c r="AI19" s="185">
        <v>312.52198398682827</v>
      </c>
      <c r="AJ19" s="185">
        <v>323.6834071136235</v>
      </c>
      <c r="AK19" s="185">
        <v>335.44349036532435</v>
      </c>
      <c r="AL19" s="185">
        <v>347.00818553476813</v>
      </c>
      <c r="AM19" s="185">
        <v>359.18170221844144</v>
      </c>
      <c r="AN19" s="185">
        <v>372.09848648526668</v>
      </c>
    </row>
    <row r="20" spans="1:40">
      <c r="A20" s="35" t="s">
        <v>595</v>
      </c>
      <c r="B20" s="185">
        <v>11.263564724197559</v>
      </c>
      <c r="C20" s="185">
        <v>11.610261538631736</v>
      </c>
      <c r="D20" s="185">
        <v>12.000287585875592</v>
      </c>
      <c r="E20" s="185">
        <v>12.246576047437623</v>
      </c>
      <c r="F20" s="185">
        <v>12.336051048150845</v>
      </c>
      <c r="G20" s="185">
        <v>12.522153145104177</v>
      </c>
      <c r="H20" s="185">
        <v>12.816651496977558</v>
      </c>
      <c r="I20" s="185">
        <v>12.932248729368235</v>
      </c>
      <c r="J20" s="185">
        <v>12.164123801603424</v>
      </c>
      <c r="K20" s="185">
        <v>12.597811369949126</v>
      </c>
      <c r="L20" s="185">
        <v>12.887588227043519</v>
      </c>
      <c r="M20" s="185">
        <v>13.164970263753329</v>
      </c>
      <c r="N20" s="185">
        <v>13.452528320519217</v>
      </c>
      <c r="O20" s="185">
        <v>13.854090084334581</v>
      </c>
      <c r="P20" s="185">
        <v>14.27839784083265</v>
      </c>
      <c r="Q20" s="185">
        <v>14.720863518259407</v>
      </c>
      <c r="R20" s="185">
        <v>15.212851705506829</v>
      </c>
      <c r="S20" s="185">
        <v>15.798259587446134</v>
      </c>
      <c r="T20" s="185">
        <v>16.418128632241142</v>
      </c>
      <c r="U20" s="185">
        <v>16.854122961100309</v>
      </c>
      <c r="V20" s="185">
        <v>17.448933204651258</v>
      </c>
      <c r="W20" s="185">
        <v>17.966932158616494</v>
      </c>
      <c r="X20" s="185">
        <v>18.535154728558584</v>
      </c>
      <c r="Y20" s="185">
        <v>19.024749499895133</v>
      </c>
      <c r="Z20" s="185">
        <v>19.517479907167374</v>
      </c>
      <c r="AA20" s="185">
        <v>20.034907639911332</v>
      </c>
      <c r="AB20" s="185">
        <v>20.555051583601642</v>
      </c>
      <c r="AC20" s="185">
        <v>21.04241626693295</v>
      </c>
      <c r="AD20" s="185">
        <v>21.545932299640405</v>
      </c>
      <c r="AE20" s="185">
        <v>22.052048795996324</v>
      </c>
      <c r="AF20" s="185">
        <v>22.57961113577009</v>
      </c>
      <c r="AG20" s="185">
        <v>23.102476576373309</v>
      </c>
      <c r="AH20" s="185">
        <v>23.649555713350431</v>
      </c>
      <c r="AI20" s="185">
        <v>24.270660174842277</v>
      </c>
      <c r="AJ20" s="185">
        <v>24.941718844607514</v>
      </c>
      <c r="AK20" s="185">
        <v>25.638720853056814</v>
      </c>
      <c r="AL20" s="185">
        <v>26.325579410262769</v>
      </c>
      <c r="AM20" s="185">
        <v>27.0299742694496</v>
      </c>
      <c r="AN20" s="185">
        <v>27.772315952690501</v>
      </c>
    </row>
    <row r="21" spans="1:40">
      <c r="A21" s="35" t="s">
        <v>596</v>
      </c>
      <c r="B21" s="185">
        <v>1.1351531206547487</v>
      </c>
      <c r="C21" s="185">
        <v>1.1533723625997203</v>
      </c>
      <c r="D21" s="185">
        <v>1.1355304173989289</v>
      </c>
      <c r="E21" s="185">
        <v>1.1216534849679463</v>
      </c>
      <c r="F21" s="185">
        <v>1.1290760887126392</v>
      </c>
      <c r="G21" s="185">
        <v>1.1345432505264132</v>
      </c>
      <c r="H21" s="185">
        <v>1.103157524230703</v>
      </c>
      <c r="I21" s="185">
        <v>1.0787892808950854</v>
      </c>
      <c r="J21" s="185">
        <v>0.97519445274491234</v>
      </c>
      <c r="K21" s="185">
        <v>0.98343537564601768</v>
      </c>
      <c r="L21" s="185">
        <v>1.002815857454995</v>
      </c>
      <c r="M21" s="185">
        <v>1.0257382748087218</v>
      </c>
      <c r="N21" s="185">
        <v>1.0527727940509124</v>
      </c>
      <c r="O21" s="185">
        <v>1.0884812826153201</v>
      </c>
      <c r="P21" s="185">
        <v>1.1243231851838285</v>
      </c>
      <c r="Q21" s="185">
        <v>1.1683145581173811</v>
      </c>
      <c r="R21" s="185">
        <v>1.2167699187788379</v>
      </c>
      <c r="S21" s="185">
        <v>1.2744661047412886</v>
      </c>
      <c r="T21" s="185">
        <v>1.3385384898370971</v>
      </c>
      <c r="U21" s="185">
        <v>1.3971560118186452</v>
      </c>
      <c r="V21" s="185">
        <v>1.4478206789975447</v>
      </c>
      <c r="W21" s="185">
        <v>1.5268106261682222</v>
      </c>
      <c r="X21" s="185">
        <v>1.59576189530215</v>
      </c>
      <c r="Y21" s="185">
        <v>1.6686267937779795</v>
      </c>
      <c r="Z21" s="185">
        <v>1.745181061236017</v>
      </c>
      <c r="AA21" s="185">
        <v>1.8263503060538275</v>
      </c>
      <c r="AB21" s="185">
        <v>1.9187703103903362</v>
      </c>
      <c r="AC21" s="185">
        <v>2.018242777097925</v>
      </c>
      <c r="AD21" s="185">
        <v>2.1309492243711916</v>
      </c>
      <c r="AE21" s="185">
        <v>2.2502650776832636</v>
      </c>
      <c r="AF21" s="185">
        <v>2.3753589232603027</v>
      </c>
      <c r="AG21" s="185">
        <v>2.5038737347855538</v>
      </c>
      <c r="AH21" s="185">
        <v>2.6379074928188975</v>
      </c>
      <c r="AI21" s="185">
        <v>2.7754260558701103</v>
      </c>
      <c r="AJ21" s="185">
        <v>2.9163654541551511</v>
      </c>
      <c r="AK21" s="185">
        <v>3.0676816537372558</v>
      </c>
      <c r="AL21" s="185">
        <v>3.2165065720686812</v>
      </c>
      <c r="AM21" s="185">
        <v>3.3781344991538846</v>
      </c>
      <c r="AN21" s="185">
        <v>3.5502469644472394</v>
      </c>
    </row>
    <row r="22" spans="1:40">
      <c r="A22" s="35" t="s">
        <v>529</v>
      </c>
      <c r="B22" s="185">
        <v>27.516308224731564</v>
      </c>
      <c r="C22" s="185">
        <v>26.88542387012394</v>
      </c>
      <c r="D22" s="185">
        <v>26.261998954102989</v>
      </c>
      <c r="E22" s="185">
        <v>25.638574038082034</v>
      </c>
      <c r="F22" s="185">
        <v>25.618329009671612</v>
      </c>
      <c r="G22" s="185">
        <v>25.598083981261173</v>
      </c>
      <c r="H22" s="185">
        <v>25.600359064929936</v>
      </c>
      <c r="I22" s="185">
        <v>25.595896446434608</v>
      </c>
      <c r="J22" s="185">
        <v>25.553142560207778</v>
      </c>
      <c r="K22" s="185">
        <v>25.457031641130236</v>
      </c>
      <c r="L22" s="185">
        <v>25.436831348288987</v>
      </c>
      <c r="M22" s="185">
        <v>25.416631055447738</v>
      </c>
      <c r="N22" s="185">
        <v>25.393805659563842</v>
      </c>
      <c r="O22" s="185">
        <v>24.960371249860042</v>
      </c>
      <c r="P22" s="185">
        <v>24.917300553677425</v>
      </c>
      <c r="Q22" s="185">
        <v>24.765373163738673</v>
      </c>
      <c r="R22" s="185">
        <v>24.745184520219166</v>
      </c>
      <c r="S22" s="185">
        <v>24.724995876699666</v>
      </c>
      <c r="T22" s="185">
        <v>24.704807233180141</v>
      </c>
      <c r="U22" s="185">
        <v>16.077755561663075</v>
      </c>
      <c r="V22" s="185">
        <v>14.254953446651747</v>
      </c>
      <c r="W22" s="185">
        <v>12.068561164305811</v>
      </c>
      <c r="X22" s="185">
        <v>9.9258107815616796</v>
      </c>
      <c r="Y22" s="185">
        <v>8.231996408480633</v>
      </c>
      <c r="Z22" s="185">
        <v>6.4883812931073033</v>
      </c>
      <c r="AA22" s="185">
        <v>5.6783595437224372</v>
      </c>
      <c r="AB22" s="185">
        <v>5.6646841057459589</v>
      </c>
      <c r="AC22" s="185">
        <v>5.6510086677694806</v>
      </c>
      <c r="AD22" s="185">
        <v>5.6373332297929997</v>
      </c>
      <c r="AE22" s="185">
        <v>5.6127170069421481</v>
      </c>
      <c r="AF22" s="185">
        <v>5.5881007840913002</v>
      </c>
      <c r="AG22" s="185">
        <v>5.563484561240454</v>
      </c>
      <c r="AH22" s="185">
        <v>5.5388683383896069</v>
      </c>
      <c r="AI22" s="185">
        <v>5.5142521155387598</v>
      </c>
      <c r="AJ22" s="185">
        <v>5.5090236782327651</v>
      </c>
      <c r="AK22" s="185">
        <v>5.5037952409267694</v>
      </c>
      <c r="AL22" s="185">
        <v>5.498566803620772</v>
      </c>
      <c r="AM22" s="185">
        <v>5.4933383663147772</v>
      </c>
      <c r="AN22" s="185">
        <v>5.4881099290087789</v>
      </c>
    </row>
    <row r="23" spans="1:40">
      <c r="A23" s="35" t="s">
        <v>600</v>
      </c>
      <c r="B23" s="185">
        <v>66.420365481469858</v>
      </c>
      <c r="C23" s="185">
        <v>67.310565971820139</v>
      </c>
      <c r="D23" s="185">
        <v>64.192570865368495</v>
      </c>
      <c r="E23" s="185">
        <v>61.074575758916801</v>
      </c>
      <c r="F23" s="185">
        <v>60.91429288796882</v>
      </c>
      <c r="G23" s="185">
        <v>61.050583535798033</v>
      </c>
      <c r="H23" s="185">
        <v>60.39933148423372</v>
      </c>
      <c r="I23" s="185">
        <v>60.055354415388486</v>
      </c>
      <c r="J23" s="185">
        <v>58.329889553504316</v>
      </c>
      <c r="K23" s="185">
        <v>58.397477613855415</v>
      </c>
      <c r="L23" s="185">
        <v>57.916128540187451</v>
      </c>
      <c r="M23" s="185">
        <v>57.19451753163208</v>
      </c>
      <c r="N23" s="185">
        <v>56.865863594075314</v>
      </c>
      <c r="O23" s="185">
        <v>56.429397499057323</v>
      </c>
      <c r="P23" s="185">
        <v>55.59454820209961</v>
      </c>
      <c r="Q23" s="185">
        <v>54.823570844241409</v>
      </c>
      <c r="R23" s="185">
        <v>54.354343779069076</v>
      </c>
      <c r="S23" s="185">
        <v>54.308159894589593</v>
      </c>
      <c r="T23" s="185">
        <v>53.262425629840145</v>
      </c>
      <c r="U23" s="185">
        <v>53.540436274506966</v>
      </c>
      <c r="V23" s="185">
        <v>54.052353794080069</v>
      </c>
      <c r="W23" s="185">
        <v>54.715718844083185</v>
      </c>
      <c r="X23" s="185">
        <v>55.570463480074764</v>
      </c>
      <c r="Y23" s="185">
        <v>55.492353521434573</v>
      </c>
      <c r="Z23" s="185">
        <v>55.931290107611026</v>
      </c>
      <c r="AA23" s="185">
        <v>55.340868725980329</v>
      </c>
      <c r="AB23" s="185">
        <v>54.913880618140631</v>
      </c>
      <c r="AC23" s="185">
        <v>54.486892510300947</v>
      </c>
      <c r="AD23" s="185">
        <v>54.059904402461235</v>
      </c>
      <c r="AE23" s="185">
        <v>53.752633837267226</v>
      </c>
      <c r="AF23" s="185">
        <v>53.445363272073195</v>
      </c>
      <c r="AG23" s="185">
        <v>53.138092706879185</v>
      </c>
      <c r="AH23" s="185">
        <v>52.830822141685147</v>
      </c>
      <c r="AI23" s="185">
        <v>52.52355157649113</v>
      </c>
      <c r="AJ23" s="185">
        <v>52.410207604546336</v>
      </c>
      <c r="AK23" s="185">
        <v>52.296863632601564</v>
      </c>
      <c r="AL23" s="185">
        <v>52.183519660656785</v>
      </c>
      <c r="AM23" s="185">
        <v>52.07017568871197</v>
      </c>
      <c r="AN23" s="185">
        <v>51.956831716767176</v>
      </c>
    </row>
    <row r="24" spans="1:40">
      <c r="A24" s="35" t="s">
        <v>664</v>
      </c>
      <c r="B24" s="185">
        <v>13.345629432701669</v>
      </c>
      <c r="C24" s="185">
        <v>13.756076065024089</v>
      </c>
      <c r="D24" s="185">
        <v>13.995409765444945</v>
      </c>
      <c r="E24" s="185">
        <v>14.312819830135872</v>
      </c>
      <c r="F24" s="185">
        <v>14.309411781461762</v>
      </c>
      <c r="G24" s="185">
        <v>14.369824745766319</v>
      </c>
      <c r="H24" s="185">
        <v>14.387549149703611</v>
      </c>
      <c r="I24" s="185">
        <v>14.266695247388194</v>
      </c>
      <c r="J24" s="185">
        <v>12.525052568096694</v>
      </c>
      <c r="K24" s="185">
        <v>12.930087256639274</v>
      </c>
      <c r="L24" s="185">
        <v>13.180786331034364</v>
      </c>
      <c r="M24" s="185">
        <v>13.466744625226033</v>
      </c>
      <c r="N24" s="185">
        <v>13.756987550310342</v>
      </c>
      <c r="O24" s="185">
        <v>14.130425064270172</v>
      </c>
      <c r="P24" s="185">
        <v>14.476692152879085</v>
      </c>
      <c r="Q24" s="185">
        <v>14.847422759886161</v>
      </c>
      <c r="R24" s="185">
        <v>15.177874180932145</v>
      </c>
      <c r="S24" s="185">
        <v>15.558693059078216</v>
      </c>
      <c r="T24" s="185">
        <v>16.006239343679194</v>
      </c>
      <c r="U24" s="185">
        <v>16.623055143784583</v>
      </c>
      <c r="V24" s="185">
        <v>17.080721014814923</v>
      </c>
      <c r="W24" s="185">
        <v>17.530831272272298</v>
      </c>
      <c r="X24" s="185">
        <v>17.953586508972155</v>
      </c>
      <c r="Y24" s="185">
        <v>18.368578959726197</v>
      </c>
      <c r="Z24" s="185">
        <v>18.745546649917802</v>
      </c>
      <c r="AA24" s="185">
        <v>19.147258903928364</v>
      </c>
      <c r="AB24" s="185">
        <v>19.629191358712461</v>
      </c>
      <c r="AC24" s="185">
        <v>20.115106471970925</v>
      </c>
      <c r="AD24" s="185">
        <v>20.643302882324143</v>
      </c>
      <c r="AE24" s="185">
        <v>21.209263229666067</v>
      </c>
      <c r="AF24" s="185">
        <v>21.810786697766218</v>
      </c>
      <c r="AG24" s="185">
        <v>22.421032014313351</v>
      </c>
      <c r="AH24" s="185">
        <v>23.055081504664077</v>
      </c>
      <c r="AI24" s="185">
        <v>23.730349531230868</v>
      </c>
      <c r="AJ24" s="185">
        <v>24.448818723877885</v>
      </c>
      <c r="AK24" s="185">
        <v>25.20459944986219</v>
      </c>
      <c r="AL24" s="185">
        <v>25.952463643165927</v>
      </c>
      <c r="AM24" s="185">
        <v>26.741258043631689</v>
      </c>
      <c r="AN24" s="185">
        <v>27.594795969843762</v>
      </c>
    </row>
    <row r="25" spans="1:40">
      <c r="A25" s="35" t="s">
        <v>665</v>
      </c>
      <c r="B25" s="185">
        <v>10.112362730184687</v>
      </c>
      <c r="C25" s="185">
        <v>8.5462604426797757</v>
      </c>
      <c r="D25" s="185">
        <v>7.7162064974333031</v>
      </c>
      <c r="E25" s="185">
        <v>7.7524236116558951</v>
      </c>
      <c r="F25" s="185">
        <v>7.4287439354271045</v>
      </c>
      <c r="G25" s="185">
        <v>7.0389242870040478</v>
      </c>
      <c r="H25" s="185">
        <v>6.8691962410274394</v>
      </c>
      <c r="I25" s="185">
        <v>6.5739482753109426</v>
      </c>
      <c r="J25" s="185">
        <v>5.3757065673300879</v>
      </c>
      <c r="K25" s="185">
        <v>5.5448025084308759</v>
      </c>
      <c r="L25" s="185">
        <v>5.5357390947302347</v>
      </c>
      <c r="M25" s="185">
        <v>5.5860840958113638</v>
      </c>
      <c r="N25" s="185">
        <v>5.6689778888239344</v>
      </c>
      <c r="O25" s="185">
        <v>5.7889908173514426</v>
      </c>
      <c r="P25" s="185">
        <v>5.894173282815574</v>
      </c>
      <c r="Q25" s="185">
        <v>6.0038114253932244</v>
      </c>
      <c r="R25" s="185">
        <v>6.0921743661370291</v>
      </c>
      <c r="S25" s="185">
        <v>6.1704188753213725</v>
      </c>
      <c r="T25" s="185">
        <v>6.3303651426873104</v>
      </c>
      <c r="U25" s="185">
        <v>6.8796177179467337</v>
      </c>
      <c r="V25" s="185">
        <v>7.2185712412188288</v>
      </c>
      <c r="W25" s="185">
        <v>7.5464121017830363</v>
      </c>
      <c r="X25" s="185">
        <v>7.8569784705427024</v>
      </c>
      <c r="Y25" s="185">
        <v>8.1637932604640469</v>
      </c>
      <c r="Z25" s="185">
        <v>8.4437559766103423</v>
      </c>
      <c r="AA25" s="185">
        <v>8.6972885506483841</v>
      </c>
      <c r="AB25" s="185">
        <v>8.9265915323087874</v>
      </c>
      <c r="AC25" s="185">
        <v>9.131233664928267</v>
      </c>
      <c r="AD25" s="185">
        <v>9.3357538757163283</v>
      </c>
      <c r="AE25" s="185">
        <v>9.5422265254884859</v>
      </c>
      <c r="AF25" s="185">
        <v>9.7546356582169249</v>
      </c>
      <c r="AG25" s="185">
        <v>9.9622640209179654</v>
      </c>
      <c r="AH25" s="185">
        <v>10.174922758019687</v>
      </c>
      <c r="AI25" s="185">
        <v>10.403272724092902</v>
      </c>
      <c r="AJ25" s="185">
        <v>10.664286629535642</v>
      </c>
      <c r="AK25" s="185">
        <v>10.943388738531398</v>
      </c>
      <c r="AL25" s="185">
        <v>11.217686613701456</v>
      </c>
      <c r="AM25" s="185">
        <v>11.509365381968459</v>
      </c>
      <c r="AN25" s="185">
        <v>11.835116312814547</v>
      </c>
    </row>
    <row r="41" spans="1:39">
      <c r="A41" s="132"/>
      <c r="B41" s="132"/>
      <c r="C41" s="132"/>
      <c r="D41" s="132"/>
      <c r="E41" s="132"/>
      <c r="F41" s="132"/>
      <c r="G41" s="132"/>
      <c r="H41" s="132"/>
      <c r="I41" s="132"/>
    </row>
    <row r="42" spans="1:39">
      <c r="A42" s="35" t="s">
        <v>553</v>
      </c>
      <c r="B42" s="35" t="s">
        <v>562</v>
      </c>
      <c r="C42" s="35" t="s">
        <v>563</v>
      </c>
      <c r="D42" s="35" t="s">
        <v>554</v>
      </c>
      <c r="E42" s="35" t="s">
        <v>564</v>
      </c>
      <c r="F42" s="35" t="s">
        <v>565</v>
      </c>
      <c r="G42" s="35" t="s">
        <v>566</v>
      </c>
      <c r="H42" s="35" t="s">
        <v>567</v>
      </c>
      <c r="I42" s="35" t="s">
        <v>555</v>
      </c>
      <c r="J42" s="35" t="s">
        <v>568</v>
      </c>
      <c r="K42" s="35" t="s">
        <v>569</v>
      </c>
      <c r="L42" s="35" t="s">
        <v>570</v>
      </c>
      <c r="M42" s="35" t="s">
        <v>571</v>
      </c>
      <c r="N42" s="35" t="s">
        <v>556</v>
      </c>
      <c r="O42" s="35" t="s">
        <v>572</v>
      </c>
      <c r="P42" s="35" t="s">
        <v>573</v>
      </c>
      <c r="Q42" s="35" t="s">
        <v>574</v>
      </c>
      <c r="R42" s="35" t="s">
        <v>575</v>
      </c>
      <c r="S42" s="35" t="s">
        <v>557</v>
      </c>
      <c r="T42" s="35" t="s">
        <v>576</v>
      </c>
      <c r="U42" s="35" t="s">
        <v>577</v>
      </c>
      <c r="V42" s="35" t="s">
        <v>578</v>
      </c>
      <c r="W42" s="35" t="s">
        <v>579</v>
      </c>
      <c r="X42" s="35" t="s">
        <v>558</v>
      </c>
      <c r="Y42" s="35" t="s">
        <v>580</v>
      </c>
      <c r="Z42" s="35" t="s">
        <v>581</v>
      </c>
      <c r="AA42" s="35" t="s">
        <v>582</v>
      </c>
      <c r="AB42" s="35" t="s">
        <v>583</v>
      </c>
      <c r="AC42" s="35" t="s">
        <v>559</v>
      </c>
      <c r="AD42" s="35" t="s">
        <v>584</v>
      </c>
      <c r="AE42" s="35" t="s">
        <v>585</v>
      </c>
      <c r="AF42" s="35" t="s">
        <v>586</v>
      </c>
      <c r="AG42" s="35" t="s">
        <v>587</v>
      </c>
      <c r="AH42" s="35" t="s">
        <v>560</v>
      </c>
      <c r="AI42" s="35" t="s">
        <v>588</v>
      </c>
      <c r="AJ42" s="35" t="s">
        <v>589</v>
      </c>
      <c r="AK42" s="35" t="s">
        <v>590</v>
      </c>
      <c r="AL42" s="35" t="s">
        <v>591</v>
      </c>
      <c r="AM42" s="35" t="s">
        <v>561</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59991.580449204266</v>
      </c>
      <c r="K43" s="185">
        <v>60682.333816399376</v>
      </c>
      <c r="L43" s="185">
        <v>61381.040636574369</v>
      </c>
      <c r="M43" s="185">
        <v>62087.792487153696</v>
      </c>
      <c r="N43" s="185">
        <v>62802.682000000023</v>
      </c>
      <c r="O43" s="185">
        <v>63421.065342005146</v>
      </c>
      <c r="P43" s="185">
        <v>64045.537563425794</v>
      </c>
      <c r="Q43" s="185">
        <v>64676.158618096451</v>
      </c>
      <c r="R43" s="185">
        <v>65312.989050183925</v>
      </c>
      <c r="S43" s="185">
        <v>65956.09</v>
      </c>
      <c r="T43" s="185">
        <v>66518.97719068767</v>
      </c>
      <c r="U43" s="185">
        <v>67086.668213583107</v>
      </c>
      <c r="V43" s="185">
        <v>67659.20406589545</v>
      </c>
      <c r="W43" s="185">
        <v>68236.62609471516</v>
      </c>
      <c r="X43" s="185">
        <v>68818.97600000001</v>
      </c>
      <c r="Y43" s="185">
        <v>69322.810489383541</v>
      </c>
      <c r="Z43" s="185">
        <v>69830.333629884059</v>
      </c>
      <c r="AA43" s="185">
        <v>70341.572426693441</v>
      </c>
      <c r="AB43" s="185">
        <v>70856.554082712813</v>
      </c>
      <c r="AC43" s="185">
        <v>71375.305999999997</v>
      </c>
      <c r="AD43" s="185">
        <v>71818.612994947311</v>
      </c>
      <c r="AE43" s="185">
        <v>72264.673338395412</v>
      </c>
      <c r="AF43" s="185">
        <v>72713.504131197798</v>
      </c>
      <c r="AG43" s="185">
        <v>73165.122580420139</v>
      </c>
      <c r="AH43" s="185">
        <v>73619.545999999973</v>
      </c>
      <c r="AI43" s="185">
        <v>73995.362001779533</v>
      </c>
      <c r="AJ43" s="185">
        <v>74373.096484110356</v>
      </c>
      <c r="AK43" s="185">
        <v>74752.759240528656</v>
      </c>
      <c r="AL43" s="185">
        <v>75134.360114565105</v>
      </c>
      <c r="AM43" s="185">
        <v>75517.908999999985</v>
      </c>
    </row>
    <row r="60" spans="1:40">
      <c r="B60" s="35" t="s">
        <v>553</v>
      </c>
      <c r="C60" s="35" t="s">
        <v>562</v>
      </c>
      <c r="D60" s="35" t="s">
        <v>563</v>
      </c>
      <c r="E60" s="35" t="s">
        <v>554</v>
      </c>
      <c r="F60" s="35" t="s">
        <v>564</v>
      </c>
      <c r="G60" s="35" t="s">
        <v>565</v>
      </c>
      <c r="H60" s="35" t="s">
        <v>566</v>
      </c>
      <c r="I60" s="35" t="s">
        <v>567</v>
      </c>
      <c r="J60" s="35" t="s">
        <v>555</v>
      </c>
      <c r="K60" s="35" t="s">
        <v>568</v>
      </c>
      <c r="L60" s="35" t="s">
        <v>569</v>
      </c>
      <c r="M60" s="35" t="s">
        <v>570</v>
      </c>
      <c r="N60" s="35" t="s">
        <v>571</v>
      </c>
      <c r="O60" s="35" t="s">
        <v>556</v>
      </c>
      <c r="P60" s="35" t="s">
        <v>572</v>
      </c>
      <c r="Q60" s="35" t="s">
        <v>573</v>
      </c>
      <c r="R60" s="35" t="s">
        <v>574</v>
      </c>
      <c r="S60" s="35" t="s">
        <v>575</v>
      </c>
      <c r="T60" s="35" t="s">
        <v>557</v>
      </c>
      <c r="U60" s="35" t="s">
        <v>576</v>
      </c>
      <c r="V60" s="35" t="s">
        <v>577</v>
      </c>
      <c r="W60" s="35" t="s">
        <v>578</v>
      </c>
      <c r="X60" s="35" t="s">
        <v>579</v>
      </c>
      <c r="Y60" s="35" t="s">
        <v>558</v>
      </c>
      <c r="Z60" s="35" t="s">
        <v>580</v>
      </c>
      <c r="AA60" s="35" t="s">
        <v>581</v>
      </c>
      <c r="AB60" s="35" t="s">
        <v>582</v>
      </c>
      <c r="AC60" s="35" t="s">
        <v>583</v>
      </c>
      <c r="AD60" s="35" t="s">
        <v>559</v>
      </c>
      <c r="AE60" s="35" t="s">
        <v>584</v>
      </c>
      <c r="AF60" s="35" t="s">
        <v>585</v>
      </c>
      <c r="AG60" s="35" t="s">
        <v>586</v>
      </c>
      <c r="AH60" s="35" t="s">
        <v>587</v>
      </c>
      <c r="AI60" s="35" t="s">
        <v>560</v>
      </c>
      <c r="AJ60" s="35" t="s">
        <v>588</v>
      </c>
      <c r="AK60" s="35" t="s">
        <v>589</v>
      </c>
      <c r="AL60" s="35" t="s">
        <v>590</v>
      </c>
      <c r="AM60" s="35" t="s">
        <v>591</v>
      </c>
      <c r="AN60" s="35" t="s">
        <v>561</v>
      </c>
    </row>
    <row r="61" spans="1:40">
      <c r="A61" s="35" t="s">
        <v>275</v>
      </c>
      <c r="B61" s="185">
        <v>0.5</v>
      </c>
      <c r="C61" s="185">
        <v>0.49459474641988022</v>
      </c>
      <c r="D61" s="185">
        <v>0.48467671901175724</v>
      </c>
      <c r="E61" s="185">
        <v>0.47820135280626719</v>
      </c>
      <c r="F61" s="185">
        <v>0.476933184598402</v>
      </c>
      <c r="G61" s="185">
        <v>0.47301427601868012</v>
      </c>
      <c r="H61" s="185">
        <v>0.4689354606030457</v>
      </c>
      <c r="I61" s="185">
        <v>0.47003181343438882</v>
      </c>
      <c r="J61" s="185">
        <v>0.4860926609182521</v>
      </c>
      <c r="K61" s="185">
        <v>0.50020874796316006</v>
      </c>
      <c r="L61" s="185">
        <v>0.49353488061005274</v>
      </c>
      <c r="M61" s="185">
        <v>0.488354772444207</v>
      </c>
      <c r="N61" s="185">
        <v>0.48224987615410175</v>
      </c>
      <c r="O61" s="185">
        <v>0.47288565718545922</v>
      </c>
      <c r="P61" s="185">
        <v>0.46158732971112609</v>
      </c>
      <c r="Q61" s="185">
        <v>0.4500642052224576</v>
      </c>
      <c r="R61" s="185">
        <v>0.43714748328578823</v>
      </c>
      <c r="S61" s="185">
        <v>0.42251943012660909</v>
      </c>
      <c r="T61" s="185">
        <v>0.40688610118086183</v>
      </c>
      <c r="U61" s="185">
        <v>0.39388245298131852</v>
      </c>
      <c r="V61" s="185">
        <v>0.38090278425839519</v>
      </c>
      <c r="W61" s="185">
        <v>0.36831891286018698</v>
      </c>
      <c r="X61" s="185">
        <v>0.35617456905278672</v>
      </c>
      <c r="Y61" s="185">
        <v>0.34569186760875192</v>
      </c>
      <c r="Z61" s="185">
        <v>0.33603691419194315</v>
      </c>
      <c r="AA61" s="185">
        <v>0.32616384254044889</v>
      </c>
      <c r="AB61" s="185">
        <v>0.31653704207825484</v>
      </c>
      <c r="AC61" s="185">
        <v>0.30765244168391631</v>
      </c>
      <c r="AD61" s="185">
        <v>0.29889134369096604</v>
      </c>
      <c r="AE61" s="185">
        <v>0.29005231073637827</v>
      </c>
      <c r="AF61" s="185">
        <v>0.28135112009474095</v>
      </c>
      <c r="AG61" s="185">
        <v>0.27301212982311629</v>
      </c>
      <c r="AH61" s="185">
        <v>0.26495338704057053</v>
      </c>
      <c r="AI61" s="185">
        <v>0.25682136783392551</v>
      </c>
      <c r="AJ61" s="185">
        <v>0.24848279488703928</v>
      </c>
      <c r="AK61" s="185">
        <v>0.24020598854565262</v>
      </c>
      <c r="AL61" s="185">
        <v>0.23240571025100365</v>
      </c>
      <c r="AM61" s="185">
        <v>0.22495225365713217</v>
      </c>
      <c r="AN61" s="185">
        <v>0.21758849337304972</v>
      </c>
    </row>
    <row r="62" spans="1:40">
      <c r="A62" s="35" t="s">
        <v>276</v>
      </c>
      <c r="B62" s="185">
        <v>0.3</v>
      </c>
      <c r="C62" s="185">
        <v>0.2955250690284279</v>
      </c>
      <c r="D62" s="185">
        <v>0.29963165307015543</v>
      </c>
      <c r="E62" s="185">
        <v>0.30293827480479724</v>
      </c>
      <c r="F62" s="185">
        <v>0.30548371254769469</v>
      </c>
      <c r="G62" s="185">
        <v>0.30534134038738386</v>
      </c>
      <c r="H62" s="185">
        <v>0.30803750878745528</v>
      </c>
      <c r="I62" s="185">
        <v>0.31050068791801427</v>
      </c>
      <c r="J62" s="185">
        <v>0.31390733908174806</v>
      </c>
      <c r="K62" s="185">
        <v>0.29979125203683998</v>
      </c>
      <c r="L62" s="185">
        <v>0.30611152079116921</v>
      </c>
      <c r="M62" s="185">
        <v>0.30776850910861808</v>
      </c>
      <c r="N62" s="185">
        <v>0.30952777038618678</v>
      </c>
      <c r="O62" s="185">
        <v>0.31055730603157106</v>
      </c>
      <c r="P62" s="185">
        <v>0.31362082339035324</v>
      </c>
      <c r="Q62" s="185">
        <v>0.31638255830565404</v>
      </c>
      <c r="R62" s="185">
        <v>0.31889932294380385</v>
      </c>
      <c r="S62" s="185">
        <v>0.32151911919712373</v>
      </c>
      <c r="T62" s="185">
        <v>0.32477208409764147</v>
      </c>
      <c r="U62" s="185">
        <v>0.32855403606761369</v>
      </c>
      <c r="V62" s="185">
        <v>0.33143058790288754</v>
      </c>
      <c r="W62" s="185">
        <v>0.33404096710982278</v>
      </c>
      <c r="X62" s="185">
        <v>0.33678709432275628</v>
      </c>
      <c r="Y62" s="185">
        <v>0.33978856501221028</v>
      </c>
      <c r="Z62" s="185">
        <v>0.341732817274496</v>
      </c>
      <c r="AA62" s="185">
        <v>0.34391228518334077</v>
      </c>
      <c r="AB62" s="185">
        <v>0.34614877629461566</v>
      </c>
      <c r="AC62" s="185">
        <v>0.34821298885103469</v>
      </c>
      <c r="AD62" s="185">
        <v>0.34995097467547637</v>
      </c>
      <c r="AE62" s="185">
        <v>0.35174372752724981</v>
      </c>
      <c r="AF62" s="185">
        <v>0.35353911185544284</v>
      </c>
      <c r="AG62" s="185">
        <v>0.35537845979931271</v>
      </c>
      <c r="AH62" s="185">
        <v>0.35702383612111399</v>
      </c>
      <c r="AI62" s="185">
        <v>0.35854352455776145</v>
      </c>
      <c r="AJ62" s="185">
        <v>0.36005806662389123</v>
      </c>
      <c r="AK62" s="185">
        <v>0.36160003827816001</v>
      </c>
      <c r="AL62" s="185">
        <v>0.36326491569148001</v>
      </c>
      <c r="AM62" s="185">
        <v>0.3646632165944439</v>
      </c>
      <c r="AN62" s="185">
        <v>0.36602700617795347</v>
      </c>
    </row>
    <row r="63" spans="1:40">
      <c r="A63" s="35" t="s">
        <v>277</v>
      </c>
      <c r="B63" s="185">
        <v>0.19999999999999998</v>
      </c>
      <c r="C63" s="185">
        <v>0.20988018455169186</v>
      </c>
      <c r="D63" s="185">
        <v>0.21569162791808727</v>
      </c>
      <c r="E63" s="185">
        <v>0.21886037238893558</v>
      </c>
      <c r="F63" s="185">
        <v>0.21758310285390328</v>
      </c>
      <c r="G63" s="185">
        <v>0.22164438359393596</v>
      </c>
      <c r="H63" s="185">
        <v>0.22302703060949894</v>
      </c>
      <c r="I63" s="185">
        <v>0.21946749864759693</v>
      </c>
      <c r="J63" s="185">
        <v>0.2</v>
      </c>
      <c r="K63" s="185">
        <v>0.20000000000000004</v>
      </c>
      <c r="L63" s="185">
        <v>0.20035359859877802</v>
      </c>
      <c r="M63" s="185">
        <v>0.20387671844717498</v>
      </c>
      <c r="N63" s="185">
        <v>0.20822235345971138</v>
      </c>
      <c r="O63" s="185">
        <v>0.21655703678296964</v>
      </c>
      <c r="P63" s="185">
        <v>0.22479184689852069</v>
      </c>
      <c r="Q63" s="185">
        <v>0.23355323647188828</v>
      </c>
      <c r="R63" s="185">
        <v>0.24395319377040786</v>
      </c>
      <c r="S63" s="185">
        <v>0.25596145067626724</v>
      </c>
      <c r="T63" s="185">
        <v>0.26834181472149676</v>
      </c>
      <c r="U63" s="185">
        <v>0.27756351095106785</v>
      </c>
      <c r="V63" s="185">
        <v>0.28766662783871733</v>
      </c>
      <c r="W63" s="185">
        <v>0.29764012002999019</v>
      </c>
      <c r="X63" s="185">
        <v>0.30703833662445712</v>
      </c>
      <c r="Y63" s="185">
        <v>0.3145195673790378</v>
      </c>
      <c r="Z63" s="185">
        <v>0.32223026853356096</v>
      </c>
      <c r="AA63" s="185">
        <v>0.32992387227621039</v>
      </c>
      <c r="AB63" s="185">
        <v>0.33731418162712951</v>
      </c>
      <c r="AC63" s="185">
        <v>0.34413456946504889</v>
      </c>
      <c r="AD63" s="185">
        <v>0.35115768163355765</v>
      </c>
      <c r="AE63" s="185">
        <v>0.35820396173637192</v>
      </c>
      <c r="AF63" s="185">
        <v>0.36510976804981621</v>
      </c>
      <c r="AG63" s="185">
        <v>0.37160941037757095</v>
      </c>
      <c r="AH63" s="185">
        <v>0.37802277683831542</v>
      </c>
      <c r="AI63" s="185">
        <v>0.38463510760831299</v>
      </c>
      <c r="AJ63" s="185">
        <v>0.39145913848906949</v>
      </c>
      <c r="AK63" s="185">
        <v>0.39819397317618732</v>
      </c>
      <c r="AL63" s="185">
        <v>0.40432937405751634</v>
      </c>
      <c r="AM63" s="185">
        <v>0.41038452974842393</v>
      </c>
      <c r="AN63" s="185">
        <v>0.41638450044899666</v>
      </c>
    </row>
    <row r="64" spans="1:40">
      <c r="A64" s="35"/>
    </row>
    <row r="65" spans="1:39">
      <c r="A65" s="35"/>
    </row>
    <row r="66" spans="1:39">
      <c r="A66" s="35"/>
    </row>
    <row r="70" spans="1:39">
      <c r="A70" s="35" t="s">
        <v>553</v>
      </c>
      <c r="B70" s="35" t="s">
        <v>562</v>
      </c>
      <c r="C70" s="35" t="s">
        <v>563</v>
      </c>
      <c r="D70" s="35" t="s">
        <v>554</v>
      </c>
      <c r="E70" s="35" t="s">
        <v>564</v>
      </c>
      <c r="F70" s="35" t="s">
        <v>565</v>
      </c>
      <c r="G70" s="35" t="s">
        <v>566</v>
      </c>
      <c r="H70" s="35" t="s">
        <v>567</v>
      </c>
      <c r="I70" s="35" t="s">
        <v>555</v>
      </c>
      <c r="J70" s="35" t="s">
        <v>568</v>
      </c>
      <c r="K70" s="35" t="s">
        <v>569</v>
      </c>
      <c r="L70" s="35" t="s">
        <v>570</v>
      </c>
      <c r="M70" s="35" t="s">
        <v>571</v>
      </c>
      <c r="N70" s="35" t="s">
        <v>556</v>
      </c>
      <c r="O70" s="35" t="s">
        <v>572</v>
      </c>
      <c r="P70" s="35" t="s">
        <v>573</v>
      </c>
      <c r="Q70" s="35" t="s">
        <v>574</v>
      </c>
      <c r="R70" s="35" t="s">
        <v>575</v>
      </c>
      <c r="S70" s="35" t="s">
        <v>557</v>
      </c>
      <c r="T70" s="35" t="s">
        <v>576</v>
      </c>
      <c r="U70" s="35" t="s">
        <v>577</v>
      </c>
      <c r="V70" s="35" t="s">
        <v>578</v>
      </c>
      <c r="W70" s="35" t="s">
        <v>579</v>
      </c>
      <c r="X70" s="35" t="s">
        <v>558</v>
      </c>
      <c r="Y70" s="35" t="s">
        <v>580</v>
      </c>
      <c r="Z70" s="35" t="s">
        <v>581</v>
      </c>
      <c r="AA70" s="35" t="s">
        <v>582</v>
      </c>
      <c r="AB70" s="35" t="s">
        <v>583</v>
      </c>
      <c r="AC70" s="35" t="s">
        <v>559</v>
      </c>
      <c r="AD70" s="35" t="s">
        <v>584</v>
      </c>
      <c r="AE70" s="35" t="s">
        <v>585</v>
      </c>
      <c r="AF70" s="35" t="s">
        <v>586</v>
      </c>
      <c r="AG70" s="35" t="s">
        <v>587</v>
      </c>
      <c r="AH70" s="35" t="s">
        <v>560</v>
      </c>
      <c r="AI70" s="35" t="s">
        <v>588</v>
      </c>
      <c r="AJ70" s="35" t="s">
        <v>589</v>
      </c>
      <c r="AK70" s="35" t="s">
        <v>590</v>
      </c>
      <c r="AL70" s="35" t="s">
        <v>591</v>
      </c>
      <c r="AM70" s="35" t="s">
        <v>561</v>
      </c>
    </row>
    <row r="71" spans="1:39">
      <c r="A71" s="185">
        <v>0.30163969294989906</v>
      </c>
      <c r="B71" s="185">
        <v>0.30852342171672514</v>
      </c>
      <c r="C71" s="185">
        <v>0.31106947707445215</v>
      </c>
      <c r="D71" s="185">
        <v>0.31201794379394437</v>
      </c>
      <c r="E71" s="185">
        <v>0.30995955158265814</v>
      </c>
      <c r="F71" s="185">
        <v>0.31202030497516509</v>
      </c>
      <c r="G71" s="185">
        <v>0.31184879604285776</v>
      </c>
      <c r="H71" s="185">
        <v>0.30763642380230166</v>
      </c>
      <c r="I71" s="185">
        <v>0.24144506505365965</v>
      </c>
      <c r="J71" s="185">
        <v>0.24888010996771609</v>
      </c>
      <c r="K71" s="185">
        <v>0.29028350842588307</v>
      </c>
      <c r="L71" s="185">
        <v>0.29307783468701742</v>
      </c>
      <c r="M71" s="185">
        <v>0.29642620375542367</v>
      </c>
      <c r="N71" s="185">
        <v>0.30335920214728723</v>
      </c>
      <c r="O71" s="185">
        <v>0.31000324984089833</v>
      </c>
      <c r="P71" s="185">
        <v>0.31747720997256346</v>
      </c>
      <c r="Q71" s="185">
        <v>0.32692558436265973</v>
      </c>
      <c r="R71" s="185">
        <v>0.33862288757900488</v>
      </c>
      <c r="S71" s="185">
        <v>0.35150592275312381</v>
      </c>
      <c r="T71" s="185">
        <v>0.36258896485733366</v>
      </c>
      <c r="U71" s="185">
        <v>0.37460675659640263</v>
      </c>
      <c r="V71" s="185">
        <v>0.38742102483816621</v>
      </c>
      <c r="W71" s="185">
        <v>0.43640983542013029</v>
      </c>
      <c r="X71" s="24">
        <v>0.44795212428313674</v>
      </c>
      <c r="Y71" s="24">
        <v>0.46102501556526371</v>
      </c>
      <c r="Z71" s="24">
        <v>0.47430336540213736</v>
      </c>
      <c r="AA71" s="24">
        <v>0.48730645588736221</v>
      </c>
      <c r="AB71" s="24">
        <v>0.5000125099407593</v>
      </c>
      <c r="AC71" s="24">
        <v>0.51401079910783742</v>
      </c>
      <c r="AD71" s="24">
        <v>0.52885458225614046</v>
      </c>
      <c r="AE71" s="24">
        <v>0.54423695876209399</v>
      </c>
      <c r="AF71" s="24">
        <v>0.55949989746800055</v>
      </c>
      <c r="AG71" s="24">
        <v>0.57551955841513136</v>
      </c>
      <c r="AH71" s="24">
        <v>0.59314364587355717</v>
      </c>
      <c r="AI71" s="24">
        <v>0.61253775536492217</v>
      </c>
      <c r="AJ71" s="24">
        <v>0.63291491554376744</v>
      </c>
      <c r="AK71" s="24">
        <v>0.69416331251959751</v>
      </c>
      <c r="AL71" s="24">
        <v>0.71631338324127747</v>
      </c>
      <c r="AM71" s="24">
        <v>0.73966677859037411</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553</v>
      </c>
      <c r="D101" s="35" t="s">
        <v>562</v>
      </c>
      <c r="E101" s="35" t="s">
        <v>563</v>
      </c>
      <c r="F101" s="35" t="s">
        <v>554</v>
      </c>
      <c r="G101" s="35" t="s">
        <v>564</v>
      </c>
      <c r="H101" s="35" t="s">
        <v>565</v>
      </c>
      <c r="I101" s="35" t="s">
        <v>566</v>
      </c>
      <c r="J101" s="35" t="s">
        <v>567</v>
      </c>
      <c r="K101" s="35" t="s">
        <v>555</v>
      </c>
      <c r="L101" s="35" t="s">
        <v>568</v>
      </c>
      <c r="M101" s="35" t="s">
        <v>569</v>
      </c>
      <c r="N101" s="35" t="s">
        <v>570</v>
      </c>
      <c r="O101" s="35" t="s">
        <v>571</v>
      </c>
      <c r="P101" s="35" t="s">
        <v>556</v>
      </c>
      <c r="Q101" s="35" t="s">
        <v>572</v>
      </c>
      <c r="R101" s="35" t="s">
        <v>573</v>
      </c>
      <c r="S101" s="35" t="s">
        <v>574</v>
      </c>
      <c r="T101" s="35" t="s">
        <v>575</v>
      </c>
      <c r="U101" s="35" t="s">
        <v>557</v>
      </c>
      <c r="V101" s="35" t="s">
        <v>576</v>
      </c>
      <c r="W101" s="35" t="s">
        <v>577</v>
      </c>
      <c r="X101" s="35" t="s">
        <v>578</v>
      </c>
      <c r="Y101" s="35" t="s">
        <v>579</v>
      </c>
      <c r="Z101" s="35" t="s">
        <v>558</v>
      </c>
      <c r="AA101" s="35" t="s">
        <v>580</v>
      </c>
      <c r="AB101" s="35" t="s">
        <v>581</v>
      </c>
      <c r="AC101" s="35" t="s">
        <v>582</v>
      </c>
      <c r="AD101" s="35" t="s">
        <v>583</v>
      </c>
      <c r="AE101" s="35" t="s">
        <v>559</v>
      </c>
      <c r="AF101" s="35" t="s">
        <v>584</v>
      </c>
      <c r="AG101" s="35" t="s">
        <v>585</v>
      </c>
      <c r="AH101" s="35" t="s">
        <v>586</v>
      </c>
      <c r="AI101" s="35" t="s">
        <v>587</v>
      </c>
      <c r="AJ101" s="35" t="s">
        <v>560</v>
      </c>
      <c r="AK101" s="35" t="s">
        <v>588</v>
      </c>
      <c r="AL101" s="35" t="s">
        <v>589</v>
      </c>
      <c r="AM101" s="35" t="s">
        <v>590</v>
      </c>
      <c r="AN101" s="35" t="s">
        <v>591</v>
      </c>
      <c r="AO101" s="35" t="s">
        <v>561</v>
      </c>
      <c r="AP101" s="35"/>
      <c r="AQ101" s="35"/>
      <c r="AR101" s="35"/>
      <c r="AS101" s="35"/>
      <c r="AT101" s="35"/>
      <c r="AU101" s="35"/>
    </row>
    <row r="102" spans="1:47">
      <c r="A102" s="35" t="s">
        <v>275</v>
      </c>
      <c r="B102" s="35" t="s">
        <v>530</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531</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532</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row>
    <row r="105" spans="1:47">
      <c r="A105" s="35" t="s">
        <v>275</v>
      </c>
      <c r="B105" s="35" t="s">
        <v>533</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row>
    <row r="106" spans="1:47">
      <c r="A106" s="35" t="s">
        <v>275</v>
      </c>
      <c r="B106" s="35" t="s">
        <v>534</v>
      </c>
      <c r="L106" s="185" t="s">
        <v>395</v>
      </c>
    </row>
    <row r="107" spans="1:47">
      <c r="A107" s="35" t="s">
        <v>276</v>
      </c>
      <c r="B107" s="35" t="s">
        <v>532</v>
      </c>
      <c r="AE107" s="185" t="s">
        <v>395</v>
      </c>
      <c r="AF107" s="185" t="s">
        <v>395</v>
      </c>
      <c r="AG107" s="185" t="s">
        <v>395</v>
      </c>
      <c r="AH107" s="185" t="s">
        <v>395</v>
      </c>
      <c r="AI107" s="185" t="s">
        <v>395</v>
      </c>
      <c r="AJ107" s="185" t="s">
        <v>395</v>
      </c>
      <c r="AK107" s="185" t="s">
        <v>395</v>
      </c>
      <c r="AL107" s="185" t="s">
        <v>395</v>
      </c>
      <c r="AM107" s="185" t="s">
        <v>395</v>
      </c>
      <c r="AN107" s="185" t="s">
        <v>395</v>
      </c>
      <c r="AO107" s="185" t="s">
        <v>395</v>
      </c>
    </row>
    <row r="108" spans="1:47">
      <c r="A108" s="35" t="s">
        <v>276</v>
      </c>
      <c r="B108" s="35" t="s">
        <v>533</v>
      </c>
      <c r="V108" s="185" t="s">
        <v>395</v>
      </c>
      <c r="W108" s="185" t="s">
        <v>395</v>
      </c>
      <c r="X108" s="185" t="s">
        <v>395</v>
      </c>
      <c r="Y108" s="185" t="s">
        <v>395</v>
      </c>
      <c r="Z108" s="185" t="s">
        <v>395</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C109" s="185" t="s">
        <v>395</v>
      </c>
      <c r="D109" s="185" t="s">
        <v>395</v>
      </c>
      <c r="E109" s="185" t="s">
        <v>395</v>
      </c>
      <c r="F109" s="185" t="s">
        <v>395</v>
      </c>
      <c r="G109" s="185" t="s">
        <v>395</v>
      </c>
      <c r="H109" s="185" t="s">
        <v>395</v>
      </c>
      <c r="I109" s="185" t="s">
        <v>395</v>
      </c>
      <c r="J109" s="185" t="s">
        <v>395</v>
      </c>
      <c r="K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row>
    <row r="112" spans="1:47">
      <c r="A112" s="35" t="s">
        <v>276</v>
      </c>
      <c r="B112" s="35" t="s">
        <v>537</v>
      </c>
      <c r="K112" s="185" t="s">
        <v>395</v>
      </c>
      <c r="L112" s="185" t="s">
        <v>395</v>
      </c>
    </row>
    <row r="113" spans="1:41">
      <c r="A113" s="35" t="s">
        <v>277</v>
      </c>
      <c r="B113" s="35" t="s">
        <v>535</v>
      </c>
      <c r="AM113" s="185" t="s">
        <v>395</v>
      </c>
      <c r="AN113" s="185" t="s">
        <v>395</v>
      </c>
      <c r="AO113" s="185" t="s">
        <v>395</v>
      </c>
    </row>
    <row r="114" spans="1:41">
      <c r="A114" s="35" t="s">
        <v>277</v>
      </c>
      <c r="B114" s="35" t="s">
        <v>536</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537</v>
      </c>
      <c r="C115" s="185" t="s">
        <v>395</v>
      </c>
      <c r="D115" s="185" t="s">
        <v>395</v>
      </c>
      <c r="E115" s="185" t="s">
        <v>395</v>
      </c>
      <c r="F115" s="185" t="s">
        <v>395</v>
      </c>
      <c r="G115" s="185" t="s">
        <v>395</v>
      </c>
      <c r="H115" s="185" t="s">
        <v>395</v>
      </c>
      <c r="I115" s="185" t="s">
        <v>395</v>
      </c>
      <c r="J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538</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t="s">
        <v>277</v>
      </c>
      <c r="B117" s="35" t="s">
        <v>601</v>
      </c>
      <c r="C117" s="185" t="s">
        <v>395</v>
      </c>
      <c r="D117" s="185" t="s">
        <v>395</v>
      </c>
      <c r="E117" s="185" t="s">
        <v>395</v>
      </c>
      <c r="F117" s="185" t="s">
        <v>395</v>
      </c>
      <c r="G117" s="185" t="s">
        <v>395</v>
      </c>
      <c r="H117" s="185" t="s">
        <v>395</v>
      </c>
      <c r="I117" s="185" t="s">
        <v>395</v>
      </c>
      <c r="J117" s="185" t="s">
        <v>395</v>
      </c>
      <c r="K117" s="185" t="s">
        <v>395</v>
      </c>
      <c r="L117" s="185" t="s">
        <v>395</v>
      </c>
      <c r="M117" s="185" t="s">
        <v>395</v>
      </c>
      <c r="N117" s="185" t="s">
        <v>395</v>
      </c>
      <c r="O117" s="185" t="s">
        <v>395</v>
      </c>
      <c r="P117" s="185" t="s">
        <v>395</v>
      </c>
      <c r="Q117" s="185" t="s">
        <v>395</v>
      </c>
      <c r="R117" s="185" t="s">
        <v>395</v>
      </c>
      <c r="S117" s="185" t="s">
        <v>395</v>
      </c>
      <c r="T117" s="185" t="s">
        <v>395</v>
      </c>
      <c r="U117" s="185" t="s">
        <v>395</v>
      </c>
      <c r="V117" s="185" t="s">
        <v>395</v>
      </c>
      <c r="W117" s="185" t="s">
        <v>395</v>
      </c>
      <c r="X117" s="185" t="s">
        <v>395</v>
      </c>
      <c r="Y117" s="185" t="s">
        <v>395</v>
      </c>
      <c r="Z117" s="185" t="s">
        <v>395</v>
      </c>
      <c r="AA117" s="185" t="s">
        <v>395</v>
      </c>
      <c r="AB117" s="185" t="s">
        <v>395</v>
      </c>
      <c r="AC117" s="185" t="s">
        <v>395</v>
      </c>
      <c r="AD117" s="185" t="s">
        <v>395</v>
      </c>
      <c r="AE117" s="185" t="s">
        <v>395</v>
      </c>
      <c r="AF117" s="185" t="s">
        <v>395</v>
      </c>
      <c r="AG117" s="185" t="s">
        <v>395</v>
      </c>
      <c r="AH117" s="185" t="s">
        <v>395</v>
      </c>
      <c r="AI117" s="185" t="s">
        <v>395</v>
      </c>
      <c r="AJ117" s="185" t="s">
        <v>395</v>
      </c>
      <c r="AK117" s="185" t="s">
        <v>395</v>
      </c>
      <c r="AL117" s="185" t="s">
        <v>395</v>
      </c>
      <c r="AM117" s="185" t="s">
        <v>395</v>
      </c>
      <c r="AN117" s="185" t="s">
        <v>395</v>
      </c>
      <c r="AO117" s="185" t="s">
        <v>395</v>
      </c>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641</v>
      </c>
      <c r="B162" s="35" t="s">
        <v>4</v>
      </c>
      <c r="C162" s="35" t="s">
        <v>642</v>
      </c>
      <c r="D162" s="35" t="s">
        <v>643</v>
      </c>
      <c r="E162" s="35" t="s">
        <v>644</v>
      </c>
      <c r="F162" s="275"/>
      <c r="G162" s="275"/>
      <c r="H162" s="275"/>
      <c r="I162" s="275"/>
      <c r="J162" s="275"/>
      <c r="K162" s="275"/>
      <c r="L162" s="275"/>
      <c r="M162" s="275"/>
    </row>
    <row r="163" spans="1:13">
      <c r="A163" s="185">
        <v>2</v>
      </c>
      <c r="B163" s="185">
        <v>2</v>
      </c>
      <c r="C163" s="185">
        <v>1</v>
      </c>
      <c r="D163" s="185">
        <v>2</v>
      </c>
      <c r="E163" s="18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77"/>
  <sheetViews>
    <sheetView workbookViewId="0">
      <selection activeCell="L10" sqref="L10"/>
    </sheetView>
  </sheetViews>
  <sheetFormatPr defaultColWidth="8.85546875" defaultRowHeight="15"/>
  <cols>
    <col min="1" max="1" width="13.42578125" customWidth="1"/>
    <col min="3" max="3" width="13.42578125" bestFit="1" customWidth="1"/>
    <col min="4" max="33" width="10.42578125" bestFit="1" customWidth="1"/>
  </cols>
  <sheetData>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L42/K42*K7</f>
        <v>74.22220853179671</v>
      </c>
      <c r="M7" s="10">
        <f t="shared" ref="M7:AG19" si="1">M42/L42*L7</f>
        <v>76.28172838020599</v>
      </c>
      <c r="N7" s="10">
        <f t="shared" si="1"/>
        <v>77.919788980770093</v>
      </c>
      <c r="O7" s="10">
        <f t="shared" si="1"/>
        <v>79.666475583750866</v>
      </c>
      <c r="P7" s="10">
        <f t="shared" si="1"/>
        <v>82.287201367859353</v>
      </c>
      <c r="Q7" s="10">
        <f t="shared" si="1"/>
        <v>84.791045201084501</v>
      </c>
      <c r="R7" s="10">
        <f t="shared" si="1"/>
        <v>87.384196531142521</v>
      </c>
      <c r="S7" s="10">
        <f t="shared" si="1"/>
        <v>90.156692419108197</v>
      </c>
      <c r="T7" s="10">
        <f t="shared" si="1"/>
        <v>93.444067567833571</v>
      </c>
      <c r="U7" s="10">
        <f t="shared" si="1"/>
        <v>96.810551645104255</v>
      </c>
      <c r="V7" s="10">
        <f t="shared" si="1"/>
        <v>100.9220798045767</v>
      </c>
      <c r="W7" s="10">
        <f t="shared" si="1"/>
        <v>104.19272698609252</v>
      </c>
      <c r="X7" s="10">
        <f t="shared" si="1"/>
        <v>107.60140779297943</v>
      </c>
      <c r="Y7" s="10">
        <f t="shared" si="1"/>
        <v>111.02963938810916</v>
      </c>
      <c r="Z7" s="10">
        <f t="shared" si="1"/>
        <v>113.85767799336436</v>
      </c>
      <c r="AA7" s="10">
        <f t="shared" si="1"/>
        <v>116.76463019763113</v>
      </c>
      <c r="AB7" s="10">
        <f t="shared" si="1"/>
        <v>119.60412884529698</v>
      </c>
      <c r="AC7" s="10">
        <f t="shared" si="1"/>
        <v>122.43389030180133</v>
      </c>
      <c r="AD7" s="10">
        <f t="shared" si="1"/>
        <v>125.12994412777853</v>
      </c>
      <c r="AE7" s="10">
        <f t="shared" si="1"/>
        <v>128.15103246173416</v>
      </c>
      <c r="AF7" s="10">
        <f t="shared" si="1"/>
        <v>146.00244757782664</v>
      </c>
      <c r="AG7" s="10">
        <f t="shared" si="1"/>
        <v>168.69862181955742</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L24" si="2">L43/K43*K8</f>
        <v>1991.402726545623</v>
      </c>
      <c r="M8" s="10">
        <f t="shared" si="1"/>
        <v>2041.2567896416263</v>
      </c>
      <c r="N8" s="10">
        <f t="shared" si="1"/>
        <v>2091.2843066927644</v>
      </c>
      <c r="O8" s="10">
        <f t="shared" si="1"/>
        <v>2143.7147096753019</v>
      </c>
      <c r="P8" s="10">
        <f t="shared" si="1"/>
        <v>2216.5793361994793</v>
      </c>
      <c r="Q8" s="10">
        <f t="shared" si="1"/>
        <v>2293.6896539252434</v>
      </c>
      <c r="R8" s="10">
        <f t="shared" si="1"/>
        <v>2378.5567568987199</v>
      </c>
      <c r="S8" s="10">
        <f t="shared" si="1"/>
        <v>2471.918703337039</v>
      </c>
      <c r="T8" s="10">
        <f t="shared" si="1"/>
        <v>2582.9005093155738</v>
      </c>
      <c r="U8" s="10">
        <f t="shared" si="1"/>
        <v>2704.8076252965811</v>
      </c>
      <c r="V8" s="10">
        <f t="shared" si="1"/>
        <v>2824.9290996795626</v>
      </c>
      <c r="W8" s="10">
        <f t="shared" si="1"/>
        <v>2944.0165853442827</v>
      </c>
      <c r="X8" s="10">
        <f t="shared" si="1"/>
        <v>3069.9426855506913</v>
      </c>
      <c r="Y8" s="10">
        <f t="shared" si="1"/>
        <v>3199.5159191236071</v>
      </c>
      <c r="Z8" s="10">
        <f t="shared" si="1"/>
        <v>3321.8443119691897</v>
      </c>
      <c r="AA8" s="10">
        <f t="shared" si="1"/>
        <v>3446.7836520400274</v>
      </c>
      <c r="AB8" s="10">
        <f t="shared" si="1"/>
        <v>3574.3324712717435</v>
      </c>
      <c r="AC8" s="10">
        <f t="shared" si="1"/>
        <v>3703.0698946314869</v>
      </c>
      <c r="AD8" s="10">
        <f t="shared" si="1"/>
        <v>3830.9994711194668</v>
      </c>
      <c r="AE8" s="10">
        <f t="shared" si="1"/>
        <v>3967.5705835123881</v>
      </c>
      <c r="AF8" s="10">
        <f t="shared" si="1"/>
        <v>4732.7721802308679</v>
      </c>
      <c r="AG8" s="10">
        <f t="shared" si="1"/>
        <v>5673.6272728047852</v>
      </c>
      <c r="AH8" s="126"/>
      <c r="AI8" s="126"/>
      <c r="AJ8" s="126"/>
      <c r="AK8" s="126"/>
      <c r="AL8" s="126"/>
      <c r="AM8" s="126"/>
      <c r="AO8">
        <f>AO7+1</f>
        <v>2</v>
      </c>
    </row>
    <row r="9" spans="1:41">
      <c r="A9" s="134" t="s">
        <v>525</v>
      </c>
      <c r="B9" s="185">
        <f t="shared" ref="B9:B34"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si="2"/>
        <v>55.061743539618476</v>
      </c>
      <c r="M9" s="10">
        <f t="shared" si="1"/>
        <v>56.490894049832654</v>
      </c>
      <c r="N9" s="10">
        <f t="shared" si="1"/>
        <v>57.956837989308127</v>
      </c>
      <c r="O9" s="10">
        <f t="shared" si="1"/>
        <v>59.505867840604488</v>
      </c>
      <c r="P9" s="10">
        <f t="shared" si="1"/>
        <v>61.571188218148009</v>
      </c>
      <c r="Q9" s="10">
        <f t="shared" si="1"/>
        <v>63.729822470555931</v>
      </c>
      <c r="R9" s="10">
        <f t="shared" si="1"/>
        <v>66.055900174294237</v>
      </c>
      <c r="S9" s="10">
        <f t="shared" si="1"/>
        <v>68.520600279988415</v>
      </c>
      <c r="T9" s="10">
        <f t="shared" si="1"/>
        <v>71.430769413293362</v>
      </c>
      <c r="U9" s="10">
        <f t="shared" si="1"/>
        <v>74.626987698629961</v>
      </c>
      <c r="V9" s="10">
        <f t="shared" si="1"/>
        <v>78.172250839855636</v>
      </c>
      <c r="W9" s="10">
        <f t="shared" si="1"/>
        <v>81.140308118945796</v>
      </c>
      <c r="X9" s="10">
        <f t="shared" si="1"/>
        <v>84.20665006404532</v>
      </c>
      <c r="Y9" s="10">
        <f t="shared" si="1"/>
        <v>87.268675962910351</v>
      </c>
      <c r="Z9" s="10">
        <f t="shared" si="1"/>
        <v>90.030725900047187</v>
      </c>
      <c r="AA9" s="10">
        <f t="shared" si="1"/>
        <v>92.833803556294583</v>
      </c>
      <c r="AB9" s="10">
        <f t="shared" si="1"/>
        <v>95.740471412894408</v>
      </c>
      <c r="AC9" s="10">
        <f t="shared" si="1"/>
        <v>98.763232600747187</v>
      </c>
      <c r="AD9" s="10">
        <f t="shared" si="1"/>
        <v>101.78297931916828</v>
      </c>
      <c r="AE9" s="10">
        <f t="shared" si="1"/>
        <v>105.03167688452554</v>
      </c>
      <c r="AF9" s="10">
        <f t="shared" si="1"/>
        <v>122.61805436864722</v>
      </c>
      <c r="AG9" s="10">
        <f t="shared" si="1"/>
        <v>144.62315233048076</v>
      </c>
      <c r="AH9" s="126"/>
      <c r="AI9" s="126"/>
      <c r="AJ9" s="126"/>
      <c r="AK9" s="126"/>
      <c r="AL9" s="126"/>
      <c r="AM9" s="126"/>
      <c r="AO9" s="4">
        <f t="shared" ref="AO9:AO22" si="4">AO8+1</f>
        <v>3</v>
      </c>
    </row>
    <row r="10" spans="1:41">
      <c r="A10" s="134" t="s">
        <v>522</v>
      </c>
      <c r="B10" s="185">
        <f t="shared" si="3"/>
        <v>4</v>
      </c>
      <c r="C10" s="331">
        <v>93.09690942833015</v>
      </c>
      <c r="D10" s="331">
        <v>96.522000000000006</v>
      </c>
      <c r="E10" s="331">
        <v>99.097999999999999</v>
      </c>
      <c r="F10" s="331">
        <v>100.31</v>
      </c>
      <c r="G10" s="331">
        <v>102.387</v>
      </c>
      <c r="H10" s="331">
        <v>103.53100000000001</v>
      </c>
      <c r="I10" s="331">
        <v>105.003</v>
      </c>
      <c r="J10" s="331">
        <v>104.664</v>
      </c>
      <c r="K10" s="331">
        <v>99.796999999999997</v>
      </c>
      <c r="L10" s="10">
        <f t="shared" si="2"/>
        <v>103.60371695430391</v>
      </c>
      <c r="M10" s="10">
        <f t="shared" si="1"/>
        <v>106.65746159556896</v>
      </c>
      <c r="N10" s="10">
        <f t="shared" si="1"/>
        <v>109.33421567222361</v>
      </c>
      <c r="O10" s="10">
        <f t="shared" si="1"/>
        <v>112.10943542168266</v>
      </c>
      <c r="P10" s="10">
        <f t="shared" si="1"/>
        <v>115.81699771786892</v>
      </c>
      <c r="Q10" s="10">
        <f t="shared" si="1"/>
        <v>119.47903999821025</v>
      </c>
      <c r="R10" s="10">
        <f t="shared" si="1"/>
        <v>123.42707026804233</v>
      </c>
      <c r="S10" s="10">
        <f t="shared" si="1"/>
        <v>127.53121895641446</v>
      </c>
      <c r="T10" s="10">
        <f t="shared" si="1"/>
        <v>132.3087395312117</v>
      </c>
      <c r="U10" s="10">
        <f t="shared" si="1"/>
        <v>137.37164385034799</v>
      </c>
      <c r="V10" s="10">
        <f t="shared" si="1"/>
        <v>143.86455248960564</v>
      </c>
      <c r="W10" s="10">
        <f t="shared" si="1"/>
        <v>148.90590553873699</v>
      </c>
      <c r="X10" s="10">
        <f t="shared" si="1"/>
        <v>154.03351818450147</v>
      </c>
      <c r="Y10" s="10">
        <f t="shared" si="1"/>
        <v>159.04026719142522</v>
      </c>
      <c r="Z10" s="10">
        <f t="shared" si="1"/>
        <v>163.48318929004077</v>
      </c>
      <c r="AA10" s="10">
        <f t="shared" si="1"/>
        <v>167.86502691365624</v>
      </c>
      <c r="AB10" s="10">
        <f t="shared" si="1"/>
        <v>172.18268201798125</v>
      </c>
      <c r="AC10" s="10">
        <f t="shared" si="1"/>
        <v>176.62250362650056</v>
      </c>
      <c r="AD10" s="10">
        <f t="shared" si="1"/>
        <v>180.97270735056591</v>
      </c>
      <c r="AE10" s="10">
        <f t="shared" si="1"/>
        <v>185.64024223461502</v>
      </c>
      <c r="AF10" s="10">
        <f t="shared" si="1"/>
        <v>211.11797369130696</v>
      </c>
      <c r="AG10" s="10">
        <f t="shared" si="1"/>
        <v>243.79896522507627</v>
      </c>
      <c r="AH10" s="126"/>
      <c r="AI10" s="126"/>
      <c r="AJ10" s="126"/>
      <c r="AK10" s="126"/>
      <c r="AL10" s="126"/>
      <c r="AM10" s="126"/>
      <c r="AO10" s="4">
        <f t="shared" si="4"/>
        <v>4</v>
      </c>
    </row>
    <row r="11" spans="1:41">
      <c r="A11" s="134" t="s">
        <v>599</v>
      </c>
      <c r="B11" s="185">
        <f t="shared" si="3"/>
        <v>5</v>
      </c>
      <c r="C11" s="331">
        <v>1.2396211872289537E-4</v>
      </c>
      <c r="D11" s="331">
        <v>1E-4</v>
      </c>
      <c r="E11" s="331">
        <v>1E-4</v>
      </c>
      <c r="F11" s="331">
        <v>1E-4</v>
      </c>
      <c r="G11" s="331">
        <v>1E-4</v>
      </c>
      <c r="H11" s="331">
        <v>1E-4</v>
      </c>
      <c r="I11" s="331">
        <v>1E-4</v>
      </c>
      <c r="J11" s="331">
        <v>1E-4</v>
      </c>
      <c r="K11" s="331">
        <v>1E-4</v>
      </c>
      <c r="L11" s="10">
        <f t="shared" si="2"/>
        <v>1.1336801193923687E-4</v>
      </c>
      <c r="M11" s="10">
        <f t="shared" si="1"/>
        <v>1.1393897308979541E-4</v>
      </c>
      <c r="N11" s="10">
        <f t="shared" si="1"/>
        <v>0.1296813360937242</v>
      </c>
      <c r="O11" s="10">
        <f t="shared" si="1"/>
        <v>0.30201415196994008</v>
      </c>
      <c r="P11" s="10">
        <f t="shared" si="1"/>
        <v>0.48392337855508227</v>
      </c>
      <c r="Q11" s="10">
        <f t="shared" si="1"/>
        <v>0.7082117029110957</v>
      </c>
      <c r="R11" s="10">
        <f t="shared" si="1"/>
        <v>0.95264324985555315</v>
      </c>
      <c r="S11" s="10">
        <f t="shared" si="1"/>
        <v>1.232402543824445</v>
      </c>
      <c r="T11" s="10">
        <f t="shared" si="1"/>
        <v>1.5714771672817653</v>
      </c>
      <c r="U11" s="10">
        <f t="shared" si="1"/>
        <v>1.8644599422088448</v>
      </c>
      <c r="V11" s="10">
        <f t="shared" si="1"/>
        <v>2.2284902650814948</v>
      </c>
      <c r="W11" s="10">
        <f t="shared" si="1"/>
        <v>2.5604061599543373</v>
      </c>
      <c r="X11" s="10">
        <f t="shared" si="1"/>
        <v>2.8661332716925179</v>
      </c>
      <c r="Y11" s="10">
        <f t="shared" si="1"/>
        <v>3.164022443357196</v>
      </c>
      <c r="Z11" s="10">
        <f t="shared" si="1"/>
        <v>3.4601334315503389</v>
      </c>
      <c r="AA11" s="10">
        <f t="shared" si="1"/>
        <v>3.7478416093045746</v>
      </c>
      <c r="AB11" s="10">
        <f t="shared" si="1"/>
        <v>4.1048861242043024</v>
      </c>
      <c r="AC11" s="10">
        <f t="shared" si="1"/>
        <v>4.4490500553784358</v>
      </c>
      <c r="AD11" s="10">
        <f t="shared" si="1"/>
        <v>4.7932139865525691</v>
      </c>
      <c r="AE11" s="10">
        <f t="shared" si="1"/>
        <v>5.1373779177267016</v>
      </c>
      <c r="AF11" s="10">
        <f t="shared" si="1"/>
        <v>5.6226971302840445</v>
      </c>
      <c r="AG11" s="10">
        <f t="shared" si="1"/>
        <v>5.7757284883177311</v>
      </c>
      <c r="AH11" s="126"/>
      <c r="AI11" s="126"/>
      <c r="AJ11" s="126"/>
      <c r="AK11" s="126"/>
      <c r="AL11" s="126"/>
      <c r="AM11" s="126"/>
      <c r="AO11" s="4">
        <f t="shared" si="4"/>
        <v>5</v>
      </c>
    </row>
    <row r="12" spans="1:41">
      <c r="A12" s="134" t="s">
        <v>388</v>
      </c>
      <c r="B12" s="185">
        <f t="shared" si="3"/>
        <v>6</v>
      </c>
      <c r="C12" s="331">
        <v>13.345629432701433</v>
      </c>
      <c r="D12" s="331">
        <v>13.752000000000001</v>
      </c>
      <c r="E12" s="331">
        <v>14.013999999999999</v>
      </c>
      <c r="F12" s="331">
        <v>14.365</v>
      </c>
      <c r="G12" s="331">
        <v>14.41</v>
      </c>
      <c r="H12" s="331">
        <v>14.513</v>
      </c>
      <c r="I12" s="331">
        <v>14.522</v>
      </c>
      <c r="J12" s="331">
        <v>14.384</v>
      </c>
      <c r="K12" s="331">
        <v>12.598000000000001</v>
      </c>
      <c r="L12" s="10">
        <f t="shared" si="2"/>
        <v>13.005393659908194</v>
      </c>
      <c r="M12" s="10">
        <f t="shared" si="1"/>
        <v>13.257552836251616</v>
      </c>
      <c r="N12" s="10">
        <f t="shared" si="1"/>
        <v>13.545176586382835</v>
      </c>
      <c r="O12" s="10">
        <f t="shared" si="1"/>
        <v>13.83710992161895</v>
      </c>
      <c r="P12" s="10">
        <f t="shared" si="1"/>
        <v>14.212722381150593</v>
      </c>
      <c r="Q12" s="10">
        <f t="shared" si="1"/>
        <v>14.561006171464296</v>
      </c>
      <c r="R12" s="10">
        <f t="shared" si="1"/>
        <v>14.93389595868735</v>
      </c>
      <c r="S12" s="10">
        <f t="shared" si="1"/>
        <v>15.26627196906364</v>
      </c>
      <c r="T12" s="10">
        <f t="shared" si="1"/>
        <v>15.64930878274571</v>
      </c>
      <c r="U12" s="10">
        <f t="shared" si="1"/>
        <v>16.099461631426323</v>
      </c>
      <c r="V12" s="10">
        <f t="shared" si="1"/>
        <v>16.719869841889309</v>
      </c>
      <c r="W12" s="10">
        <f t="shared" si="1"/>
        <v>17.18020121470337</v>
      </c>
      <c r="X12" s="10">
        <f t="shared" si="1"/>
        <v>17.632932969130625</v>
      </c>
      <c r="Y12" s="10">
        <f t="shared" si="1"/>
        <v>18.058150383827204</v>
      </c>
      <c r="Z12" s="10">
        <f t="shared" si="1"/>
        <v>18.475559801166991</v>
      </c>
      <c r="AA12" s="10">
        <f t="shared" si="1"/>
        <v>18.854722997106816</v>
      </c>
      <c r="AB12" s="10">
        <f t="shared" si="1"/>
        <v>19.258774872219551</v>
      </c>
      <c r="AC12" s="10">
        <f t="shared" si="1"/>
        <v>19.743514160327198</v>
      </c>
      <c r="AD12" s="10">
        <f t="shared" si="1"/>
        <v>20.232259302397317</v>
      </c>
      <c r="AE12" s="10">
        <f t="shared" si="1"/>
        <v>20.763531992986991</v>
      </c>
      <c r="AF12" s="10">
        <f t="shared" si="1"/>
        <v>23.868557977627368</v>
      </c>
      <c r="AG12" s="10">
        <f t="shared" si="1"/>
        <v>27.755511423048581</v>
      </c>
      <c r="AH12" s="126"/>
      <c r="AI12" s="126"/>
      <c r="AJ12" s="126"/>
      <c r="AK12" s="126"/>
      <c r="AL12" s="126"/>
      <c r="AM12" s="126"/>
      <c r="AO12" s="4">
        <f t="shared" si="4"/>
        <v>6</v>
      </c>
    </row>
    <row r="13" spans="1:41">
      <c r="A13" s="134" t="s">
        <v>387</v>
      </c>
      <c r="B13" s="185">
        <f t="shared" si="3"/>
        <v>7</v>
      </c>
      <c r="C13" s="331">
        <v>205.448728044604</v>
      </c>
      <c r="D13" s="331">
        <v>210.61199999999999</v>
      </c>
      <c r="E13" s="331">
        <v>211.703</v>
      </c>
      <c r="F13" s="331">
        <v>218.495</v>
      </c>
      <c r="G13" s="331">
        <v>215.50700000000001</v>
      </c>
      <c r="H13" s="331">
        <v>222.273</v>
      </c>
      <c r="I13" s="331">
        <v>220.99700000000001</v>
      </c>
      <c r="J13" s="331">
        <v>218.15700000000001</v>
      </c>
      <c r="K13" s="331">
        <v>200.386</v>
      </c>
      <c r="L13" s="10">
        <f t="shared" si="2"/>
        <v>204.49126705154575</v>
      </c>
      <c r="M13" s="10">
        <f t="shared" si="1"/>
        <v>207.3863128524556</v>
      </c>
      <c r="N13" s="10">
        <f t="shared" si="1"/>
        <v>210.74696261656015</v>
      </c>
      <c r="O13" s="10">
        <f t="shared" si="1"/>
        <v>214.47372033793357</v>
      </c>
      <c r="P13" s="10">
        <f t="shared" si="1"/>
        <v>218.69990343459904</v>
      </c>
      <c r="Q13" s="10">
        <f t="shared" si="1"/>
        <v>223.18454468033659</v>
      </c>
      <c r="R13" s="10">
        <f t="shared" si="1"/>
        <v>228.25679972641373</v>
      </c>
      <c r="S13" s="10">
        <f t="shared" si="1"/>
        <v>233.01202194200016</v>
      </c>
      <c r="T13" s="10">
        <f t="shared" si="1"/>
        <v>238.26227316043111</v>
      </c>
      <c r="U13" s="10">
        <f t="shared" si="1"/>
        <v>244.22576551915023</v>
      </c>
      <c r="V13" s="10">
        <f t="shared" si="1"/>
        <v>254.02715883084446</v>
      </c>
      <c r="W13" s="10">
        <f t="shared" si="1"/>
        <v>262.10759321284684</v>
      </c>
      <c r="X13" s="10">
        <f t="shared" si="1"/>
        <v>270.35553563485865</v>
      </c>
      <c r="Y13" s="10">
        <f t="shared" si="1"/>
        <v>278.3554542125334</v>
      </c>
      <c r="Z13" s="10">
        <f t="shared" si="1"/>
        <v>287.14693684375385</v>
      </c>
      <c r="AA13" s="10">
        <f t="shared" si="1"/>
        <v>295.26096381343928</v>
      </c>
      <c r="AB13" s="10">
        <f t="shared" si="1"/>
        <v>303.31489165351542</v>
      </c>
      <c r="AC13" s="10">
        <f t="shared" si="1"/>
        <v>311.43654548817625</v>
      </c>
      <c r="AD13" s="10">
        <f t="shared" si="1"/>
        <v>319.34512721770443</v>
      </c>
      <c r="AE13" s="10">
        <f t="shared" si="1"/>
        <v>327.69497830116137</v>
      </c>
      <c r="AF13" s="10">
        <f t="shared" si="1"/>
        <v>373.62623240691755</v>
      </c>
      <c r="AG13" s="10">
        <f t="shared" si="1"/>
        <v>430.45410247604229</v>
      </c>
      <c r="AH13" s="126"/>
      <c r="AI13" s="126"/>
      <c r="AJ13" s="126"/>
      <c r="AK13" s="126"/>
      <c r="AL13" s="126"/>
      <c r="AM13" s="126"/>
      <c r="AO13" s="4">
        <f t="shared" si="4"/>
        <v>7</v>
      </c>
    </row>
    <row r="14" spans="1:41">
      <c r="A14" s="134" t="s">
        <v>527</v>
      </c>
      <c r="B14" s="185">
        <f t="shared" si="3"/>
        <v>8</v>
      </c>
      <c r="C14" s="331">
        <v>10.112362730183554</v>
      </c>
      <c r="D14" s="331">
        <v>8.5809999999999995</v>
      </c>
      <c r="E14" s="331">
        <v>7.8769999999999998</v>
      </c>
      <c r="F14" s="331">
        <v>7.9880000000000004</v>
      </c>
      <c r="G14" s="331">
        <v>7.7750000000000004</v>
      </c>
      <c r="H14" s="331">
        <v>7.4850000000000003</v>
      </c>
      <c r="I14" s="331">
        <v>7.3470000000000004</v>
      </c>
      <c r="J14" s="331">
        <v>7.0549999999999997</v>
      </c>
      <c r="K14" s="331">
        <v>5.7949999999999999</v>
      </c>
      <c r="L14" s="10">
        <f t="shared" si="2"/>
        <v>5.9772850571186877</v>
      </c>
      <c r="M14" s="10">
        <f t="shared" si="1"/>
        <v>5.9675147168411122</v>
      </c>
      <c r="N14" s="10">
        <f t="shared" si="1"/>
        <v>6.0217865186240065</v>
      </c>
      <c r="O14" s="10">
        <f t="shared" si="1"/>
        <v>6.1111458473915414</v>
      </c>
      <c r="P14" s="10">
        <f t="shared" si="1"/>
        <v>6.240519523596924</v>
      </c>
      <c r="Q14" s="10">
        <f t="shared" si="1"/>
        <v>6.353905992841538</v>
      </c>
      <c r="R14" s="10">
        <f t="shared" si="1"/>
        <v>6.4720956723338539</v>
      </c>
      <c r="S14" s="10">
        <f t="shared" si="1"/>
        <v>6.5673507304730618</v>
      </c>
      <c r="T14" s="10">
        <f t="shared" si="1"/>
        <v>6.6516981413750802</v>
      </c>
      <c r="U14" s="10">
        <f t="shared" si="1"/>
        <v>6.8241198700867276</v>
      </c>
      <c r="V14" s="10">
        <f t="shared" si="1"/>
        <v>7.416212952877367</v>
      </c>
      <c r="W14" s="10">
        <f t="shared" si="1"/>
        <v>7.7816041145339732</v>
      </c>
      <c r="X14" s="10">
        <f t="shared" si="1"/>
        <v>8.1350158499355132</v>
      </c>
      <c r="Y14" s="10">
        <f t="shared" si="1"/>
        <v>8.4698057207033521</v>
      </c>
      <c r="Z14" s="10">
        <f t="shared" si="1"/>
        <v>8.8005513976343845</v>
      </c>
      <c r="AA14" s="10">
        <f t="shared" si="1"/>
        <v>9.1023505973763381</v>
      </c>
      <c r="AB14" s="10">
        <f t="shared" si="1"/>
        <v>9.3756581613493015</v>
      </c>
      <c r="AC14" s="10">
        <f t="shared" si="1"/>
        <v>9.622846277381834</v>
      </c>
      <c r="AD14" s="10">
        <f t="shared" si="1"/>
        <v>9.8434500517278885</v>
      </c>
      <c r="AE14" s="10">
        <f t="shared" si="1"/>
        <v>10.063922394604569</v>
      </c>
      <c r="AF14" s="10">
        <f t="shared" si="1"/>
        <v>11.214705393799175</v>
      </c>
      <c r="AG14" s="10">
        <f t="shared" si="1"/>
        <v>12.758229671532028</v>
      </c>
      <c r="AH14" s="126"/>
      <c r="AI14" s="126"/>
      <c r="AJ14" s="126"/>
      <c r="AK14" s="126"/>
      <c r="AL14" s="126"/>
      <c r="AM14" s="126"/>
      <c r="AO14" s="4">
        <f t="shared" si="4"/>
        <v>8</v>
      </c>
    </row>
    <row r="15" spans="1:41">
      <c r="A15" s="134" t="s">
        <v>526</v>
      </c>
      <c r="B15" s="185">
        <f t="shared" si="3"/>
        <v>9</v>
      </c>
      <c r="C15" s="331">
        <v>14.113350558119752</v>
      </c>
      <c r="D15" s="331">
        <v>14.494999999999999</v>
      </c>
      <c r="E15" s="331">
        <v>14.76</v>
      </c>
      <c r="F15" s="331">
        <v>14.999000000000001</v>
      </c>
      <c r="G15" s="331">
        <v>15.18</v>
      </c>
      <c r="H15" s="331">
        <v>15.356</v>
      </c>
      <c r="I15" s="331">
        <v>15.564</v>
      </c>
      <c r="J15" s="331">
        <v>15.58</v>
      </c>
      <c r="K15" s="331">
        <v>14.3</v>
      </c>
      <c r="L15" s="10">
        <f t="shared" si="2"/>
        <v>14.797158420034902</v>
      </c>
      <c r="M15" s="10">
        <f t="shared" si="1"/>
        <v>15.180485937493492</v>
      </c>
      <c r="N15" s="10">
        <f t="shared" si="1"/>
        <v>15.560633770184106</v>
      </c>
      <c r="O15" s="10">
        <f t="shared" si="1"/>
        <v>15.954389623154801</v>
      </c>
      <c r="P15" s="10">
        <f t="shared" si="1"/>
        <v>16.485601710134173</v>
      </c>
      <c r="Q15" s="10">
        <f t="shared" si="1"/>
        <v>17.032538227926892</v>
      </c>
      <c r="R15" s="10">
        <f t="shared" si="1"/>
        <v>17.625842300906111</v>
      </c>
      <c r="S15" s="10">
        <f t="shared" si="1"/>
        <v>18.315286863300049</v>
      </c>
      <c r="T15" s="10">
        <f t="shared" si="1"/>
        <v>19.107299276292601</v>
      </c>
      <c r="U15" s="10">
        <f t="shared" si="1"/>
        <v>19.95626052014207</v>
      </c>
      <c r="V15" s="10">
        <f t="shared" si="1"/>
        <v>20.787527099937797</v>
      </c>
      <c r="W15" s="10">
        <f t="shared" si="1"/>
        <v>21.57527553738279</v>
      </c>
      <c r="X15" s="10">
        <f t="shared" si="1"/>
        <v>22.394902533873328</v>
      </c>
      <c r="Y15" s="10">
        <f t="shared" si="1"/>
        <v>23.193533705794263</v>
      </c>
      <c r="Z15" s="10">
        <f t="shared" si="1"/>
        <v>23.915811655484838</v>
      </c>
      <c r="AA15" s="10">
        <f t="shared" si="1"/>
        <v>24.653954190765866</v>
      </c>
      <c r="AB15" s="10">
        <f t="shared" si="1"/>
        <v>25.439086648156742</v>
      </c>
      <c r="AC15" s="10">
        <f t="shared" si="1"/>
        <v>26.276868143513301</v>
      </c>
      <c r="AD15" s="10">
        <f t="shared" si="1"/>
        <v>27.108853487531469</v>
      </c>
      <c r="AE15" s="10">
        <f t="shared" si="1"/>
        <v>28.008744956810954</v>
      </c>
      <c r="AF15" s="10">
        <f t="shared" si="1"/>
        <v>33.081965326776718</v>
      </c>
      <c r="AG15" s="10">
        <f t="shared" si="1"/>
        <v>39.285691352015455</v>
      </c>
      <c r="AH15" s="126"/>
      <c r="AI15" s="126"/>
      <c r="AJ15" s="126"/>
      <c r="AK15" s="126"/>
      <c r="AL15" s="126"/>
      <c r="AM15" s="126"/>
      <c r="AO15" s="4">
        <f t="shared" si="4"/>
        <v>9</v>
      </c>
    </row>
    <row r="16" spans="1:41">
      <c r="A16" s="134" t="s">
        <v>523</v>
      </c>
      <c r="B16" s="185">
        <f t="shared" si="3"/>
        <v>10</v>
      </c>
      <c r="C16" s="331">
        <v>235.49802282756352</v>
      </c>
      <c r="D16" s="331">
        <v>242.05600000000001</v>
      </c>
      <c r="E16" s="331">
        <v>246.69399999999999</v>
      </c>
      <c r="F16" s="331">
        <v>250.125</v>
      </c>
      <c r="G16" s="331">
        <v>252.709</v>
      </c>
      <c r="H16" s="331">
        <v>254.65</v>
      </c>
      <c r="I16" s="331">
        <v>257.584</v>
      </c>
      <c r="J16" s="331">
        <v>257.30799999999999</v>
      </c>
      <c r="K16" s="331">
        <v>233.197</v>
      </c>
      <c r="L16" s="10">
        <f t="shared" si="2"/>
        <v>241.77023275845778</v>
      </c>
      <c r="M16" s="10">
        <f t="shared" si="1"/>
        <v>248.39750423484162</v>
      </c>
      <c r="N16" s="10">
        <f t="shared" si="1"/>
        <v>254.8883398521794</v>
      </c>
      <c r="O16" s="10">
        <f t="shared" si="1"/>
        <v>261.58284706586255</v>
      </c>
      <c r="P16" s="10">
        <f t="shared" si="1"/>
        <v>270.64117754916089</v>
      </c>
      <c r="Q16" s="10">
        <f t="shared" si="1"/>
        <v>279.99465755568036</v>
      </c>
      <c r="R16" s="10">
        <f t="shared" si="1"/>
        <v>290.17180053996219</v>
      </c>
      <c r="S16" s="10">
        <f t="shared" si="1"/>
        <v>301.34886518655611</v>
      </c>
      <c r="T16" s="10">
        <f t="shared" si="1"/>
        <v>314.40992303396456</v>
      </c>
      <c r="U16" s="10">
        <f t="shared" si="1"/>
        <v>328.62091138817578</v>
      </c>
      <c r="V16" s="10">
        <f t="shared" si="1"/>
        <v>343.65091462639225</v>
      </c>
      <c r="W16" s="10">
        <f t="shared" si="1"/>
        <v>357.29111279624431</v>
      </c>
      <c r="X16" s="10">
        <f t="shared" si="1"/>
        <v>371.62654198420489</v>
      </c>
      <c r="Y16" s="10">
        <f t="shared" si="1"/>
        <v>385.99412149351247</v>
      </c>
      <c r="Z16" s="10">
        <f t="shared" si="1"/>
        <v>399.20729455975192</v>
      </c>
      <c r="AA16" s="10">
        <f t="shared" si="1"/>
        <v>412.68609554639391</v>
      </c>
      <c r="AB16" s="10">
        <f t="shared" si="1"/>
        <v>426.49240406973962</v>
      </c>
      <c r="AC16" s="10">
        <f t="shared" si="1"/>
        <v>440.7671065502841</v>
      </c>
      <c r="AD16" s="10">
        <f t="shared" si="1"/>
        <v>454.98645240659368</v>
      </c>
      <c r="AE16" s="10">
        <f t="shared" si="1"/>
        <v>470.2721245043648</v>
      </c>
      <c r="AF16" s="10">
        <f t="shared" si="1"/>
        <v>556.82392193704936</v>
      </c>
      <c r="AG16" s="10">
        <f t="shared" si="1"/>
        <v>663.14176630048848</v>
      </c>
      <c r="AH16" s="126"/>
      <c r="AI16" s="126"/>
      <c r="AJ16" s="126"/>
      <c r="AK16" s="126"/>
      <c r="AL16" s="126"/>
      <c r="AM16" s="126"/>
      <c r="AO16" s="4">
        <f t="shared" si="4"/>
        <v>10</v>
      </c>
    </row>
    <row r="17" spans="1:41">
      <c r="A17" s="134" t="s">
        <v>529</v>
      </c>
      <c r="B17" s="185">
        <f t="shared" si="3"/>
        <v>11</v>
      </c>
      <c r="C17" s="331">
        <v>27.516308224731535</v>
      </c>
      <c r="D17" s="331">
        <v>26.898</v>
      </c>
      <c r="E17" s="331">
        <v>26.286000000000001</v>
      </c>
      <c r="F17" s="331">
        <v>25.675000000000001</v>
      </c>
      <c r="G17" s="331">
        <v>25.675000000000001</v>
      </c>
      <c r="H17" s="331">
        <v>25.675000000000001</v>
      </c>
      <c r="I17" s="331">
        <v>25.658999999999999</v>
      </c>
      <c r="J17" s="331">
        <v>25.655000000000001</v>
      </c>
      <c r="K17" s="331">
        <v>25.658999999999999</v>
      </c>
      <c r="L17" s="10">
        <f t="shared" si="2"/>
        <v>25.562490928100129</v>
      </c>
      <c r="M17" s="10">
        <f t="shared" si="1"/>
        <v>25.542206952742017</v>
      </c>
      <c r="N17" s="10">
        <f t="shared" si="1"/>
        <v>25.521922977383905</v>
      </c>
      <c r="O17" s="10">
        <f t="shared" si="1"/>
        <v>25.499003024129433</v>
      </c>
      <c r="P17" s="10">
        <f t="shared" si="1"/>
        <v>25.063773052223411</v>
      </c>
      <c r="Q17" s="10">
        <f t="shared" si="1"/>
        <v>25.02052392970371</v>
      </c>
      <c r="R17" s="10">
        <f t="shared" si="1"/>
        <v>24.86796715946485</v>
      </c>
      <c r="S17" s="10">
        <f t="shared" si="1"/>
        <v>24.847694881687413</v>
      </c>
      <c r="T17" s="10">
        <f t="shared" si="1"/>
        <v>24.827422603909984</v>
      </c>
      <c r="U17" s="10">
        <f t="shared" si="1"/>
        <v>24.807150326132525</v>
      </c>
      <c r="V17" s="10">
        <f t="shared" si="1"/>
        <v>16.144359895644808</v>
      </c>
      <c r="W17" s="10">
        <f t="shared" si="1"/>
        <v>14.314006569869939</v>
      </c>
      <c r="X17" s="10">
        <f t="shared" si="1"/>
        <v>12.118556854026526</v>
      </c>
      <c r="Y17" s="10">
        <f t="shared" si="1"/>
        <v>9.9669298304114466</v>
      </c>
      <c r="Z17" s="10">
        <f t="shared" si="1"/>
        <v>8.2660985961911031</v>
      </c>
      <c r="AA17" s="10">
        <f t="shared" si="1"/>
        <v>6.5152603131912645</v>
      </c>
      <c r="AB17" s="10">
        <f t="shared" si="1"/>
        <v>5.7018829362798087</v>
      </c>
      <c r="AC17" s="10">
        <f t="shared" si="1"/>
        <v>5.6881508459033832</v>
      </c>
      <c r="AD17" s="10">
        <f t="shared" si="1"/>
        <v>5.6744187555269576</v>
      </c>
      <c r="AE17" s="10">
        <f t="shared" si="1"/>
        <v>5.6606866651505294</v>
      </c>
      <c r="AF17" s="10">
        <f t="shared" si="1"/>
        <v>5.537095670297024</v>
      </c>
      <c r="AG17" s="10">
        <f t="shared" si="1"/>
        <v>5.5108451861308474</v>
      </c>
      <c r="AH17" s="126"/>
      <c r="AI17" s="126"/>
      <c r="AJ17" s="126"/>
      <c r="AK17" s="126"/>
      <c r="AL17" s="126"/>
      <c r="AM17" s="126"/>
      <c r="AO17" s="4">
        <f t="shared" si="4"/>
        <v>11</v>
      </c>
    </row>
    <row r="18" spans="1:41" s="185" customFormat="1">
      <c r="A18" s="134" t="s">
        <v>524</v>
      </c>
      <c r="B18" s="185">
        <f t="shared" si="3"/>
        <v>12</v>
      </c>
      <c r="C18" s="331">
        <v>17.781500762507015</v>
      </c>
      <c r="D18" s="331">
        <v>18.231000000000002</v>
      </c>
      <c r="E18" s="331">
        <v>18.620999999999999</v>
      </c>
      <c r="F18" s="331">
        <v>18.835000000000001</v>
      </c>
      <c r="G18" s="331">
        <v>19.187000000000001</v>
      </c>
      <c r="H18" s="331">
        <v>19.315000000000001</v>
      </c>
      <c r="I18" s="331">
        <v>19.638999999999999</v>
      </c>
      <c r="J18" s="331">
        <v>19.626000000000001</v>
      </c>
      <c r="K18" s="331">
        <v>18.239999999999998</v>
      </c>
      <c r="L18" s="10">
        <f t="shared" si="2"/>
        <v>18.894495604256615</v>
      </c>
      <c r="M18" s="10">
        <f t="shared" si="1"/>
        <v>19.376281041400688</v>
      </c>
      <c r="N18" s="10">
        <f t="shared" si="1"/>
        <v>19.858336431690006</v>
      </c>
      <c r="O18" s="10">
        <f t="shared" si="1"/>
        <v>20.370074654946119</v>
      </c>
      <c r="P18" s="10">
        <f t="shared" si="1"/>
        <v>21.050244672094774</v>
      </c>
      <c r="Q18" s="10">
        <f t="shared" si="1"/>
        <v>21.757596023417438</v>
      </c>
      <c r="R18" s="10">
        <f t="shared" si="1"/>
        <v>22.532718883051817</v>
      </c>
      <c r="S18" s="10">
        <f t="shared" si="1"/>
        <v>23.343411621112288</v>
      </c>
      <c r="T18" s="10">
        <f t="shared" si="1"/>
        <v>24.302519810912731</v>
      </c>
      <c r="U18" s="10">
        <f t="shared" si="1"/>
        <v>25.359198262356969</v>
      </c>
      <c r="V18" s="10">
        <f t="shared" si="1"/>
        <v>26.455040628538825</v>
      </c>
      <c r="W18" s="10">
        <f t="shared" si="1"/>
        <v>27.466461320071943</v>
      </c>
      <c r="X18" s="10">
        <f t="shared" si="1"/>
        <v>28.462439555825096</v>
      </c>
      <c r="Y18" s="10">
        <f t="shared" si="1"/>
        <v>29.44441046084221</v>
      </c>
      <c r="Z18" s="10">
        <f t="shared" si="1"/>
        <v>29.839939787421358</v>
      </c>
      <c r="AA18" s="10">
        <f t="shared" si="1"/>
        <v>30.586286537802327</v>
      </c>
      <c r="AB18" s="10">
        <f t="shared" si="1"/>
        <v>31.38748448215604</v>
      </c>
      <c r="AC18" s="10">
        <f t="shared" si="1"/>
        <v>32.281358374580989</v>
      </c>
      <c r="AD18" s="10">
        <f t="shared" si="1"/>
        <v>33.177218420544754</v>
      </c>
      <c r="AE18" s="10">
        <f t="shared" si="1"/>
        <v>34.151375021159573</v>
      </c>
      <c r="AF18" s="10">
        <f t="shared" si="1"/>
        <v>38.945227795006907</v>
      </c>
      <c r="AG18" s="10">
        <f t="shared" si="1"/>
        <v>46.020992273334322</v>
      </c>
      <c r="AH18" s="126"/>
      <c r="AI18" s="126"/>
      <c r="AJ18" s="126"/>
      <c r="AK18" s="126"/>
      <c r="AL18" s="126"/>
      <c r="AM18" s="126"/>
      <c r="AO18" s="185">
        <f t="shared" si="4"/>
        <v>12</v>
      </c>
    </row>
    <row r="19" spans="1:41" s="185" customFormat="1">
      <c r="A19" s="134" t="s">
        <v>595</v>
      </c>
      <c r="B19" s="185">
        <f t="shared" si="3"/>
        <v>13</v>
      </c>
      <c r="C19" s="331">
        <v>11.263564724197627</v>
      </c>
      <c r="D19" s="331">
        <v>11.61</v>
      </c>
      <c r="E19" s="331">
        <v>12.005000000000001</v>
      </c>
      <c r="F19" s="331">
        <v>12.26</v>
      </c>
      <c r="G19" s="331">
        <v>12.374000000000001</v>
      </c>
      <c r="H19" s="331">
        <v>12.574</v>
      </c>
      <c r="I19" s="331">
        <v>12.871</v>
      </c>
      <c r="J19" s="331">
        <v>13.003</v>
      </c>
      <c r="K19" s="331">
        <v>12.263</v>
      </c>
      <c r="L19" s="10">
        <f t="shared" si="2"/>
        <v>12.700212801954738</v>
      </c>
      <c r="M19" s="10">
        <f t="shared" si="1"/>
        <v>12.99234511304484</v>
      </c>
      <c r="N19" s="10">
        <f t="shared" si="1"/>
        <v>13.27198185233255</v>
      </c>
      <c r="O19" s="10">
        <f t="shared" si="1"/>
        <v>13.561877327554141</v>
      </c>
      <c r="P19" s="10">
        <f t="shared" ref="P19:P24" si="5">P54/O54*O19</f>
        <v>13.966703190064575</v>
      </c>
      <c r="Q19" s="10">
        <f t="shared" ref="Q19:Q24" si="6">Q54/P54*P19</f>
        <v>14.394459936280025</v>
      </c>
      <c r="R19" s="10">
        <f t="shared" ref="R19:R24" si="7">R54/Q54*Q19</f>
        <v>14.84052220026069</v>
      </c>
      <c r="S19" s="10">
        <f t="shared" ref="S19:S24" si="8">S54/R54*R19</f>
        <v>15.336509518263806</v>
      </c>
      <c r="T19" s="10">
        <f t="shared" ref="T19:T24" si="9">T54/S54*S19</f>
        <v>15.926675893853918</v>
      </c>
      <c r="U19" s="10">
        <f t="shared" ref="U19:U24" si="10">U54/T54*T19</f>
        <v>16.551583550196515</v>
      </c>
      <c r="V19" s="10">
        <f t="shared" ref="V19:V24" si="11">V54/U54*U19</f>
        <v>16.991121863189942</v>
      </c>
      <c r="W19" s="10">
        <f t="shared" ref="W19:W24" si="12">W54/V54*V19</f>
        <v>17.590767027579329</v>
      </c>
      <c r="X19" s="10">
        <f t="shared" ref="X19:X24" si="13">X54/W54*W19</f>
        <v>18.112976541070008</v>
      </c>
      <c r="Y19" s="10">
        <f t="shared" ref="Y19:Y24" si="14">Y54/X54*X19</f>
        <v>18.685817913687519</v>
      </c>
      <c r="Z19" s="10">
        <f t="shared" ref="Z19:Z24" si="15">Z54/Y54*Y19</f>
        <v>19.179392360875298</v>
      </c>
      <c r="AA19" s="10">
        <f t="shared" ref="AA19:AA24" si="16">AA54/Z54*Z19</f>
        <v>19.676127932045905</v>
      </c>
      <c r="AB19" s="10">
        <f t="shared" ref="AB19:AB24" si="17">AB54/AA54*AA19</f>
        <v>20.19776158113806</v>
      </c>
      <c r="AC19" s="10">
        <f t="shared" ref="AC19:AC24" si="18">AC54/AB54*AB19</f>
        <v>20.722133519923613</v>
      </c>
      <c r="AD19" s="10">
        <f t="shared" ref="AD19:AD24" si="19">AD54/AC54*AC19</f>
        <v>21.213459751814149</v>
      </c>
      <c r="AE19" s="10">
        <f t="shared" ref="AE19:AE24" si="20">AE54/AD54*AD19</f>
        <v>21.72106861948102</v>
      </c>
      <c r="AF19" s="10">
        <f t="shared" ref="AF19:AF24" si="21">AF54/AE54*AE19</f>
        <v>24.467944471664975</v>
      </c>
      <c r="AG19" s="10">
        <f t="shared" ref="AG19:AG24" si="22">AG54/AF54*AF19</f>
        <v>27.998063492493461</v>
      </c>
      <c r="AH19" s="126"/>
      <c r="AI19" s="126"/>
      <c r="AJ19" s="126"/>
      <c r="AK19" s="126"/>
      <c r="AL19" s="126"/>
      <c r="AM19" s="126"/>
      <c r="AO19" s="185">
        <f t="shared" si="4"/>
        <v>13</v>
      </c>
    </row>
    <row r="20" spans="1:41" s="185" customFormat="1">
      <c r="A20" s="134" t="s">
        <v>594</v>
      </c>
      <c r="B20" s="185">
        <f t="shared" si="3"/>
        <v>14</v>
      </c>
      <c r="C20" s="331">
        <v>135.95535691221758</v>
      </c>
      <c r="D20" s="331">
        <v>140.071</v>
      </c>
      <c r="E20" s="331">
        <v>143.4</v>
      </c>
      <c r="F20" s="331">
        <v>145.137</v>
      </c>
      <c r="G20" s="331">
        <v>146.333</v>
      </c>
      <c r="H20" s="331">
        <v>148.477</v>
      </c>
      <c r="I20" s="331">
        <v>150.38999999999999</v>
      </c>
      <c r="J20" s="331">
        <v>150.78899999999999</v>
      </c>
      <c r="K20" s="331">
        <v>140.006</v>
      </c>
      <c r="L20" s="10">
        <f t="shared" si="2"/>
        <v>144.33621422777526</v>
      </c>
      <c r="M20" s="10">
        <f t="shared" ref="M20:M24" si="23">M55/L55*L20</f>
        <v>147.61153633576038</v>
      </c>
      <c r="N20" s="10">
        <f t="shared" ref="N20:N24" si="24">N55/M55*M20</f>
        <v>150.85892268881298</v>
      </c>
      <c r="O20" s="10">
        <f t="shared" ref="O20:O24" si="25">O55/N55*N20</f>
        <v>154.36329559333058</v>
      </c>
      <c r="P20" s="10">
        <f t="shared" si="5"/>
        <v>159.2695164404393</v>
      </c>
      <c r="Q20" s="10">
        <f t="shared" si="6"/>
        <v>164.29232510387345</v>
      </c>
      <c r="R20" s="10">
        <f t="shared" si="7"/>
        <v>169.77104476089934</v>
      </c>
      <c r="S20" s="10">
        <f t="shared" si="8"/>
        <v>175.98408301405604</v>
      </c>
      <c r="T20" s="10">
        <f t="shared" si="9"/>
        <v>183.38963877270785</v>
      </c>
      <c r="U20" s="10">
        <f t="shared" si="10"/>
        <v>191.24768142625575</v>
      </c>
      <c r="V20" s="10">
        <f t="shared" si="11"/>
        <v>197.79490404014641</v>
      </c>
      <c r="W20" s="10">
        <f t="shared" si="12"/>
        <v>205.12526880061077</v>
      </c>
      <c r="X20" s="10">
        <f t="shared" si="13"/>
        <v>212.84365129404028</v>
      </c>
      <c r="Y20" s="10">
        <f t="shared" si="14"/>
        <v>220.73024966886575</v>
      </c>
      <c r="Z20" s="10">
        <f t="shared" si="15"/>
        <v>228.0062971400782</v>
      </c>
      <c r="AA20" s="10">
        <f t="shared" si="16"/>
        <v>235.44536859961877</v>
      </c>
      <c r="AB20" s="10">
        <f t="shared" si="17"/>
        <v>243.01935652834814</v>
      </c>
      <c r="AC20" s="10">
        <f t="shared" si="18"/>
        <v>250.88407737154463</v>
      </c>
      <c r="AD20" s="10">
        <f t="shared" si="19"/>
        <v>258.68547395430238</v>
      </c>
      <c r="AE20" s="10">
        <f t="shared" si="20"/>
        <v>267.11892667799685</v>
      </c>
      <c r="AF20" s="10">
        <f t="shared" si="21"/>
        <v>314.97791426770812</v>
      </c>
      <c r="AG20" s="10">
        <f t="shared" si="22"/>
        <v>375.02259418729398</v>
      </c>
      <c r="AH20" s="126"/>
      <c r="AI20" s="126"/>
      <c r="AJ20" s="126"/>
      <c r="AK20" s="126"/>
      <c r="AL20" s="126"/>
      <c r="AM20" s="126"/>
      <c r="AO20" s="185">
        <f t="shared" si="4"/>
        <v>14</v>
      </c>
    </row>
    <row r="21" spans="1:41" s="185" customFormat="1">
      <c r="A21" s="134" t="s">
        <v>593</v>
      </c>
      <c r="B21" s="185">
        <f t="shared" si="3"/>
        <v>15</v>
      </c>
      <c r="C21" s="331">
        <v>21.151207305916397</v>
      </c>
      <c r="D21" s="331">
        <v>22.475000000000001</v>
      </c>
      <c r="E21" s="331">
        <v>24.135000000000002</v>
      </c>
      <c r="F21" s="331">
        <v>25.321000000000002</v>
      </c>
      <c r="G21" s="331">
        <v>26.111999999999998</v>
      </c>
      <c r="H21" s="331">
        <v>27.977</v>
      </c>
      <c r="I21" s="331">
        <v>29.995999999999999</v>
      </c>
      <c r="J21" s="331">
        <v>31.335000000000001</v>
      </c>
      <c r="K21" s="331">
        <v>30.035</v>
      </c>
      <c r="L21" s="10">
        <f t="shared" si="2"/>
        <v>31.399648937039924</v>
      </c>
      <c r="M21" s="10">
        <f t="shared" si="23"/>
        <v>32.541799138561224</v>
      </c>
      <c r="N21" s="10">
        <f t="shared" si="24"/>
        <v>33.694719910556898</v>
      </c>
      <c r="O21" s="10">
        <f t="shared" si="25"/>
        <v>34.957930265728272</v>
      </c>
      <c r="P21" s="10">
        <f t="shared" si="5"/>
        <v>36.884999929018477</v>
      </c>
      <c r="Q21" s="10">
        <f t="shared" si="6"/>
        <v>39.037764301487016</v>
      </c>
      <c r="R21" s="10">
        <f t="shared" si="7"/>
        <v>41.578703157292111</v>
      </c>
      <c r="S21" s="10">
        <f t="shared" si="8"/>
        <v>44.491619569578759</v>
      </c>
      <c r="T21" s="10">
        <f t="shared" si="9"/>
        <v>48.072052171017496</v>
      </c>
      <c r="U21" s="10">
        <f t="shared" si="10"/>
        <v>52.094638242644884</v>
      </c>
      <c r="V21" s="10">
        <f t="shared" si="11"/>
        <v>57.74487871524903</v>
      </c>
      <c r="W21" s="10">
        <f t="shared" si="12"/>
        <v>63.287539218741237</v>
      </c>
      <c r="X21" s="10">
        <f t="shared" si="13"/>
        <v>69.551783949005824</v>
      </c>
      <c r="Y21" s="10">
        <f t="shared" si="14"/>
        <v>76.414367831760146</v>
      </c>
      <c r="Z21" s="10">
        <f t="shared" si="15"/>
        <v>83.55563978237231</v>
      </c>
      <c r="AA21" s="10">
        <f t="shared" si="16"/>
        <v>91.23575447972496</v>
      </c>
      <c r="AB21" s="10">
        <f t="shared" si="17"/>
        <v>99.486596132060157</v>
      </c>
      <c r="AC21" s="10">
        <f t="shared" si="18"/>
        <v>108.13173815602272</v>
      </c>
      <c r="AD21" s="10">
        <f t="shared" si="19"/>
        <v>116.90617994480735</v>
      </c>
      <c r="AE21" s="10">
        <f t="shared" si="20"/>
        <v>126.33813611072846</v>
      </c>
      <c r="AF21" s="10">
        <f t="shared" si="21"/>
        <v>177.79720250325195</v>
      </c>
      <c r="AG21" s="10">
        <f t="shared" si="22"/>
        <v>239.8506816247471</v>
      </c>
      <c r="AH21" s="126"/>
      <c r="AI21" s="126"/>
      <c r="AJ21" s="126"/>
      <c r="AK21" s="126"/>
      <c r="AL21" s="126"/>
      <c r="AM21" s="126"/>
      <c r="AO21" s="185">
        <f t="shared" si="4"/>
        <v>15</v>
      </c>
    </row>
    <row r="22" spans="1:41" s="185" customFormat="1">
      <c r="A22" s="134" t="s">
        <v>596</v>
      </c>
      <c r="B22" s="185">
        <f t="shared" si="3"/>
        <v>16</v>
      </c>
      <c r="C22" s="331">
        <v>1.1351531206547518</v>
      </c>
      <c r="D22" s="331">
        <v>1.153</v>
      </c>
      <c r="E22" s="331">
        <v>1.1359999999999999</v>
      </c>
      <c r="F22" s="331">
        <v>1.123</v>
      </c>
      <c r="G22" s="331">
        <v>1.133</v>
      </c>
      <c r="H22" s="331">
        <v>1.141</v>
      </c>
      <c r="I22" s="331">
        <v>1.1100000000000001</v>
      </c>
      <c r="J22" s="331">
        <v>1.085</v>
      </c>
      <c r="K22" s="331">
        <v>0.97599999999999998</v>
      </c>
      <c r="L22" s="10">
        <f t="shared" si="2"/>
        <v>0.98424773021302525</v>
      </c>
      <c r="M22" s="10">
        <f t="shared" si="23"/>
        <v>1.0036442210280829</v>
      </c>
      <c r="N22" s="10">
        <f t="shared" si="24"/>
        <v>1.0265855731597171</v>
      </c>
      <c r="O22" s="10">
        <f t="shared" si="25"/>
        <v>1.0536424239304627</v>
      </c>
      <c r="P22" s="10">
        <f t="shared" si="5"/>
        <v>1.0893804090479582</v>
      </c>
      <c r="Q22" s="10">
        <f t="shared" si="6"/>
        <v>1.125251918374534</v>
      </c>
      <c r="R22" s="10">
        <f t="shared" si="7"/>
        <v>1.1692796298348436</v>
      </c>
      <c r="S22" s="10">
        <f t="shared" si="8"/>
        <v>1.2177750164446282</v>
      </c>
      <c r="T22" s="10">
        <f t="shared" si="9"/>
        <v>1.2755188616242741</v>
      </c>
      <c r="U22" s="10">
        <f t="shared" si="10"/>
        <v>1.3396441729173099</v>
      </c>
      <c r="V22" s="10">
        <f t="shared" si="11"/>
        <v>1.3983101151742188</v>
      </c>
      <c r="W22" s="10">
        <f t="shared" si="12"/>
        <v>1.4490166332716312</v>
      </c>
      <c r="X22" s="10">
        <f t="shared" si="13"/>
        <v>1.5280718291062483</v>
      </c>
      <c r="Y22" s="10">
        <f t="shared" si="14"/>
        <v>1.5970800545789139</v>
      </c>
      <c r="Z22" s="10">
        <f t="shared" si="15"/>
        <v>1.6700051421983488</v>
      </c>
      <c r="AA22" s="10">
        <f t="shared" si="16"/>
        <v>1.7466226463573773</v>
      </c>
      <c r="AB22" s="10">
        <f t="shared" si="17"/>
        <v>1.827858940020858</v>
      </c>
      <c r="AC22" s="10">
        <f t="shared" si="18"/>
        <v>1.9203552867530795</v>
      </c>
      <c r="AD22" s="10">
        <f t="shared" si="19"/>
        <v>2.0199099214552541</v>
      </c>
      <c r="AE22" s="10">
        <f t="shared" si="20"/>
        <v>2.1327094684882417</v>
      </c>
      <c r="AF22" s="10">
        <f t="shared" si="21"/>
        <v>2.7777186620623548</v>
      </c>
      <c r="AG22" s="10">
        <f t="shared" si="22"/>
        <v>3.5531796018192474</v>
      </c>
      <c r="AH22" s="126"/>
      <c r="AI22" s="126"/>
      <c r="AJ22" s="126"/>
      <c r="AK22" s="126"/>
      <c r="AL22" s="126"/>
      <c r="AM22" s="126"/>
      <c r="AO22" s="185">
        <f t="shared" si="4"/>
        <v>16</v>
      </c>
    </row>
    <row r="23" spans="1:41" s="185" customFormat="1">
      <c r="A23" s="134" t="s">
        <v>600</v>
      </c>
      <c r="B23" s="185">
        <f t="shared" si="3"/>
        <v>17</v>
      </c>
      <c r="C23" s="331">
        <v>66.42036548153871</v>
      </c>
      <c r="D23" s="331">
        <v>67.322999999999993</v>
      </c>
      <c r="E23" s="331">
        <v>64.224999999999994</v>
      </c>
      <c r="F23" s="331">
        <v>61.13</v>
      </c>
      <c r="G23" s="331">
        <v>61.030999999999999</v>
      </c>
      <c r="H23" s="331">
        <v>60.957000000000001</v>
      </c>
      <c r="I23" s="331">
        <v>60.158000000000001</v>
      </c>
      <c r="J23" s="331">
        <v>59.899000000000001</v>
      </c>
      <c r="K23" s="331">
        <v>58.298999999999999</v>
      </c>
      <c r="L23" s="10">
        <f t="shared" si="2"/>
        <v>58.366552267980801</v>
      </c>
      <c r="M23" s="10">
        <f t="shared" si="23"/>
        <v>57.885458100640946</v>
      </c>
      <c r="N23" s="10">
        <f t="shared" si="24"/>
        <v>57.164229233077592</v>
      </c>
      <c r="O23" s="10">
        <f t="shared" si="25"/>
        <v>56.835749339625245</v>
      </c>
      <c r="P23" s="10">
        <f t="shared" si="5"/>
        <v>56.399514382414957</v>
      </c>
      <c r="Q23" s="10">
        <f t="shared" si="6"/>
        <v>55.565107193649524</v>
      </c>
      <c r="R23" s="10">
        <f t="shared" si="7"/>
        <v>54.794538119546502</v>
      </c>
      <c r="S23" s="10">
        <f t="shared" si="8"/>
        <v>54.325559541293075</v>
      </c>
      <c r="T23" s="10">
        <f t="shared" si="9"/>
        <v>54.279400114250109</v>
      </c>
      <c r="U23" s="10">
        <f t="shared" si="10"/>
        <v>53.234219635300178</v>
      </c>
      <c r="V23" s="10">
        <f t="shared" si="11"/>
        <v>53.512083054852241</v>
      </c>
      <c r="W23" s="10">
        <f t="shared" si="12"/>
        <v>54.023729480073349</v>
      </c>
      <c r="X23" s="10">
        <f t="shared" si="13"/>
        <v>54.686743234190914</v>
      </c>
      <c r="Y23" s="10">
        <f t="shared" si="14"/>
        <v>55.541035226085818</v>
      </c>
      <c r="Z23" s="10">
        <f t="shared" si="15"/>
        <v>55.462966631860425</v>
      </c>
      <c r="AA23" s="10">
        <f t="shared" si="16"/>
        <v>55.901670771939905</v>
      </c>
      <c r="AB23" s="10">
        <f t="shared" si="17"/>
        <v>55.311562057674045</v>
      </c>
      <c r="AC23" s="10">
        <f t="shared" si="18"/>
        <v>54.884800068417874</v>
      </c>
      <c r="AD23" s="10">
        <f t="shared" si="19"/>
        <v>54.45803807916171</v>
      </c>
      <c r="AE23" s="10">
        <f t="shared" si="20"/>
        <v>54.031276089905518</v>
      </c>
      <c r="AF23" s="10">
        <f t="shared" si="21"/>
        <v>52.495736864872818</v>
      </c>
      <c r="AG23" s="10">
        <f t="shared" si="22"/>
        <v>51.929317120982496</v>
      </c>
      <c r="AH23" s="126"/>
      <c r="AI23" s="126"/>
      <c r="AJ23" s="126"/>
      <c r="AK23" s="126"/>
      <c r="AL23" s="126"/>
      <c r="AM23" s="126"/>
    </row>
    <row r="24" spans="1:41" s="185" customFormat="1">
      <c r="A24" s="134" t="s">
        <v>528</v>
      </c>
      <c r="B24" s="185">
        <f t="shared" si="3"/>
        <v>18</v>
      </c>
      <c r="C24" s="331">
        <v>84.250557323845101</v>
      </c>
      <c r="D24" s="331">
        <v>82.983999999999995</v>
      </c>
      <c r="E24" s="331">
        <v>81.257999999999996</v>
      </c>
      <c r="F24" s="331">
        <v>79.501999999999995</v>
      </c>
      <c r="G24" s="331">
        <v>77.766999999999996</v>
      </c>
      <c r="H24" s="331">
        <v>77.397000000000006</v>
      </c>
      <c r="I24" s="331">
        <v>78.260000000000005</v>
      </c>
      <c r="J24" s="331">
        <v>77.688999999999993</v>
      </c>
      <c r="K24" s="331">
        <v>72.408000000000001</v>
      </c>
      <c r="L24" s="10">
        <f t="shared" si="2"/>
        <v>77.32629569508731</v>
      </c>
      <c r="M24" s="10">
        <f t="shared" si="23"/>
        <v>76.450493580469015</v>
      </c>
      <c r="N24" s="10">
        <f t="shared" si="24"/>
        <v>77.286548924776511</v>
      </c>
      <c r="O24" s="10">
        <f t="shared" si="25"/>
        <v>77.723532561778498</v>
      </c>
      <c r="P24" s="10">
        <f t="shared" si="5"/>
        <v>78.59198669539046</v>
      </c>
      <c r="Q24" s="10">
        <f t="shared" si="6"/>
        <v>79.335330030114918</v>
      </c>
      <c r="R24" s="10">
        <f t="shared" si="7"/>
        <v>79.699403263244292</v>
      </c>
      <c r="S24" s="10">
        <f t="shared" si="8"/>
        <v>81.016907596826371</v>
      </c>
      <c r="T24" s="10">
        <f t="shared" si="9"/>
        <v>82.577774397610696</v>
      </c>
      <c r="U24" s="10">
        <f t="shared" si="10"/>
        <v>78.670766640558085</v>
      </c>
      <c r="V24" s="10">
        <f t="shared" si="11"/>
        <v>83.018631668560417</v>
      </c>
      <c r="W24" s="10">
        <f t="shared" si="12"/>
        <v>85.656877126467208</v>
      </c>
      <c r="X24" s="10">
        <f t="shared" si="13"/>
        <v>88.193012675228601</v>
      </c>
      <c r="Y24" s="10">
        <f t="shared" si="14"/>
        <v>91.248431661995738</v>
      </c>
      <c r="Z24" s="10">
        <f t="shared" si="15"/>
        <v>93.885515493488413</v>
      </c>
      <c r="AA24" s="10">
        <f t="shared" si="16"/>
        <v>97.088708326912823</v>
      </c>
      <c r="AB24" s="10">
        <f t="shared" si="17"/>
        <v>100.34289080989991</v>
      </c>
      <c r="AC24" s="10">
        <f t="shared" si="18"/>
        <v>102.04315606819252</v>
      </c>
      <c r="AD24" s="10">
        <f t="shared" si="19"/>
        <v>104.15852197063828</v>
      </c>
      <c r="AE24" s="10">
        <f t="shared" si="20"/>
        <v>106.42466177532434</v>
      </c>
      <c r="AF24" s="10">
        <f t="shared" si="21"/>
        <v>123.19487393646978</v>
      </c>
      <c r="AG24" s="10">
        <f t="shared" si="22"/>
        <v>137.96491585514005</v>
      </c>
      <c r="AH24" s="126"/>
      <c r="AI24" s="126"/>
      <c r="AJ24" s="126"/>
      <c r="AK24" s="126"/>
      <c r="AL24" s="126"/>
      <c r="AM24" s="126"/>
    </row>
    <row r="25" spans="1:41">
      <c r="A25" s="5" t="s">
        <v>5</v>
      </c>
      <c r="B25" s="185">
        <f t="shared" si="3"/>
        <v>19</v>
      </c>
      <c r="C25" s="339">
        <v>2893.5650000000564</v>
      </c>
      <c r="D25" s="340">
        <v>2970.0601000000001</v>
      </c>
      <c r="E25" s="340">
        <v>3029.9541000000004</v>
      </c>
      <c r="F25" s="340">
        <v>3072.6080999999999</v>
      </c>
      <c r="G25" s="340">
        <v>3100.0580999999997</v>
      </c>
      <c r="H25" s="340">
        <v>3146.024100000001</v>
      </c>
      <c r="I25" s="340">
        <v>3186.0821000000001</v>
      </c>
      <c r="J25" s="340">
        <v>3209.1911000000009</v>
      </c>
      <c r="K25" s="340">
        <v>2976.6450999999997</v>
      </c>
      <c r="L25" s="127">
        <f t="shared" ref="L25:AG25" si="26">SUM(L7:L24)</f>
        <v>3073.9020040788273</v>
      </c>
      <c r="M25" s="127">
        <f t="shared" si="26"/>
        <v>3144.2801226677366</v>
      </c>
      <c r="N25" s="127">
        <f t="shared" si="26"/>
        <v>3216.0709776068807</v>
      </c>
      <c r="O25" s="127">
        <f t="shared" si="26"/>
        <v>3291.6228206602941</v>
      </c>
      <c r="P25" s="127">
        <f t="shared" si="26"/>
        <v>3395.3346902512467</v>
      </c>
      <c r="Q25" s="127">
        <f t="shared" si="26"/>
        <v>3504.0527843631567</v>
      </c>
      <c r="R25" s="127">
        <f t="shared" si="26"/>
        <v>3623.0911784939526</v>
      </c>
      <c r="S25" s="127">
        <f t="shared" si="26"/>
        <v>3754.4329749870299</v>
      </c>
      <c r="T25" s="127">
        <f t="shared" si="26"/>
        <v>3910.3870680158893</v>
      </c>
      <c r="U25" s="127">
        <f t="shared" si="26"/>
        <v>4074.512669618216</v>
      </c>
      <c r="V25" s="127">
        <f t="shared" si="26"/>
        <v>4245.7774864119792</v>
      </c>
      <c r="W25" s="127">
        <f t="shared" si="26"/>
        <v>4415.6653852004101</v>
      </c>
      <c r="X25" s="127">
        <f t="shared" si="26"/>
        <v>4594.2925597684061</v>
      </c>
      <c r="Y25" s="127">
        <f t="shared" si="26"/>
        <v>4777.7179122740081</v>
      </c>
      <c r="Z25" s="127">
        <f t="shared" si="26"/>
        <v>4950.0880477764695</v>
      </c>
      <c r="AA25" s="127">
        <f t="shared" si="26"/>
        <v>5126.7488410695887</v>
      </c>
      <c r="AB25" s="127">
        <f t="shared" si="26"/>
        <v>5307.1208485446778</v>
      </c>
      <c r="AC25" s="127">
        <f t="shared" si="26"/>
        <v>5489.7412215269369</v>
      </c>
      <c r="AD25" s="127">
        <f t="shared" si="26"/>
        <v>5671.4876791677361</v>
      </c>
      <c r="AE25" s="127">
        <f t="shared" si="26"/>
        <v>5865.9130555891525</v>
      </c>
      <c r="AF25" s="127">
        <f t="shared" si="26"/>
        <v>6956.9424502124357</v>
      </c>
      <c r="AG25" s="127">
        <f t="shared" si="26"/>
        <v>8297.7696312332846</v>
      </c>
      <c r="AH25" s="127"/>
      <c r="AI25" s="127"/>
      <c r="AJ25" s="127"/>
      <c r="AK25" s="127"/>
      <c r="AL25" s="127"/>
      <c r="AM25" s="127"/>
    </row>
    <row r="26" spans="1:41" s="33" customFormat="1">
      <c r="A26" s="248" t="s">
        <v>279</v>
      </c>
      <c r="B26" s="185">
        <f t="shared" si="3"/>
        <v>20</v>
      </c>
      <c r="C26" s="333"/>
      <c r="D26" s="249">
        <v>2.6436281887547874E-2</v>
      </c>
      <c r="E26" s="249">
        <v>2.0165921894981231E-2</v>
      </c>
      <c r="F26" s="249">
        <v>1.407744097509589E-2</v>
      </c>
      <c r="G26" s="249">
        <v>8.9337784405372211E-3</v>
      </c>
      <c r="H26" s="249">
        <v>1.4827464040109817E-2</v>
      </c>
      <c r="I26" s="249">
        <v>1.2732896737821964E-2</v>
      </c>
      <c r="J26" s="249">
        <v>7.2531087632679014E-3</v>
      </c>
      <c r="K26" s="249">
        <v>-7.2462496857853442E-2</v>
      </c>
      <c r="L26" s="249">
        <f t="shared" ref="L26:AE26" si="27">L25/K25-1</f>
        <v>3.2673328801887669E-2</v>
      </c>
      <c r="M26" s="249">
        <f t="shared" si="27"/>
        <v>2.2895368328438304E-2</v>
      </c>
      <c r="N26" s="249">
        <f t="shared" si="27"/>
        <v>2.2832207099357849E-2</v>
      </c>
      <c r="O26" s="249">
        <f t="shared" si="27"/>
        <v>2.3491970040298238E-2</v>
      </c>
      <c r="P26" s="249">
        <f t="shared" si="27"/>
        <v>3.1507823113873012E-2</v>
      </c>
      <c r="Q26" s="249">
        <f t="shared" si="27"/>
        <v>3.2019846062322888E-2</v>
      </c>
      <c r="R26" s="249">
        <f t="shared" si="27"/>
        <v>3.3971632694006493E-2</v>
      </c>
      <c r="S26" s="249">
        <f t="shared" si="27"/>
        <v>3.6251308626374046E-2</v>
      </c>
      <c r="T26" s="249">
        <f t="shared" si="27"/>
        <v>4.1538654190357072E-2</v>
      </c>
      <c r="U26" s="249">
        <f t="shared" si="27"/>
        <v>4.1971702224762986E-2</v>
      </c>
      <c r="V26" s="249">
        <f t="shared" si="27"/>
        <v>4.2033202662690616E-2</v>
      </c>
      <c r="W26" s="249">
        <f t="shared" si="27"/>
        <v>4.0013377840014908E-2</v>
      </c>
      <c r="X26" s="249">
        <f t="shared" si="27"/>
        <v>4.0453059501900812E-2</v>
      </c>
      <c r="Y26" s="249">
        <f t="shared" si="27"/>
        <v>3.9924613010462684E-2</v>
      </c>
      <c r="Z26" s="249">
        <f t="shared" si="27"/>
        <v>3.6077922277420571E-2</v>
      </c>
      <c r="AA26" s="249">
        <f t="shared" si="27"/>
        <v>3.5688414344967834E-2</v>
      </c>
      <c r="AB26" s="249">
        <f t="shared" si="27"/>
        <v>3.5182532452176396E-2</v>
      </c>
      <c r="AC26" s="249">
        <f t="shared" si="27"/>
        <v>3.4410441780751588E-2</v>
      </c>
      <c r="AD26" s="249">
        <f t="shared" si="27"/>
        <v>3.3106561913722965E-2</v>
      </c>
      <c r="AE26" s="249">
        <f t="shared" si="27"/>
        <v>3.428119523834483E-2</v>
      </c>
      <c r="AF26" s="249">
        <f>(AF25/AE25)^(1/5)-1</f>
        <v>3.4705024072360979E-2</v>
      </c>
      <c r="AG26" s="249">
        <f>(AG25/AF25)^(1/5)-1</f>
        <v>3.5877959278085347E-2</v>
      </c>
      <c r="AH26" s="248"/>
      <c r="AI26" s="248"/>
      <c r="AJ26" s="248"/>
      <c r="AK26" s="248"/>
      <c r="AL26" s="248"/>
      <c r="AM26" s="248"/>
    </row>
    <row r="27" spans="1:41">
      <c r="A27" s="4" t="s">
        <v>611</v>
      </c>
      <c r="B27" s="185">
        <f t="shared" si="3"/>
        <v>21</v>
      </c>
      <c r="C27" s="332">
        <v>52.325432882070082</v>
      </c>
      <c r="D27" s="331">
        <v>53.104386458423342</v>
      </c>
      <c r="E27" s="331">
        <v>53.912365691429272</v>
      </c>
      <c r="F27" s="331">
        <v>54.750491457321111</v>
      </c>
      <c r="G27" s="331">
        <v>55.619940469824826</v>
      </c>
      <c r="H27" s="331">
        <v>56.521948041648095</v>
      </c>
      <c r="I27" s="331">
        <v>57.436000617299655</v>
      </c>
      <c r="J27" s="331">
        <v>58.364834921819444</v>
      </c>
      <c r="K27" s="331">
        <v>59.308690000000006</v>
      </c>
      <c r="L27" s="126">
        <f>INDEX(DriversGams!$A$43:$AN$43,1,MATCH(Drivers!L$3,DriversGams!$A$42:$AN$42,0))/1000</f>
        <v>59.991580449204264</v>
      </c>
      <c r="M27" s="126">
        <f>INDEX(DriversGams!$A$43:$AN$43,1,MATCH(Drivers!M$3,DriversGams!$A$42:$AN$42,0))/1000</f>
        <v>60.682333816399378</v>
      </c>
      <c r="N27" s="126">
        <f>INDEX(DriversGams!$A$43:$AN$43,1,MATCH(Drivers!N$3,DriversGams!$A$42:$AN$42,0))/1000</f>
        <v>61.381040636574369</v>
      </c>
      <c r="O27" s="126">
        <f>INDEX(DriversGams!$A$43:$AN$43,1,MATCH(Drivers!O$3,DriversGams!$A$42:$AN$42,0))/1000</f>
        <v>62.087792487153699</v>
      </c>
      <c r="P27" s="126">
        <f>INDEX(DriversGams!$A$43:$AN$43,1,MATCH(Drivers!P$3,DriversGams!$A$42:$AN$42,0))/1000</f>
        <v>62.802682000000026</v>
      </c>
      <c r="Q27" s="126">
        <f>INDEX(DriversGams!$A$43:$AN$43,1,MATCH(Drivers!Q$3,DriversGams!$A$42:$AN$42,0))/1000</f>
        <v>63.421065342005143</v>
      </c>
      <c r="R27" s="126">
        <f>INDEX(DriversGams!$A$43:$AN$43,1,MATCH(Drivers!R$3,DriversGams!$A$42:$AN$42,0))/1000</f>
        <v>64.045537563425796</v>
      </c>
      <c r="S27" s="126">
        <f>INDEX(DriversGams!$A$43:$AN$43,1,MATCH(Drivers!S$3,DriversGams!$A$42:$AN$42,0))/1000</f>
        <v>64.676158618096451</v>
      </c>
      <c r="T27" s="126">
        <f>INDEX(DriversGams!$A$43:$AN$43,1,MATCH(Drivers!T$3,DriversGams!$A$42:$AN$42,0))/1000</f>
        <v>65.31298905018393</v>
      </c>
      <c r="U27" s="126">
        <f>INDEX(DriversGams!$A$43:$AN$43,1,MATCH(Drivers!U$3,DriversGams!$A$42:$AN$42,0))/1000</f>
        <v>65.956090000000003</v>
      </c>
      <c r="V27" s="126">
        <f>INDEX(DriversGams!$A$43:$AN$43,1,MATCH(Drivers!V$3,DriversGams!$A$42:$AN$42,0))/1000</f>
        <v>66.518977190687664</v>
      </c>
      <c r="W27" s="126">
        <f>INDEX(DriversGams!$A$43:$AN$43,1,MATCH(Drivers!W$3,DriversGams!$A$42:$AN$42,0))/1000</f>
        <v>67.08666821358311</v>
      </c>
      <c r="X27" s="126">
        <f>INDEX(DriversGams!$A$43:$AN$43,1,MATCH(Drivers!X$3,DriversGams!$A$42:$AN$42,0))/1000</f>
        <v>67.659204065895452</v>
      </c>
      <c r="Y27" s="126">
        <f>INDEX(DriversGams!$A$43:$AN$43,1,MATCH(Drivers!Y$3,DriversGams!$A$42:$AN$42,0))/1000</f>
        <v>68.236626094715163</v>
      </c>
      <c r="Z27" s="126">
        <f>INDEX(DriversGams!$A$43:$AN$43,1,MATCH(Drivers!Z$3,DriversGams!$A$42:$AN$42,0))/1000</f>
        <v>68.818976000000006</v>
      </c>
      <c r="AA27" s="126">
        <f>INDEX(DriversGams!$A$43:$AN$43,1,MATCH(Drivers!AA$3,DriversGams!$A$42:$AN$42,0))/1000</f>
        <v>69.322810489383542</v>
      </c>
      <c r="AB27" s="126">
        <f>INDEX(DriversGams!$A$43:$AN$43,1,MATCH(Drivers!AB$3,DriversGams!$A$42:$AN$42,0))/1000</f>
        <v>69.830333629884052</v>
      </c>
      <c r="AC27" s="126">
        <f>INDEX(DriversGams!$A$43:$AN$43,1,MATCH(Drivers!AC$3,DriversGams!$A$42:$AN$42,0))/1000</f>
        <v>70.341572426693446</v>
      </c>
      <c r="AD27" s="126">
        <f>INDEX(DriversGams!$A$43:$AN$43,1,MATCH(Drivers!AD$3,DriversGams!$A$42:$AN$42,0))/1000</f>
        <v>70.856554082712819</v>
      </c>
      <c r="AE27" s="126">
        <f>INDEX(DriversGams!$A$43:$AN$43,1,MATCH(Drivers!AE$3,DriversGams!$A$42:$AN$42,0))/1000</f>
        <v>71.375305999999995</v>
      </c>
      <c r="AF27" s="126">
        <f>INDEX(DriversGams!$A$43:$AN$43,1,MATCH(Drivers!AF$3,DriversGams!$A$42:$AN$42,0))/1000</f>
        <v>73.619545999999971</v>
      </c>
      <c r="AG27" s="126">
        <f>INDEX(DriversGams!$A$43:$AN$43,1,MATCH(Drivers!AG$3,DriversGams!$A$42:$AN$42,0))/1000</f>
        <v>75.517908999999989</v>
      </c>
      <c r="AH27" s="126"/>
      <c r="AI27" s="126"/>
      <c r="AJ27" s="126"/>
      <c r="AK27" s="126"/>
      <c r="AL27" s="126"/>
      <c r="AM27" s="126"/>
    </row>
    <row r="28" spans="1:41">
      <c r="A28" t="s">
        <v>396</v>
      </c>
      <c r="B28" s="185">
        <f t="shared" si="3"/>
        <v>22</v>
      </c>
      <c r="C28" s="334">
        <v>0.5</v>
      </c>
      <c r="D28" s="331">
        <v>0.49195171026156947</v>
      </c>
      <c r="E28" s="331">
        <v>0.47874493927125505</v>
      </c>
      <c r="F28" s="331">
        <v>0.46897253306205494</v>
      </c>
      <c r="G28" s="331">
        <v>0.46311475409836067</v>
      </c>
      <c r="H28" s="331">
        <v>0.4556701030927835</v>
      </c>
      <c r="I28" s="331">
        <v>0.44755970924195226</v>
      </c>
      <c r="J28" s="331">
        <v>0.44456066945606693</v>
      </c>
      <c r="K28" s="331">
        <v>0.45521601685985247</v>
      </c>
      <c r="L28" s="24">
        <f>L75/SUM(L$75:L$77)</f>
        <v>0.50020874796316006</v>
      </c>
      <c r="M28" s="24">
        <f t="shared" ref="M28:AG30" si="28">M75/SUM(M$75:M$77)</f>
        <v>0.49353488061005274</v>
      </c>
      <c r="N28" s="24">
        <f t="shared" si="28"/>
        <v>0.488354772444207</v>
      </c>
      <c r="O28" s="24">
        <f t="shared" si="28"/>
        <v>0.48224987615410175</v>
      </c>
      <c r="P28" s="24">
        <f t="shared" si="28"/>
        <v>0.47288565718545922</v>
      </c>
      <c r="Q28" s="24">
        <f t="shared" si="28"/>
        <v>0.46158732971112609</v>
      </c>
      <c r="R28" s="24">
        <f t="shared" si="28"/>
        <v>0.45006420522245766</v>
      </c>
      <c r="S28" s="24">
        <f t="shared" si="28"/>
        <v>0.43714748328578834</v>
      </c>
      <c r="T28" s="24">
        <f t="shared" si="28"/>
        <v>0.42251943012660909</v>
      </c>
      <c r="U28" s="24">
        <f t="shared" si="28"/>
        <v>0.40688610118086183</v>
      </c>
      <c r="V28" s="24">
        <f t="shared" si="28"/>
        <v>0.39388245298131852</v>
      </c>
      <c r="W28" s="24">
        <f t="shared" si="28"/>
        <v>0.38090278425839519</v>
      </c>
      <c r="X28" s="24">
        <f t="shared" si="28"/>
        <v>0.36831891286018698</v>
      </c>
      <c r="Y28" s="24">
        <f t="shared" si="28"/>
        <v>0.35617456905278672</v>
      </c>
      <c r="Z28" s="24">
        <f t="shared" si="28"/>
        <v>0.34569186760875192</v>
      </c>
      <c r="AA28" s="24">
        <f t="shared" si="28"/>
        <v>0.33603691419194315</v>
      </c>
      <c r="AB28" s="24">
        <f t="shared" si="28"/>
        <v>0.32616384254044883</v>
      </c>
      <c r="AC28" s="24">
        <f t="shared" si="28"/>
        <v>0.31653704207825484</v>
      </c>
      <c r="AD28" s="24">
        <f t="shared" si="28"/>
        <v>0.30765244168391631</v>
      </c>
      <c r="AE28" s="24">
        <f t="shared" si="28"/>
        <v>0.29889134369096604</v>
      </c>
      <c r="AF28" s="24">
        <f t="shared" si="28"/>
        <v>0.25682136783392551</v>
      </c>
      <c r="AG28" s="24">
        <f t="shared" si="28"/>
        <v>0.21758849337304978</v>
      </c>
      <c r="AH28" s="126"/>
      <c r="AI28" s="126"/>
      <c r="AJ28" s="126"/>
      <c r="AK28" s="126"/>
      <c r="AL28" s="126"/>
      <c r="AM28" s="126"/>
    </row>
    <row r="29" spans="1:41">
      <c r="A29" s="4" t="s">
        <v>397</v>
      </c>
      <c r="B29" s="185">
        <f t="shared" si="3"/>
        <v>23</v>
      </c>
      <c r="C29" s="334">
        <v>0.3</v>
      </c>
      <c r="D29" s="331">
        <v>0.29577464788732394</v>
      </c>
      <c r="E29" s="331">
        <v>0.30060728744939269</v>
      </c>
      <c r="F29" s="331">
        <v>0.3041709053916582</v>
      </c>
      <c r="G29" s="331">
        <v>0.30737704918032788</v>
      </c>
      <c r="H29" s="331">
        <v>0.30824742268041239</v>
      </c>
      <c r="I29" s="331">
        <v>0.3115264797507788</v>
      </c>
      <c r="J29" s="331">
        <v>0.31485355648535562</v>
      </c>
      <c r="K29" s="331">
        <v>0.32560590094836672</v>
      </c>
      <c r="L29" s="24">
        <f t="shared" ref="L29:AA30" si="29">L76/SUM(L$75:L$77)</f>
        <v>0.29979125203683998</v>
      </c>
      <c r="M29" s="24">
        <f t="shared" si="29"/>
        <v>0.30611152079116921</v>
      </c>
      <c r="N29" s="24">
        <f t="shared" si="29"/>
        <v>0.30776850910861808</v>
      </c>
      <c r="O29" s="24">
        <f t="shared" si="29"/>
        <v>0.30952777038618673</v>
      </c>
      <c r="P29" s="24">
        <f t="shared" si="29"/>
        <v>0.310557306031571</v>
      </c>
      <c r="Q29" s="24">
        <f t="shared" si="29"/>
        <v>0.31362082339035319</v>
      </c>
      <c r="R29" s="24">
        <f t="shared" si="29"/>
        <v>0.31638255830565404</v>
      </c>
      <c r="S29" s="24">
        <f t="shared" si="29"/>
        <v>0.31889932294380385</v>
      </c>
      <c r="T29" s="24">
        <f t="shared" si="29"/>
        <v>0.32151911919712367</v>
      </c>
      <c r="U29" s="24">
        <f t="shared" si="29"/>
        <v>0.32477208409764141</v>
      </c>
      <c r="V29" s="24">
        <f t="shared" si="29"/>
        <v>0.32855403606761363</v>
      </c>
      <c r="W29" s="24">
        <f t="shared" si="29"/>
        <v>0.33143058790288749</v>
      </c>
      <c r="X29" s="24">
        <f t="shared" si="29"/>
        <v>0.33404096710982273</v>
      </c>
      <c r="Y29" s="24">
        <f t="shared" si="29"/>
        <v>0.33678709432275622</v>
      </c>
      <c r="Z29" s="24">
        <f t="shared" si="29"/>
        <v>0.33978856501221022</v>
      </c>
      <c r="AA29" s="24">
        <f t="shared" si="29"/>
        <v>0.34173281727449595</v>
      </c>
      <c r="AB29" s="24">
        <f t="shared" si="28"/>
        <v>0.34391228518334066</v>
      </c>
      <c r="AC29" s="24">
        <f t="shared" si="28"/>
        <v>0.3461487762946156</v>
      </c>
      <c r="AD29" s="24">
        <f t="shared" si="28"/>
        <v>0.34821298885103463</v>
      </c>
      <c r="AE29" s="24">
        <f t="shared" si="28"/>
        <v>0.34995097467547631</v>
      </c>
      <c r="AF29" s="24">
        <f t="shared" si="28"/>
        <v>0.35854352455776139</v>
      </c>
      <c r="AG29" s="24">
        <f t="shared" si="28"/>
        <v>0.36602700617795347</v>
      </c>
      <c r="AH29" s="126"/>
      <c r="AI29" s="126"/>
      <c r="AJ29" s="126"/>
      <c r="AK29" s="126"/>
      <c r="AL29" s="126"/>
      <c r="AM29" s="126"/>
    </row>
    <row r="30" spans="1:41">
      <c r="A30" s="4" t="s">
        <v>398</v>
      </c>
      <c r="B30" s="185">
        <f t="shared" si="3"/>
        <v>24</v>
      </c>
      <c r="C30" s="334">
        <v>0.19999999999999996</v>
      </c>
      <c r="D30" s="331">
        <v>0.21227364185110653</v>
      </c>
      <c r="E30" s="331">
        <v>0.22064777327935226</v>
      </c>
      <c r="F30" s="331">
        <v>0.22685656154628692</v>
      </c>
      <c r="G30" s="331">
        <v>0.22950819672131151</v>
      </c>
      <c r="H30" s="331">
        <v>0.23608247422680412</v>
      </c>
      <c r="I30" s="331">
        <v>0.24091381100726889</v>
      </c>
      <c r="J30" s="331">
        <v>0.24058577405857745</v>
      </c>
      <c r="K30" s="331">
        <v>0.21917808219178081</v>
      </c>
      <c r="L30" s="24">
        <f t="shared" si="29"/>
        <v>0.20000000000000007</v>
      </c>
      <c r="M30" s="24">
        <f t="shared" si="28"/>
        <v>0.20035359859877805</v>
      </c>
      <c r="N30" s="24">
        <f t="shared" si="28"/>
        <v>0.20387671844717503</v>
      </c>
      <c r="O30" s="24">
        <f t="shared" si="28"/>
        <v>0.20822235345971146</v>
      </c>
      <c r="P30" s="24">
        <f t="shared" si="28"/>
        <v>0.21655703678296973</v>
      </c>
      <c r="Q30" s="24">
        <f t="shared" si="28"/>
        <v>0.22479184689852075</v>
      </c>
      <c r="R30" s="24">
        <f t="shared" si="28"/>
        <v>0.23355323647188833</v>
      </c>
      <c r="S30" s="24">
        <f t="shared" si="28"/>
        <v>0.24395319377040792</v>
      </c>
      <c r="T30" s="24">
        <f t="shared" si="28"/>
        <v>0.25596145067626724</v>
      </c>
      <c r="U30" s="24">
        <f t="shared" si="28"/>
        <v>0.26834181472149676</v>
      </c>
      <c r="V30" s="24">
        <f t="shared" si="28"/>
        <v>0.27756351095106785</v>
      </c>
      <c r="W30" s="24">
        <f t="shared" si="28"/>
        <v>0.28766662783871733</v>
      </c>
      <c r="X30" s="24">
        <f t="shared" si="28"/>
        <v>0.29764012002999024</v>
      </c>
      <c r="Y30" s="24">
        <f t="shared" si="28"/>
        <v>0.30703833662445718</v>
      </c>
      <c r="Z30" s="24">
        <f t="shared" si="28"/>
        <v>0.31451956737903786</v>
      </c>
      <c r="AA30" s="24">
        <f t="shared" si="28"/>
        <v>0.32223026853356102</v>
      </c>
      <c r="AB30" s="24">
        <f t="shared" si="28"/>
        <v>0.32992387227621045</v>
      </c>
      <c r="AC30" s="24">
        <f t="shared" si="28"/>
        <v>0.33731418162712962</v>
      </c>
      <c r="AD30" s="24">
        <f t="shared" si="28"/>
        <v>0.344134569465049</v>
      </c>
      <c r="AE30" s="24">
        <f t="shared" si="28"/>
        <v>0.35115768163355776</v>
      </c>
      <c r="AF30" s="24">
        <f t="shared" si="28"/>
        <v>0.3846351076083131</v>
      </c>
      <c r="AG30" s="24">
        <f t="shared" si="28"/>
        <v>0.41638450044899683</v>
      </c>
      <c r="AH30" s="126"/>
      <c r="AI30" s="126"/>
      <c r="AJ30" s="126"/>
      <c r="AK30" s="126"/>
      <c r="AL30" s="126"/>
      <c r="AM30" s="126"/>
    </row>
    <row r="31" spans="1:41">
      <c r="A31" t="s">
        <v>399</v>
      </c>
      <c r="B31" s="185">
        <f t="shared" si="3"/>
        <v>25</v>
      </c>
      <c r="C31" s="331">
        <v>26.162716441035041</v>
      </c>
      <c r="D31" s="331">
        <v>26.124793740612695</v>
      </c>
      <c r="E31" s="331">
        <v>25.810272238913001</v>
      </c>
      <c r="F31" s="331">
        <v>25.676476665132281</v>
      </c>
      <c r="G31" s="331">
        <v>25.758415053648385</v>
      </c>
      <c r="H31" s="331">
        <v>25.755361891142741</v>
      </c>
      <c r="I31" s="331">
        <v>25.706039736299225</v>
      </c>
      <c r="J31" s="331">
        <v>25.946710085536886</v>
      </c>
      <c r="K31" s="331">
        <v>26.998265626975765</v>
      </c>
      <c r="L31" s="10">
        <f t="shared" ref="L31:AG31" si="30">L28*L$27</f>
        <v>30.008313344827656</v>
      </c>
      <c r="M31" s="10">
        <f t="shared" si="30"/>
        <v>29.948848375216034</v>
      </c>
      <c r="N31" s="10">
        <f t="shared" si="30"/>
        <v>29.975724132462897</v>
      </c>
      <c r="O31" s="10">
        <f t="shared" si="30"/>
        <v>29.941830237611441</v>
      </c>
      <c r="P31" s="10">
        <f t="shared" si="30"/>
        <v>29.698487550579422</v>
      </c>
      <c r="Q31" s="10">
        <f t="shared" si="30"/>
        <v>29.274360198650999</v>
      </c>
      <c r="R31" s="10">
        <f t="shared" si="30"/>
        <v>28.82460396152829</v>
      </c>
      <c r="S31" s="10">
        <f t="shared" si="30"/>
        <v>28.273019968493315</v>
      </c>
      <c r="T31" s="10">
        <f t="shared" si="30"/>
        <v>27.596006913349175</v>
      </c>
      <c r="U31" s="10">
        <f t="shared" si="30"/>
        <v>26.836616309234032</v>
      </c>
      <c r="V31" s="10">
        <f t="shared" si="30"/>
        <v>26.200657905676433</v>
      </c>
      <c r="W31" s="10">
        <f t="shared" si="30"/>
        <v>25.553498709172985</v>
      </c>
      <c r="X31" s="10">
        <f t="shared" si="30"/>
        <v>24.920164486536155</v>
      </c>
      <c r="Y31" s="10">
        <f t="shared" si="30"/>
        <v>24.304150892901315</v>
      </c>
      <c r="Z31" s="10">
        <f t="shared" si="30"/>
        <v>23.790160340361879</v>
      </c>
      <c r="AA31" s="10">
        <f t="shared" si="30"/>
        <v>23.295023319965313</v>
      </c>
      <c r="AB31" s="10">
        <f t="shared" si="30"/>
        <v>22.776129942604509</v>
      </c>
      <c r="AC31" s="10">
        <f t="shared" si="30"/>
        <v>22.265713271078873</v>
      </c>
      <c r="AD31" s="10">
        <f t="shared" si="30"/>
        <v>21.799191872855069</v>
      </c>
      <c r="AE31" s="10">
        <f t="shared" si="30"/>
        <v>21.333461116693869</v>
      </c>
      <c r="AF31" s="10">
        <f t="shared" si="30"/>
        <v>18.907072503032591</v>
      </c>
      <c r="AG31" s="10">
        <f t="shared" si="30"/>
        <v>16.431828041993075</v>
      </c>
      <c r="AH31" s="10"/>
      <c r="AI31" s="10"/>
      <c r="AJ31" s="10"/>
      <c r="AK31" s="10"/>
      <c r="AL31" s="10"/>
      <c r="AM31" s="10"/>
    </row>
    <row r="32" spans="1:41">
      <c r="A32" s="4" t="s">
        <v>400</v>
      </c>
      <c r="B32" s="185">
        <f t="shared" si="3"/>
        <v>26</v>
      </c>
      <c r="C32" s="331">
        <v>15.697629864621025</v>
      </c>
      <c r="D32" s="331">
        <v>15.706931206012538</v>
      </c>
      <c r="E32" s="331">
        <v>16.206450010480257</v>
      </c>
      <c r="F32" s="331">
        <v>16.65350655721161</v>
      </c>
      <c r="G32" s="331">
        <v>17.096293177200256</v>
      </c>
      <c r="H32" s="331">
        <v>17.422744808714206</v>
      </c>
      <c r="I32" s="331">
        <v>17.892835083270921</v>
      </c>
      <c r="J32" s="331">
        <v>18.376375848815535</v>
      </c>
      <c r="K32" s="331">
        <v>19.311259441517389</v>
      </c>
      <c r="L32" s="10">
        <f t="shared" ref="L32:AG32" si="31">L29*L$27</f>
        <v>17.984951014535756</v>
      </c>
      <c r="M32" s="10">
        <f t="shared" si="31"/>
        <v>18.57556148969541</v>
      </c>
      <c r="N32" s="10">
        <f t="shared" si="31"/>
        <v>18.891151364253997</v>
      </c>
      <c r="O32" s="10">
        <f t="shared" si="31"/>
        <v>19.21789597674892</v>
      </c>
      <c r="P32" s="10">
        <f t="shared" si="31"/>
        <v>19.503831733477444</v>
      </c>
      <c r="Q32" s="10">
        <f t="shared" si="31"/>
        <v>19.890166732853043</v>
      </c>
      <c r="R32" s="10">
        <f t="shared" si="31"/>
        <v>20.262891022377516</v>
      </c>
      <c r="S32" s="10">
        <f t="shared" si="31"/>
        <v>20.625183193917024</v>
      </c>
      <c r="T32" s="10">
        <f t="shared" si="31"/>
        <v>20.999374711546519</v>
      </c>
      <c r="U32" s="10">
        <f t="shared" si="31"/>
        <v>21.420696808231607</v>
      </c>
      <c r="V32" s="10">
        <f t="shared" si="31"/>
        <v>21.855078431089964</v>
      </c>
      <c r="W32" s="10">
        <f t="shared" si="31"/>
        <v>22.234573886473804</v>
      </c>
      <c r="X32" s="10">
        <f t="shared" si="31"/>
        <v>22.600945960052567</v>
      </c>
      <c r="Y32" s="10">
        <f t="shared" si="31"/>
        <v>22.981215028827485</v>
      </c>
      <c r="Z32" s="10">
        <f t="shared" si="31"/>
        <v>23.383901100649737</v>
      </c>
      <c r="AA32" s="10">
        <f t="shared" si="31"/>
        <v>23.689879329923016</v>
      </c>
      <c r="AB32" s="10">
        <f t="shared" si="31"/>
        <v>24.015509613768508</v>
      </c>
      <c r="AC32" s="10">
        <f t="shared" si="31"/>
        <v>24.348649218139009</v>
      </c>
      <c r="AD32" s="10">
        <f t="shared" si="31"/>
        <v>24.673172476826412</v>
      </c>
      <c r="AE32" s="10">
        <f t="shared" si="31"/>
        <v>24.977857902460372</v>
      </c>
      <c r="AF32" s="10">
        <f t="shared" si="31"/>
        <v>26.395811499182233</v>
      </c>
      <c r="AG32" s="10">
        <f t="shared" si="31"/>
        <v>27.641594144089122</v>
      </c>
      <c r="AH32" s="10"/>
      <c r="AI32" s="10"/>
      <c r="AJ32" s="10"/>
      <c r="AK32" s="10"/>
      <c r="AL32" s="10"/>
      <c r="AM32" s="10"/>
    </row>
    <row r="33" spans="1:41">
      <c r="A33" s="4" t="s">
        <v>401</v>
      </c>
      <c r="B33" s="185">
        <f t="shared" si="3"/>
        <v>27</v>
      </c>
      <c r="C33" s="331">
        <v>10.465086576414015</v>
      </c>
      <c r="D33" s="331">
        <v>11.272661511798107</v>
      </c>
      <c r="E33" s="331">
        <v>11.895643442036015</v>
      </c>
      <c r="F33" s="331">
        <v>12.420508234977223</v>
      </c>
      <c r="G33" s="331">
        <v>12.765232238976191</v>
      </c>
      <c r="H33" s="331">
        <v>13.343841341791148</v>
      </c>
      <c r="I33" s="331">
        <v>13.837125797729508</v>
      </c>
      <c r="J33" s="331">
        <v>14.041748987467024</v>
      </c>
      <c r="K33" s="331">
        <v>12.999164931506851</v>
      </c>
      <c r="L33" s="10">
        <f t="shared" ref="L33:AG33" si="32">L30*L$27</f>
        <v>11.998316089840857</v>
      </c>
      <c r="M33" s="10">
        <f t="shared" si="32"/>
        <v>12.157923951487936</v>
      </c>
      <c r="N33" s="10">
        <f t="shared" si="32"/>
        <v>12.514165139857482</v>
      </c>
      <c r="O33" s="10">
        <f t="shared" si="32"/>
        <v>12.928066272793336</v>
      </c>
      <c r="P33" s="10">
        <f t="shared" si="32"/>
        <v>13.600362715943156</v>
      </c>
      <c r="Q33" s="10">
        <f t="shared" si="32"/>
        <v>14.256538410501101</v>
      </c>
      <c r="R33" s="10">
        <f t="shared" si="32"/>
        <v>14.958042579519992</v>
      </c>
      <c r="S33" s="10">
        <f t="shared" si="32"/>
        <v>15.777955455686122</v>
      </c>
      <c r="T33" s="10">
        <f t="shared" si="32"/>
        <v>16.717607425288236</v>
      </c>
      <c r="U33" s="10">
        <f t="shared" si="32"/>
        <v>17.698776882534368</v>
      </c>
      <c r="V33" s="10">
        <f t="shared" si="32"/>
        <v>18.463240853921267</v>
      </c>
      <c r="W33" s="10">
        <f t="shared" si="32"/>
        <v>19.298595617936321</v>
      </c>
      <c r="X33" s="10">
        <f t="shared" si="32"/>
        <v>20.138093619306726</v>
      </c>
      <c r="Y33" s="10">
        <f t="shared" si="32"/>
        <v>20.951260172986373</v>
      </c>
      <c r="Z33" s="10">
        <f t="shared" si="32"/>
        <v>21.64491455898839</v>
      </c>
      <c r="AA33" s="10">
        <f t="shared" si="32"/>
        <v>22.33790783949522</v>
      </c>
      <c r="AB33" s="10">
        <f t="shared" si="32"/>
        <v>23.038694073511028</v>
      </c>
      <c r="AC33" s="10">
        <f t="shared" si="32"/>
        <v>23.727209937475564</v>
      </c>
      <c r="AD33" s="10">
        <f t="shared" si="32"/>
        <v>24.384189733031334</v>
      </c>
      <c r="AE33" s="10">
        <f t="shared" si="32"/>
        <v>25.063986980845762</v>
      </c>
      <c r="AF33" s="10">
        <f t="shared" si="32"/>
        <v>28.316661997785147</v>
      </c>
      <c r="AG33" s="10">
        <f t="shared" si="32"/>
        <v>31.444486813917798</v>
      </c>
      <c r="AH33" s="10"/>
      <c r="AI33" s="10"/>
      <c r="AJ33" s="10"/>
      <c r="AK33" s="10"/>
      <c r="AL33" s="10"/>
      <c r="AM33" s="10"/>
    </row>
    <row r="34" spans="1:41">
      <c r="A34" t="s">
        <v>402</v>
      </c>
      <c r="B34" s="185">
        <f t="shared" si="3"/>
        <v>28</v>
      </c>
      <c r="C34" s="335">
        <v>0.30163969294990939</v>
      </c>
      <c r="D34" s="334">
        <v>0.31040000000000001</v>
      </c>
      <c r="E34" s="334">
        <v>0.31530000000000002</v>
      </c>
      <c r="F34" s="334">
        <v>0.31869999999999998</v>
      </c>
      <c r="G34" s="334">
        <v>0.31979999999999997</v>
      </c>
      <c r="H34" s="334">
        <v>0.3246</v>
      </c>
      <c r="I34" s="334">
        <v>0.3276</v>
      </c>
      <c r="J34" s="334">
        <v>0.32619999999999999</v>
      </c>
      <c r="K34" s="334">
        <v>0.2994</v>
      </c>
      <c r="L34" s="186">
        <f t="shared" ref="L34:AG34" si="33">L69/K69*K34</f>
        <v>0.30861970571969977</v>
      </c>
      <c r="M34" s="186">
        <f t="shared" si="33"/>
        <v>0.35996131212453653</v>
      </c>
      <c r="N34" s="186">
        <f t="shared" si="33"/>
        <v>0.36342637065616434</v>
      </c>
      <c r="O34" s="186">
        <f t="shared" si="33"/>
        <v>0.36757846090020402</v>
      </c>
      <c r="P34" s="186">
        <f t="shared" si="33"/>
        <v>0.37617561204952504</v>
      </c>
      <c r="Q34" s="186">
        <f t="shared" si="33"/>
        <v>0.38441445461615636</v>
      </c>
      <c r="R34" s="186">
        <f t="shared" si="33"/>
        <v>0.39368241651433489</v>
      </c>
      <c r="S34" s="186">
        <f t="shared" si="33"/>
        <v>0.4053987184887245</v>
      </c>
      <c r="T34" s="186">
        <f t="shared" si="33"/>
        <v>0.41990376783481659</v>
      </c>
      <c r="U34" s="186">
        <f t="shared" si="33"/>
        <v>0.43587916468243476</v>
      </c>
      <c r="V34" s="186">
        <f t="shared" si="33"/>
        <v>0.44962250959305849</v>
      </c>
      <c r="W34" s="186">
        <f t="shared" si="33"/>
        <v>0.46452497548474114</v>
      </c>
      <c r="X34" s="186">
        <f t="shared" si="33"/>
        <v>0.48041509902373897</v>
      </c>
      <c r="Y34" s="186">
        <f t="shared" si="33"/>
        <v>0.54116287154491405</v>
      </c>
      <c r="Z34" s="186">
        <f t="shared" si="33"/>
        <v>0.55547569788003137</v>
      </c>
      <c r="AA34" s="186">
        <f t="shared" si="33"/>
        <v>0.57168652268607556</v>
      </c>
      <c r="AB34" s="186">
        <f t="shared" si="33"/>
        <v>0.58815212300918185</v>
      </c>
      <c r="AC34" s="186">
        <f t="shared" si="33"/>
        <v>0.60427639247980081</v>
      </c>
      <c r="AD34" s="186">
        <f t="shared" si="33"/>
        <v>0.62003232678618891</v>
      </c>
      <c r="AE34" s="186">
        <f t="shared" si="33"/>
        <v>0.63739067608892475</v>
      </c>
      <c r="AF34" s="186">
        <f t="shared" si="33"/>
        <v>0.73551806716395463</v>
      </c>
      <c r="AG34" s="186">
        <f t="shared" si="33"/>
        <v>0.91721167902413236</v>
      </c>
      <c r="AH34" s="126"/>
      <c r="AI34" s="126"/>
      <c r="AJ34" s="126"/>
      <c r="AK34" s="126"/>
      <c r="AL34" s="126"/>
      <c r="AM34" s="126"/>
    </row>
    <row r="35" spans="1:41">
      <c r="A35" s="4" t="s">
        <v>279</v>
      </c>
      <c r="B35" s="4"/>
      <c r="C35" s="109"/>
      <c r="D35" s="341">
        <f>(D34/C34)^(1/(D$5-C$5))-1</f>
        <v>2.9042288713459818E-2</v>
      </c>
      <c r="E35" s="341">
        <f t="shared" ref="E35:L35" si="34">(E34/D34)^(1/(E$5-D$5))-1</f>
        <v>1.5786082474226859E-2</v>
      </c>
      <c r="F35" s="341">
        <f t="shared" si="34"/>
        <v>1.0783380907072537E-2</v>
      </c>
      <c r="G35" s="341">
        <f t="shared" si="34"/>
        <v>3.4515218073423171E-3</v>
      </c>
      <c r="H35" s="341">
        <f t="shared" si="34"/>
        <v>1.5009380863039379E-2</v>
      </c>
      <c r="I35" s="341">
        <f t="shared" si="34"/>
        <v>9.2421441774492852E-3</v>
      </c>
      <c r="J35" s="341">
        <f t="shared" si="34"/>
        <v>-4.2735042735042583E-3</v>
      </c>
      <c r="K35" s="341">
        <f t="shared" si="34"/>
        <v>-8.2158185162476971E-2</v>
      </c>
      <c r="L35" s="109">
        <f t="shared" si="34"/>
        <v>3.0793940279558285E-2</v>
      </c>
      <c r="M35" s="109">
        <f t="shared" ref="M35" si="35">(M34/L34)^(1/(M$5-L$5))-1</f>
        <v>0.16635880811663784</v>
      </c>
      <c r="N35" s="109">
        <f t="shared" ref="N35" si="36">(N34/M34)^(1/(N$5-M$5))-1</f>
        <v>9.6261970798379171E-3</v>
      </c>
      <c r="O35" s="109">
        <f t="shared" ref="O35" si="37">(O34/N34)^(1/(O$5-N$5))-1</f>
        <v>1.1424845799007599E-2</v>
      </c>
      <c r="P35" s="109">
        <f t="shared" ref="P35" si="38">(P34/O34)^(1/(P$5-O$5))-1</f>
        <v>2.3388615122514222E-2</v>
      </c>
      <c r="Q35" s="109">
        <f t="shared" ref="Q35" si="39">(Q34/P34)^(1/(Q$5-P$5))-1</f>
        <v>2.1901586128200812E-2</v>
      </c>
      <c r="R35" s="109">
        <f t="shared" ref="R35" si="40">(R34/Q34)^(1/(R$5-Q$5))-1</f>
        <v>2.410929606544765E-2</v>
      </c>
      <c r="S35" s="109">
        <f t="shared" ref="S35" si="41">(S34/R34)^(1/(S$5-R$5))-1</f>
        <v>2.9760795714794064E-2</v>
      </c>
      <c r="T35" s="109">
        <f t="shared" ref="T35" si="42">(T34/S34)^(1/(T$5-S$5))-1</f>
        <v>3.5779711885042698E-2</v>
      </c>
      <c r="U35" s="109">
        <f t="shared" ref="U35" si="43">(U34/T34)^(1/(U$5-T$5))-1</f>
        <v>3.8045376277506149E-2</v>
      </c>
      <c r="V35" s="109">
        <f t="shared" ref="V35" si="44">(V34/U34)^(1/(V$5-U$5))-1</f>
        <v>3.1530171717743416E-2</v>
      </c>
      <c r="W35" s="109">
        <f t="shared" ref="W35" si="45">(W34/V34)^(1/(W$5-V$5))-1</f>
        <v>3.3144394628219276E-2</v>
      </c>
      <c r="X35" s="109">
        <f t="shared" ref="X35" si="46">(X34/W34)^(1/(X$5-W$5))-1</f>
        <v>3.4207253382697367E-2</v>
      </c>
      <c r="Y35" s="109">
        <f t="shared" ref="Y35" si="47">(Y34/X34)^(1/(Y$5-X$5))-1</f>
        <v>0.12644850806026264</v>
      </c>
      <c r="Z35" s="109">
        <f t="shared" ref="Z35" si="48">(Z34/Y34)^(1/(Z$5-Y$5))-1</f>
        <v>2.6448278490091237E-2</v>
      </c>
      <c r="AA35" s="109">
        <f t="shared" ref="AA35" si="49">(AA34/Z34)^(1/(AA$5-Z$5))-1</f>
        <v>2.9183679624352088E-2</v>
      </c>
      <c r="AB35" s="109">
        <f t="shared" ref="AB35" si="50">(AB34/AA34)^(1/(AB$5-AA$5))-1</f>
        <v>2.8801799009958273E-2</v>
      </c>
      <c r="AC35" s="109">
        <f t="shared" ref="AC35" si="51">(AC34/AB34)^(1/(AC$5-AB$5))-1</f>
        <v>2.7415134350143644E-2</v>
      </c>
      <c r="AD35" s="109">
        <f t="shared" ref="AD35" si="52">(AD34/AC34)^(1/(AD$5-AC$5))-1</f>
        <v>2.6074052374824186E-2</v>
      </c>
      <c r="AE35" s="109">
        <f t="shared" ref="AE35" si="53">(AE34/AD34)^(1/(AE$5-AD$5))-1</f>
        <v>2.7995877880608644E-2</v>
      </c>
      <c r="AF35" s="109">
        <f t="shared" ref="AF35" si="54">(AF34/AE34)^(1/(AF$5-AE$5))-1</f>
        <v>2.905248982741182E-2</v>
      </c>
      <c r="AG35" s="109">
        <f t="shared" ref="AG35" si="55">(AG34/AF34)^(1/(AG$5-AF$5))-1</f>
        <v>4.5141868997654599E-2</v>
      </c>
      <c r="AH35" s="109"/>
      <c r="AI35" s="109"/>
      <c r="AJ35" s="109"/>
      <c r="AK35" s="109"/>
      <c r="AL35" s="109"/>
      <c r="AM35" s="109"/>
    </row>
    <row r="36" spans="1:41">
      <c r="L36" s="10"/>
      <c r="Y36" s="109"/>
      <c r="Z36" s="109"/>
      <c r="AA36" s="109"/>
    </row>
    <row r="37" spans="1:41">
      <c r="A37" s="214" t="s">
        <v>661</v>
      </c>
    </row>
    <row r="38" spans="1:41" s="338" customFormat="1">
      <c r="C38" s="35" t="s">
        <v>553</v>
      </c>
      <c r="D38" s="35" t="s">
        <v>562</v>
      </c>
      <c r="E38" s="35" t="s">
        <v>563</v>
      </c>
      <c r="F38" s="35" t="s">
        <v>554</v>
      </c>
      <c r="G38" s="35" t="s">
        <v>564</v>
      </c>
      <c r="H38" s="35" t="s">
        <v>565</v>
      </c>
      <c r="I38" s="35" t="s">
        <v>566</v>
      </c>
      <c r="J38" s="35" t="s">
        <v>567</v>
      </c>
      <c r="K38" s="35" t="s">
        <v>555</v>
      </c>
      <c r="L38" s="35" t="s">
        <v>568</v>
      </c>
      <c r="M38" s="35" t="s">
        <v>569</v>
      </c>
      <c r="N38" s="35" t="s">
        <v>570</v>
      </c>
      <c r="O38" s="35" t="s">
        <v>571</v>
      </c>
      <c r="P38" s="35" t="s">
        <v>556</v>
      </c>
      <c r="Q38" s="35" t="s">
        <v>572</v>
      </c>
      <c r="R38" s="35" t="s">
        <v>573</v>
      </c>
      <c r="S38" s="35" t="s">
        <v>574</v>
      </c>
      <c r="T38" s="35" t="s">
        <v>575</v>
      </c>
      <c r="U38" s="35" t="s">
        <v>557</v>
      </c>
      <c r="V38" s="35" t="s">
        <v>576</v>
      </c>
      <c r="W38" s="35" t="s">
        <v>577</v>
      </c>
      <c r="X38" s="35" t="s">
        <v>578</v>
      </c>
      <c r="Y38" s="35" t="s">
        <v>579</v>
      </c>
      <c r="Z38" s="35" t="s">
        <v>558</v>
      </c>
      <c r="AA38" s="35" t="s">
        <v>580</v>
      </c>
      <c r="AB38" s="35" t="s">
        <v>581</v>
      </c>
      <c r="AC38" s="35" t="s">
        <v>582</v>
      </c>
      <c r="AD38" s="35" t="s">
        <v>583</v>
      </c>
      <c r="AE38" s="35" t="s">
        <v>559</v>
      </c>
      <c r="AF38" s="35" t="s">
        <v>560</v>
      </c>
      <c r="AG38" s="35" t="s">
        <v>561</v>
      </c>
      <c r="AH38" s="35"/>
      <c r="AI38" s="35"/>
      <c r="AJ38" s="35"/>
      <c r="AK38" s="35"/>
      <c r="AL38" s="35"/>
      <c r="AM38" s="35"/>
      <c r="AN38" s="35"/>
      <c r="AO38" s="35"/>
    </row>
    <row r="39" spans="1:41" s="338" customFormat="1"/>
    <row r="40" spans="1:41" s="338" customFormat="1">
      <c r="A40" s="338" t="s">
        <v>609</v>
      </c>
      <c r="C40" s="338">
        <v>2012</v>
      </c>
      <c r="D40" s="338">
        <v>2013</v>
      </c>
      <c r="E40" s="338">
        <v>2014</v>
      </c>
      <c r="F40" s="338">
        <v>2015</v>
      </c>
      <c r="G40" s="338">
        <v>2016</v>
      </c>
      <c r="H40" s="338">
        <v>2017</v>
      </c>
      <c r="I40" s="338">
        <v>2018</v>
      </c>
      <c r="J40" s="338">
        <v>2019</v>
      </c>
      <c r="K40" s="338">
        <v>2020</v>
      </c>
      <c r="L40" s="338">
        <v>2021</v>
      </c>
      <c r="M40" s="338">
        <v>2022</v>
      </c>
      <c r="N40" s="338">
        <v>2023</v>
      </c>
      <c r="O40" s="338">
        <v>2024</v>
      </c>
      <c r="P40" s="338">
        <v>2025</v>
      </c>
      <c r="Q40" s="338">
        <v>2026</v>
      </c>
      <c r="R40" s="338">
        <v>2027</v>
      </c>
      <c r="S40" s="338">
        <v>2028</v>
      </c>
      <c r="T40" s="338">
        <v>2029</v>
      </c>
      <c r="U40" s="338">
        <v>2030</v>
      </c>
      <c r="V40" s="338">
        <v>2031</v>
      </c>
      <c r="W40" s="338">
        <v>2032</v>
      </c>
      <c r="X40" s="338">
        <v>2033</v>
      </c>
      <c r="Y40" s="338">
        <v>2034</v>
      </c>
      <c r="Z40" s="338">
        <v>2035</v>
      </c>
      <c r="AA40" s="338">
        <v>2036</v>
      </c>
      <c r="AB40" s="338">
        <v>2037</v>
      </c>
      <c r="AC40" s="338">
        <v>2038</v>
      </c>
      <c r="AD40" s="338">
        <v>2039</v>
      </c>
      <c r="AE40" s="338">
        <v>2040</v>
      </c>
      <c r="AF40" s="338">
        <v>2045</v>
      </c>
      <c r="AG40" s="338">
        <v>2050</v>
      </c>
      <c r="AN40" s="5"/>
    </row>
    <row r="41" spans="1:41" s="338" customFormat="1">
      <c r="A41" s="338" t="s">
        <v>610</v>
      </c>
      <c r="C41" s="338">
        <v>0</v>
      </c>
      <c r="D41" s="338">
        <f>C41+1</f>
        <v>1</v>
      </c>
      <c r="E41" s="338">
        <f t="shared" ref="E41" si="56">D41+1</f>
        <v>2</v>
      </c>
      <c r="F41" s="338">
        <f t="shared" ref="F41" si="57">E41+1</f>
        <v>3</v>
      </c>
      <c r="G41" s="338">
        <f t="shared" ref="G41" si="58">F41+1</f>
        <v>4</v>
      </c>
      <c r="H41" s="338">
        <f t="shared" ref="H41" si="59">G41+1</f>
        <v>5</v>
      </c>
      <c r="I41" s="338">
        <f t="shared" ref="I41" si="60">H41+1</f>
        <v>6</v>
      </c>
      <c r="J41" s="338">
        <f t="shared" ref="J41" si="61">I41+1</f>
        <v>7</v>
      </c>
      <c r="K41" s="338">
        <f t="shared" ref="K41" si="62">J41+1</f>
        <v>8</v>
      </c>
      <c r="L41" s="338">
        <f t="shared" ref="L41" si="63">K41+1</f>
        <v>9</v>
      </c>
      <c r="M41" s="338">
        <f t="shared" ref="M41" si="64">L41+1</f>
        <v>10</v>
      </c>
      <c r="N41" s="338">
        <f t="shared" ref="N41" si="65">M41+1</f>
        <v>11</v>
      </c>
      <c r="O41" s="338">
        <f t="shared" ref="O41" si="66">N41+1</f>
        <v>12</v>
      </c>
      <c r="P41" s="338">
        <f t="shared" ref="P41" si="67">O41+1</f>
        <v>13</v>
      </c>
      <c r="Q41" s="338">
        <f t="shared" ref="Q41" si="68">P41+1</f>
        <v>14</v>
      </c>
      <c r="R41" s="338">
        <f t="shared" ref="R41" si="69">Q41+1</f>
        <v>15</v>
      </c>
      <c r="S41" s="338">
        <f t="shared" ref="S41" si="70">R41+1</f>
        <v>16</v>
      </c>
      <c r="T41" s="338">
        <f t="shared" ref="T41" si="71">S41+1</f>
        <v>17</v>
      </c>
      <c r="U41" s="338">
        <f t="shared" ref="U41" si="72">T41+1</f>
        <v>18</v>
      </c>
      <c r="V41" s="338">
        <f t="shared" ref="V41" si="73">U41+1</f>
        <v>19</v>
      </c>
      <c r="W41" s="338">
        <f t="shared" ref="W41" si="74">V41+1</f>
        <v>20</v>
      </c>
      <c r="X41" s="338">
        <f t="shared" ref="X41" si="75">W41+1</f>
        <v>21</v>
      </c>
      <c r="Y41" s="338">
        <f t="shared" ref="Y41" si="76">X41+1</f>
        <v>22</v>
      </c>
      <c r="Z41" s="338">
        <f t="shared" ref="Z41" si="77">Y41+1</f>
        <v>23</v>
      </c>
      <c r="AA41" s="338">
        <f t="shared" ref="AA41" si="78">Z41+1</f>
        <v>24</v>
      </c>
      <c r="AB41" s="338">
        <f t="shared" ref="AB41" si="79">AA41+1</f>
        <v>25</v>
      </c>
      <c r="AC41" s="338">
        <f t="shared" ref="AC41" si="80">AB41+1</f>
        <v>26</v>
      </c>
      <c r="AD41" s="338">
        <f t="shared" ref="AD41" si="81">AC41+1</f>
        <v>27</v>
      </c>
      <c r="AE41" s="338">
        <f t="shared" ref="AE41" si="82">AD41+1</f>
        <v>28</v>
      </c>
      <c r="AF41" s="338">
        <f t="shared" ref="AF41" si="83">AE41+1</f>
        <v>29</v>
      </c>
      <c r="AG41" s="338">
        <f t="shared" ref="AG41" si="84">AF41+1</f>
        <v>30</v>
      </c>
    </row>
    <row r="42" spans="1:41" s="338" customFormat="1">
      <c r="A42" s="134" t="s">
        <v>138</v>
      </c>
      <c r="B42" s="338">
        <v>1</v>
      </c>
      <c r="C42" s="331">
        <v>69.817113338466598</v>
      </c>
      <c r="D42" s="10">
        <f>INDEX(DriversGams!$A$5:$AN$23,MATCH(Drivers!$A42,DriversGams!$A$5:$A$23,0),MATCH(Drivers!D$3,DriversGams!$A$5:$AN$5,0))</f>
        <v>73.077754090075601</v>
      </c>
      <c r="E42" s="10">
        <f>INDEX(DriversGams!$A$5:$AN$23,MATCH(Drivers!$A42,DriversGams!$A$5:$A$23,0),MATCH(Drivers!E$3,DriversGams!$A$5:$AN$5,0))</f>
        <v>76.005217865463848</v>
      </c>
      <c r="F42" s="10">
        <f>INDEX(DriversGams!$A$5:$AN$23,MATCH(Drivers!$A42,DriversGams!$A$5:$A$23,0),MATCH(Drivers!F$3,DriversGams!$A$5:$AN$5,0))</f>
        <v>74.923543191788568</v>
      </c>
      <c r="G42" s="10">
        <f>INDEX(DriversGams!$A$5:$AN$23,MATCH(Drivers!$A42,DriversGams!$A$5:$A$23,0),MATCH(Drivers!G$3,DriversGams!$A$5:$AN$5,0))</f>
        <v>73.908533526335034</v>
      </c>
      <c r="H42" s="10">
        <f>INDEX(DriversGams!$A$5:$AN$23,MATCH(Drivers!$A42,DriversGams!$A$5:$A$23,0),MATCH(Drivers!H$3,DriversGams!$A$5:$AN$5,0))</f>
        <v>76.410520883734762</v>
      </c>
      <c r="I42" s="10">
        <f>INDEX(DriversGams!$A$5:$AN$23,MATCH(Drivers!$A42,DriversGams!$A$5:$A$23,0),MATCH(Drivers!I$3,DriversGams!$A$5:$AN$5,0))</f>
        <v>75.277900593724013</v>
      </c>
      <c r="J42" s="10">
        <f>INDEX(DriversGams!$A$5:$AN$23,MATCH(Drivers!$A42,DriversGams!$A$5:$A$23,0),MATCH(Drivers!J$3,DriversGams!$A$5:$AN$5,0))</f>
        <v>74.060675520802647</v>
      </c>
      <c r="K42" s="10">
        <f>INDEX(DriversGams!$A$5:$AN$23,MATCH(Drivers!$A42,DriversGams!$A$5:$A$23,0),MATCH(Drivers!K$3,DriversGams!$A$5:$AN$5,0))</f>
        <v>71.315301422346835</v>
      </c>
      <c r="L42" s="10">
        <f>INDEX(DriversGams!$A$5:$AN$23,MATCH(Drivers!$A42,DriversGams!$A$5:$A$23,0),MATCH(Drivers!L$3,DriversGams!$A$5:$AN$5,0))</f>
        <v>73.797216820641964</v>
      </c>
      <c r="M42" s="10">
        <f>INDEX(DriversGams!$A$5:$AN$23,MATCH(Drivers!$A42,DriversGams!$A$5:$A$23,0),MATCH(Drivers!M$3,DriversGams!$A$5:$AN$5,0))</f>
        <v>75.844943987563497</v>
      </c>
      <c r="N42" s="10">
        <f>INDEX(DriversGams!$A$5:$AN$23,MATCH(Drivers!$A42,DriversGams!$A$5:$A$23,0),MATCH(Drivers!N$3,DriversGams!$A$5:$AN$5,0))</f>
        <v>77.473625155860901</v>
      </c>
      <c r="O42" s="10">
        <f>INDEX(DriversGams!$A$5:$AN$23,MATCH(Drivers!$A42,DriversGams!$A$5:$A$23,0),MATCH(Drivers!O$3,DriversGams!$A$5:$AN$5,0))</f>
        <v>79.210310340897692</v>
      </c>
      <c r="P42" s="10">
        <f>INDEX(DriversGams!$A$5:$AN$23,MATCH(Drivers!$A42,DriversGams!$A$5:$A$23,0),MATCH(Drivers!P$3,DriversGams!$A$5:$AN$5,0))</f>
        <v>81.816030013527055</v>
      </c>
      <c r="Q42" s="10">
        <f>INDEX(DriversGams!$A$5:$AN$23,MATCH(Drivers!$A42,DriversGams!$A$5:$A$23,0),MATCH(Drivers!Q$3,DriversGams!$A$5:$AN$5,0))</f>
        <v>84.305536993993485</v>
      </c>
      <c r="R42" s="10">
        <f>INDEX(DriversGams!$A$5:$AN$23,MATCH(Drivers!$A42,DriversGams!$A$5:$A$23,0),MATCH(Drivers!R$3,DriversGams!$A$5:$AN$5,0))</f>
        <v>86.883840102166914</v>
      </c>
      <c r="S42" s="10">
        <f>INDEX(DriversGams!$A$5:$AN$23,MATCH(Drivers!$A42,DriversGams!$A$5:$A$23,0),MATCH(Drivers!S$3,DriversGams!$A$5:$AN$5,0))</f>
        <v>89.64046085255714</v>
      </c>
      <c r="T42" s="10">
        <f>INDEX(DriversGams!$A$5:$AN$23,MATCH(Drivers!$A42,DriversGams!$A$5:$A$23,0),MATCH(Drivers!T$3,DriversGams!$A$5:$AN$5,0))</f>
        <v>92.909012697350974</v>
      </c>
      <c r="U42" s="10">
        <f>INDEX(DriversGams!$A$5:$AN$23,MATCH(Drivers!$A42,DriversGams!$A$5:$A$23,0),MATCH(Drivers!U$3,DriversGams!$A$5:$AN$5,0))</f>
        <v>96.256220497926634</v>
      </c>
      <c r="V42" s="10">
        <f>INDEX(DriversGams!$A$5:$AN$23,MATCH(Drivers!$A42,DriversGams!$A$5:$A$23,0),MATCH(Drivers!V$3,DriversGams!$A$5:$AN$5,0))</f>
        <v>100.34420630501533</v>
      </c>
      <c r="W42" s="10">
        <f>INDEX(DriversGams!$A$5:$AN$23,MATCH(Drivers!$A42,DriversGams!$A$5:$A$23,0),MATCH(Drivers!W$3,DriversGams!$A$5:$AN$5,0))</f>
        <v>103.59612596589076</v>
      </c>
      <c r="X42" s="10">
        <f>INDEX(DriversGams!$A$5:$AN$23,MATCH(Drivers!$A42,DriversGams!$A$5:$A$23,0),MATCH(Drivers!X$3,DriversGams!$A$5:$AN$5,0))</f>
        <v>106.98528888025527</v>
      </c>
      <c r="Y42" s="10">
        <f>INDEX(DriversGams!$A$5:$AN$23,MATCH(Drivers!$A42,DriversGams!$A$5:$A$23,0),MATCH(Drivers!Y$3,DriversGams!$A$5:$AN$5,0))</f>
        <v>110.39389063627526</v>
      </c>
      <c r="Z42" s="10">
        <f>INDEX(DriversGams!$A$5:$AN$23,MATCH(Drivers!$A42,DriversGams!$A$5:$A$23,0),MATCH(Drivers!Z$3,DriversGams!$A$5:$AN$5,0))</f>
        <v>113.20573606983922</v>
      </c>
      <c r="AA42" s="10">
        <f>INDEX(DriversGams!$A$5:$AN$23,MATCH(Drivers!$A42,DriversGams!$A$5:$A$23,0),MATCH(Drivers!AA$3,DriversGams!$A$5:$AN$5,0))</f>
        <v>116.09604324809594</v>
      </c>
      <c r="AB42" s="10">
        <f>INDEX(DriversGams!$A$5:$AN$23,MATCH(Drivers!$A42,DriversGams!$A$5:$A$23,0),MATCH(Drivers!AB$3,DriversGams!$A$5:$AN$5,0))</f>
        <v>118.91928310458643</v>
      </c>
      <c r="AC42" s="10">
        <f>INDEX(DriversGams!$A$5:$AN$23,MATCH(Drivers!$A42,DriversGams!$A$5:$A$23,0),MATCH(Drivers!AC$3,DriversGams!$A$5:$AN$5,0))</f>
        <v>121.73284152446134</v>
      </c>
      <c r="AD42" s="10">
        <f>INDEX(DriversGams!$A$5:$AN$23,MATCH(Drivers!$A42,DriversGams!$A$5:$A$23,0),MATCH(Drivers!AD$3,DriversGams!$A$5:$AN$5,0))</f>
        <v>124.41345791531592</v>
      </c>
      <c r="AE42" s="10">
        <f>INDEX(DriversGams!$A$5:$AN$23,MATCH(Drivers!$A42,DriversGams!$A$5:$A$23,0),MATCH(Drivers!AE$3,DriversGams!$A$5:$AN$5,0))</f>
        <v>127.41724768694102</v>
      </c>
      <c r="AF42" s="10">
        <f>INDEX(DriversGams!$A$5:$AN$23,MATCH(Drivers!$A42,DriversGams!$A$5:$A$23,0),MATCH(Drivers!AF$3,DriversGams!$A$5:$AN$5,0))</f>
        <v>145.16644671964289</v>
      </c>
      <c r="AG42" s="10">
        <f>INDEX(DriversGams!$A$5:$AN$23,MATCH(Drivers!$A42,DriversGams!$A$5:$A$23,0),MATCH(Drivers!AG$3,DriversGams!$A$5:$AN$5,0))</f>
        <v>167.73266409107217</v>
      </c>
      <c r="AH42" s="126"/>
      <c r="AI42" s="126"/>
      <c r="AJ42" s="126"/>
      <c r="AK42" s="126"/>
      <c r="AL42" s="126"/>
      <c r="AM42" s="126"/>
      <c r="AO42" s="338">
        <v>1</v>
      </c>
    </row>
    <row r="43" spans="1:41" s="338" customFormat="1">
      <c r="A43" s="134" t="s">
        <v>4</v>
      </c>
      <c r="B43" s="338">
        <f>B42+1</f>
        <v>2</v>
      </c>
      <c r="C43" s="331">
        <v>1833.8485148656705</v>
      </c>
      <c r="D43" s="10">
        <f>INDEX(DriversGams!$A$5:$AN$23,MATCH(Drivers!$A43,DriversGams!$A$5:$A$23,0),MATCH(Drivers!D$3,DriversGams!$A$5:$AN$5,0))</f>
        <v>1886.2380787394993</v>
      </c>
      <c r="E43" s="10">
        <f>INDEX(DriversGams!$A$5:$AN$23,MATCH(Drivers!$A43,DriversGams!$A$5:$A$23,0),MATCH(Drivers!E$3,DriversGams!$A$5:$AN$5,0))</f>
        <v>1933.0292459177672</v>
      </c>
      <c r="F43" s="10">
        <f>INDEX(DriversGams!$A$5:$AN$23,MATCH(Drivers!$A43,DriversGams!$A$5:$A$23,0),MATCH(Drivers!F$3,DriversGams!$A$5:$AN$5,0))</f>
        <v>1964.8375586900686</v>
      </c>
      <c r="G43" s="10">
        <f>INDEX(DriversGams!$A$5:$AN$23,MATCH(Drivers!$A43,DriversGams!$A$5:$A$23,0),MATCH(Drivers!G$3,DriversGams!$A$5:$AN$5,0))</f>
        <v>1986.2326456612911</v>
      </c>
      <c r="H43" s="10">
        <f>INDEX(DriversGams!$A$5:$AN$23,MATCH(Drivers!$A43,DriversGams!$A$5:$A$23,0),MATCH(Drivers!H$3,DriversGams!$A$5:$AN$5,0))</f>
        <v>2013.0959717949045</v>
      </c>
      <c r="I43" s="10">
        <f>INDEX(DriversGams!$A$5:$AN$23,MATCH(Drivers!$A43,DriversGams!$A$5:$A$23,0),MATCH(Drivers!I$3,DriversGams!$A$5:$AN$5,0))</f>
        <v>2044.9380296525842</v>
      </c>
      <c r="J43" s="10">
        <f>INDEX(DriversGams!$A$5:$AN$23,MATCH(Drivers!$A43,DriversGams!$A$5:$A$23,0),MATCH(Drivers!J$3,DriversGams!$A$5:$AN$5,0))</f>
        <v>2070.274851141286</v>
      </c>
      <c r="K43" s="10">
        <f>INDEX(DriversGams!$A$5:$AN$23,MATCH(Drivers!$A43,DriversGams!$A$5:$A$23,0),MATCH(Drivers!K$3,DriversGams!$A$5:$AN$5,0))</f>
        <v>1916.4957628123618</v>
      </c>
      <c r="L43" s="10">
        <f>INDEX(DriversGams!$A$5:$AN$23,MATCH(Drivers!$A43,DriversGams!$A$5:$A$23,0),MATCH(Drivers!L$3,DriversGams!$A$5:$AN$5,0))</f>
        <v>1979.7963966329696</v>
      </c>
      <c r="M43" s="10">
        <f>INDEX(DriversGams!$A$5:$AN$23,MATCH(Drivers!$A43,DriversGams!$A$5:$A$23,0),MATCH(Drivers!M$3,DriversGams!$A$5:$AN$5,0))</f>
        <v>2029.3598993636258</v>
      </c>
      <c r="N43" s="10">
        <f>INDEX(DriversGams!$A$5:$AN$23,MATCH(Drivers!$A43,DriversGams!$A$5:$A$23,0),MATCH(Drivers!N$3,DriversGams!$A$5:$AN$5,0))</f>
        <v>2079.0958451218926</v>
      </c>
      <c r="O43" s="10">
        <f>INDEX(DriversGams!$A$5:$AN$23,MATCH(Drivers!$A43,DriversGams!$A$5:$A$23,0),MATCH(Drivers!O$3,DriversGams!$A$5:$AN$5,0))</f>
        <v>2131.220672267681</v>
      </c>
      <c r="P43" s="10">
        <f>INDEX(DriversGams!$A$5:$AN$23,MATCH(Drivers!$A43,DriversGams!$A$5:$A$23,0),MATCH(Drivers!P$3,DriversGams!$A$5:$AN$5,0))</f>
        <v>2203.6606278385002</v>
      </c>
      <c r="Q43" s="10">
        <f>INDEX(DriversGams!$A$5:$AN$23,MATCH(Drivers!$A43,DriversGams!$A$5:$A$23,0),MATCH(Drivers!Q$3,DriversGams!$A$5:$AN$5,0))</f>
        <v>2280.3215297955376</v>
      </c>
      <c r="R43" s="10">
        <f>INDEX(DriversGams!$A$5:$AN$23,MATCH(Drivers!$A43,DriversGams!$A$5:$A$23,0),MATCH(Drivers!R$3,DriversGams!$A$5:$AN$5,0))</f>
        <v>2364.6940087621715</v>
      </c>
      <c r="S43" s="10">
        <f>INDEX(DriversGams!$A$5:$AN$23,MATCH(Drivers!$A43,DriversGams!$A$5:$A$23,0),MATCH(Drivers!S$3,DriversGams!$A$5:$AN$5,0))</f>
        <v>2457.5118213910878</v>
      </c>
      <c r="T43" s="10">
        <f>INDEX(DriversGams!$A$5:$AN$23,MATCH(Drivers!$A43,DriversGams!$A$5:$A$23,0),MATCH(Drivers!T$3,DriversGams!$A$5:$AN$5,0))</f>
        <v>2567.8468011715267</v>
      </c>
      <c r="U43" s="10">
        <f>INDEX(DriversGams!$A$5:$AN$23,MATCH(Drivers!$A43,DriversGams!$A$5:$A$23,0),MATCH(Drivers!U$3,DriversGams!$A$5:$AN$5,0))</f>
        <v>2689.0434158622047</v>
      </c>
      <c r="V43" s="10">
        <f>INDEX(DriversGams!$A$5:$AN$23,MATCH(Drivers!$A43,DriversGams!$A$5:$A$23,0),MATCH(Drivers!V$3,DriversGams!$A$5:$AN$5,0))</f>
        <v>2808.464796063985</v>
      </c>
      <c r="W43" s="10">
        <f>INDEX(DriversGams!$A$5:$AN$23,MATCH(Drivers!$A43,DriversGams!$A$5:$A$23,0),MATCH(Drivers!W$3,DriversGams!$A$5:$AN$5,0))</f>
        <v>2926.8582138595248</v>
      </c>
      <c r="X43" s="10">
        <f>INDEX(DriversGams!$A$5:$AN$23,MATCH(Drivers!$A43,DriversGams!$A$5:$A$23,0),MATCH(Drivers!X$3,DriversGams!$A$5:$AN$5,0))</f>
        <v>3052.0503892579941</v>
      </c>
      <c r="Y43" s="10">
        <f>INDEX(DriversGams!$A$5:$AN$23,MATCH(Drivers!$A43,DriversGams!$A$5:$A$23,0),MATCH(Drivers!Y$3,DriversGams!$A$5:$AN$5,0))</f>
        <v>3180.8684417333598</v>
      </c>
      <c r="Z43" s="10">
        <f>INDEX(DriversGams!$A$5:$AN$23,MATCH(Drivers!$A43,DriversGams!$A$5:$A$23,0),MATCH(Drivers!Z$3,DriversGams!$A$5:$AN$5,0))</f>
        <v>3302.483877995061</v>
      </c>
      <c r="AA43" s="10">
        <f>INDEX(DriversGams!$A$5:$AN$23,MATCH(Drivers!$A43,DriversGams!$A$5:$A$23,0),MATCH(Drivers!AA$3,DriversGams!$A$5:$AN$5,0))</f>
        <v>3426.6950443114883</v>
      </c>
      <c r="AB43" s="10">
        <f>INDEX(DriversGams!$A$5:$AN$23,MATCH(Drivers!$A43,DriversGams!$A$5:$A$23,0),MATCH(Drivers!AB$3,DriversGams!$A$5:$AN$5,0))</f>
        <v>3553.5004811744652</v>
      </c>
      <c r="AC43" s="10">
        <f>INDEX(DriversGams!$A$5:$AN$23,MATCH(Drivers!$A43,DriversGams!$A$5:$A$23,0),MATCH(Drivers!AC$3,DriversGams!$A$5:$AN$5,0))</f>
        <v>3681.4875947210799</v>
      </c>
      <c r="AD43" s="10">
        <f>INDEX(DriversGams!$A$5:$AN$23,MATCH(Drivers!$A43,DriversGams!$A$5:$A$23,0),MATCH(Drivers!AD$3,DriversGams!$A$5:$AN$5,0))</f>
        <v>3808.6715697038926</v>
      </c>
      <c r="AE43" s="10">
        <f>INDEX(DriversGams!$A$5:$AN$23,MATCH(Drivers!$A43,DriversGams!$A$5:$A$23,0),MATCH(Drivers!AE$3,DriversGams!$A$5:$AN$5,0))</f>
        <v>3944.446715833516</v>
      </c>
      <c r="AF43" s="10">
        <f>INDEX(DriversGams!$A$5:$AN$23,MATCH(Drivers!$A43,DriversGams!$A$5:$A$23,0),MATCH(Drivers!AF$3,DriversGams!$A$5:$AN$5,0))</f>
        <v>4705.1885505647206</v>
      </c>
      <c r="AG43" s="10">
        <f>INDEX(DriversGams!$A$5:$AN$23,MATCH(Drivers!$A43,DriversGams!$A$5:$A$23,0),MATCH(Drivers!AG$3,DriversGams!$A$5:$AN$5,0))</f>
        <v>5640.560134223615</v>
      </c>
      <c r="AH43" s="126"/>
      <c r="AI43" s="126"/>
      <c r="AJ43" s="126"/>
      <c r="AK43" s="126"/>
      <c r="AL43" s="126"/>
      <c r="AM43" s="126"/>
      <c r="AO43" s="338">
        <f>AO42+1</f>
        <v>2</v>
      </c>
    </row>
    <row r="44" spans="1:41" s="338" customFormat="1">
      <c r="A44" s="134" t="s">
        <v>525</v>
      </c>
      <c r="B44" s="338">
        <f t="shared" ref="B44:B69" si="85">B43+1</f>
        <v>3</v>
      </c>
      <c r="C44" s="331">
        <v>52.810230956688748</v>
      </c>
      <c r="D44" s="10">
        <f>INDEX(DriversGams!$A$5:$AN$23,MATCH(Drivers!$A44,DriversGams!$A$5:$A$23,0),MATCH(Drivers!D$3,DriversGams!$A$5:$AN$5,0))</f>
        <v>54.378263299111374</v>
      </c>
      <c r="E44" s="10">
        <f>INDEX(DriversGams!$A$5:$AN$23,MATCH(Drivers!$A44,DriversGams!$A$5:$A$23,0),MATCH(Drivers!E$3,DriversGams!$A$5:$AN$5,0))</f>
        <v>55.454615052564485</v>
      </c>
      <c r="F44" s="10">
        <f>INDEX(DriversGams!$A$5:$AN$23,MATCH(Drivers!$A44,DriversGams!$A$5:$A$23,0),MATCH(Drivers!F$3,DriversGams!$A$5:$AN$5,0))</f>
        <v>56.007426821348858</v>
      </c>
      <c r="G44" s="10">
        <f>INDEX(DriversGams!$A$5:$AN$23,MATCH(Drivers!$A44,DriversGams!$A$5:$A$23,0),MATCH(Drivers!G$3,DriversGams!$A$5:$AN$5,0))</f>
        <v>56.464911578052892</v>
      </c>
      <c r="H44" s="10">
        <f>INDEX(DriversGams!$A$5:$AN$23,MATCH(Drivers!$A44,DriversGams!$A$5:$A$23,0),MATCH(Drivers!H$3,DriversGams!$A$5:$AN$5,0))</f>
        <v>56.877060395376034</v>
      </c>
      <c r="I44" s="10">
        <f>INDEX(DriversGams!$A$5:$AN$23,MATCH(Drivers!$A44,DriversGams!$A$5:$A$23,0),MATCH(Drivers!I$3,DriversGams!$A$5:$AN$5,0))</f>
        <v>57.505063673964912</v>
      </c>
      <c r="J44" s="10">
        <f>INDEX(DriversGams!$A$5:$AN$23,MATCH(Drivers!$A44,DriversGams!$A$5:$A$23,0),MATCH(Drivers!J$3,DriversGams!$A$5:$AN$5,0))</f>
        <v>57.32815684800174</v>
      </c>
      <c r="K44" s="10">
        <f>INDEX(DriversGams!$A$5:$AN$23,MATCH(Drivers!$A44,DriversGams!$A$5:$A$23,0),MATCH(Drivers!K$3,DriversGams!$A$5:$AN$5,0))</f>
        <v>52.814264316372984</v>
      </c>
      <c r="L44" s="10">
        <f>INDEX(DriversGams!$A$5:$AN$23,MATCH(Drivers!$A44,DriversGams!$A$5:$A$23,0),MATCH(Drivers!L$3,DriversGams!$A$5:$AN$5,0))</f>
        <v>54.632727968245739</v>
      </c>
      <c r="M44" s="10">
        <f>INDEX(DriversGams!$A$5:$AN$23,MATCH(Drivers!$A44,DriversGams!$A$5:$A$23,0),MATCH(Drivers!M$3,DriversGams!$A$5:$AN$5,0))</f>
        <v>56.050743200437424</v>
      </c>
      <c r="N44" s="10">
        <f>INDEX(DriversGams!$A$5:$AN$23,MATCH(Drivers!$A44,DriversGams!$A$5:$A$23,0),MATCH(Drivers!N$3,DriversGams!$A$5:$AN$5,0))</f>
        <v>57.505265184552151</v>
      </c>
      <c r="O44" s="10">
        <f>INDEX(DriversGams!$A$5:$AN$23,MATCH(Drivers!$A44,DriversGams!$A$5:$A$23,0),MATCH(Drivers!O$3,DriversGams!$A$5:$AN$5,0))</f>
        <v>59.042225713593048</v>
      </c>
      <c r="P44" s="10">
        <f>INDEX(DriversGams!$A$5:$AN$23,MATCH(Drivers!$A44,DriversGams!$A$5:$A$23,0),MATCH(Drivers!P$3,DriversGams!$A$5:$AN$5,0))</f>
        <v>61.091454072524741</v>
      </c>
      <c r="Q44" s="10">
        <f>INDEX(DriversGams!$A$5:$AN$23,MATCH(Drivers!$A44,DriversGams!$A$5:$A$23,0),MATCH(Drivers!Q$3,DriversGams!$A$5:$AN$5,0))</f>
        <v>63.233269247881189</v>
      </c>
      <c r="R44" s="10">
        <f>INDEX(DriversGams!$A$5:$AN$23,MATCH(Drivers!$A44,DriversGams!$A$5:$A$23,0),MATCH(Drivers!R$3,DriversGams!$A$5:$AN$5,0))</f>
        <v>65.54122323284534</v>
      </c>
      <c r="S44" s="10">
        <f>INDEX(DriversGams!$A$5:$AN$23,MATCH(Drivers!$A44,DriversGams!$A$5:$A$23,0),MATCH(Drivers!S$3,DriversGams!$A$5:$AN$5,0))</f>
        <v>67.986719538293968</v>
      </c>
      <c r="T44" s="10">
        <f>INDEX(DriversGams!$A$5:$AN$23,MATCH(Drivers!$A44,DriversGams!$A$5:$A$23,0),MATCH(Drivers!T$3,DriversGams!$A$5:$AN$5,0))</f>
        <v>70.874213983271659</v>
      </c>
      <c r="U44" s="10">
        <f>INDEX(DriversGams!$A$5:$AN$23,MATCH(Drivers!$A44,DriversGams!$A$5:$A$23,0),MATCH(Drivers!U$3,DriversGams!$A$5:$AN$5,0))</f>
        <v>74.045528817940578</v>
      </c>
      <c r="V44" s="10">
        <f>INDEX(DriversGams!$A$5:$AN$23,MATCH(Drivers!$A44,DriversGams!$A$5:$A$23,0),MATCH(Drivers!V$3,DriversGams!$A$5:$AN$5,0))</f>
        <v>77.56316891284726</v>
      </c>
      <c r="W44" s="10">
        <f>INDEX(DriversGams!$A$5:$AN$23,MATCH(Drivers!$A44,DriversGams!$A$5:$A$23,0),MATCH(Drivers!W$3,DriversGams!$A$5:$AN$5,0))</f>
        <v>80.508100466023208</v>
      </c>
      <c r="X44" s="10">
        <f>INDEX(DriversGams!$A$5:$AN$23,MATCH(Drivers!$A44,DriversGams!$A$5:$A$23,0),MATCH(Drivers!X$3,DriversGams!$A$5:$AN$5,0))</f>
        <v>83.550550896669435</v>
      </c>
      <c r="Y44" s="10">
        <f>INDEX(DriversGams!$A$5:$AN$23,MATCH(Drivers!$A44,DriversGams!$A$5:$A$23,0),MATCH(Drivers!Y$3,DriversGams!$A$5:$AN$5,0))</f>
        <v>86.588718909711901</v>
      </c>
      <c r="Z44" s="10">
        <f>INDEX(DriversGams!$A$5:$AN$23,MATCH(Drivers!$A44,DriversGams!$A$5:$A$23,0),MATCH(Drivers!Z$3,DriversGams!$A$5:$AN$5,0))</f>
        <v>89.329248234609352</v>
      </c>
      <c r="AA44" s="10">
        <f>INDEX(DriversGams!$A$5:$AN$23,MATCH(Drivers!$A44,DriversGams!$A$5:$A$23,0),MATCH(Drivers!AA$3,DriversGams!$A$5:$AN$5,0))</f>
        <v>92.110485609656209</v>
      </c>
      <c r="AB44" s="10">
        <f>INDEX(DriversGams!$A$5:$AN$23,MATCH(Drivers!$A44,DriversGams!$A$5:$A$23,0),MATCH(Drivers!AB$3,DriversGams!$A$5:$AN$5,0))</f>
        <v>94.99450605825318</v>
      </c>
      <c r="AC44" s="10">
        <f>INDEX(DriversGams!$A$5:$AN$23,MATCH(Drivers!$A44,DriversGams!$A$5:$A$23,0),MATCH(Drivers!AC$3,DriversGams!$A$5:$AN$5,0))</f>
        <v>97.993715292703016</v>
      </c>
      <c r="AD44" s="10">
        <f>INDEX(DriversGams!$A$5:$AN$23,MATCH(Drivers!$A44,DriversGams!$A$5:$A$23,0),MATCH(Drivers!AD$3,DriversGams!$A$5:$AN$5,0))</f>
        <v>100.98993354506905</v>
      </c>
      <c r="AE44" s="10">
        <f>INDEX(DriversGams!$A$5:$AN$23,MATCH(Drivers!$A44,DriversGams!$A$5:$A$23,0),MATCH(Drivers!AE$3,DriversGams!$A$5:$AN$5,0))</f>
        <v>104.21331876554541</v>
      </c>
      <c r="AF44" s="10">
        <f>INDEX(DriversGams!$A$5:$AN$23,MATCH(Drivers!$A44,DriversGams!$A$5:$A$23,0),MATCH(Drivers!AF$3,DriversGams!$A$5:$AN$5,0))</f>
        <v>121.66267135180316</v>
      </c>
      <c r="AG44" s="10">
        <f>INDEX(DriversGams!$A$5:$AN$23,MATCH(Drivers!$A44,DriversGams!$A$5:$A$23,0),MATCH(Drivers!AG$3,DriversGams!$A$5:$AN$5,0))</f>
        <v>143.49631579494425</v>
      </c>
      <c r="AH44" s="126"/>
      <c r="AI44" s="126"/>
      <c r="AJ44" s="126"/>
      <c r="AK44" s="126"/>
      <c r="AL44" s="126"/>
      <c r="AM44" s="126"/>
      <c r="AO44" s="338">
        <f t="shared" ref="AO44:AO57" si="86">AO43+1</f>
        <v>3</v>
      </c>
    </row>
    <row r="45" spans="1:41" s="338" customFormat="1">
      <c r="A45" s="134" t="s">
        <v>522</v>
      </c>
      <c r="B45" s="338">
        <f t="shared" si="85"/>
        <v>4</v>
      </c>
      <c r="C45" s="331">
        <v>93.09690942833015</v>
      </c>
      <c r="D45" s="10">
        <f>INDEX(DriversGams!$A$5:$AN$23,MATCH(Drivers!$A45,DriversGams!$A$5:$A$23,0),MATCH(Drivers!D$3,DriversGams!$A$5:$AN$5,0))</f>
        <v>96.528451605680857</v>
      </c>
      <c r="E45" s="10">
        <f>INDEX(DriversGams!$A$5:$AN$23,MATCH(Drivers!$A45,DriversGams!$A$5:$A$23,0),MATCH(Drivers!E$3,DriversGams!$A$5:$AN$5,0))</f>
        <v>99.093153268336465</v>
      </c>
      <c r="F45" s="10">
        <f>INDEX(DriversGams!$A$5:$AN$23,MATCH(Drivers!$A45,DriversGams!$A$5:$A$23,0),MATCH(Drivers!F$3,DriversGams!$A$5:$AN$5,0))</f>
        <v>100.27063657390499</v>
      </c>
      <c r="G45" s="10">
        <f>INDEX(DriversGams!$A$5:$AN$23,MATCH(Drivers!$A45,DriversGams!$A$5:$A$23,0),MATCH(Drivers!G$3,DriversGams!$A$5:$AN$5,0))</f>
        <v>102.14122479939626</v>
      </c>
      <c r="H45" s="10">
        <f>INDEX(DriversGams!$A$5:$AN$23,MATCH(Drivers!$A45,DriversGams!$A$5:$A$23,0),MATCH(Drivers!H$3,DriversGams!$A$5:$AN$5,0))</f>
        <v>103.23760191108246</v>
      </c>
      <c r="I45" s="10">
        <f>INDEX(DriversGams!$A$5:$AN$23,MATCH(Drivers!$A45,DriversGams!$A$5:$A$23,0),MATCH(Drivers!I$3,DriversGams!$A$5:$AN$5,0))</f>
        <v>104.78353062923429</v>
      </c>
      <c r="J45" s="10">
        <f>INDEX(DriversGams!$A$5:$AN$23,MATCH(Drivers!$A45,DriversGams!$A$5:$A$23,0),MATCH(Drivers!J$3,DriversGams!$A$5:$AN$5,0))</f>
        <v>104.39545455783478</v>
      </c>
      <c r="K45" s="10">
        <f>INDEX(DriversGams!$A$5:$AN$23,MATCH(Drivers!$A45,DriversGams!$A$5:$A$23,0),MATCH(Drivers!K$3,DriversGams!$A$5:$AN$5,0))</f>
        <v>99.491076362289476</v>
      </c>
      <c r="L45" s="10">
        <f>INDEX(DriversGams!$A$5:$AN$23,MATCH(Drivers!$A45,DriversGams!$A$5:$A$23,0),MATCH(Drivers!L$3,DriversGams!$A$5:$AN$5,0))</f>
        <v>103.28612398085788</v>
      </c>
      <c r="M45" s="10">
        <f>INDEX(DriversGams!$A$5:$AN$23,MATCH(Drivers!$A45,DriversGams!$A$5:$A$23,0),MATCH(Drivers!M$3,DriversGams!$A$5:$AN$5,0))</f>
        <v>106.33050749233654</v>
      </c>
      <c r="N45" s="10">
        <f>INDEX(DriversGams!$A$5:$AN$23,MATCH(Drivers!$A45,DriversGams!$A$5:$A$23,0),MATCH(Drivers!N$3,DriversGams!$A$5:$AN$5,0))</f>
        <v>108.99905608842175</v>
      </c>
      <c r="O45" s="10">
        <f>INDEX(DriversGams!$A$5:$AN$23,MATCH(Drivers!$A45,DriversGams!$A$5:$A$23,0),MATCH(Drivers!O$3,DriversGams!$A$5:$AN$5,0))</f>
        <v>111.76576851480297</v>
      </c>
      <c r="P45" s="10">
        <f>INDEX(DriversGams!$A$5:$AN$23,MATCH(Drivers!$A45,DriversGams!$A$5:$A$23,0),MATCH(Drivers!P$3,DriversGams!$A$5:$AN$5,0))</f>
        <v>115.46196542981858</v>
      </c>
      <c r="Q45" s="10">
        <f>INDEX(DriversGams!$A$5:$AN$23,MATCH(Drivers!$A45,DriversGams!$A$5:$A$23,0),MATCH(Drivers!Q$3,DriversGams!$A$5:$AN$5,0))</f>
        <v>119.11278186874333</v>
      </c>
      <c r="R45" s="10">
        <f>INDEX(DriversGams!$A$5:$AN$23,MATCH(Drivers!$A45,DriversGams!$A$5:$A$23,0),MATCH(Drivers!R$3,DriversGams!$A$5:$AN$5,0))</f>
        <v>123.04870961262834</v>
      </c>
      <c r="S45" s="10">
        <f>INDEX(DriversGams!$A$5:$AN$23,MATCH(Drivers!$A45,DriversGams!$A$5:$A$23,0),MATCH(Drivers!S$3,DriversGams!$A$5:$AN$5,0))</f>
        <v>127.14027720040175</v>
      </c>
      <c r="T45" s="10">
        <f>INDEX(DriversGams!$A$5:$AN$23,MATCH(Drivers!$A45,DriversGams!$A$5:$A$23,0),MATCH(Drivers!T$3,DriversGams!$A$5:$AN$5,0))</f>
        <v>131.90315248051598</v>
      </c>
      <c r="U45" s="10">
        <f>INDEX(DriversGams!$A$5:$AN$23,MATCH(Drivers!$A45,DriversGams!$A$5:$A$23,0),MATCH(Drivers!U$3,DriversGams!$A$5:$AN$5,0))</f>
        <v>136.95053667272771</v>
      </c>
      <c r="V45" s="10">
        <f>INDEX(DriversGams!$A$5:$AN$23,MATCH(Drivers!$A45,DriversGams!$A$5:$A$23,0),MATCH(Drivers!V$3,DriversGams!$A$5:$AN$5,0))</f>
        <v>143.4235415650767</v>
      </c>
      <c r="W45" s="10">
        <f>INDEX(DriversGams!$A$5:$AN$23,MATCH(Drivers!$A45,DriversGams!$A$5:$A$23,0),MATCH(Drivers!W$3,DriversGams!$A$5:$AN$5,0))</f>
        <v>148.44944055182367</v>
      </c>
      <c r="X45" s="10">
        <f>INDEX(DriversGams!$A$5:$AN$23,MATCH(Drivers!$A45,DriversGams!$A$5:$A$23,0),MATCH(Drivers!X$3,DriversGams!$A$5:$AN$5,0))</f>
        <v>153.56133470992455</v>
      </c>
      <c r="Y45" s="10">
        <f>INDEX(DriversGams!$A$5:$AN$23,MATCH(Drivers!$A45,DriversGams!$A$5:$A$23,0),MATCH(Drivers!Y$3,DriversGams!$A$5:$AN$5,0))</f>
        <v>158.55273573174551</v>
      </c>
      <c r="Z45" s="10">
        <f>INDEX(DriversGams!$A$5:$AN$23,MATCH(Drivers!$A45,DriversGams!$A$5:$A$23,0),MATCH(Drivers!Z$3,DriversGams!$A$5:$AN$5,0))</f>
        <v>162.98203823367507</v>
      </c>
      <c r="AA45" s="10">
        <f>INDEX(DriversGams!$A$5:$AN$23,MATCH(Drivers!$A45,DriversGams!$A$5:$A$23,0),MATCH(Drivers!AA$3,DriversGams!$A$5:$AN$5,0))</f>
        <v>167.35044351257403</v>
      </c>
      <c r="AB45" s="10">
        <f>INDEX(DriversGams!$A$5:$AN$23,MATCH(Drivers!$A45,DriversGams!$A$5:$A$23,0),MATCH(Drivers!AB$3,DriversGams!$A$5:$AN$5,0))</f>
        <v>171.65486302108059</v>
      </c>
      <c r="AC45" s="10">
        <f>INDEX(DriversGams!$A$5:$AN$23,MATCH(Drivers!$A45,DriversGams!$A$5:$A$23,0),MATCH(Drivers!AC$3,DriversGams!$A$5:$AN$5,0))</f>
        <v>176.08107453733999</v>
      </c>
      <c r="AD45" s="10">
        <f>INDEX(DriversGams!$A$5:$AN$23,MATCH(Drivers!$A45,DriversGams!$A$5:$A$23,0),MATCH(Drivers!AD$3,DriversGams!$A$5:$AN$5,0))</f>
        <v>180.41794288911913</v>
      </c>
      <c r="AE45" s="10">
        <f>INDEX(DriversGams!$A$5:$AN$23,MATCH(Drivers!$A45,DriversGams!$A$5:$A$23,0),MATCH(Drivers!AE$3,DriversGams!$A$5:$AN$5,0))</f>
        <v>185.07116963513937</v>
      </c>
      <c r="AF45" s="10">
        <f>INDEX(DriversGams!$A$5:$AN$23,MATCH(Drivers!$A45,DriversGams!$A$5:$A$23,0),MATCH(Drivers!AF$3,DriversGams!$A$5:$AN$5,0))</f>
        <v>210.47080014402883</v>
      </c>
      <c r="AG45" s="10">
        <f>INDEX(DriversGams!$A$5:$AN$23,MATCH(Drivers!$A45,DriversGams!$A$5:$A$23,0),MATCH(Drivers!AG$3,DriversGams!$A$5:$AN$5,0))</f>
        <v>243.05160942969451</v>
      </c>
      <c r="AH45" s="126"/>
      <c r="AI45" s="126"/>
      <c r="AJ45" s="126"/>
      <c r="AK45" s="126"/>
      <c r="AL45" s="126"/>
      <c r="AM45" s="126"/>
      <c r="AO45" s="338">
        <f t="shared" si="86"/>
        <v>4</v>
      </c>
    </row>
    <row r="46" spans="1:41" s="338" customFormat="1">
      <c r="A46" s="134" t="s">
        <v>599</v>
      </c>
      <c r="B46" s="338">
        <f t="shared" si="85"/>
        <v>5</v>
      </c>
      <c r="C46" s="331">
        <v>1.2396211872289537E-4</v>
      </c>
      <c r="D46" s="10">
        <f>INDEX(DriversGams!$A$5:$AN$23,MATCH(Drivers!$A46,DriversGams!$A$5:$A$23,0),MATCH(Drivers!D$3,DriversGams!$A$5:$AN$5,0))</f>
        <v>1.3430249605340537E-4</v>
      </c>
      <c r="E46" s="10">
        <f>INDEX(DriversGams!$A$5:$AN$23,MATCH(Drivers!$A46,DriversGams!$A$5:$A$23,0),MATCH(Drivers!E$3,DriversGams!$A$5:$AN$5,0))</f>
        <v>1.477836570361403E-4</v>
      </c>
      <c r="F46" s="10">
        <f>INDEX(DriversGams!$A$5:$AN$23,MATCH(Drivers!$A46,DriversGams!$A$5:$A$23,0),MATCH(Drivers!F$3,DriversGams!$A$5:$AN$5,0))</f>
        <v>1.4493909280747047E-4</v>
      </c>
      <c r="G46" s="10">
        <f>INDEX(DriversGams!$A$5:$AN$23,MATCH(Drivers!$A46,DriversGams!$A$5:$A$23,0),MATCH(Drivers!G$3,DriversGams!$A$5:$AN$5,0))</f>
        <v>1.4200529889887584E-4</v>
      </c>
      <c r="H46" s="10">
        <f>INDEX(DriversGams!$A$5:$AN$23,MATCH(Drivers!$A46,DriversGams!$A$5:$A$23,0),MATCH(Drivers!H$3,DriversGams!$A$5:$AN$5,0))</f>
        <v>1.3776770694110351E-4</v>
      </c>
      <c r="I46" s="10">
        <f>INDEX(DriversGams!$A$5:$AN$23,MATCH(Drivers!$A46,DriversGams!$A$5:$A$23,0),MATCH(Drivers!I$3,DriversGams!$A$5:$AN$5,0))</f>
        <v>1.4521819209922397E-4</v>
      </c>
      <c r="J46" s="10">
        <f>INDEX(DriversGams!$A$5:$AN$23,MATCH(Drivers!$A46,DriversGams!$A$5:$A$23,0),MATCH(Drivers!J$3,DriversGams!$A$5:$AN$5,0))</f>
        <v>1.4770126559241991E-4</v>
      </c>
      <c r="K46" s="10">
        <f>INDEX(DriversGams!$A$5:$AN$23,MATCH(Drivers!$A46,DriversGams!$A$5:$A$23,0),MATCH(Drivers!K$3,DriversGams!$A$5:$AN$5,0))</f>
        <v>1.1606448888181698E-4</v>
      </c>
      <c r="L46" s="10">
        <f>INDEX(DriversGams!$A$5:$AN$23,MATCH(Drivers!$A46,DriversGams!$A$5:$A$23,0),MATCH(Drivers!L$3,DriversGams!$A$5:$AN$5,0))</f>
        <v>1.3158000361275252E-4</v>
      </c>
      <c r="M46" s="10">
        <f>INDEX(DriversGams!$A$5:$AN$23,MATCH(Drivers!$A46,DriversGams!$A$5:$A$23,0),MATCH(Drivers!M$3,DriversGams!$A$5:$AN$5,0))</f>
        <v>1.3224268675386203E-4</v>
      </c>
      <c r="N46" s="10">
        <f>INDEX(DriversGams!$A$5:$AN$23,MATCH(Drivers!$A46,DriversGams!$A$5:$A$23,0),MATCH(Drivers!N$3,DriversGams!$A$5:$AN$5,0))</f>
        <v>0.15051397991229223</v>
      </c>
      <c r="O46" s="10">
        <f>INDEX(DriversGams!$A$5:$AN$23,MATCH(Drivers!$A46,DriversGams!$A$5:$A$23,0),MATCH(Drivers!O$3,DriversGams!$A$5:$AN$5,0))</f>
        <v>0.35053118183466497</v>
      </c>
      <c r="P46" s="10">
        <f>INDEX(DriversGams!$A$5:$AN$23,MATCH(Drivers!$A46,DriversGams!$A$5:$A$23,0),MATCH(Drivers!P$3,DriversGams!$A$5:$AN$5,0))</f>
        <v>0.56166319589957658</v>
      </c>
      <c r="Q46" s="10">
        <f>INDEX(DriversGams!$A$5:$AN$23,MATCH(Drivers!$A46,DriversGams!$A$5:$A$23,0),MATCH(Drivers!Q$3,DriversGams!$A$5:$AN$5,0))</f>
        <v>0.8219822931849754</v>
      </c>
      <c r="R46" s="10">
        <f>INDEX(DriversGams!$A$5:$AN$23,MATCH(Drivers!$A46,DriversGams!$A$5:$A$23,0),MATCH(Drivers!R$3,DriversGams!$A$5:$AN$5,0))</f>
        <v>1.1056805188119785</v>
      </c>
      <c r="S46" s="10">
        <f>INDEX(DriversGams!$A$5:$AN$23,MATCH(Drivers!$A46,DriversGams!$A$5:$A$23,0),MATCH(Drivers!S$3,DriversGams!$A$5:$AN$5,0))</f>
        <v>1.4303817134563528</v>
      </c>
      <c r="T46" s="10">
        <f>INDEX(DriversGams!$A$5:$AN$23,MATCH(Drivers!$A46,DriversGams!$A$5:$A$23,0),MATCH(Drivers!T$3,DriversGams!$A$5:$AN$5,0))</f>
        <v>1.823926942100037</v>
      </c>
      <c r="U46" s="10">
        <f>INDEX(DriversGams!$A$5:$AN$23,MATCH(Drivers!$A46,DriversGams!$A$5:$A$23,0),MATCH(Drivers!U$3,DriversGams!$A$5:$AN$5,0))</f>
        <v>2.163975902330916</v>
      </c>
      <c r="V46" s="10">
        <f>INDEX(DriversGams!$A$5:$AN$23,MATCH(Drivers!$A46,DriversGams!$A$5:$A$23,0),MATCH(Drivers!V$3,DriversGams!$A$5:$AN$5,0))</f>
        <v>2.5864858359478857</v>
      </c>
      <c r="W46" s="10">
        <f>INDEX(DriversGams!$A$5:$AN$23,MATCH(Drivers!$A46,DriversGams!$A$5:$A$23,0),MATCH(Drivers!W$3,DriversGams!$A$5:$AN$5,0))</f>
        <v>2.9717223228495597</v>
      </c>
      <c r="X46" s="10">
        <f>INDEX(DriversGams!$A$5:$AN$23,MATCH(Drivers!$A46,DriversGams!$A$5:$A$23,0),MATCH(Drivers!X$3,DriversGams!$A$5:$AN$5,0))</f>
        <v>3.3265629324616204</v>
      </c>
      <c r="Y46" s="10">
        <f>INDEX(DriversGams!$A$5:$AN$23,MATCH(Drivers!$A46,DriversGams!$A$5:$A$23,0),MATCH(Drivers!Y$3,DriversGams!$A$5:$AN$5,0))</f>
        <v>3.6723064769885072</v>
      </c>
      <c r="Z46" s="10">
        <f>INDEX(DriversGams!$A$5:$AN$23,MATCH(Drivers!$A46,DriversGams!$A$5:$A$23,0),MATCH(Drivers!Z$3,DriversGams!$A$5:$AN$5,0))</f>
        <v>4.0159861819577758</v>
      </c>
      <c r="AA46" s="10">
        <f>INDEX(DriversGams!$A$5:$AN$23,MATCH(Drivers!$A46,DriversGams!$A$5:$A$23,0),MATCH(Drivers!AA$3,DriversGams!$A$5:$AN$5,0))</f>
        <v>4.3499132079394194</v>
      </c>
      <c r="AB46" s="10">
        <f>INDEX(DriversGams!$A$5:$AN$23,MATCH(Drivers!$A46,DriversGams!$A$5:$A$23,0),MATCH(Drivers!AB$3,DriversGams!$A$5:$AN$5,0))</f>
        <v>4.7643150992383516</v>
      </c>
      <c r="AC46" s="10">
        <f>INDEX(DriversGams!$A$5:$AN$23,MATCH(Drivers!$A46,DriversGams!$A$5:$A$23,0),MATCH(Drivers!AC$3,DriversGams!$A$5:$AN$5,0))</f>
        <v>5.163767206871178</v>
      </c>
      <c r="AD46" s="10">
        <f>INDEX(DriversGams!$A$5:$AN$23,MATCH(Drivers!$A46,DriversGams!$A$5:$A$23,0),MATCH(Drivers!AD$3,DriversGams!$A$5:$AN$5,0))</f>
        <v>5.5632193145040043</v>
      </c>
      <c r="AE46" s="10">
        <f>INDEX(DriversGams!$A$5:$AN$23,MATCH(Drivers!$A46,DriversGams!$A$5:$A$23,0),MATCH(Drivers!AE$3,DriversGams!$A$5:$AN$5,0))</f>
        <v>5.9626714221368289</v>
      </c>
      <c r="AF46" s="10">
        <f>INDEX(DriversGams!$A$5:$AN$23,MATCH(Drivers!$A46,DriversGams!$A$5:$A$23,0),MATCH(Drivers!AF$3,DriversGams!$A$5:$AN$5,0))</f>
        <v>6.5259546856367683</v>
      </c>
      <c r="AG46" s="10">
        <f>INDEX(DriversGams!$A$5:$AN$23,MATCH(Drivers!$A46,DriversGams!$A$5:$A$23,0),MATCH(Drivers!AG$3,DriversGams!$A$5:$AN$5,0))</f>
        <v>6.7035697491674693</v>
      </c>
      <c r="AH46" s="126"/>
      <c r="AI46" s="126"/>
      <c r="AJ46" s="126"/>
      <c r="AK46" s="126"/>
      <c r="AL46" s="126"/>
      <c r="AM46" s="126"/>
      <c r="AO46" s="338">
        <f t="shared" si="86"/>
        <v>5</v>
      </c>
    </row>
    <row r="47" spans="1:41" s="338" customFormat="1">
      <c r="A47" s="134" t="s">
        <v>388</v>
      </c>
      <c r="B47" s="338">
        <f t="shared" si="85"/>
        <v>6</v>
      </c>
      <c r="C47" s="331">
        <v>13.345629432701433</v>
      </c>
      <c r="D47" s="10">
        <f>INDEX(DriversGams!$A$5:$AN$23,MATCH(Drivers!$A47,DriversGams!$A$5:$A$23,0),MATCH(Drivers!D$3,DriversGams!$A$5:$AN$5,0))</f>
        <v>13.756076065024089</v>
      </c>
      <c r="E47" s="10">
        <f>INDEX(DriversGams!$A$5:$AN$23,MATCH(Drivers!$A47,DriversGams!$A$5:$A$23,0),MATCH(Drivers!E$3,DriversGams!$A$5:$AN$5,0))</f>
        <v>13.995409765444945</v>
      </c>
      <c r="F47" s="10">
        <f>INDEX(DriversGams!$A$5:$AN$23,MATCH(Drivers!$A47,DriversGams!$A$5:$A$23,0),MATCH(Drivers!F$3,DriversGams!$A$5:$AN$5,0))</f>
        <v>14.312819830135872</v>
      </c>
      <c r="G47" s="10">
        <f>INDEX(DriversGams!$A$5:$AN$23,MATCH(Drivers!$A47,DriversGams!$A$5:$A$23,0),MATCH(Drivers!G$3,DriversGams!$A$5:$AN$5,0))</f>
        <v>14.309411781461762</v>
      </c>
      <c r="H47" s="10">
        <f>INDEX(DriversGams!$A$5:$AN$23,MATCH(Drivers!$A47,DriversGams!$A$5:$A$23,0),MATCH(Drivers!H$3,DriversGams!$A$5:$AN$5,0))</f>
        <v>14.369824745766319</v>
      </c>
      <c r="I47" s="10">
        <f>INDEX(DriversGams!$A$5:$AN$23,MATCH(Drivers!$A47,DriversGams!$A$5:$A$23,0),MATCH(Drivers!I$3,DriversGams!$A$5:$AN$5,0))</f>
        <v>14.387549149703611</v>
      </c>
      <c r="J47" s="10">
        <f>INDEX(DriversGams!$A$5:$AN$23,MATCH(Drivers!$A47,DriversGams!$A$5:$A$23,0),MATCH(Drivers!J$3,DriversGams!$A$5:$AN$5,0))</f>
        <v>14.266695247388194</v>
      </c>
      <c r="K47" s="10">
        <f>INDEX(DriversGams!$A$5:$AN$23,MATCH(Drivers!$A47,DriversGams!$A$5:$A$23,0),MATCH(Drivers!K$3,DriversGams!$A$5:$AN$5,0))</f>
        <v>12.525052568096694</v>
      </c>
      <c r="L47" s="10">
        <f>INDEX(DriversGams!$A$5:$AN$23,MATCH(Drivers!$A47,DriversGams!$A$5:$A$23,0),MATCH(Drivers!L$3,DriversGams!$A$5:$AN$5,0))</f>
        <v>12.930087256639274</v>
      </c>
      <c r="M47" s="10">
        <f>INDEX(DriversGams!$A$5:$AN$23,MATCH(Drivers!$A47,DriversGams!$A$5:$A$23,0),MATCH(Drivers!M$3,DriversGams!$A$5:$AN$5,0))</f>
        <v>13.180786331034364</v>
      </c>
      <c r="N47" s="10">
        <f>INDEX(DriversGams!$A$5:$AN$23,MATCH(Drivers!$A47,DriversGams!$A$5:$A$23,0),MATCH(Drivers!N$3,DriversGams!$A$5:$AN$5,0))</f>
        <v>13.466744625226033</v>
      </c>
      <c r="O47" s="10">
        <f>INDEX(DriversGams!$A$5:$AN$23,MATCH(Drivers!$A47,DriversGams!$A$5:$A$23,0),MATCH(Drivers!O$3,DriversGams!$A$5:$AN$5,0))</f>
        <v>13.756987550310342</v>
      </c>
      <c r="P47" s="10">
        <f>INDEX(DriversGams!$A$5:$AN$23,MATCH(Drivers!$A47,DriversGams!$A$5:$A$23,0),MATCH(Drivers!P$3,DriversGams!$A$5:$AN$5,0))</f>
        <v>14.130425064270172</v>
      </c>
      <c r="Q47" s="10">
        <f>INDEX(DriversGams!$A$5:$AN$23,MATCH(Drivers!$A47,DriversGams!$A$5:$A$23,0),MATCH(Drivers!Q$3,DriversGams!$A$5:$AN$5,0))</f>
        <v>14.476692152879085</v>
      </c>
      <c r="R47" s="10">
        <f>INDEX(DriversGams!$A$5:$AN$23,MATCH(Drivers!$A47,DriversGams!$A$5:$A$23,0),MATCH(Drivers!R$3,DriversGams!$A$5:$AN$5,0))</f>
        <v>14.847422759886161</v>
      </c>
      <c r="S47" s="10">
        <f>INDEX(DriversGams!$A$5:$AN$23,MATCH(Drivers!$A47,DriversGams!$A$5:$A$23,0),MATCH(Drivers!S$3,DriversGams!$A$5:$AN$5,0))</f>
        <v>15.177874180932145</v>
      </c>
      <c r="T47" s="10">
        <f>INDEX(DriversGams!$A$5:$AN$23,MATCH(Drivers!$A47,DriversGams!$A$5:$A$23,0),MATCH(Drivers!T$3,DriversGams!$A$5:$AN$5,0))</f>
        <v>15.558693059078216</v>
      </c>
      <c r="U47" s="10">
        <f>INDEX(DriversGams!$A$5:$AN$23,MATCH(Drivers!$A47,DriversGams!$A$5:$A$23,0),MATCH(Drivers!U$3,DriversGams!$A$5:$AN$5,0))</f>
        <v>16.006239343679194</v>
      </c>
      <c r="V47" s="10">
        <f>INDEX(DriversGams!$A$5:$AN$23,MATCH(Drivers!$A47,DriversGams!$A$5:$A$23,0),MATCH(Drivers!V$3,DriversGams!$A$5:$AN$5,0))</f>
        <v>16.623055143784583</v>
      </c>
      <c r="W47" s="10">
        <f>INDEX(DriversGams!$A$5:$AN$23,MATCH(Drivers!$A47,DriversGams!$A$5:$A$23,0),MATCH(Drivers!W$3,DriversGams!$A$5:$AN$5,0))</f>
        <v>17.080721014814923</v>
      </c>
      <c r="X47" s="10">
        <f>INDEX(DriversGams!$A$5:$AN$23,MATCH(Drivers!$A47,DriversGams!$A$5:$A$23,0),MATCH(Drivers!X$3,DriversGams!$A$5:$AN$5,0))</f>
        <v>17.530831272272298</v>
      </c>
      <c r="Y47" s="10">
        <f>INDEX(DriversGams!$A$5:$AN$23,MATCH(Drivers!$A47,DriversGams!$A$5:$A$23,0),MATCH(Drivers!Y$3,DriversGams!$A$5:$AN$5,0))</f>
        <v>17.953586508972155</v>
      </c>
      <c r="Z47" s="10">
        <f>INDEX(DriversGams!$A$5:$AN$23,MATCH(Drivers!$A47,DriversGams!$A$5:$A$23,0),MATCH(Drivers!Z$3,DriversGams!$A$5:$AN$5,0))</f>
        <v>18.368578959726197</v>
      </c>
      <c r="AA47" s="10">
        <f>INDEX(DriversGams!$A$5:$AN$23,MATCH(Drivers!$A47,DriversGams!$A$5:$A$23,0),MATCH(Drivers!AA$3,DriversGams!$A$5:$AN$5,0))</f>
        <v>18.745546649917802</v>
      </c>
      <c r="AB47" s="10">
        <f>INDEX(DriversGams!$A$5:$AN$23,MATCH(Drivers!$A47,DriversGams!$A$5:$A$23,0),MATCH(Drivers!AB$3,DriversGams!$A$5:$AN$5,0))</f>
        <v>19.147258903928364</v>
      </c>
      <c r="AC47" s="10">
        <f>INDEX(DriversGams!$A$5:$AN$23,MATCH(Drivers!$A47,DriversGams!$A$5:$A$23,0),MATCH(Drivers!AC$3,DriversGams!$A$5:$AN$5,0))</f>
        <v>19.629191358712461</v>
      </c>
      <c r="AD47" s="10">
        <f>INDEX(DriversGams!$A$5:$AN$23,MATCH(Drivers!$A47,DriversGams!$A$5:$A$23,0),MATCH(Drivers!AD$3,DriversGams!$A$5:$AN$5,0))</f>
        <v>20.115106471970925</v>
      </c>
      <c r="AE47" s="10">
        <f>INDEX(DriversGams!$A$5:$AN$23,MATCH(Drivers!$A47,DriversGams!$A$5:$A$23,0),MATCH(Drivers!AE$3,DriversGams!$A$5:$AN$5,0))</f>
        <v>20.643302882324143</v>
      </c>
      <c r="AF47" s="10">
        <f>INDEX(DriversGams!$A$5:$AN$23,MATCH(Drivers!$A47,DriversGams!$A$5:$A$23,0),MATCH(Drivers!AF$3,DriversGams!$A$5:$AN$5,0))</f>
        <v>23.730349531230868</v>
      </c>
      <c r="AG47" s="10">
        <f>INDEX(DriversGams!$A$5:$AN$23,MATCH(Drivers!$A47,DriversGams!$A$5:$A$23,0),MATCH(Drivers!AG$3,DriversGams!$A$5:$AN$5,0))</f>
        <v>27.594795969843762</v>
      </c>
      <c r="AH47" s="126"/>
      <c r="AI47" s="126"/>
      <c r="AJ47" s="126"/>
      <c r="AK47" s="126"/>
      <c r="AL47" s="126"/>
      <c r="AM47" s="126"/>
      <c r="AO47" s="338">
        <f t="shared" si="86"/>
        <v>6</v>
      </c>
    </row>
    <row r="48" spans="1:41" s="338" customFormat="1">
      <c r="A48" s="134" t="s">
        <v>387</v>
      </c>
      <c r="B48" s="338">
        <f t="shared" si="85"/>
        <v>7</v>
      </c>
      <c r="C48" s="331">
        <v>205.448728044604</v>
      </c>
      <c r="D48" s="10">
        <f>INDEX(DriversGams!$A$5:$AN$23,MATCH(Drivers!$A48,DriversGams!$A$5:$A$23,0),MATCH(Drivers!D$3,DriversGams!$A$5:$AN$5,0))</f>
        <v>210.62848335740301</v>
      </c>
      <c r="E48" s="10">
        <f>INDEX(DriversGams!$A$5:$AN$23,MATCH(Drivers!$A48,DriversGams!$A$5:$A$23,0),MATCH(Drivers!E$3,DriversGams!$A$5:$AN$5,0))</f>
        <v>211.60851541746266</v>
      </c>
      <c r="F48" s="10">
        <f>INDEX(DriversGams!$A$5:$AN$23,MATCH(Drivers!$A48,DriversGams!$A$5:$A$23,0),MATCH(Drivers!F$3,DriversGams!$A$5:$AN$5,0))</f>
        <v>218.1589355741321</v>
      </c>
      <c r="G48" s="10">
        <f>INDEX(DriversGams!$A$5:$AN$23,MATCH(Drivers!$A48,DriversGams!$A$5:$A$23,0),MATCH(Drivers!G$3,DriversGams!$A$5:$AN$5,0))</f>
        <v>214.57113807895081</v>
      </c>
      <c r="H48" s="10">
        <f>INDEX(DriversGams!$A$5:$AN$23,MATCH(Drivers!$A48,DriversGams!$A$5:$A$23,0),MATCH(Drivers!H$3,DriversGams!$A$5:$AN$5,0))</f>
        <v>220.75414904625237</v>
      </c>
      <c r="I48" s="10">
        <f>INDEX(DriversGams!$A$5:$AN$23,MATCH(Drivers!$A48,DriversGams!$A$5:$A$23,0),MATCH(Drivers!I$3,DriversGams!$A$5:$AN$5,0))</f>
        <v>219.78974730517112</v>
      </c>
      <c r="J48" s="10">
        <f>INDEX(DriversGams!$A$5:$AN$23,MATCH(Drivers!$A48,DriversGams!$A$5:$A$23,0),MATCH(Drivers!J$3,DriversGams!$A$5:$AN$5,0))</f>
        <v>217.21894206965595</v>
      </c>
      <c r="K48" s="10">
        <f>INDEX(DriversGams!$A$5:$AN$23,MATCH(Drivers!$A48,DriversGams!$A$5:$A$23,0),MATCH(Drivers!K$3,DriversGams!$A$5:$AN$5,0))</f>
        <v>199.99164522911343</v>
      </c>
      <c r="L48" s="10">
        <f>INDEX(DriversGams!$A$5:$AN$23,MATCH(Drivers!$A48,DriversGams!$A$5:$A$23,0),MATCH(Drivers!L$3,DriversGams!$A$5:$AN$5,0))</f>
        <v>204.08883321501818</v>
      </c>
      <c r="M48" s="10">
        <f>INDEX(DriversGams!$A$5:$AN$23,MATCH(Drivers!$A48,DriversGams!$A$5:$A$23,0),MATCH(Drivers!M$3,DriversGams!$A$5:$AN$5,0))</f>
        <v>206.97818163625323</v>
      </c>
      <c r="N48" s="10">
        <f>INDEX(DriversGams!$A$5:$AN$23,MATCH(Drivers!$A48,DriversGams!$A$5:$A$23,0),MATCH(Drivers!N$3,DriversGams!$A$5:$AN$5,0))</f>
        <v>210.33221772341548</v>
      </c>
      <c r="O48" s="10">
        <f>INDEX(DriversGams!$A$5:$AN$23,MATCH(Drivers!$A48,DriversGams!$A$5:$A$23,0),MATCH(Drivers!O$3,DriversGams!$A$5:$AN$5,0))</f>
        <v>214.05164127629726</v>
      </c>
      <c r="P48" s="10">
        <f>INDEX(DriversGams!$A$5:$AN$23,MATCH(Drivers!$A48,DriversGams!$A$5:$A$23,0),MATCH(Drivers!P$3,DriversGams!$A$5:$AN$5,0))</f>
        <v>218.26950734748783</v>
      </c>
      <c r="Q48" s="10">
        <f>INDEX(DriversGams!$A$5:$AN$23,MATCH(Drivers!$A48,DriversGams!$A$5:$A$23,0),MATCH(Drivers!Q$3,DriversGams!$A$5:$AN$5,0))</f>
        <v>222.74532292840362</v>
      </c>
      <c r="R48" s="10">
        <f>INDEX(DriversGams!$A$5:$AN$23,MATCH(Drivers!$A48,DriversGams!$A$5:$A$23,0),MATCH(Drivers!R$3,DriversGams!$A$5:$AN$5,0))</f>
        <v>227.80759590000162</v>
      </c>
      <c r="S48" s="10">
        <f>INDEX(DriversGams!$A$5:$AN$23,MATCH(Drivers!$A48,DriversGams!$A$5:$A$23,0),MATCH(Drivers!S$3,DriversGams!$A$5:$AN$5,0))</f>
        <v>232.55345995400322</v>
      </c>
      <c r="T48" s="10">
        <f>INDEX(DriversGams!$A$5:$AN$23,MATCH(Drivers!$A48,DriversGams!$A$5:$A$23,0),MATCH(Drivers!T$3,DriversGams!$A$5:$AN$5,0))</f>
        <v>237.79337880582003</v>
      </c>
      <c r="U48" s="10">
        <f>INDEX(DriversGams!$A$5:$AN$23,MATCH(Drivers!$A48,DriversGams!$A$5:$A$23,0),MATCH(Drivers!U$3,DriversGams!$A$5:$AN$5,0))</f>
        <v>243.74513515672018</v>
      </c>
      <c r="V48" s="10">
        <f>INDEX(DriversGams!$A$5:$AN$23,MATCH(Drivers!$A48,DriversGams!$A$5:$A$23,0),MATCH(Drivers!V$3,DriversGams!$A$5:$AN$5,0))</f>
        <v>253.52723956492915</v>
      </c>
      <c r="W48" s="10">
        <f>INDEX(DriversGams!$A$5:$AN$23,MATCH(Drivers!$A48,DriversGams!$A$5:$A$23,0),MATCH(Drivers!W$3,DriversGams!$A$5:$AN$5,0))</f>
        <v>261.5917718487342</v>
      </c>
      <c r="X48" s="10">
        <f>INDEX(DriversGams!$A$5:$AN$23,MATCH(Drivers!$A48,DriversGams!$A$5:$A$23,0),MATCH(Drivers!X$3,DriversGams!$A$5:$AN$5,0))</f>
        <v>269.82348252080283</v>
      </c>
      <c r="Y48" s="10">
        <f>INDEX(DriversGams!$A$5:$AN$23,MATCH(Drivers!$A48,DriversGams!$A$5:$A$23,0),MATCH(Drivers!Y$3,DriversGams!$A$5:$AN$5,0))</f>
        <v>277.80765745342347</v>
      </c>
      <c r="Z48" s="10">
        <f>INDEX(DriversGams!$A$5:$AN$23,MATCH(Drivers!$A48,DriversGams!$A$5:$A$23,0),MATCH(Drivers!Z$3,DriversGams!$A$5:$AN$5,0))</f>
        <v>286.58183866079798</v>
      </c>
      <c r="AA48" s="10">
        <f>INDEX(DriversGams!$A$5:$AN$23,MATCH(Drivers!$A48,DriversGams!$A$5:$A$23,0),MATCH(Drivers!AA$3,DriversGams!$A$5:$AN$5,0))</f>
        <v>294.67989742289103</v>
      </c>
      <c r="AB48" s="10">
        <f>INDEX(DriversGams!$A$5:$AN$23,MATCH(Drivers!$A48,DriversGams!$A$5:$A$23,0),MATCH(Drivers!AB$3,DriversGams!$A$5:$AN$5,0))</f>
        <v>302.71797532899916</v>
      </c>
      <c r="AC48" s="10">
        <f>INDEX(DriversGams!$A$5:$AN$23,MATCH(Drivers!$A48,DriversGams!$A$5:$A$23,0),MATCH(Drivers!AC$3,DriversGams!$A$5:$AN$5,0))</f>
        <v>310.82364594658299</v>
      </c>
      <c r="AD48" s="10">
        <f>INDEX(DriversGams!$A$5:$AN$23,MATCH(Drivers!$A48,DriversGams!$A$5:$A$23,0),MATCH(Drivers!AD$3,DriversGams!$A$5:$AN$5,0))</f>
        <v>318.71666377975123</v>
      </c>
      <c r="AE48" s="10">
        <f>INDEX(DriversGams!$A$5:$AN$23,MATCH(Drivers!$A48,DriversGams!$A$5:$A$23,0),MATCH(Drivers!AE$3,DriversGams!$A$5:$AN$5,0))</f>
        <v>327.05008255949957</v>
      </c>
      <c r="AF48" s="10">
        <f>INDEX(DriversGams!$A$5:$AN$23,MATCH(Drivers!$A48,DriversGams!$A$5:$A$23,0),MATCH(Drivers!AF$3,DriversGams!$A$5:$AN$5,0))</f>
        <v>372.89094507507775</v>
      </c>
      <c r="AG48" s="10">
        <f>INDEX(DriversGams!$A$5:$AN$23,MATCH(Drivers!$A48,DriversGams!$A$5:$A$23,0),MATCH(Drivers!AG$3,DriversGams!$A$5:$AN$5,0))</f>
        <v>429.60697927901685</v>
      </c>
      <c r="AH48" s="126"/>
      <c r="AI48" s="126"/>
      <c r="AJ48" s="126"/>
      <c r="AK48" s="126"/>
      <c r="AL48" s="126"/>
      <c r="AM48" s="126"/>
      <c r="AO48" s="338">
        <f t="shared" si="86"/>
        <v>7</v>
      </c>
    </row>
    <row r="49" spans="1:41" s="338" customFormat="1">
      <c r="A49" s="134" t="s">
        <v>527</v>
      </c>
      <c r="B49" s="338">
        <f t="shared" si="85"/>
        <v>8</v>
      </c>
      <c r="C49" s="331">
        <v>10.112362730183554</v>
      </c>
      <c r="D49" s="10">
        <f>INDEX(DriversGams!$A$5:$AN$23,MATCH(Drivers!$A49,DriversGams!$A$5:$A$23,0),MATCH(Drivers!D$3,DriversGams!$A$5:$AN$5,0))</f>
        <v>8.5462604426797757</v>
      </c>
      <c r="E49" s="10">
        <f>INDEX(DriversGams!$A$5:$AN$23,MATCH(Drivers!$A49,DriversGams!$A$5:$A$23,0),MATCH(Drivers!E$3,DriversGams!$A$5:$AN$5,0))</f>
        <v>7.7162064974333031</v>
      </c>
      <c r="F49" s="10">
        <f>INDEX(DriversGams!$A$5:$AN$23,MATCH(Drivers!$A49,DriversGams!$A$5:$A$23,0),MATCH(Drivers!F$3,DriversGams!$A$5:$AN$5,0))</f>
        <v>7.7524236116558951</v>
      </c>
      <c r="G49" s="10">
        <f>INDEX(DriversGams!$A$5:$AN$23,MATCH(Drivers!$A49,DriversGams!$A$5:$A$23,0),MATCH(Drivers!G$3,DriversGams!$A$5:$AN$5,0))</f>
        <v>7.4287439354271045</v>
      </c>
      <c r="H49" s="10">
        <f>INDEX(DriversGams!$A$5:$AN$23,MATCH(Drivers!$A49,DriversGams!$A$5:$A$23,0),MATCH(Drivers!H$3,DriversGams!$A$5:$AN$5,0))</f>
        <v>7.0389242870040478</v>
      </c>
      <c r="I49" s="10">
        <f>INDEX(DriversGams!$A$5:$AN$23,MATCH(Drivers!$A49,DriversGams!$A$5:$A$23,0),MATCH(Drivers!I$3,DriversGams!$A$5:$AN$5,0))</f>
        <v>6.8691962410274394</v>
      </c>
      <c r="J49" s="10">
        <f>INDEX(DriversGams!$A$5:$AN$23,MATCH(Drivers!$A49,DriversGams!$A$5:$A$23,0),MATCH(Drivers!J$3,DriversGams!$A$5:$AN$5,0))</f>
        <v>6.5739482753109426</v>
      </c>
      <c r="K49" s="10">
        <f>INDEX(DriversGams!$A$5:$AN$23,MATCH(Drivers!$A49,DriversGams!$A$5:$A$23,0),MATCH(Drivers!K$3,DriversGams!$A$5:$AN$5,0))</f>
        <v>5.3757065673300879</v>
      </c>
      <c r="L49" s="10">
        <f>INDEX(DriversGams!$A$5:$AN$23,MATCH(Drivers!$A49,DriversGams!$A$5:$A$23,0),MATCH(Drivers!L$3,DriversGams!$A$5:$AN$5,0))</f>
        <v>5.5448025084308759</v>
      </c>
      <c r="M49" s="10">
        <f>INDEX(DriversGams!$A$5:$AN$23,MATCH(Drivers!$A49,DriversGams!$A$5:$A$23,0),MATCH(Drivers!M$3,DriversGams!$A$5:$AN$5,0))</f>
        <v>5.5357390947302347</v>
      </c>
      <c r="N49" s="10">
        <f>INDEX(DriversGams!$A$5:$AN$23,MATCH(Drivers!$A49,DriversGams!$A$5:$A$23,0),MATCH(Drivers!N$3,DriversGams!$A$5:$AN$5,0))</f>
        <v>5.5860840958113638</v>
      </c>
      <c r="O49" s="10">
        <f>INDEX(DriversGams!$A$5:$AN$23,MATCH(Drivers!$A49,DriversGams!$A$5:$A$23,0),MATCH(Drivers!O$3,DriversGams!$A$5:$AN$5,0))</f>
        <v>5.6689778888239344</v>
      </c>
      <c r="P49" s="10">
        <f>INDEX(DriversGams!$A$5:$AN$23,MATCH(Drivers!$A49,DriversGams!$A$5:$A$23,0),MATCH(Drivers!P$3,DriversGams!$A$5:$AN$5,0))</f>
        <v>5.7889908173514426</v>
      </c>
      <c r="Q49" s="10">
        <f>INDEX(DriversGams!$A$5:$AN$23,MATCH(Drivers!$A49,DriversGams!$A$5:$A$23,0),MATCH(Drivers!Q$3,DriversGams!$A$5:$AN$5,0))</f>
        <v>5.894173282815574</v>
      </c>
      <c r="R49" s="10">
        <f>INDEX(DriversGams!$A$5:$AN$23,MATCH(Drivers!$A49,DriversGams!$A$5:$A$23,0),MATCH(Drivers!R$3,DriversGams!$A$5:$AN$5,0))</f>
        <v>6.0038114253932244</v>
      </c>
      <c r="S49" s="10">
        <f>INDEX(DriversGams!$A$5:$AN$23,MATCH(Drivers!$A49,DriversGams!$A$5:$A$23,0),MATCH(Drivers!S$3,DriversGams!$A$5:$AN$5,0))</f>
        <v>6.0921743661370291</v>
      </c>
      <c r="T49" s="10">
        <f>INDEX(DriversGams!$A$5:$AN$23,MATCH(Drivers!$A49,DriversGams!$A$5:$A$23,0),MATCH(Drivers!T$3,DriversGams!$A$5:$AN$5,0))</f>
        <v>6.1704188753213725</v>
      </c>
      <c r="U49" s="10">
        <f>INDEX(DriversGams!$A$5:$AN$23,MATCH(Drivers!$A49,DriversGams!$A$5:$A$23,0),MATCH(Drivers!U$3,DriversGams!$A$5:$AN$5,0))</f>
        <v>6.3303651426873104</v>
      </c>
      <c r="V49" s="10">
        <f>INDEX(DriversGams!$A$5:$AN$23,MATCH(Drivers!$A49,DriversGams!$A$5:$A$23,0),MATCH(Drivers!V$3,DriversGams!$A$5:$AN$5,0))</f>
        <v>6.8796177179467337</v>
      </c>
      <c r="W49" s="10">
        <f>INDEX(DriversGams!$A$5:$AN$23,MATCH(Drivers!$A49,DriversGams!$A$5:$A$23,0),MATCH(Drivers!W$3,DriversGams!$A$5:$AN$5,0))</f>
        <v>7.2185712412188288</v>
      </c>
      <c r="X49" s="10">
        <f>INDEX(DriversGams!$A$5:$AN$23,MATCH(Drivers!$A49,DriversGams!$A$5:$A$23,0),MATCH(Drivers!X$3,DriversGams!$A$5:$AN$5,0))</f>
        <v>7.5464121017830363</v>
      </c>
      <c r="Y49" s="10">
        <f>INDEX(DriversGams!$A$5:$AN$23,MATCH(Drivers!$A49,DriversGams!$A$5:$A$23,0),MATCH(Drivers!Y$3,DriversGams!$A$5:$AN$5,0))</f>
        <v>7.8569784705427024</v>
      </c>
      <c r="Z49" s="10">
        <f>INDEX(DriversGams!$A$5:$AN$23,MATCH(Drivers!$A49,DriversGams!$A$5:$A$23,0),MATCH(Drivers!Z$3,DriversGams!$A$5:$AN$5,0))</f>
        <v>8.1637932604640469</v>
      </c>
      <c r="AA49" s="10">
        <f>INDEX(DriversGams!$A$5:$AN$23,MATCH(Drivers!$A49,DriversGams!$A$5:$A$23,0),MATCH(Drivers!AA$3,DriversGams!$A$5:$AN$5,0))</f>
        <v>8.4437559766103423</v>
      </c>
      <c r="AB49" s="10">
        <f>INDEX(DriversGams!$A$5:$AN$23,MATCH(Drivers!$A49,DriversGams!$A$5:$A$23,0),MATCH(Drivers!AB$3,DriversGams!$A$5:$AN$5,0))</f>
        <v>8.6972885506483841</v>
      </c>
      <c r="AC49" s="10">
        <f>INDEX(DriversGams!$A$5:$AN$23,MATCH(Drivers!$A49,DriversGams!$A$5:$A$23,0),MATCH(Drivers!AC$3,DriversGams!$A$5:$AN$5,0))</f>
        <v>8.9265915323087874</v>
      </c>
      <c r="AD49" s="10">
        <f>INDEX(DriversGams!$A$5:$AN$23,MATCH(Drivers!$A49,DriversGams!$A$5:$A$23,0),MATCH(Drivers!AD$3,DriversGams!$A$5:$AN$5,0))</f>
        <v>9.131233664928267</v>
      </c>
      <c r="AE49" s="10">
        <f>INDEX(DriversGams!$A$5:$AN$23,MATCH(Drivers!$A49,DriversGams!$A$5:$A$23,0),MATCH(Drivers!AE$3,DriversGams!$A$5:$AN$5,0))</f>
        <v>9.3357538757163283</v>
      </c>
      <c r="AF49" s="10">
        <f>INDEX(DriversGams!$A$5:$AN$23,MATCH(Drivers!$A49,DriversGams!$A$5:$A$23,0),MATCH(Drivers!AF$3,DriversGams!$A$5:$AN$5,0))</f>
        <v>10.403272724092902</v>
      </c>
      <c r="AG49" s="10">
        <f>INDEX(DriversGams!$A$5:$AN$23,MATCH(Drivers!$A49,DriversGams!$A$5:$A$23,0),MATCH(Drivers!AG$3,DriversGams!$A$5:$AN$5,0))</f>
        <v>11.835116312814547</v>
      </c>
      <c r="AH49" s="126"/>
      <c r="AI49" s="126"/>
      <c r="AJ49" s="126"/>
      <c r="AK49" s="126"/>
      <c r="AL49" s="126"/>
      <c r="AM49" s="126"/>
      <c r="AO49" s="338">
        <f t="shared" si="86"/>
        <v>8</v>
      </c>
    </row>
    <row r="50" spans="1:41" s="338" customFormat="1">
      <c r="A50" s="134" t="s">
        <v>526</v>
      </c>
      <c r="B50" s="338">
        <f t="shared" si="85"/>
        <v>9</v>
      </c>
      <c r="C50" s="331">
        <v>14.113350558119752</v>
      </c>
      <c r="D50" s="10">
        <f>INDEX(DriversGams!$A$5:$AN$23,MATCH(Drivers!$A50,DriversGams!$A$5:$A$23,0),MATCH(Drivers!D$3,DriversGams!$A$5:$AN$5,0))</f>
        <v>14.498350936602709</v>
      </c>
      <c r="E50" s="10">
        <f>INDEX(DriversGams!$A$5:$AN$23,MATCH(Drivers!$A50,DriversGams!$A$5:$A$23,0),MATCH(Drivers!E$3,DriversGams!$A$5:$AN$5,0))</f>
        <v>14.747165454546181</v>
      </c>
      <c r="F50" s="10">
        <f>INDEX(DriversGams!$A$5:$AN$23,MATCH(Drivers!$A50,DriversGams!$A$5:$A$23,0),MATCH(Drivers!F$3,DriversGams!$A$5:$AN$5,0))</f>
        <v>14.959747116749272</v>
      </c>
      <c r="G50" s="10">
        <f>INDEX(DriversGams!$A$5:$AN$23,MATCH(Drivers!$A50,DriversGams!$A$5:$A$23,0),MATCH(Drivers!G$3,DriversGams!$A$5:$AN$5,0))</f>
        <v>15.076791310786668</v>
      </c>
      <c r="H50" s="10">
        <f>INDEX(DriversGams!$A$5:$AN$23,MATCH(Drivers!$A50,DriversGams!$A$5:$A$23,0),MATCH(Drivers!H$3,DriversGams!$A$5:$AN$5,0))</f>
        <v>15.223902519083188</v>
      </c>
      <c r="I50" s="10">
        <f>INDEX(DriversGams!$A$5:$AN$23,MATCH(Drivers!$A50,DriversGams!$A$5:$A$23,0),MATCH(Drivers!I$3,DriversGams!$A$5:$AN$5,0))</f>
        <v>15.412050945033755</v>
      </c>
      <c r="J50" s="10">
        <f>INDEX(DriversGams!$A$5:$AN$23,MATCH(Drivers!$A50,DriversGams!$A$5:$A$23,0),MATCH(Drivers!J$3,DriversGams!$A$5:$AN$5,0))</f>
        <v>15.398436809813226</v>
      </c>
      <c r="K50" s="10">
        <f>INDEX(DriversGams!$A$5:$AN$23,MATCH(Drivers!$A50,DriversGams!$A$5:$A$23,0),MATCH(Drivers!K$3,DriversGams!$A$5:$AN$5,0))</f>
        <v>14.122968479274054</v>
      </c>
      <c r="L50" s="10">
        <f>INDEX(DriversGams!$A$5:$AN$23,MATCH(Drivers!$A50,DriversGams!$A$5:$A$23,0),MATCH(Drivers!L$3,DriversGams!$A$5:$AN$5,0))</f>
        <v>14.613972164264165</v>
      </c>
      <c r="M50" s="10">
        <f>INDEX(DriversGams!$A$5:$AN$23,MATCH(Drivers!$A50,DriversGams!$A$5:$A$23,0),MATCH(Drivers!M$3,DriversGams!$A$5:$AN$5,0))</f>
        <v>14.992554153516336</v>
      </c>
      <c r="N50" s="10">
        <f>INDEX(DriversGams!$A$5:$AN$23,MATCH(Drivers!$A50,DriversGams!$A$5:$A$23,0),MATCH(Drivers!N$3,DriversGams!$A$5:$AN$5,0))</f>
        <v>15.367995821946678</v>
      </c>
      <c r="O50" s="10">
        <f>INDEX(DriversGams!$A$5:$AN$23,MATCH(Drivers!$A50,DriversGams!$A$5:$A$23,0),MATCH(Drivers!O$3,DriversGams!$A$5:$AN$5,0))</f>
        <v>15.756877045725336</v>
      </c>
      <c r="P50" s="10">
        <f>INDEX(DriversGams!$A$5:$AN$23,MATCH(Drivers!$A50,DriversGams!$A$5:$A$23,0),MATCH(Drivers!P$3,DriversGams!$A$5:$AN$5,0))</f>
        <v>16.281512819167226</v>
      </c>
      <c r="Q50" s="10">
        <f>INDEX(DriversGams!$A$5:$AN$23,MATCH(Drivers!$A50,DriversGams!$A$5:$A$23,0),MATCH(Drivers!Q$3,DriversGams!$A$5:$AN$5,0))</f>
        <v>16.821678357695234</v>
      </c>
      <c r="R50" s="10">
        <f>INDEX(DriversGams!$A$5:$AN$23,MATCH(Drivers!$A50,DriversGams!$A$5:$A$23,0),MATCH(Drivers!R$3,DriversGams!$A$5:$AN$5,0))</f>
        <v>17.407637429115542</v>
      </c>
      <c r="S50" s="10">
        <f>INDEX(DriversGams!$A$5:$AN$23,MATCH(Drivers!$A50,DriversGams!$A$5:$A$23,0),MATCH(Drivers!S$3,DriversGams!$A$5:$AN$5,0))</f>
        <v>18.088546787360052</v>
      </c>
      <c r="T50" s="10">
        <f>INDEX(DriversGams!$A$5:$AN$23,MATCH(Drivers!$A50,DriversGams!$A$5:$A$23,0),MATCH(Drivers!T$3,DriversGams!$A$5:$AN$5,0))</f>
        <v>18.870754223995551</v>
      </c>
      <c r="U50" s="10">
        <f>INDEX(DriversGams!$A$5:$AN$23,MATCH(Drivers!$A50,DriversGams!$A$5:$A$23,0),MATCH(Drivers!U$3,DriversGams!$A$5:$AN$5,0))</f>
        <v>19.709205474835507</v>
      </c>
      <c r="V50" s="10">
        <f>INDEX(DriversGams!$A$5:$AN$23,MATCH(Drivers!$A50,DriversGams!$A$5:$A$23,0),MATCH(Drivers!V$3,DriversGams!$A$5:$AN$5,0))</f>
        <v>20.530181118494877</v>
      </c>
      <c r="W50" s="10">
        <f>INDEX(DriversGams!$A$5:$AN$23,MATCH(Drivers!$A50,DriversGams!$A$5:$A$23,0),MATCH(Drivers!W$3,DriversGams!$A$5:$AN$5,0))</f>
        <v>21.308177366860821</v>
      </c>
      <c r="X50" s="10">
        <f>INDEX(DriversGams!$A$5:$AN$23,MATCH(Drivers!$A50,DriversGams!$A$5:$A$23,0),MATCH(Drivers!X$3,DriversGams!$A$5:$AN$5,0))</f>
        <v>22.1176575232383</v>
      </c>
      <c r="Y50" s="10">
        <f>INDEX(DriversGams!$A$5:$AN$23,MATCH(Drivers!$A50,DriversGams!$A$5:$A$23,0),MATCH(Drivers!Y$3,DriversGams!$A$5:$AN$5,0))</f>
        <v>22.90640177971418</v>
      </c>
      <c r="Z50" s="10">
        <f>INDEX(DriversGams!$A$5:$AN$23,MATCH(Drivers!$A50,DriversGams!$A$5:$A$23,0),MATCH(Drivers!Z$3,DriversGams!$A$5:$AN$5,0))</f>
        <v>23.619738053613109</v>
      </c>
      <c r="AA50" s="10">
        <f>INDEX(DriversGams!$A$5:$AN$23,MATCH(Drivers!$A50,DriversGams!$A$5:$A$23,0),MATCH(Drivers!AA$3,DriversGams!$A$5:$AN$5,0))</f>
        <v>24.348742512283415</v>
      </c>
      <c r="AB50" s="10">
        <f>INDEX(DriversGams!$A$5:$AN$23,MATCH(Drivers!$A50,DriversGams!$A$5:$A$23,0),MATCH(Drivers!AB$3,DriversGams!$A$5:$AN$5,0))</f>
        <v>25.12415516597477</v>
      </c>
      <c r="AC50" s="10">
        <f>INDEX(DriversGams!$A$5:$AN$23,MATCH(Drivers!$A50,DriversGams!$A$5:$A$23,0),MATCH(Drivers!AC$3,DriversGams!$A$5:$AN$5,0))</f>
        <v>25.951565071669854</v>
      </c>
      <c r="AD50" s="10">
        <f>INDEX(DriversGams!$A$5:$AN$23,MATCH(Drivers!$A50,DriversGams!$A$5:$A$23,0),MATCH(Drivers!AD$3,DriversGams!$A$5:$AN$5,0))</f>
        <v>26.773250581375208</v>
      </c>
      <c r="AE50" s="10">
        <f>INDEX(DriversGams!$A$5:$AN$23,MATCH(Drivers!$A50,DriversGams!$A$5:$A$23,0),MATCH(Drivers!AE$3,DriversGams!$A$5:$AN$5,0))</f>
        <v>27.662001550284426</v>
      </c>
      <c r="AF50" s="10">
        <f>INDEX(DriversGams!$A$5:$AN$23,MATCH(Drivers!$A50,DriversGams!$A$5:$A$23,0),MATCH(Drivers!AF$3,DriversGams!$A$5:$AN$5,0))</f>
        <v>32.672416331643696</v>
      </c>
      <c r="AG50" s="10">
        <f>INDEX(DriversGams!$A$5:$AN$23,MATCH(Drivers!$A50,DriversGams!$A$5:$A$23,0),MATCH(Drivers!AG$3,DriversGams!$A$5:$AN$5,0))</f>
        <v>38.799341304265987</v>
      </c>
      <c r="AH50" s="126"/>
      <c r="AI50" s="126"/>
      <c r="AJ50" s="126"/>
      <c r="AK50" s="126"/>
      <c r="AL50" s="126"/>
      <c r="AM50" s="126"/>
      <c r="AO50" s="338">
        <f t="shared" si="86"/>
        <v>9</v>
      </c>
    </row>
    <row r="51" spans="1:41" s="338" customFormat="1">
      <c r="A51" s="134" t="s">
        <v>523</v>
      </c>
      <c r="B51" s="338">
        <f t="shared" si="85"/>
        <v>10</v>
      </c>
      <c r="C51" s="331">
        <v>235.49802282756352</v>
      </c>
      <c r="D51" s="10">
        <f>INDEX(DriversGams!$A$5:$AN$23,MATCH(Drivers!$A51,DriversGams!$A$5:$A$23,0),MATCH(Drivers!D$3,DriversGams!$A$5:$AN$5,0))</f>
        <v>242.09439024665988</v>
      </c>
      <c r="E51" s="10">
        <f>INDEX(DriversGams!$A$5:$AN$23,MATCH(Drivers!$A51,DriversGams!$A$5:$A$23,0),MATCH(Drivers!E$3,DriversGams!$A$5:$AN$5,0))</f>
        <v>246.56780540713203</v>
      </c>
      <c r="F51" s="10">
        <f>INDEX(DriversGams!$A$5:$AN$23,MATCH(Drivers!$A51,DriversGams!$A$5:$A$23,0),MATCH(Drivers!F$3,DriversGams!$A$5:$AN$5,0))</f>
        <v>249.72330703461461</v>
      </c>
      <c r="G51" s="10">
        <f>INDEX(DriversGams!$A$5:$AN$23,MATCH(Drivers!$A51,DriversGams!$A$5:$A$23,0),MATCH(Drivers!G$3,DriversGams!$A$5:$AN$5,0))</f>
        <v>251.70278057657401</v>
      </c>
      <c r="H51" s="10">
        <f>INDEX(DriversGams!$A$5:$AN$23,MATCH(Drivers!$A51,DriversGams!$A$5:$A$23,0),MATCH(Drivers!H$3,DriversGams!$A$5:$AN$5,0))</f>
        <v>253.35686241681051</v>
      </c>
      <c r="I51" s="10">
        <f>INDEX(DriversGams!$A$5:$AN$23,MATCH(Drivers!$A51,DriversGams!$A$5:$A$23,0),MATCH(Drivers!I$3,DriversGams!$A$5:$AN$5,0))</f>
        <v>255.99245081046183</v>
      </c>
      <c r="J51" s="10">
        <f>INDEX(DriversGams!$A$5:$AN$23,MATCH(Drivers!$A51,DriversGams!$A$5:$A$23,0),MATCH(Drivers!J$3,DriversGams!$A$5:$AN$5,0))</f>
        <v>255.39490323088711</v>
      </c>
      <c r="K51" s="10">
        <f>INDEX(DriversGams!$A$5:$AN$23,MATCH(Drivers!$A51,DriversGams!$A$5:$A$23,0),MATCH(Drivers!K$3,DriversGams!$A$5:$AN$5,0))</f>
        <v>231.38579736575235</v>
      </c>
      <c r="L51" s="10">
        <f>INDEX(DriversGams!$A$5:$AN$23,MATCH(Drivers!$A51,DriversGams!$A$5:$A$23,0),MATCH(Drivers!L$3,DriversGams!$A$5:$AN$5,0))</f>
        <v>239.89244323948975</v>
      </c>
      <c r="M51" s="10">
        <f>INDEX(DriversGams!$A$5:$AN$23,MATCH(Drivers!$A51,DriversGams!$A$5:$A$23,0),MATCH(Drivers!M$3,DriversGams!$A$5:$AN$5,0))</f>
        <v>246.46824179145389</v>
      </c>
      <c r="N51" s="10">
        <f>INDEX(DriversGams!$A$5:$AN$23,MATCH(Drivers!$A51,DriversGams!$A$5:$A$23,0),MATCH(Drivers!N$3,DriversGams!$A$5:$AN$5,0))</f>
        <v>252.9086641591847</v>
      </c>
      <c r="O51" s="10">
        <f>INDEX(DriversGams!$A$5:$AN$23,MATCH(Drivers!$A51,DriversGams!$A$5:$A$23,0),MATCH(Drivers!O$3,DriversGams!$A$5:$AN$5,0))</f>
        <v>259.55117623956676</v>
      </c>
      <c r="P51" s="10">
        <f>INDEX(DriversGams!$A$5:$AN$23,MATCH(Drivers!$A51,DriversGams!$A$5:$A$23,0),MATCH(Drivers!P$3,DriversGams!$A$5:$AN$5,0))</f>
        <v>268.53915216413048</v>
      </c>
      <c r="Q51" s="10">
        <f>INDEX(DriversGams!$A$5:$AN$23,MATCH(Drivers!$A51,DriversGams!$A$5:$A$23,0),MATCH(Drivers!Q$3,DriversGams!$A$5:$AN$5,0))</f>
        <v>277.81998523425204</v>
      </c>
      <c r="R51" s="10">
        <f>INDEX(DriversGams!$A$5:$AN$23,MATCH(Drivers!$A51,DriversGams!$A$5:$A$23,0),MATCH(Drivers!R$3,DriversGams!$A$5:$AN$5,0))</f>
        <v>287.91808402764696</v>
      </c>
      <c r="S51" s="10">
        <f>INDEX(DriversGams!$A$5:$AN$23,MATCH(Drivers!$A51,DriversGams!$A$5:$A$23,0),MATCH(Drivers!S$3,DriversGams!$A$5:$AN$5,0))</f>
        <v>299.00833825673521</v>
      </c>
      <c r="T51" s="10">
        <f>INDEX(DriversGams!$A$5:$AN$23,MATCH(Drivers!$A51,DriversGams!$A$5:$A$23,0),MATCH(Drivers!T$3,DriversGams!$A$5:$AN$5,0))</f>
        <v>311.96795302220312</v>
      </c>
      <c r="U51" s="10">
        <f>INDEX(DriversGams!$A$5:$AN$23,MATCH(Drivers!$A51,DriversGams!$A$5:$A$23,0),MATCH(Drivers!U$3,DriversGams!$A$5:$AN$5,0))</f>
        <v>326.0685669739031</v>
      </c>
      <c r="V51" s="10">
        <f>INDEX(DriversGams!$A$5:$AN$23,MATCH(Drivers!$A51,DriversGams!$A$5:$A$23,0),MATCH(Drivers!V$3,DriversGams!$A$5:$AN$5,0))</f>
        <v>340.98183465609691</v>
      </c>
      <c r="W51" s="10">
        <f>INDEX(DriversGams!$A$5:$AN$23,MATCH(Drivers!$A51,DriversGams!$A$5:$A$23,0),MATCH(Drivers!W$3,DriversGams!$A$5:$AN$5,0))</f>
        <v>354.51609165665047</v>
      </c>
      <c r="X51" s="10">
        <f>INDEX(DriversGams!$A$5:$AN$23,MATCH(Drivers!$A51,DriversGams!$A$5:$A$23,0),MATCH(Drivers!X$3,DriversGams!$A$5:$AN$5,0))</f>
        <v>368.74017993067008</v>
      </c>
      <c r="Y51" s="10">
        <f>INDEX(DriversGams!$A$5:$AN$23,MATCH(Drivers!$A51,DriversGams!$A$5:$A$23,0),MATCH(Drivers!Y$3,DriversGams!$A$5:$AN$5,0))</f>
        <v>382.99616881979375</v>
      </c>
      <c r="Z51" s="10">
        <f>INDEX(DriversGams!$A$5:$AN$23,MATCH(Drivers!$A51,DriversGams!$A$5:$A$23,0),MATCH(Drivers!Z$3,DriversGams!$A$5:$AN$5,0))</f>
        <v>396.1067173502787</v>
      </c>
      <c r="AA51" s="10">
        <f>INDEX(DriversGams!$A$5:$AN$23,MATCH(Drivers!$A51,DriversGams!$A$5:$A$23,0),MATCH(Drivers!AA$3,DriversGams!$A$5:$AN$5,0))</f>
        <v>409.48083071292245</v>
      </c>
      <c r="AB51" s="10">
        <f>INDEX(DriversGams!$A$5:$AN$23,MATCH(Drivers!$A51,DriversGams!$A$5:$A$23,0),MATCH(Drivers!AB$3,DriversGams!$A$5:$AN$5,0))</f>
        <v>423.17990791525324</v>
      </c>
      <c r="AC51" s="10">
        <f>INDEX(DriversGams!$A$5:$AN$23,MATCH(Drivers!$A51,DriversGams!$A$5:$A$23,0),MATCH(Drivers!AC$3,DriversGams!$A$5:$AN$5,0))</f>
        <v>437.34374113617662</v>
      </c>
      <c r="AD51" s="10">
        <f>INDEX(DriversGams!$A$5:$AN$23,MATCH(Drivers!$A51,DriversGams!$A$5:$A$23,0),MATCH(Drivers!AD$3,DriversGams!$A$5:$AN$5,0))</f>
        <v>451.45264767863466</v>
      </c>
      <c r="AE51" s="10">
        <f>INDEX(DriversGams!$A$5:$AN$23,MATCH(Drivers!$A51,DriversGams!$A$5:$A$23,0),MATCH(Drivers!AE$3,DriversGams!$A$5:$AN$5,0))</f>
        <v>466.61959848252235</v>
      </c>
      <c r="AF51" s="10">
        <f>INDEX(DriversGams!$A$5:$AN$23,MATCH(Drivers!$A51,DriversGams!$A$5:$A$23,0),MATCH(Drivers!AF$3,DriversGams!$A$5:$AN$5,0))</f>
        <v>552.49916238086064</v>
      </c>
      <c r="AG51" s="10">
        <f>INDEX(DriversGams!$A$5:$AN$23,MATCH(Drivers!$A51,DriversGams!$A$5:$A$23,0),MATCH(Drivers!AG$3,DriversGams!$A$5:$AN$5,0))</f>
        <v>657.99125358375909</v>
      </c>
      <c r="AH51" s="126"/>
      <c r="AI51" s="126"/>
      <c r="AJ51" s="126"/>
      <c r="AK51" s="126"/>
      <c r="AL51" s="126"/>
      <c r="AM51" s="126"/>
      <c r="AO51" s="338">
        <f t="shared" si="86"/>
        <v>10</v>
      </c>
    </row>
    <row r="52" spans="1:41" s="338" customFormat="1">
      <c r="A52" s="134" t="s">
        <v>529</v>
      </c>
      <c r="B52" s="338">
        <f t="shared" si="85"/>
        <v>11</v>
      </c>
      <c r="C52" s="331">
        <v>27.516308224731535</v>
      </c>
      <c r="D52" s="10">
        <f>INDEX(DriversGams!$A$5:$AN$23,MATCH(Drivers!$A52,DriversGams!$A$5:$A$23,0),MATCH(Drivers!D$3,DriversGams!$A$5:$AN$5,0))</f>
        <v>26.88542387012394</v>
      </c>
      <c r="E52" s="10">
        <f>INDEX(DriversGams!$A$5:$AN$23,MATCH(Drivers!$A52,DriversGams!$A$5:$A$23,0),MATCH(Drivers!E$3,DriversGams!$A$5:$AN$5,0))</f>
        <v>26.261998954102989</v>
      </c>
      <c r="F52" s="10">
        <f>INDEX(DriversGams!$A$5:$AN$23,MATCH(Drivers!$A52,DriversGams!$A$5:$A$23,0),MATCH(Drivers!F$3,DriversGams!$A$5:$AN$5,0))</f>
        <v>25.638574038082034</v>
      </c>
      <c r="G52" s="10">
        <f>INDEX(DriversGams!$A$5:$AN$23,MATCH(Drivers!$A52,DriversGams!$A$5:$A$23,0),MATCH(Drivers!G$3,DriversGams!$A$5:$AN$5,0))</f>
        <v>25.618329009671612</v>
      </c>
      <c r="H52" s="10">
        <f>INDEX(DriversGams!$A$5:$AN$23,MATCH(Drivers!$A52,DriversGams!$A$5:$A$23,0),MATCH(Drivers!H$3,DriversGams!$A$5:$AN$5,0))</f>
        <v>25.598083981261173</v>
      </c>
      <c r="I52" s="10">
        <f>INDEX(DriversGams!$A$5:$AN$23,MATCH(Drivers!$A52,DriversGams!$A$5:$A$23,0),MATCH(Drivers!I$3,DriversGams!$A$5:$AN$5,0))</f>
        <v>25.600359064929936</v>
      </c>
      <c r="J52" s="10">
        <f>INDEX(DriversGams!$A$5:$AN$23,MATCH(Drivers!$A52,DriversGams!$A$5:$A$23,0),MATCH(Drivers!J$3,DriversGams!$A$5:$AN$5,0))</f>
        <v>25.595896446434608</v>
      </c>
      <c r="K52" s="10">
        <f>INDEX(DriversGams!$A$5:$AN$23,MATCH(Drivers!$A52,DriversGams!$A$5:$A$23,0),MATCH(Drivers!K$3,DriversGams!$A$5:$AN$5,0))</f>
        <v>25.553142560207778</v>
      </c>
      <c r="L52" s="10">
        <f>INDEX(DriversGams!$A$5:$AN$23,MATCH(Drivers!$A52,DriversGams!$A$5:$A$23,0),MATCH(Drivers!L$3,DriversGams!$A$5:$AN$5,0))</f>
        <v>25.457031641130236</v>
      </c>
      <c r="M52" s="10">
        <f>INDEX(DriversGams!$A$5:$AN$23,MATCH(Drivers!$A52,DriversGams!$A$5:$A$23,0),MATCH(Drivers!M$3,DriversGams!$A$5:$AN$5,0))</f>
        <v>25.436831348288987</v>
      </c>
      <c r="N52" s="10">
        <f>INDEX(DriversGams!$A$5:$AN$23,MATCH(Drivers!$A52,DriversGams!$A$5:$A$23,0),MATCH(Drivers!N$3,DriversGams!$A$5:$AN$5,0))</f>
        <v>25.416631055447738</v>
      </c>
      <c r="O52" s="10">
        <f>INDEX(DriversGams!$A$5:$AN$23,MATCH(Drivers!$A52,DriversGams!$A$5:$A$23,0),MATCH(Drivers!O$3,DriversGams!$A$5:$AN$5,0))</f>
        <v>25.393805659563842</v>
      </c>
      <c r="P52" s="10">
        <f>INDEX(DriversGams!$A$5:$AN$23,MATCH(Drivers!$A52,DriversGams!$A$5:$A$23,0),MATCH(Drivers!P$3,DriversGams!$A$5:$AN$5,0))</f>
        <v>24.960371249860042</v>
      </c>
      <c r="Q52" s="10">
        <f>INDEX(DriversGams!$A$5:$AN$23,MATCH(Drivers!$A52,DriversGams!$A$5:$A$23,0),MATCH(Drivers!Q$3,DriversGams!$A$5:$AN$5,0))</f>
        <v>24.917300553677425</v>
      </c>
      <c r="R52" s="10">
        <f>INDEX(DriversGams!$A$5:$AN$23,MATCH(Drivers!$A52,DriversGams!$A$5:$A$23,0),MATCH(Drivers!R$3,DriversGams!$A$5:$AN$5,0))</f>
        <v>24.765373163738673</v>
      </c>
      <c r="S52" s="10">
        <f>INDEX(DriversGams!$A$5:$AN$23,MATCH(Drivers!$A52,DriversGams!$A$5:$A$23,0),MATCH(Drivers!S$3,DriversGams!$A$5:$AN$5,0))</f>
        <v>24.745184520219166</v>
      </c>
      <c r="T52" s="10">
        <f>INDEX(DriversGams!$A$5:$AN$23,MATCH(Drivers!$A52,DriversGams!$A$5:$A$23,0),MATCH(Drivers!T$3,DriversGams!$A$5:$AN$5,0))</f>
        <v>24.724995876699666</v>
      </c>
      <c r="U52" s="10">
        <f>INDEX(DriversGams!$A$5:$AN$23,MATCH(Drivers!$A52,DriversGams!$A$5:$A$23,0),MATCH(Drivers!U$3,DriversGams!$A$5:$AN$5,0))</f>
        <v>24.704807233180141</v>
      </c>
      <c r="V52" s="10">
        <f>INDEX(DriversGams!$A$5:$AN$23,MATCH(Drivers!$A52,DriversGams!$A$5:$A$23,0),MATCH(Drivers!V$3,DriversGams!$A$5:$AN$5,0))</f>
        <v>16.077755561663075</v>
      </c>
      <c r="W52" s="10">
        <f>INDEX(DriversGams!$A$5:$AN$23,MATCH(Drivers!$A52,DriversGams!$A$5:$A$23,0),MATCH(Drivers!W$3,DriversGams!$A$5:$AN$5,0))</f>
        <v>14.254953446651747</v>
      </c>
      <c r="X52" s="10">
        <f>INDEX(DriversGams!$A$5:$AN$23,MATCH(Drivers!$A52,DriversGams!$A$5:$A$23,0),MATCH(Drivers!X$3,DriversGams!$A$5:$AN$5,0))</f>
        <v>12.068561164305811</v>
      </c>
      <c r="Y52" s="10">
        <f>INDEX(DriversGams!$A$5:$AN$23,MATCH(Drivers!$A52,DriversGams!$A$5:$A$23,0),MATCH(Drivers!Y$3,DriversGams!$A$5:$AN$5,0))</f>
        <v>9.9258107815616796</v>
      </c>
      <c r="Z52" s="10">
        <f>INDEX(DriversGams!$A$5:$AN$23,MATCH(Drivers!$A52,DriversGams!$A$5:$A$23,0),MATCH(Drivers!Z$3,DriversGams!$A$5:$AN$5,0))</f>
        <v>8.231996408480633</v>
      </c>
      <c r="AA52" s="10">
        <f>INDEX(DriversGams!$A$5:$AN$23,MATCH(Drivers!$A52,DriversGams!$A$5:$A$23,0),MATCH(Drivers!AA$3,DriversGams!$A$5:$AN$5,0))</f>
        <v>6.4883812931073033</v>
      </c>
      <c r="AB52" s="10">
        <f>INDEX(DriversGams!$A$5:$AN$23,MATCH(Drivers!$A52,DriversGams!$A$5:$A$23,0),MATCH(Drivers!AB$3,DriversGams!$A$5:$AN$5,0))</f>
        <v>5.6783595437224372</v>
      </c>
      <c r="AC52" s="10">
        <f>INDEX(DriversGams!$A$5:$AN$23,MATCH(Drivers!$A52,DriversGams!$A$5:$A$23,0),MATCH(Drivers!AC$3,DriversGams!$A$5:$AN$5,0))</f>
        <v>5.6646841057459589</v>
      </c>
      <c r="AD52" s="10">
        <f>INDEX(DriversGams!$A$5:$AN$23,MATCH(Drivers!$A52,DriversGams!$A$5:$A$23,0),MATCH(Drivers!AD$3,DriversGams!$A$5:$AN$5,0))</f>
        <v>5.6510086677694806</v>
      </c>
      <c r="AE52" s="10">
        <f>INDEX(DriversGams!$A$5:$AN$23,MATCH(Drivers!$A52,DriversGams!$A$5:$A$23,0),MATCH(Drivers!AE$3,DriversGams!$A$5:$AN$5,0))</f>
        <v>5.6373332297929997</v>
      </c>
      <c r="AF52" s="10">
        <f>INDEX(DriversGams!$A$5:$AN$23,MATCH(Drivers!$A52,DriversGams!$A$5:$A$23,0),MATCH(Drivers!AF$3,DriversGams!$A$5:$AN$5,0))</f>
        <v>5.5142521155387598</v>
      </c>
      <c r="AG52" s="10">
        <f>INDEX(DriversGams!$A$5:$AN$23,MATCH(Drivers!$A52,DriversGams!$A$5:$A$23,0),MATCH(Drivers!AG$3,DriversGams!$A$5:$AN$5,0))</f>
        <v>5.4881099290087789</v>
      </c>
      <c r="AH52" s="126"/>
      <c r="AI52" s="126"/>
      <c r="AJ52" s="126"/>
      <c r="AK52" s="126"/>
      <c r="AL52" s="126"/>
      <c r="AM52" s="126"/>
      <c r="AO52" s="338">
        <f t="shared" si="86"/>
        <v>11</v>
      </c>
    </row>
    <row r="53" spans="1:41" s="338" customFormat="1">
      <c r="A53" s="134" t="s">
        <v>524</v>
      </c>
      <c r="B53" s="338">
        <f t="shared" si="85"/>
        <v>12</v>
      </c>
      <c r="C53" s="331">
        <v>17.781500762507015</v>
      </c>
      <c r="D53" s="10">
        <f>INDEX(DriversGams!$A$5:$AN$23,MATCH(Drivers!$A53,DriversGams!$A$5:$A$23,0),MATCH(Drivers!D$3,DriversGams!$A$5:$AN$5,0))</f>
        <v>18.237238311965562</v>
      </c>
      <c r="E53" s="10">
        <f>INDEX(DriversGams!$A$5:$AN$23,MATCH(Drivers!$A53,DriversGams!$A$5:$A$23,0),MATCH(Drivers!E$3,DriversGams!$A$5:$AN$5,0))</f>
        <v>18.6128087215764</v>
      </c>
      <c r="F53" s="10">
        <f>INDEX(DriversGams!$A$5:$AN$23,MATCH(Drivers!$A53,DriversGams!$A$5:$A$23,0),MATCH(Drivers!F$3,DriversGams!$A$5:$AN$5,0))</f>
        <v>18.802201212911495</v>
      </c>
      <c r="G53" s="10">
        <f>INDEX(DriversGams!$A$5:$AN$23,MATCH(Drivers!$A53,DriversGams!$A$5:$A$23,0),MATCH(Drivers!G$3,DriversGams!$A$5:$AN$5,0))</f>
        <v>19.090916225834309</v>
      </c>
      <c r="H53" s="10">
        <f>INDEX(DriversGams!$A$5:$AN$23,MATCH(Drivers!$A53,DriversGams!$A$5:$A$23,0),MATCH(Drivers!H$3,DriversGams!$A$5:$AN$5,0))</f>
        <v>19.255049464477853</v>
      </c>
      <c r="I53" s="10">
        <f>INDEX(DriversGams!$A$5:$AN$23,MATCH(Drivers!$A53,DriversGams!$A$5:$A$23,0),MATCH(Drivers!I$3,DriversGams!$A$5:$AN$5,0))</f>
        <v>19.59284688729667</v>
      </c>
      <c r="J53" s="10">
        <f>INDEX(DriversGams!$A$5:$AN$23,MATCH(Drivers!$A53,DriversGams!$A$5:$A$23,0),MATCH(Drivers!J$3,DriversGams!$A$5:$AN$5,0))</f>
        <v>19.565712434295335</v>
      </c>
      <c r="K53" s="10">
        <f>INDEX(DriversGams!$A$5:$AN$23,MATCH(Drivers!$A53,DriversGams!$A$5:$A$23,0),MATCH(Drivers!K$3,DriversGams!$A$5:$AN$5,0))</f>
        <v>18.169477495463884</v>
      </c>
      <c r="L53" s="10">
        <f>INDEX(DriversGams!$A$5:$AN$23,MATCH(Drivers!$A53,DriversGams!$A$5:$A$23,0),MATCH(Drivers!L$3,DriversGams!$A$5:$AN$5,0))</f>
        <v>18.821442580574665</v>
      </c>
      <c r="M53" s="10">
        <f>INDEX(DriversGams!$A$5:$AN$23,MATCH(Drivers!$A53,DriversGams!$A$5:$A$23,0),MATCH(Drivers!M$3,DriversGams!$A$5:$AN$5,0))</f>
        <v>19.301365259183846</v>
      </c>
      <c r="N53" s="10">
        <f>INDEX(DriversGams!$A$5:$AN$23,MATCH(Drivers!$A53,DriversGams!$A$5:$A$23,0),MATCH(Drivers!N$3,DriversGams!$A$5:$AN$5,0))</f>
        <v>19.781556847200779</v>
      </c>
      <c r="O53" s="10">
        <f>INDEX(DriversGams!$A$5:$AN$23,MATCH(Drivers!$A53,DriversGams!$A$5:$A$23,0),MATCH(Drivers!O$3,DriversGams!$A$5:$AN$5,0))</f>
        <v>20.291316503506735</v>
      </c>
      <c r="P53" s="10">
        <f>INDEX(DriversGams!$A$5:$AN$23,MATCH(Drivers!$A53,DriversGams!$A$5:$A$23,0),MATCH(Drivers!P$3,DriversGams!$A$5:$AN$5,0))</f>
        <v>20.968856734848391</v>
      </c>
      <c r="Q53" s="10">
        <f>INDEX(DriversGams!$A$5:$AN$23,MATCH(Drivers!$A53,DriversGams!$A$5:$A$23,0),MATCH(Drivers!Q$3,DriversGams!$A$5:$AN$5,0))</f>
        <v>21.673473207394615</v>
      </c>
      <c r="R53" s="10">
        <f>INDEX(DriversGams!$A$5:$AN$23,MATCH(Drivers!$A53,DriversGams!$A$5:$A$23,0),MATCH(Drivers!R$3,DriversGams!$A$5:$AN$5,0))</f>
        <v>22.445599158839048</v>
      </c>
      <c r="S53" s="10">
        <f>INDEX(DriversGams!$A$5:$AN$23,MATCH(Drivers!$A53,DriversGams!$A$5:$A$23,0),MATCH(Drivers!S$3,DriversGams!$A$5:$AN$5,0))</f>
        <v>23.253157462563045</v>
      </c>
      <c r="T53" s="10">
        <f>INDEX(DriversGams!$A$5:$AN$23,MATCH(Drivers!$A53,DriversGams!$A$5:$A$23,0),MATCH(Drivers!T$3,DriversGams!$A$5:$AN$5,0))</f>
        <v>24.208557389662509</v>
      </c>
      <c r="U53" s="10">
        <f>INDEX(DriversGams!$A$5:$AN$23,MATCH(Drivers!$A53,DriversGams!$A$5:$A$23,0),MATCH(Drivers!U$3,DriversGams!$A$5:$AN$5,0))</f>
        <v>25.261150336124004</v>
      </c>
      <c r="V53" s="10">
        <f>INDEX(DriversGams!$A$5:$AN$23,MATCH(Drivers!$A53,DriversGams!$A$5:$A$23,0),MATCH(Drivers!V$3,DriversGams!$A$5:$AN$5,0))</f>
        <v>26.352755775319022</v>
      </c>
      <c r="W53" s="10">
        <f>INDEX(DriversGams!$A$5:$AN$23,MATCH(Drivers!$A53,DriversGams!$A$5:$A$23,0),MATCH(Drivers!W$3,DriversGams!$A$5:$AN$5,0))</f>
        <v>27.36026594490551</v>
      </c>
      <c r="X53" s="10">
        <f>INDEX(DriversGams!$A$5:$AN$23,MATCH(Drivers!$A53,DriversGams!$A$5:$A$23,0),MATCH(Drivers!X$3,DriversGams!$A$5:$AN$5,0))</f>
        <v>28.352393364888446</v>
      </c>
      <c r="Y53" s="10">
        <f>INDEX(DriversGams!$A$5:$AN$23,MATCH(Drivers!$A53,DriversGams!$A$5:$A$23,0),MATCH(Drivers!Y$3,DriversGams!$A$5:$AN$5,0))</f>
        <v>29.33056761159397</v>
      </c>
      <c r="Z53" s="10">
        <f>INDEX(DriversGams!$A$5:$AN$23,MATCH(Drivers!$A53,DriversGams!$A$5:$A$23,0),MATCH(Drivers!Z$3,DriversGams!$A$5:$AN$5,0))</f>
        <v>29.724567677277953</v>
      </c>
      <c r="AA53" s="10">
        <f>INDEX(DriversGams!$A$5:$AN$23,MATCH(Drivers!$A53,DriversGams!$A$5:$A$23,0),MATCH(Drivers!AA$3,DriversGams!$A$5:$AN$5,0))</f>
        <v>30.468028778421576</v>
      </c>
      <c r="AB53" s="10">
        <f>INDEX(DriversGams!$A$5:$AN$23,MATCH(Drivers!$A53,DriversGams!$A$5:$A$23,0),MATCH(Drivers!AB$3,DriversGams!$A$5:$AN$5,0))</f>
        <v>31.266128998780498</v>
      </c>
      <c r="AC53" s="10">
        <f>INDEX(DriversGams!$A$5:$AN$23,MATCH(Drivers!$A53,DriversGams!$A$5:$A$23,0),MATCH(Drivers!AC$3,DriversGams!$A$5:$AN$5,0))</f>
        <v>32.156546848133445</v>
      </c>
      <c r="AD53" s="10">
        <f>INDEX(DriversGams!$A$5:$AN$23,MATCH(Drivers!$A53,DriversGams!$A$5:$A$23,0),MATCH(Drivers!AD$3,DriversGams!$A$5:$AN$5,0))</f>
        <v>33.048943171829926</v>
      </c>
      <c r="AE53" s="10">
        <f>INDEX(DriversGams!$A$5:$AN$23,MATCH(Drivers!$A53,DriversGams!$A$5:$A$23,0),MATCH(Drivers!AE$3,DriversGams!$A$5:$AN$5,0))</f>
        <v>34.019333327089171</v>
      </c>
      <c r="AF53" s="10">
        <f>INDEX(DriversGams!$A$5:$AN$23,MATCH(Drivers!$A53,DriversGams!$A$5:$A$23,0),MATCH(Drivers!AF$3,DriversGams!$A$5:$AN$5,0))</f>
        <v>38.794651314533596</v>
      </c>
      <c r="AG53" s="10">
        <f>INDEX(DriversGams!$A$5:$AN$23,MATCH(Drivers!$A53,DriversGams!$A$5:$A$23,0),MATCH(Drivers!AG$3,DriversGams!$A$5:$AN$5,0))</f>
        <v>45.843058302043069</v>
      </c>
      <c r="AH53" s="126"/>
      <c r="AI53" s="126"/>
      <c r="AJ53" s="126"/>
      <c r="AK53" s="126"/>
      <c r="AL53" s="126"/>
      <c r="AM53" s="126"/>
      <c r="AO53" s="338">
        <f t="shared" si="86"/>
        <v>12</v>
      </c>
    </row>
    <row r="54" spans="1:41" s="338" customFormat="1">
      <c r="A54" s="134" t="s">
        <v>595</v>
      </c>
      <c r="B54" s="338">
        <f t="shared" si="85"/>
        <v>13</v>
      </c>
      <c r="C54" s="331">
        <v>11.263564724197627</v>
      </c>
      <c r="D54" s="10">
        <f>INDEX(DriversGams!$A$5:$AN$23,MATCH(Drivers!$A54,DriversGams!$A$5:$A$23,0),MATCH(Drivers!D$3,DriversGams!$A$5:$AN$5,0))</f>
        <v>11.610261538631736</v>
      </c>
      <c r="E54" s="10">
        <f>INDEX(DriversGams!$A$5:$AN$23,MATCH(Drivers!$A54,DriversGams!$A$5:$A$23,0),MATCH(Drivers!E$3,DriversGams!$A$5:$AN$5,0))</f>
        <v>12.000287585875592</v>
      </c>
      <c r="F54" s="10">
        <f>INDEX(DriversGams!$A$5:$AN$23,MATCH(Drivers!$A54,DriversGams!$A$5:$A$23,0),MATCH(Drivers!F$3,DriversGams!$A$5:$AN$5,0))</f>
        <v>12.246576047437623</v>
      </c>
      <c r="G54" s="10">
        <f>INDEX(DriversGams!$A$5:$AN$23,MATCH(Drivers!$A54,DriversGams!$A$5:$A$23,0),MATCH(Drivers!G$3,DriversGams!$A$5:$AN$5,0))</f>
        <v>12.336051048150845</v>
      </c>
      <c r="H54" s="10">
        <f>INDEX(DriversGams!$A$5:$AN$23,MATCH(Drivers!$A54,DriversGams!$A$5:$A$23,0),MATCH(Drivers!H$3,DriversGams!$A$5:$AN$5,0))</f>
        <v>12.522153145104177</v>
      </c>
      <c r="I54" s="10">
        <f>INDEX(DriversGams!$A$5:$AN$23,MATCH(Drivers!$A54,DriversGams!$A$5:$A$23,0),MATCH(Drivers!I$3,DriversGams!$A$5:$AN$5,0))</f>
        <v>12.816651496977558</v>
      </c>
      <c r="J54" s="10">
        <f>INDEX(DriversGams!$A$5:$AN$23,MATCH(Drivers!$A54,DriversGams!$A$5:$A$23,0),MATCH(Drivers!J$3,DriversGams!$A$5:$AN$5,0))</f>
        <v>12.932248729368235</v>
      </c>
      <c r="K54" s="10">
        <f>INDEX(DriversGams!$A$5:$AN$23,MATCH(Drivers!$A54,DriversGams!$A$5:$A$23,0),MATCH(Drivers!K$3,DriversGams!$A$5:$AN$5,0))</f>
        <v>12.164123801603424</v>
      </c>
      <c r="L54" s="10">
        <f>INDEX(DriversGams!$A$5:$AN$23,MATCH(Drivers!$A54,DriversGams!$A$5:$A$23,0),MATCH(Drivers!L$3,DriversGams!$A$5:$AN$5,0))</f>
        <v>12.597811369949126</v>
      </c>
      <c r="M54" s="10">
        <f>INDEX(DriversGams!$A$5:$AN$23,MATCH(Drivers!$A54,DriversGams!$A$5:$A$23,0),MATCH(Drivers!M$3,DriversGams!$A$5:$AN$5,0))</f>
        <v>12.887588227043519</v>
      </c>
      <c r="N54" s="10">
        <f>INDEX(DriversGams!$A$5:$AN$23,MATCH(Drivers!$A54,DriversGams!$A$5:$A$23,0),MATCH(Drivers!N$3,DriversGams!$A$5:$AN$5,0))</f>
        <v>13.164970263753329</v>
      </c>
      <c r="O54" s="10">
        <f>INDEX(DriversGams!$A$5:$AN$23,MATCH(Drivers!$A54,DriversGams!$A$5:$A$23,0),MATCH(Drivers!O$3,DriversGams!$A$5:$AN$5,0))</f>
        <v>13.452528320519217</v>
      </c>
      <c r="P54" s="10">
        <f>INDEX(DriversGams!$A$5:$AN$23,MATCH(Drivers!$A54,DriversGams!$A$5:$A$23,0),MATCH(Drivers!P$3,DriversGams!$A$5:$AN$5,0))</f>
        <v>13.854090084334581</v>
      </c>
      <c r="Q54" s="10">
        <f>INDEX(DriversGams!$A$5:$AN$23,MATCH(Drivers!$A54,DriversGams!$A$5:$A$23,0),MATCH(Drivers!Q$3,DriversGams!$A$5:$AN$5,0))</f>
        <v>14.27839784083265</v>
      </c>
      <c r="R54" s="10">
        <f>INDEX(DriversGams!$A$5:$AN$23,MATCH(Drivers!$A54,DriversGams!$A$5:$A$23,0),MATCH(Drivers!R$3,DriversGams!$A$5:$AN$5,0))</f>
        <v>14.720863518259407</v>
      </c>
      <c r="S54" s="10">
        <f>INDEX(DriversGams!$A$5:$AN$23,MATCH(Drivers!$A54,DriversGams!$A$5:$A$23,0),MATCH(Drivers!S$3,DriversGams!$A$5:$AN$5,0))</f>
        <v>15.212851705506829</v>
      </c>
      <c r="T54" s="10">
        <f>INDEX(DriversGams!$A$5:$AN$23,MATCH(Drivers!$A54,DriversGams!$A$5:$A$23,0),MATCH(Drivers!T$3,DriversGams!$A$5:$AN$5,0))</f>
        <v>15.798259587446134</v>
      </c>
      <c r="U54" s="10">
        <f>INDEX(DriversGams!$A$5:$AN$23,MATCH(Drivers!$A54,DriversGams!$A$5:$A$23,0),MATCH(Drivers!U$3,DriversGams!$A$5:$AN$5,0))</f>
        <v>16.418128632241142</v>
      </c>
      <c r="V54" s="10">
        <f>INDEX(DriversGams!$A$5:$AN$23,MATCH(Drivers!$A54,DriversGams!$A$5:$A$23,0),MATCH(Drivers!V$3,DriversGams!$A$5:$AN$5,0))</f>
        <v>16.854122961100309</v>
      </c>
      <c r="W54" s="10">
        <f>INDEX(DriversGams!$A$5:$AN$23,MATCH(Drivers!$A54,DriversGams!$A$5:$A$23,0),MATCH(Drivers!W$3,DriversGams!$A$5:$AN$5,0))</f>
        <v>17.448933204651258</v>
      </c>
      <c r="X54" s="10">
        <f>INDEX(DriversGams!$A$5:$AN$23,MATCH(Drivers!$A54,DriversGams!$A$5:$A$23,0),MATCH(Drivers!X$3,DriversGams!$A$5:$AN$5,0))</f>
        <v>17.966932158616494</v>
      </c>
      <c r="Y54" s="10">
        <f>INDEX(DriversGams!$A$5:$AN$23,MATCH(Drivers!$A54,DriversGams!$A$5:$A$23,0),MATCH(Drivers!Y$3,DriversGams!$A$5:$AN$5,0))</f>
        <v>18.535154728558584</v>
      </c>
      <c r="Z54" s="10">
        <f>INDEX(DriversGams!$A$5:$AN$23,MATCH(Drivers!$A54,DriversGams!$A$5:$A$23,0),MATCH(Drivers!Z$3,DriversGams!$A$5:$AN$5,0))</f>
        <v>19.024749499895133</v>
      </c>
      <c r="AA54" s="10">
        <f>INDEX(DriversGams!$A$5:$AN$23,MATCH(Drivers!$A54,DriversGams!$A$5:$A$23,0),MATCH(Drivers!AA$3,DriversGams!$A$5:$AN$5,0))</f>
        <v>19.517479907167374</v>
      </c>
      <c r="AB54" s="10">
        <f>INDEX(DriversGams!$A$5:$AN$23,MATCH(Drivers!$A54,DriversGams!$A$5:$A$23,0),MATCH(Drivers!AB$3,DriversGams!$A$5:$AN$5,0))</f>
        <v>20.034907639911332</v>
      </c>
      <c r="AC54" s="10">
        <f>INDEX(DriversGams!$A$5:$AN$23,MATCH(Drivers!$A54,DriversGams!$A$5:$A$23,0),MATCH(Drivers!AC$3,DriversGams!$A$5:$AN$5,0))</f>
        <v>20.555051583601642</v>
      </c>
      <c r="AD54" s="10">
        <f>INDEX(DriversGams!$A$5:$AN$23,MATCH(Drivers!$A54,DriversGams!$A$5:$A$23,0),MATCH(Drivers!AD$3,DriversGams!$A$5:$AN$5,0))</f>
        <v>21.04241626693295</v>
      </c>
      <c r="AE54" s="10">
        <f>INDEX(DriversGams!$A$5:$AN$23,MATCH(Drivers!$A54,DriversGams!$A$5:$A$23,0),MATCH(Drivers!AE$3,DriversGams!$A$5:$AN$5,0))</f>
        <v>21.545932299640405</v>
      </c>
      <c r="AF54" s="10">
        <f>INDEX(DriversGams!$A$5:$AN$23,MATCH(Drivers!$A54,DriversGams!$A$5:$A$23,0),MATCH(Drivers!AF$3,DriversGams!$A$5:$AN$5,0))</f>
        <v>24.270660174842277</v>
      </c>
      <c r="AG54" s="10">
        <f>INDEX(DriversGams!$A$5:$AN$23,MATCH(Drivers!$A54,DriversGams!$A$5:$A$23,0),MATCH(Drivers!AG$3,DriversGams!$A$5:$AN$5,0))</f>
        <v>27.772315952690501</v>
      </c>
      <c r="AH54" s="126"/>
      <c r="AI54" s="126"/>
      <c r="AJ54" s="126"/>
      <c r="AK54" s="126"/>
      <c r="AL54" s="126"/>
      <c r="AM54" s="126"/>
      <c r="AO54" s="338">
        <f t="shared" si="86"/>
        <v>13</v>
      </c>
    </row>
    <row r="55" spans="1:41" s="338" customFormat="1">
      <c r="A55" s="134" t="s">
        <v>594</v>
      </c>
      <c r="B55" s="338">
        <f t="shared" si="85"/>
        <v>14</v>
      </c>
      <c r="C55" s="331">
        <v>135.95535691221758</v>
      </c>
      <c r="D55" s="10">
        <f>INDEX(DriversGams!$A$5:$AN$23,MATCH(Drivers!$A55,DriversGams!$A$5:$A$23,0),MATCH(Drivers!D$3,DriversGams!$A$5:$AN$5,0))</f>
        <v>140.06869417680849</v>
      </c>
      <c r="E55" s="10">
        <f>INDEX(DriversGams!$A$5:$AN$23,MATCH(Drivers!$A55,DriversGams!$A$5:$A$23,0),MATCH(Drivers!E$3,DriversGams!$A$5:$AN$5,0))</f>
        <v>143.3097958084989</v>
      </c>
      <c r="F55" s="10">
        <f>INDEX(DriversGams!$A$5:$AN$23,MATCH(Drivers!$A55,DriversGams!$A$5:$A$23,0),MATCH(Drivers!F$3,DriversGams!$A$5:$AN$5,0))</f>
        <v>144.91867098552595</v>
      </c>
      <c r="G55" s="10">
        <f>INDEX(DriversGams!$A$5:$AN$23,MATCH(Drivers!$A55,DriversGams!$A$5:$A$23,0),MATCH(Drivers!G$3,DriversGams!$A$5:$AN$5,0))</f>
        <v>145.7777772869313</v>
      </c>
      <c r="H55" s="10">
        <f>INDEX(DriversGams!$A$5:$AN$23,MATCH(Drivers!$A55,DriversGams!$A$5:$A$23,0),MATCH(Drivers!H$3,DriversGams!$A$5:$AN$5,0))</f>
        <v>147.75773592650572</v>
      </c>
      <c r="I55" s="10">
        <f>INDEX(DriversGams!$A$5:$AN$23,MATCH(Drivers!$A55,DriversGams!$A$5:$A$23,0),MATCH(Drivers!I$3,DriversGams!$A$5:$AN$5,0))</f>
        <v>149.50972890591584</v>
      </c>
      <c r="J55" s="10">
        <f>INDEX(DriversGams!$A$5:$AN$23,MATCH(Drivers!$A55,DriversGams!$A$5:$A$23,0),MATCH(Drivers!J$3,DriversGams!$A$5:$AN$5,0))</f>
        <v>149.68985927624561</v>
      </c>
      <c r="K55" s="10">
        <f>INDEX(DriversGams!$A$5:$AN$23,MATCH(Drivers!$A55,DriversGams!$A$5:$A$23,0),MATCH(Drivers!K$3,DriversGams!$A$5:$AN$5,0))</f>
        <v>138.91435211191146</v>
      </c>
      <c r="L55" s="10">
        <f>INDEX(DriversGams!$A$5:$AN$23,MATCH(Drivers!$A55,DriversGams!$A$5:$A$23,0),MATCH(Drivers!L$3,DriversGams!$A$5:$AN$5,0))</f>
        <v>143.21080300656726</v>
      </c>
      <c r="M55" s="10">
        <f>INDEX(DriversGams!$A$5:$AN$23,MATCH(Drivers!$A55,DriversGams!$A$5:$A$23,0),MATCH(Drivers!M$3,DriversGams!$A$5:$AN$5,0))</f>
        <v>146.46058693431732</v>
      </c>
      <c r="N55" s="10">
        <f>INDEX(DriversGams!$A$5:$AN$23,MATCH(Drivers!$A55,DriversGams!$A$5:$A$23,0),MATCH(Drivers!N$3,DriversGams!$A$5:$AN$5,0))</f>
        <v>149.68265292642744</v>
      </c>
      <c r="O55" s="10">
        <f>INDEX(DriversGams!$A$5:$AN$23,MATCH(Drivers!$A55,DriversGams!$A$5:$A$23,0),MATCH(Drivers!O$3,DriversGams!$A$5:$AN$5,0))</f>
        <v>153.15970170711969</v>
      </c>
      <c r="P55" s="10">
        <f>INDEX(DriversGams!$A$5:$AN$23,MATCH(Drivers!$A55,DriversGams!$A$5:$A$23,0),MATCH(Drivers!P$3,DriversGams!$A$5:$AN$5,0))</f>
        <v>158.02766801066429</v>
      </c>
      <c r="Q55" s="10">
        <f>INDEX(DriversGams!$A$5:$AN$23,MATCH(Drivers!$A55,DriversGams!$A$5:$A$23,0),MATCH(Drivers!Q$3,DriversGams!$A$5:$AN$5,0))</f>
        <v>163.01131307775464</v>
      </c>
      <c r="R55" s="10">
        <f>INDEX(DriversGams!$A$5:$AN$23,MATCH(Drivers!$A55,DriversGams!$A$5:$A$23,0),MATCH(Drivers!R$3,DriversGams!$A$5:$AN$5,0))</f>
        <v>168.44731433169051</v>
      </c>
      <c r="S55" s="10">
        <f>INDEX(DriversGams!$A$5:$AN$23,MATCH(Drivers!$A55,DriversGams!$A$5:$A$23,0),MATCH(Drivers!S$3,DriversGams!$A$5:$AN$5,0))</f>
        <v>174.61190858896364</v>
      </c>
      <c r="T55" s="10">
        <f>INDEX(DriversGams!$A$5:$AN$23,MATCH(Drivers!$A55,DriversGams!$A$5:$A$23,0),MATCH(Drivers!T$3,DriversGams!$A$5:$AN$5,0))</f>
        <v>181.959722112968</v>
      </c>
      <c r="U55" s="10">
        <f>INDEX(DriversGams!$A$5:$AN$23,MATCH(Drivers!$A55,DriversGams!$A$5:$A$23,0),MATCH(Drivers!U$3,DriversGams!$A$5:$AN$5,0))</f>
        <v>189.75649442333594</v>
      </c>
      <c r="V55" s="10">
        <f>INDEX(DriversGams!$A$5:$AN$23,MATCH(Drivers!$A55,DriversGams!$A$5:$A$23,0),MATCH(Drivers!V$3,DriversGams!$A$5:$AN$5,0))</f>
        <v>196.25266735550366</v>
      </c>
      <c r="W55" s="10">
        <f>INDEX(DriversGams!$A$5:$AN$23,MATCH(Drivers!$A55,DriversGams!$A$5:$A$23,0),MATCH(Drivers!W$3,DriversGams!$A$5:$AN$5,0))</f>
        <v>203.52587615686858</v>
      </c>
      <c r="X55" s="10">
        <f>INDEX(DriversGams!$A$5:$AN$23,MATCH(Drivers!$A55,DriversGams!$A$5:$A$23,0),MATCH(Drivers!X$3,DriversGams!$A$5:$AN$5,0))</f>
        <v>211.18407725844051</v>
      </c>
      <c r="Y55" s="10">
        <f>INDEX(DriversGams!$A$5:$AN$23,MATCH(Drivers!$A55,DriversGams!$A$5:$A$23,0),MATCH(Drivers!Y$3,DriversGams!$A$5:$AN$5,0))</f>
        <v>219.00918263682237</v>
      </c>
      <c r="Z55" s="10">
        <f>INDEX(DriversGams!$A$5:$AN$23,MATCH(Drivers!$A55,DriversGams!$A$5:$A$23,0),MATCH(Drivers!Z$3,DriversGams!$A$5:$AN$5,0))</f>
        <v>226.22849766902809</v>
      </c>
      <c r="AA55" s="10">
        <f>INDEX(DriversGams!$A$5:$AN$23,MATCH(Drivers!$A55,DriversGams!$A$5:$A$23,0),MATCH(Drivers!AA$3,DriversGams!$A$5:$AN$5,0))</f>
        <v>233.60956556694882</v>
      </c>
      <c r="AB55" s="10">
        <f>INDEX(DriversGams!$A$5:$AN$23,MATCH(Drivers!$A55,DriversGams!$A$5:$A$23,0),MATCH(Drivers!AB$3,DriversGams!$A$5:$AN$5,0))</f>
        <v>241.12449797000926</v>
      </c>
      <c r="AC55" s="10">
        <f>INDEX(DriversGams!$A$5:$AN$23,MATCH(Drivers!$A55,DriversGams!$A$5:$A$23,0),MATCH(Drivers!AC$3,DriversGams!$A$5:$AN$5,0))</f>
        <v>248.92789639917433</v>
      </c>
      <c r="AD55" s="10">
        <f>INDEX(DriversGams!$A$5:$AN$23,MATCH(Drivers!$A55,DriversGams!$A$5:$A$23,0),MATCH(Drivers!AD$3,DriversGams!$A$5:$AN$5,0))</f>
        <v>256.66846431670552</v>
      </c>
      <c r="AE55" s="10">
        <f>INDEX(DriversGams!$A$5:$AN$23,MATCH(Drivers!$A55,DriversGams!$A$5:$A$23,0),MATCH(Drivers!AE$3,DriversGams!$A$5:$AN$5,0))</f>
        <v>265.03616013815929</v>
      </c>
      <c r="AF55" s="10">
        <f>INDEX(DriversGams!$A$5:$AN$23,MATCH(Drivers!$A55,DriversGams!$A$5:$A$23,0),MATCH(Drivers!AF$3,DriversGams!$A$5:$AN$5,0))</f>
        <v>312.52198398682827</v>
      </c>
      <c r="AG55" s="10">
        <f>INDEX(DriversGams!$A$5:$AN$23,MATCH(Drivers!$A55,DriversGams!$A$5:$A$23,0),MATCH(Drivers!AG$3,DriversGams!$A$5:$AN$5,0))</f>
        <v>372.09848648526668</v>
      </c>
      <c r="AH55" s="126"/>
      <c r="AI55" s="126"/>
      <c r="AJ55" s="126"/>
      <c r="AK55" s="126"/>
      <c r="AL55" s="126"/>
      <c r="AM55" s="126"/>
      <c r="AO55" s="338">
        <f t="shared" si="86"/>
        <v>14</v>
      </c>
    </row>
    <row r="56" spans="1:41" s="338" customFormat="1">
      <c r="A56" s="134" t="s">
        <v>593</v>
      </c>
      <c r="B56" s="338">
        <f t="shared" si="85"/>
        <v>15</v>
      </c>
      <c r="C56" s="331">
        <v>21.151207305916397</v>
      </c>
      <c r="D56" s="10">
        <f>INDEX(DriversGams!$A$5:$AN$23,MATCH(Drivers!$A56,DriversGams!$A$5:$A$23,0),MATCH(Drivers!D$3,DriversGams!$A$5:$AN$5,0))</f>
        <v>22.500618186397794</v>
      </c>
      <c r="E56" s="10">
        <f>INDEX(DriversGams!$A$5:$AN$23,MATCH(Drivers!$A56,DriversGams!$A$5:$A$23,0),MATCH(Drivers!E$3,DriversGams!$A$5:$AN$5,0))</f>
        <v>24.178263565578529</v>
      </c>
      <c r="F56" s="10">
        <f>INDEX(DriversGams!$A$5:$AN$23,MATCH(Drivers!$A56,DriversGams!$A$5:$A$23,0),MATCH(Drivers!F$3,DriversGams!$A$5:$AN$5,0))</f>
        <v>25.375434479846664</v>
      </c>
      <c r="G56" s="10">
        <f>INDEX(DriversGams!$A$5:$AN$23,MATCH(Drivers!$A56,DriversGams!$A$5:$A$23,0),MATCH(Drivers!G$3,DriversGams!$A$5:$AN$5,0))</f>
        <v>26.114945889303428</v>
      </c>
      <c r="H56" s="10">
        <f>INDEX(DriversGams!$A$5:$AN$23,MATCH(Drivers!$A56,DriversGams!$A$5:$A$23,0),MATCH(Drivers!H$3,DriversGams!$A$5:$AN$5,0))</f>
        <v>27.993946583894623</v>
      </c>
      <c r="I56" s="10">
        <f>INDEX(DriversGams!$A$5:$AN$23,MATCH(Drivers!$A56,DriversGams!$A$5:$A$23,0),MATCH(Drivers!I$3,DriversGams!$A$5:$AN$5,0))</f>
        <v>30.043107601215748</v>
      </c>
      <c r="J56" s="10">
        <f>INDEX(DriversGams!$A$5:$AN$23,MATCH(Drivers!$A56,DriversGams!$A$5:$A$23,0),MATCH(Drivers!J$3,DriversGams!$A$5:$AN$5,0))</f>
        <v>31.388666080448576</v>
      </c>
      <c r="K56" s="10">
        <f>INDEX(DriversGams!$A$5:$AN$23,MATCH(Drivers!$A56,DriversGams!$A$5:$A$23,0),MATCH(Drivers!K$3,DriversGams!$A$5:$AN$5,0))</f>
        <v>30.099584947426212</v>
      </c>
      <c r="L56" s="10">
        <f>INDEX(DriversGams!$A$5:$AN$23,MATCH(Drivers!$A56,DriversGams!$A$5:$A$23,0),MATCH(Drivers!L$3,DriversGams!$A$5:$AN$5,0))</f>
        <v>31.467168320286145</v>
      </c>
      <c r="M56" s="10">
        <f>INDEX(DriversGams!$A$5:$AN$23,MATCH(Drivers!$A56,DriversGams!$A$5:$A$23,0),MATCH(Drivers!M$3,DriversGams!$A$5:$AN$5,0))</f>
        <v>32.611774513507733</v>
      </c>
      <c r="N56" s="10">
        <f>INDEX(DriversGams!$A$5:$AN$23,MATCH(Drivers!$A56,DriversGams!$A$5:$A$23,0),MATCH(Drivers!N$3,DriversGams!$A$5:$AN$5,0))</f>
        <v>33.767174437407718</v>
      </c>
      <c r="O56" s="10">
        <f>INDEX(DriversGams!$A$5:$AN$23,MATCH(Drivers!$A56,DriversGams!$A$5:$A$23,0),MATCH(Drivers!O$3,DriversGams!$A$5:$AN$5,0))</f>
        <v>35.03310110269652</v>
      </c>
      <c r="P56" s="10">
        <f>INDEX(DriversGams!$A$5:$AN$23,MATCH(Drivers!$A56,DriversGams!$A$5:$A$23,0),MATCH(Drivers!P$3,DriversGams!$A$5:$AN$5,0))</f>
        <v>36.964314587957432</v>
      </c>
      <c r="Q56" s="10">
        <f>INDEX(DriversGams!$A$5:$AN$23,MATCH(Drivers!$A56,DriversGams!$A$5:$A$23,0),MATCH(Drivers!Q$3,DriversGams!$A$5:$AN$5,0))</f>
        <v>39.121708098891659</v>
      </c>
      <c r="R56" s="10">
        <f>INDEX(DriversGams!$A$5:$AN$23,MATCH(Drivers!$A56,DriversGams!$A$5:$A$23,0),MATCH(Drivers!R$3,DriversGams!$A$5:$AN$5,0))</f>
        <v>41.66811079363184</v>
      </c>
      <c r="S56" s="10">
        <f>INDEX(DriversGams!$A$5:$AN$23,MATCH(Drivers!$A56,DriversGams!$A$5:$A$23,0),MATCH(Drivers!S$3,DriversGams!$A$5:$AN$5,0))</f>
        <v>44.587290916700724</v>
      </c>
      <c r="T56" s="10">
        <f>INDEX(DriversGams!$A$5:$AN$23,MATCH(Drivers!$A56,DriversGams!$A$5:$A$23,0),MATCH(Drivers!T$3,DriversGams!$A$5:$AN$5,0))</f>
        <v>48.175422604249903</v>
      </c>
      <c r="U56" s="10">
        <f>INDEX(DriversGams!$A$5:$AN$23,MATCH(Drivers!$A56,DriversGams!$A$5:$A$23,0),MATCH(Drivers!U$3,DriversGams!$A$5:$AN$5,0))</f>
        <v>52.20665853470711</v>
      </c>
      <c r="V56" s="10">
        <f>INDEX(DriversGams!$A$5:$AN$23,MATCH(Drivers!$A56,DriversGams!$A$5:$A$23,0),MATCH(Drivers!V$3,DriversGams!$A$5:$AN$5,0))</f>
        <v>57.869048848625347</v>
      </c>
      <c r="W56" s="10">
        <f>INDEX(DriversGams!$A$5:$AN$23,MATCH(Drivers!$A56,DriversGams!$A$5:$A$23,0),MATCH(Drivers!W$3,DriversGams!$A$5:$AN$5,0))</f>
        <v>63.423627861763613</v>
      </c>
      <c r="X56" s="10">
        <f>INDEX(DriversGams!$A$5:$AN$23,MATCH(Drivers!$A56,DriversGams!$A$5:$A$23,0),MATCH(Drivers!X$3,DriversGams!$A$5:$AN$5,0))</f>
        <v>69.70134274074033</v>
      </c>
      <c r="Y56" s="10">
        <f>INDEX(DriversGams!$A$5:$AN$23,MATCH(Drivers!$A56,DriversGams!$A$5:$A$23,0),MATCH(Drivers!Y$3,DriversGams!$A$5:$AN$5,0))</f>
        <v>76.578683394570916</v>
      </c>
      <c r="Z56" s="10">
        <f>INDEX(DriversGams!$A$5:$AN$23,MATCH(Drivers!$A56,DriversGams!$A$5:$A$23,0),MATCH(Drivers!Z$3,DriversGams!$A$5:$AN$5,0))</f>
        <v>83.73531138558549</v>
      </c>
      <c r="AA56" s="10">
        <f>INDEX(DriversGams!$A$5:$AN$23,MATCH(Drivers!$A56,DriversGams!$A$5:$A$23,0),MATCH(Drivers!AA$3,DriversGams!$A$5:$AN$5,0))</f>
        <v>91.431940809222667</v>
      </c>
      <c r="AB56" s="10">
        <f>INDEX(DriversGams!$A$5:$AN$23,MATCH(Drivers!$A56,DriversGams!$A$5:$A$23,0),MATCH(Drivers!AB$3,DriversGams!$A$5:$AN$5,0))</f>
        <v>99.700524435066697</v>
      </c>
      <c r="AC56" s="10">
        <f>INDEX(DriversGams!$A$5:$AN$23,MATCH(Drivers!$A56,DriversGams!$A$5:$A$23,0),MATCH(Drivers!AC$3,DriversGams!$A$5:$AN$5,0))</f>
        <v>108.3642563056452</v>
      </c>
      <c r="AD56" s="10">
        <f>INDEX(DriversGams!$A$5:$AN$23,MATCH(Drivers!$A56,DriversGams!$A$5:$A$23,0),MATCH(Drivers!AD$3,DriversGams!$A$5:$AN$5,0))</f>
        <v>117.15756597728726</v>
      </c>
      <c r="AE56" s="10">
        <f>INDEX(DriversGams!$A$5:$AN$23,MATCH(Drivers!$A56,DriversGams!$A$5:$A$23,0),MATCH(Drivers!AE$3,DriversGams!$A$5:$AN$5,0))</f>
        <v>126.60980389426889</v>
      </c>
      <c r="AF56" s="10">
        <f>INDEX(DriversGams!$A$5:$AN$23,MATCH(Drivers!$A56,DriversGams!$A$5:$A$23,0),MATCH(Drivers!AF$3,DriversGams!$A$5:$AN$5,0))</f>
        <v>178.17952389416922</v>
      </c>
      <c r="AG56" s="10">
        <f>INDEX(DriversGams!$A$5:$AN$23,MATCH(Drivers!$A56,DriversGams!$A$5:$A$23,0),MATCH(Drivers!AG$3,DriversGams!$A$5:$AN$5,0))</f>
        <v>240.36643803103559</v>
      </c>
      <c r="AH56" s="126"/>
      <c r="AI56" s="126"/>
      <c r="AJ56" s="126"/>
      <c r="AK56" s="126"/>
      <c r="AL56" s="126"/>
      <c r="AM56" s="126"/>
      <c r="AO56" s="338">
        <f t="shared" si="86"/>
        <v>15</v>
      </c>
    </row>
    <row r="57" spans="1:41" s="338" customFormat="1">
      <c r="A57" s="134" t="s">
        <v>596</v>
      </c>
      <c r="B57" s="338">
        <f t="shared" si="85"/>
        <v>16</v>
      </c>
      <c r="C57" s="331">
        <v>1.1351531206547518</v>
      </c>
      <c r="D57" s="10">
        <f>INDEX(DriversGams!$A$5:$AN$23,MATCH(Drivers!$A57,DriversGams!$A$5:$A$23,0),MATCH(Drivers!D$3,DriversGams!$A$5:$AN$5,0))</f>
        <v>1.1533723625997203</v>
      </c>
      <c r="E57" s="10">
        <f>INDEX(DriversGams!$A$5:$AN$23,MATCH(Drivers!$A57,DriversGams!$A$5:$A$23,0),MATCH(Drivers!E$3,DriversGams!$A$5:$AN$5,0))</f>
        <v>1.1355304173989289</v>
      </c>
      <c r="F57" s="10">
        <f>INDEX(DriversGams!$A$5:$AN$23,MATCH(Drivers!$A57,DriversGams!$A$5:$A$23,0),MATCH(Drivers!F$3,DriversGams!$A$5:$AN$5,0))</f>
        <v>1.1216534849679463</v>
      </c>
      <c r="G57" s="10">
        <f>INDEX(DriversGams!$A$5:$AN$23,MATCH(Drivers!$A57,DriversGams!$A$5:$A$23,0),MATCH(Drivers!G$3,DriversGams!$A$5:$AN$5,0))</f>
        <v>1.1290760887126392</v>
      </c>
      <c r="H57" s="10">
        <f>INDEX(DriversGams!$A$5:$AN$23,MATCH(Drivers!$A57,DriversGams!$A$5:$A$23,0),MATCH(Drivers!H$3,DriversGams!$A$5:$AN$5,0))</f>
        <v>1.1345432505264132</v>
      </c>
      <c r="I57" s="10">
        <f>INDEX(DriversGams!$A$5:$AN$23,MATCH(Drivers!$A57,DriversGams!$A$5:$A$23,0),MATCH(Drivers!I$3,DriversGams!$A$5:$AN$5,0))</f>
        <v>1.103157524230703</v>
      </c>
      <c r="J57" s="10">
        <f>INDEX(DriversGams!$A$5:$AN$23,MATCH(Drivers!$A57,DriversGams!$A$5:$A$23,0),MATCH(Drivers!J$3,DriversGams!$A$5:$AN$5,0))</f>
        <v>1.0787892808950854</v>
      </c>
      <c r="K57" s="10">
        <f>INDEX(DriversGams!$A$5:$AN$23,MATCH(Drivers!$A57,DriversGams!$A$5:$A$23,0),MATCH(Drivers!K$3,DriversGams!$A$5:$AN$5,0))</f>
        <v>0.97519445274491234</v>
      </c>
      <c r="L57" s="10">
        <f>INDEX(DriversGams!$A$5:$AN$23,MATCH(Drivers!$A57,DriversGams!$A$5:$A$23,0),MATCH(Drivers!L$3,DriversGams!$A$5:$AN$5,0))</f>
        <v>0.98343537564601768</v>
      </c>
      <c r="M57" s="10">
        <f>INDEX(DriversGams!$A$5:$AN$23,MATCH(Drivers!$A57,DriversGams!$A$5:$A$23,0),MATCH(Drivers!M$3,DriversGams!$A$5:$AN$5,0))</f>
        <v>1.002815857454995</v>
      </c>
      <c r="N57" s="10">
        <f>INDEX(DriversGams!$A$5:$AN$23,MATCH(Drivers!$A57,DriversGams!$A$5:$A$23,0),MATCH(Drivers!N$3,DriversGams!$A$5:$AN$5,0))</f>
        <v>1.0257382748087218</v>
      </c>
      <c r="O57" s="10">
        <f>INDEX(DriversGams!$A$5:$AN$23,MATCH(Drivers!$A57,DriversGams!$A$5:$A$23,0),MATCH(Drivers!O$3,DriversGams!$A$5:$AN$5,0))</f>
        <v>1.0527727940509124</v>
      </c>
      <c r="P57" s="10">
        <f>INDEX(DriversGams!$A$5:$AN$23,MATCH(Drivers!$A57,DriversGams!$A$5:$A$23,0),MATCH(Drivers!P$3,DriversGams!$A$5:$AN$5,0))</f>
        <v>1.0884812826153201</v>
      </c>
      <c r="Q57" s="10">
        <f>INDEX(DriversGams!$A$5:$AN$23,MATCH(Drivers!$A57,DriversGams!$A$5:$A$23,0),MATCH(Drivers!Q$3,DriversGams!$A$5:$AN$5,0))</f>
        <v>1.1243231851838285</v>
      </c>
      <c r="R57" s="10">
        <f>INDEX(DriversGams!$A$5:$AN$23,MATCH(Drivers!$A57,DriversGams!$A$5:$A$23,0),MATCH(Drivers!R$3,DriversGams!$A$5:$AN$5,0))</f>
        <v>1.1683145581173811</v>
      </c>
      <c r="S57" s="10">
        <f>INDEX(DriversGams!$A$5:$AN$23,MATCH(Drivers!$A57,DriversGams!$A$5:$A$23,0),MATCH(Drivers!S$3,DriversGams!$A$5:$AN$5,0))</f>
        <v>1.2167699187788379</v>
      </c>
      <c r="T57" s="10">
        <f>INDEX(DriversGams!$A$5:$AN$23,MATCH(Drivers!$A57,DriversGams!$A$5:$A$23,0),MATCH(Drivers!T$3,DriversGams!$A$5:$AN$5,0))</f>
        <v>1.2744661047412886</v>
      </c>
      <c r="U57" s="10">
        <f>INDEX(DriversGams!$A$5:$AN$23,MATCH(Drivers!$A57,DriversGams!$A$5:$A$23,0),MATCH(Drivers!U$3,DriversGams!$A$5:$AN$5,0))</f>
        <v>1.3385384898370971</v>
      </c>
      <c r="V57" s="10">
        <f>INDEX(DriversGams!$A$5:$AN$23,MATCH(Drivers!$A57,DriversGams!$A$5:$A$23,0),MATCH(Drivers!V$3,DriversGams!$A$5:$AN$5,0))</f>
        <v>1.3971560118186452</v>
      </c>
      <c r="W57" s="10">
        <f>INDEX(DriversGams!$A$5:$AN$23,MATCH(Drivers!$A57,DriversGams!$A$5:$A$23,0),MATCH(Drivers!W$3,DriversGams!$A$5:$AN$5,0))</f>
        <v>1.4478206789975447</v>
      </c>
      <c r="X57" s="10">
        <f>INDEX(DriversGams!$A$5:$AN$23,MATCH(Drivers!$A57,DriversGams!$A$5:$A$23,0),MATCH(Drivers!X$3,DriversGams!$A$5:$AN$5,0))</f>
        <v>1.5268106261682222</v>
      </c>
      <c r="Y57" s="10">
        <f>INDEX(DriversGams!$A$5:$AN$23,MATCH(Drivers!$A57,DriversGams!$A$5:$A$23,0),MATCH(Drivers!Y$3,DriversGams!$A$5:$AN$5,0))</f>
        <v>1.59576189530215</v>
      </c>
      <c r="Z57" s="10">
        <f>INDEX(DriversGams!$A$5:$AN$23,MATCH(Drivers!$A57,DriversGams!$A$5:$A$23,0),MATCH(Drivers!Z$3,DriversGams!$A$5:$AN$5,0))</f>
        <v>1.6686267937779795</v>
      </c>
      <c r="AA57" s="10">
        <f>INDEX(DriversGams!$A$5:$AN$23,MATCH(Drivers!$A57,DriversGams!$A$5:$A$23,0),MATCH(Drivers!AA$3,DriversGams!$A$5:$AN$5,0))</f>
        <v>1.745181061236017</v>
      </c>
      <c r="AB57" s="10">
        <f>INDEX(DriversGams!$A$5:$AN$23,MATCH(Drivers!$A57,DriversGams!$A$5:$A$23,0),MATCH(Drivers!AB$3,DriversGams!$A$5:$AN$5,0))</f>
        <v>1.8263503060538275</v>
      </c>
      <c r="AC57" s="10">
        <f>INDEX(DriversGams!$A$5:$AN$23,MATCH(Drivers!$A57,DriversGams!$A$5:$A$23,0),MATCH(Drivers!AC$3,DriversGams!$A$5:$AN$5,0))</f>
        <v>1.9187703103903362</v>
      </c>
      <c r="AD57" s="10">
        <f>INDEX(DriversGams!$A$5:$AN$23,MATCH(Drivers!$A57,DriversGams!$A$5:$A$23,0),MATCH(Drivers!AD$3,DriversGams!$A$5:$AN$5,0))</f>
        <v>2.018242777097925</v>
      </c>
      <c r="AE57" s="10">
        <f>INDEX(DriversGams!$A$5:$AN$23,MATCH(Drivers!$A57,DriversGams!$A$5:$A$23,0),MATCH(Drivers!AE$3,DriversGams!$A$5:$AN$5,0))</f>
        <v>2.1309492243711916</v>
      </c>
      <c r="AF57" s="10">
        <f>INDEX(DriversGams!$A$5:$AN$23,MATCH(Drivers!$A57,DriversGams!$A$5:$A$23,0),MATCH(Drivers!AF$3,DriversGams!$A$5:$AN$5,0))</f>
        <v>2.7754260558701103</v>
      </c>
      <c r="AG57" s="10">
        <f>INDEX(DriversGams!$A$5:$AN$23,MATCH(Drivers!$A57,DriversGams!$A$5:$A$23,0),MATCH(Drivers!AG$3,DriversGams!$A$5:$AN$5,0))</f>
        <v>3.5502469644472394</v>
      </c>
      <c r="AH57" s="126"/>
      <c r="AI57" s="126"/>
      <c r="AJ57" s="126"/>
      <c r="AK57" s="126"/>
      <c r="AL57" s="126"/>
      <c r="AM57" s="126"/>
      <c r="AO57" s="338">
        <f t="shared" si="86"/>
        <v>16</v>
      </c>
    </row>
    <row r="58" spans="1:41" s="338" customFormat="1">
      <c r="A58" s="134" t="s">
        <v>600</v>
      </c>
      <c r="B58" s="338">
        <f t="shared" si="85"/>
        <v>17</v>
      </c>
      <c r="C58" s="331">
        <v>66.42036548153871</v>
      </c>
      <c r="D58" s="10">
        <f>INDEX(DriversGams!$A$5:$AN$23,MATCH(Drivers!$A58,DriversGams!$A$5:$A$23,0),MATCH(Drivers!D$3,DriversGams!$A$5:$AN$5,0))</f>
        <v>67.310565971820139</v>
      </c>
      <c r="E58" s="10">
        <f>INDEX(DriversGams!$A$5:$AN$23,MATCH(Drivers!$A58,DriversGams!$A$5:$A$23,0),MATCH(Drivers!E$3,DriversGams!$A$5:$AN$5,0))</f>
        <v>64.192570865368495</v>
      </c>
      <c r="F58" s="10">
        <f>INDEX(DriversGams!$A$5:$AN$23,MATCH(Drivers!$A58,DriversGams!$A$5:$A$23,0),MATCH(Drivers!F$3,DriversGams!$A$5:$AN$5,0))</f>
        <v>61.074575758916801</v>
      </c>
      <c r="G58" s="10">
        <f>INDEX(DriversGams!$A$5:$AN$23,MATCH(Drivers!$A58,DriversGams!$A$5:$A$23,0),MATCH(Drivers!G$3,DriversGams!$A$5:$AN$5,0))</f>
        <v>60.91429288796882</v>
      </c>
      <c r="H58" s="10">
        <f>INDEX(DriversGams!$A$5:$AN$23,MATCH(Drivers!$A58,DriversGams!$A$5:$A$23,0),MATCH(Drivers!H$3,DriversGams!$A$5:$AN$5,0))</f>
        <v>61.050583535798033</v>
      </c>
      <c r="I58" s="10">
        <f>INDEX(DriversGams!$A$5:$AN$23,MATCH(Drivers!$A58,DriversGams!$A$5:$A$23,0),MATCH(Drivers!I$3,DriversGams!$A$5:$AN$5,0))</f>
        <v>60.39933148423372</v>
      </c>
      <c r="J58" s="10">
        <f>INDEX(DriversGams!$A$5:$AN$23,MATCH(Drivers!$A58,DriversGams!$A$5:$A$23,0),MATCH(Drivers!J$3,DriversGams!$A$5:$AN$5,0))</f>
        <v>60.055354415388486</v>
      </c>
      <c r="K58" s="10">
        <f>INDEX(DriversGams!$A$5:$AN$23,MATCH(Drivers!$A58,DriversGams!$A$5:$A$23,0),MATCH(Drivers!K$3,DriversGams!$A$5:$AN$5,0))</f>
        <v>58.329889553504316</v>
      </c>
      <c r="L58" s="10">
        <f>INDEX(DriversGams!$A$5:$AN$23,MATCH(Drivers!$A58,DriversGams!$A$5:$A$23,0),MATCH(Drivers!L$3,DriversGams!$A$5:$AN$5,0))</f>
        <v>58.397477613855415</v>
      </c>
      <c r="M58" s="10">
        <f>INDEX(DriversGams!$A$5:$AN$23,MATCH(Drivers!$A58,DriversGams!$A$5:$A$23,0),MATCH(Drivers!M$3,DriversGams!$A$5:$AN$5,0))</f>
        <v>57.916128540187451</v>
      </c>
      <c r="N58" s="10">
        <f>INDEX(DriversGams!$A$5:$AN$23,MATCH(Drivers!$A58,DriversGams!$A$5:$A$23,0),MATCH(Drivers!N$3,DriversGams!$A$5:$AN$5,0))</f>
        <v>57.19451753163208</v>
      </c>
      <c r="O58" s="10">
        <f>INDEX(DriversGams!$A$5:$AN$23,MATCH(Drivers!$A58,DriversGams!$A$5:$A$23,0),MATCH(Drivers!O$3,DriversGams!$A$5:$AN$5,0))</f>
        <v>56.865863594075314</v>
      </c>
      <c r="P58" s="10">
        <f>INDEX(DriversGams!$A$5:$AN$23,MATCH(Drivers!$A58,DriversGams!$A$5:$A$23,0),MATCH(Drivers!P$3,DriversGams!$A$5:$AN$5,0))</f>
        <v>56.429397499057323</v>
      </c>
      <c r="Q58" s="10">
        <f>INDEX(DriversGams!$A$5:$AN$23,MATCH(Drivers!$A58,DriversGams!$A$5:$A$23,0),MATCH(Drivers!Q$3,DriversGams!$A$5:$AN$5,0))</f>
        <v>55.59454820209961</v>
      </c>
      <c r="R58" s="10">
        <f>INDEX(DriversGams!$A$5:$AN$23,MATCH(Drivers!$A58,DriversGams!$A$5:$A$23,0),MATCH(Drivers!R$3,DriversGams!$A$5:$AN$5,0))</f>
        <v>54.823570844241409</v>
      </c>
      <c r="S58" s="10">
        <f>INDEX(DriversGams!$A$5:$AN$23,MATCH(Drivers!$A58,DriversGams!$A$5:$A$23,0),MATCH(Drivers!S$3,DriversGams!$A$5:$AN$5,0))</f>
        <v>54.354343779069076</v>
      </c>
      <c r="T58" s="10">
        <f>INDEX(DriversGams!$A$5:$AN$23,MATCH(Drivers!$A58,DriversGams!$A$5:$A$23,0),MATCH(Drivers!T$3,DriversGams!$A$5:$AN$5,0))</f>
        <v>54.308159894589593</v>
      </c>
      <c r="U58" s="10">
        <f>INDEX(DriversGams!$A$5:$AN$23,MATCH(Drivers!$A58,DriversGams!$A$5:$A$23,0),MATCH(Drivers!U$3,DriversGams!$A$5:$AN$5,0))</f>
        <v>53.262425629840145</v>
      </c>
      <c r="V58" s="10">
        <f>INDEX(DriversGams!$A$5:$AN$23,MATCH(Drivers!$A58,DriversGams!$A$5:$A$23,0),MATCH(Drivers!V$3,DriversGams!$A$5:$AN$5,0))</f>
        <v>53.540436274506966</v>
      </c>
      <c r="W58" s="10">
        <f>INDEX(DriversGams!$A$5:$AN$23,MATCH(Drivers!$A58,DriversGams!$A$5:$A$23,0),MATCH(Drivers!W$3,DriversGams!$A$5:$AN$5,0))</f>
        <v>54.052353794080069</v>
      </c>
      <c r="X58" s="10">
        <f>INDEX(DriversGams!$A$5:$AN$23,MATCH(Drivers!$A58,DriversGams!$A$5:$A$23,0),MATCH(Drivers!X$3,DriversGams!$A$5:$AN$5,0))</f>
        <v>54.715718844083185</v>
      </c>
      <c r="Y58" s="10">
        <f>INDEX(DriversGams!$A$5:$AN$23,MATCH(Drivers!$A58,DriversGams!$A$5:$A$23,0),MATCH(Drivers!Y$3,DriversGams!$A$5:$AN$5,0))</f>
        <v>55.570463480074764</v>
      </c>
      <c r="Z58" s="10">
        <f>INDEX(DriversGams!$A$5:$AN$23,MATCH(Drivers!$A58,DriversGams!$A$5:$A$23,0),MATCH(Drivers!Z$3,DriversGams!$A$5:$AN$5,0))</f>
        <v>55.492353521434573</v>
      </c>
      <c r="AA58" s="10">
        <f>INDEX(DriversGams!$A$5:$AN$23,MATCH(Drivers!$A58,DriversGams!$A$5:$A$23,0),MATCH(Drivers!AA$3,DriversGams!$A$5:$AN$5,0))</f>
        <v>55.931290107611026</v>
      </c>
      <c r="AB58" s="10">
        <f>INDEX(DriversGams!$A$5:$AN$23,MATCH(Drivers!$A58,DriversGams!$A$5:$A$23,0),MATCH(Drivers!AB$3,DriversGams!$A$5:$AN$5,0))</f>
        <v>55.340868725980329</v>
      </c>
      <c r="AC58" s="10">
        <f>INDEX(DriversGams!$A$5:$AN$23,MATCH(Drivers!$A58,DriversGams!$A$5:$A$23,0),MATCH(Drivers!AC$3,DriversGams!$A$5:$AN$5,0))</f>
        <v>54.913880618140631</v>
      </c>
      <c r="AD58" s="10">
        <f>INDEX(DriversGams!$A$5:$AN$23,MATCH(Drivers!$A58,DriversGams!$A$5:$A$23,0),MATCH(Drivers!AD$3,DriversGams!$A$5:$AN$5,0))</f>
        <v>54.486892510300947</v>
      </c>
      <c r="AE58" s="10">
        <f>INDEX(DriversGams!$A$5:$AN$23,MATCH(Drivers!$A58,DriversGams!$A$5:$A$23,0),MATCH(Drivers!AE$3,DriversGams!$A$5:$AN$5,0))</f>
        <v>54.059904402461235</v>
      </c>
      <c r="AF58" s="10">
        <f>INDEX(DriversGams!$A$5:$AN$23,MATCH(Drivers!$A58,DriversGams!$A$5:$A$23,0),MATCH(Drivers!AF$3,DriversGams!$A$5:$AN$5,0))</f>
        <v>52.52355157649113</v>
      </c>
      <c r="AG58" s="10">
        <f>INDEX(DriversGams!$A$5:$AN$23,MATCH(Drivers!$A58,DriversGams!$A$5:$A$23,0),MATCH(Drivers!AG$3,DriversGams!$A$5:$AN$5,0))</f>
        <v>51.956831716767176</v>
      </c>
      <c r="AH58" s="126"/>
      <c r="AI58" s="126"/>
      <c r="AJ58" s="126"/>
      <c r="AK58" s="126"/>
      <c r="AL58" s="126"/>
      <c r="AM58" s="126"/>
    </row>
    <row r="59" spans="1:41" s="338" customFormat="1">
      <c r="A59" s="134" t="s">
        <v>528</v>
      </c>
      <c r="B59" s="338">
        <f t="shared" si="85"/>
        <v>18</v>
      </c>
      <c r="C59" s="331">
        <v>84.250557323845101</v>
      </c>
      <c r="D59" s="10">
        <f>INDEX(DriversGams!$A$5:$AN$23,MATCH(Drivers!$A59,DriversGams!$A$5:$A$23,0),MATCH(Drivers!D$3,DriversGams!$A$5:$AN$5,0))</f>
        <v>82.660982657110381</v>
      </c>
      <c r="E59" s="10">
        <f>INDEX(DriversGams!$A$5:$AN$23,MATCH(Drivers!$A59,DriversGams!$A$5:$A$23,0),MATCH(Drivers!E$3,DriversGams!$A$5:$AN$5,0))</f>
        <v>80.492261149187328</v>
      </c>
      <c r="F59" s="10">
        <f>INDEX(DriversGams!$A$5:$AN$23,MATCH(Drivers!$A59,DriversGams!$A$5:$A$23,0),MATCH(Drivers!F$3,DriversGams!$A$5:$AN$5,0))</f>
        <v>78.328051615701597</v>
      </c>
      <c r="G59" s="10">
        <f>INDEX(DriversGams!$A$5:$AN$23,MATCH(Drivers!$A59,DriversGams!$A$5:$A$23,0),MATCH(Drivers!G$3,DriversGams!$A$5:$AN$5,0))</f>
        <v>76.871172138318713</v>
      </c>
      <c r="H59" s="10">
        <f>INDEX(DriversGams!$A$5:$AN$23,MATCH(Drivers!$A59,DriversGams!$A$5:$A$23,0),MATCH(Drivers!H$3,DriversGams!$A$5:$AN$5,0))</f>
        <v>75.718721360420972</v>
      </c>
      <c r="I59" s="10">
        <f>INDEX(DriversGams!$A$5:$AN$23,MATCH(Drivers!$A59,DriversGams!$A$5:$A$23,0),MATCH(Drivers!I$3,DriversGams!$A$5:$AN$5,0))</f>
        <v>75.54955092194092</v>
      </c>
      <c r="J59" s="10">
        <f>INDEX(DriversGams!$A$5:$AN$23,MATCH(Drivers!$A59,DriversGams!$A$5:$A$23,0),MATCH(Drivers!J$3,DriversGams!$A$5:$AN$5,0))</f>
        <v>75.865952488847924</v>
      </c>
      <c r="K59" s="10">
        <f>INDEX(DriversGams!$A$5:$AN$23,MATCH(Drivers!$A59,DriversGams!$A$5:$A$23,0),MATCH(Drivers!K$3,DriversGams!$A$5:$AN$5,0))</f>
        <v>72.230044998422684</v>
      </c>
      <c r="L59" s="10">
        <f>INDEX(DriversGams!$A$5:$AN$23,MATCH(Drivers!$A59,DriversGams!$A$5:$A$23,0),MATCH(Drivers!L$3,DriversGams!$A$5:$AN$5,0))</f>
        <v>77.136253143540699</v>
      </c>
      <c r="M59" s="10">
        <f>INDEX(DriversGams!$A$5:$AN$23,MATCH(Drivers!$A59,DriversGams!$A$5:$A$23,0),MATCH(Drivers!M$3,DriversGams!$A$5:$AN$5,0))</f>
        <v>76.262603461895111</v>
      </c>
      <c r="N59" s="10">
        <f>INDEX(DriversGams!$A$5:$AN$23,MATCH(Drivers!$A59,DriversGams!$A$5:$A$23,0),MATCH(Drivers!N$3,DriversGams!$A$5:$AN$5,0))</f>
        <v>77.096604057692574</v>
      </c>
      <c r="O59" s="10">
        <f>INDEX(DriversGams!$A$5:$AN$23,MATCH(Drivers!$A59,DriversGams!$A$5:$A$23,0),MATCH(Drivers!O$3,DriversGams!$A$5:$AN$5,0))</f>
        <v>77.532513732924983</v>
      </c>
      <c r="P59" s="10">
        <f>INDEX(DriversGams!$A$5:$AN$23,MATCH(Drivers!$A59,DriversGams!$A$5:$A$23,0),MATCH(Drivers!P$3,DriversGams!$A$5:$AN$5,0))</f>
        <v>78.39883349247998</v>
      </c>
      <c r="Q59" s="10">
        <f>INDEX(DriversGams!$A$5:$AN$23,MATCH(Drivers!$A59,DriversGams!$A$5:$A$23,0),MATCH(Drivers!Q$3,DriversGams!$A$5:$AN$5,0))</f>
        <v>79.140349934260243</v>
      </c>
      <c r="R59" s="10">
        <f>INDEX(DriversGams!$A$5:$AN$23,MATCH(Drivers!$A59,DriversGams!$A$5:$A$23,0),MATCH(Drivers!R$3,DriversGams!$A$5:$AN$5,0))</f>
        <v>79.503528395364754</v>
      </c>
      <c r="S59" s="10">
        <f>INDEX(DriversGams!$A$5:$AN$23,MATCH(Drivers!$A59,DriversGams!$A$5:$A$23,0),MATCH(Drivers!S$3,DriversGams!$A$5:$AN$5,0))</f>
        <v>80.817794737485116</v>
      </c>
      <c r="T59" s="10">
        <f>INDEX(DriversGams!$A$5:$AN$23,MATCH(Drivers!$A59,DriversGams!$A$5:$A$23,0),MATCH(Drivers!T$3,DriversGams!$A$5:$AN$5,0))</f>
        <v>82.374825442064662</v>
      </c>
      <c r="U59" s="10">
        <f>INDEX(DriversGams!$A$5:$AN$23,MATCH(Drivers!$A59,DriversGams!$A$5:$A$23,0),MATCH(Drivers!U$3,DriversGams!$A$5:$AN$5,0))</f>
        <v>78.477419822504714</v>
      </c>
      <c r="V59" s="10">
        <f>INDEX(DriversGams!$A$5:$AN$23,MATCH(Drivers!$A59,DriversGams!$A$5:$A$23,0),MATCH(Drivers!V$3,DriversGams!$A$5:$AN$5,0))</f>
        <v>82.814599231129137</v>
      </c>
      <c r="W59" s="10">
        <f>INDEX(DriversGams!$A$5:$AN$23,MATCH(Drivers!$A59,DriversGams!$A$5:$A$23,0),MATCH(Drivers!W$3,DriversGams!$A$5:$AN$5,0))</f>
        <v>85.446360751147537</v>
      </c>
      <c r="X59" s="10">
        <f>INDEX(DriversGams!$A$5:$AN$23,MATCH(Drivers!$A59,DriversGams!$A$5:$A$23,0),MATCH(Drivers!X$3,DriversGams!$A$5:$AN$5,0))</f>
        <v>87.976263314526378</v>
      </c>
      <c r="Y59" s="10">
        <f>INDEX(DriversGams!$A$5:$AN$23,MATCH(Drivers!$A59,DriversGams!$A$5:$A$23,0),MATCH(Drivers!Y$3,DriversGams!$A$5:$AN$5,0))</f>
        <v>91.024173088352825</v>
      </c>
      <c r="Z59" s="10">
        <f>INDEX(DriversGams!$A$5:$AN$23,MATCH(Drivers!$A59,DriversGams!$A$5:$A$23,0),MATCH(Drivers!Z$3,DriversGams!$A$5:$AN$5,0))</f>
        <v>93.654775836852011</v>
      </c>
      <c r="AA59" s="10">
        <f>INDEX(DriversGams!$A$5:$AN$23,MATCH(Drivers!$A59,DriversGams!$A$5:$A$23,0),MATCH(Drivers!AA$3,DriversGams!$A$5:$AN$5,0))</f>
        <v>96.850096277920272</v>
      </c>
      <c r="AB59" s="10">
        <f>INDEX(DriversGams!$A$5:$AN$23,MATCH(Drivers!$A59,DriversGams!$A$5:$A$23,0),MATCH(Drivers!AB$3,DriversGams!$A$5:$AN$5,0))</f>
        <v>100.09628105279648</v>
      </c>
      <c r="AC59" s="10">
        <f>INDEX(DriversGams!$A$5:$AN$23,MATCH(Drivers!$A59,DriversGams!$A$5:$A$23,0),MATCH(Drivers!AC$3,DriversGams!$A$5:$AN$5,0))</f>
        <v>101.79236761941522</v>
      </c>
      <c r="AD59" s="10">
        <f>INDEX(DriversGams!$A$5:$AN$23,MATCH(Drivers!$A59,DriversGams!$A$5:$A$23,0),MATCH(Drivers!AD$3,DriversGams!$A$5:$AN$5,0))</f>
        <v>103.9025346496023</v>
      </c>
      <c r="AE59" s="10">
        <f>INDEX(DriversGams!$A$5:$AN$23,MATCH(Drivers!$A59,DriversGams!$A$5:$A$23,0),MATCH(Drivers!AE$3,DriversGams!$A$5:$AN$5,0))</f>
        <v>106.16310502946628</v>
      </c>
      <c r="AF59" s="10">
        <f>INDEX(DriversGams!$A$5:$AN$23,MATCH(Drivers!$A59,DriversGams!$A$5:$A$23,0),MATCH(Drivers!AF$3,DriversGams!$A$5:$AN$5,0))</f>
        <v>122.89210153582788</v>
      </c>
      <c r="AG59" s="10">
        <f>INDEX(DriversGams!$A$5:$AN$23,MATCH(Drivers!$A59,DriversGams!$A$5:$A$23,0),MATCH(Drivers!AG$3,DriversGams!$A$5:$AN$5,0))</f>
        <v>137.6258435590041</v>
      </c>
      <c r="AH59" s="126"/>
      <c r="AI59" s="126"/>
      <c r="AJ59" s="126"/>
      <c r="AK59" s="126"/>
      <c r="AL59" s="126"/>
      <c r="AM59" s="126"/>
    </row>
    <row r="60" spans="1:41" s="338" customFormat="1">
      <c r="A60" s="5" t="s">
        <v>5</v>
      </c>
      <c r="B60" s="338">
        <f t="shared" si="85"/>
        <v>19</v>
      </c>
      <c r="C60" s="339">
        <v>2893.5650000000564</v>
      </c>
      <c r="D60" s="127">
        <f t="shared" ref="D60:K60" si="87">SUM(D42:D59)</f>
        <v>2970.1734001606901</v>
      </c>
      <c r="E60" s="127">
        <f t="shared" si="87"/>
        <v>3028.4009994973958</v>
      </c>
      <c r="F60" s="127">
        <f t="shared" si="87"/>
        <v>3068.4522810068811</v>
      </c>
      <c r="G60" s="127">
        <f t="shared" si="87"/>
        <v>3089.6888838284663</v>
      </c>
      <c r="H60" s="127">
        <f t="shared" si="87"/>
        <v>3131.3957730157103</v>
      </c>
      <c r="I60" s="127">
        <f t="shared" si="87"/>
        <v>3169.5703981058382</v>
      </c>
      <c r="J60" s="127">
        <f t="shared" si="87"/>
        <v>3191.0846905541707</v>
      </c>
      <c r="K60" s="127">
        <f t="shared" si="87"/>
        <v>2959.9535011087114</v>
      </c>
      <c r="L60" s="127">
        <f t="shared" ref="L60:AG60" si="88">SUM(L42:L59)</f>
        <v>3056.65415841811</v>
      </c>
      <c r="M60" s="127">
        <f t="shared" si="88"/>
        <v>3126.621423435517</v>
      </c>
      <c r="N60" s="127">
        <f t="shared" si="88"/>
        <v>3198.0158573505951</v>
      </c>
      <c r="O60" s="127">
        <f t="shared" si="88"/>
        <v>3273.1567714339903</v>
      </c>
      <c r="P60" s="127">
        <f t="shared" si="88"/>
        <v>3376.2933417044951</v>
      </c>
      <c r="Q60" s="127">
        <f t="shared" si="88"/>
        <v>3484.4143662554807</v>
      </c>
      <c r="R60" s="127">
        <f t="shared" si="88"/>
        <v>3602.8006885345508</v>
      </c>
      <c r="S60" s="127">
        <f t="shared" si="88"/>
        <v>3733.4293558702507</v>
      </c>
      <c r="T60" s="127">
        <f t="shared" si="88"/>
        <v>3888.5427142736053</v>
      </c>
      <c r="U60" s="127">
        <f t="shared" si="88"/>
        <v>4051.7448129467252</v>
      </c>
      <c r="V60" s="127">
        <f t="shared" si="88"/>
        <v>4222.0826689037904</v>
      </c>
      <c r="W60" s="127">
        <f t="shared" si="88"/>
        <v>4391.0591281334573</v>
      </c>
      <c r="X60" s="127">
        <f t="shared" si="88"/>
        <v>4568.72478949784</v>
      </c>
      <c r="Y60" s="127">
        <f t="shared" si="88"/>
        <v>4751.1666841373644</v>
      </c>
      <c r="Z60" s="127">
        <f t="shared" si="88"/>
        <v>4922.6184317923544</v>
      </c>
      <c r="AA60" s="127">
        <f t="shared" si="88"/>
        <v>5098.342666966013</v>
      </c>
      <c r="AB60" s="127">
        <f t="shared" si="88"/>
        <v>5277.76795299475</v>
      </c>
      <c r="AC60" s="127">
        <f t="shared" si="88"/>
        <v>5459.4271821181546</v>
      </c>
      <c r="AD60" s="127">
        <f t="shared" si="88"/>
        <v>5640.2210938820872</v>
      </c>
      <c r="AE60" s="127">
        <f t="shared" si="88"/>
        <v>5833.624384238874</v>
      </c>
      <c r="AF60" s="127">
        <f t="shared" si="88"/>
        <v>6918.6827201628412</v>
      </c>
      <c r="AG60" s="127">
        <f t="shared" si="88"/>
        <v>8252.0731106784551</v>
      </c>
      <c r="AH60" s="127"/>
      <c r="AI60" s="127"/>
      <c r="AJ60" s="127"/>
      <c r="AK60" s="127"/>
      <c r="AL60" s="127"/>
      <c r="AM60" s="127"/>
    </row>
    <row r="61" spans="1:41" s="33" customFormat="1">
      <c r="A61" s="248" t="s">
        <v>279</v>
      </c>
      <c r="B61" s="338">
        <f t="shared" si="85"/>
        <v>20</v>
      </c>
      <c r="C61" s="333"/>
      <c r="D61" s="249">
        <v>2.6436281887547874E-2</v>
      </c>
      <c r="E61" s="249">
        <v>2.0165921894981231E-2</v>
      </c>
      <c r="F61" s="249">
        <v>1.407744097509589E-2</v>
      </c>
      <c r="G61" s="249">
        <v>8.9337784405372211E-3</v>
      </c>
      <c r="H61" s="249">
        <v>1.4827464040109817E-2</v>
      </c>
      <c r="I61" s="249">
        <v>1.2732896737821964E-2</v>
      </c>
      <c r="J61" s="249">
        <v>7.2531087632679014E-3</v>
      </c>
      <c r="K61" s="249">
        <v>-7.2462496857853442E-2</v>
      </c>
      <c r="L61" s="249">
        <f t="shared" ref="L61" si="89">L60/K60-1</f>
        <v>3.2669654193276054E-2</v>
      </c>
      <c r="M61" s="249">
        <f t="shared" ref="M61" si="90">M60/L60-1</f>
        <v>2.2890147655309834E-2</v>
      </c>
      <c r="N61" s="249">
        <f t="shared" ref="N61" si="91">N60/M60-1</f>
        <v>2.2834371113797935E-2</v>
      </c>
      <c r="O61" s="249">
        <f t="shared" ref="O61" si="92">O60/N60-1</f>
        <v>2.3496104283124541E-2</v>
      </c>
      <c r="P61" s="249">
        <f t="shared" ref="P61" si="93">P60/O60-1</f>
        <v>3.1509816813729996E-2</v>
      </c>
      <c r="Q61" s="249">
        <f t="shared" ref="Q61" si="94">Q60/P60-1</f>
        <v>3.2023587291855948E-2</v>
      </c>
      <c r="R61" s="249">
        <f t="shared" ref="R61" si="95">R60/Q60-1</f>
        <v>3.3975959755410345E-2</v>
      </c>
      <c r="S61" s="249">
        <f t="shared" ref="S61" si="96">S60/R60-1</f>
        <v>3.6257533688002441E-2</v>
      </c>
      <c r="T61" s="249">
        <f t="shared" ref="T61" si="97">T60/S60-1</f>
        <v>4.1547152394744602E-2</v>
      </c>
      <c r="U61" s="249">
        <f t="shared" ref="U61" si="98">U60/T60-1</f>
        <v>4.1969989958977827E-2</v>
      </c>
      <c r="V61" s="249">
        <f t="shared" ref="V61" si="99">V60/U60-1</f>
        <v>4.2040618010486863E-2</v>
      </c>
      <c r="W61" s="249">
        <f t="shared" ref="W61" si="100">W60/V60-1</f>
        <v>4.0022063157171495E-2</v>
      </c>
      <c r="X61" s="249">
        <f t="shared" ref="X61" si="101">X60/W60-1</f>
        <v>4.0460776359416695E-2</v>
      </c>
      <c r="Y61" s="249">
        <f t="shared" ref="Y61" si="102">Y60/X60-1</f>
        <v>3.9932782788515642E-2</v>
      </c>
      <c r="Z61" s="249">
        <f t="shared" ref="Z61" si="103">Z60/Y60-1</f>
        <v>3.6086241349395864E-2</v>
      </c>
      <c r="AA61" s="249">
        <f t="shared" ref="AA61" si="104">AA60/Z60-1</f>
        <v>3.569730979731367E-2</v>
      </c>
      <c r="AB61" s="249">
        <f t="shared" ref="AB61" si="105">AB60/AA60-1</f>
        <v>3.519286516210407E-2</v>
      </c>
      <c r="AC61" s="249">
        <f t="shared" ref="AC61" si="106">AC60/AB60-1</f>
        <v>3.4419707486443407E-2</v>
      </c>
      <c r="AD61" s="249">
        <f t="shared" ref="AD61" si="107">AD60/AC60-1</f>
        <v>3.3115912298657735E-2</v>
      </c>
      <c r="AE61" s="249">
        <f t="shared" ref="AE61" si="108">AE60/AD60-1</f>
        <v>3.4290019333917732E-2</v>
      </c>
      <c r="AF61" s="249">
        <f>(AF60/AE60)^(1/5)-1</f>
        <v>3.4706054988930202E-2</v>
      </c>
      <c r="AG61" s="249">
        <f>(AG60/AF60)^(1/5)-1</f>
        <v>3.5876379959587368E-2</v>
      </c>
      <c r="AH61" s="248"/>
      <c r="AI61" s="248"/>
      <c r="AJ61" s="248"/>
      <c r="AK61" s="248"/>
      <c r="AL61" s="248"/>
      <c r="AM61" s="248"/>
    </row>
    <row r="62" spans="1:41" s="338" customFormat="1">
      <c r="A62" s="338" t="s">
        <v>611</v>
      </c>
      <c r="B62" s="338">
        <f t="shared" si="85"/>
        <v>21</v>
      </c>
      <c r="C62" s="332">
        <v>52.325432882070082</v>
      </c>
      <c r="D62" s="126">
        <f>INDEX(DriversGams!$A$43:$AN$43,1,MATCH(Drivers!D$3,DriversGams!$A$42:$AN$42,0))/1000</f>
        <v>53.104386458423342</v>
      </c>
      <c r="E62" s="126">
        <f>INDEX(DriversGams!$A$43:$AN$43,1,MATCH(Drivers!E$3,DriversGams!$A$42:$AN$42,0))/1000</f>
        <v>53.912365691429272</v>
      </c>
      <c r="F62" s="126">
        <f>INDEX(DriversGams!$A$43:$AN$43,1,MATCH(Drivers!F$3,DriversGams!$A$42:$AN$42,0))/1000</f>
        <v>54.750491457321111</v>
      </c>
      <c r="G62" s="126">
        <f>INDEX(DriversGams!$A$43:$AN$43,1,MATCH(Drivers!G$3,DriversGams!$A$42:$AN$42,0))/1000</f>
        <v>55.619940469824826</v>
      </c>
      <c r="H62" s="126">
        <f>INDEX(DriversGams!$A$43:$AN$43,1,MATCH(Drivers!H$3,DriversGams!$A$42:$AN$42,0))/1000</f>
        <v>56.521948041648095</v>
      </c>
      <c r="I62" s="126">
        <f>INDEX(DriversGams!$A$43:$AN$43,1,MATCH(Drivers!I$3,DriversGams!$A$42:$AN$42,0))/1000</f>
        <v>57.436000617299655</v>
      </c>
      <c r="J62" s="126">
        <f>INDEX(DriversGams!$A$43:$AN$43,1,MATCH(Drivers!J$3,DriversGams!$A$42:$AN$42,0))/1000</f>
        <v>58.364834921819444</v>
      </c>
      <c r="K62" s="126">
        <f>INDEX(DriversGams!$A$43:$AN$43,1,MATCH(Drivers!K$3,DriversGams!$A$42:$AN$42,0))/1000</f>
        <v>59.308690000000006</v>
      </c>
      <c r="L62" s="126">
        <f>INDEX(DriversGams!$A$43:$AN$43,1,MATCH(Drivers!L$3,DriversGams!$A$42:$AN$42,0))/1000</f>
        <v>59.991580449204264</v>
      </c>
      <c r="M62" s="126">
        <f>INDEX(DriversGams!$A$43:$AN$43,1,MATCH(Drivers!M$3,DriversGams!$A$42:$AN$42,0))/1000</f>
        <v>60.682333816399378</v>
      </c>
      <c r="N62" s="126">
        <f>INDEX(DriversGams!$A$43:$AN$43,1,MATCH(Drivers!N$3,DriversGams!$A$42:$AN$42,0))/1000</f>
        <v>61.381040636574369</v>
      </c>
      <c r="O62" s="126">
        <f>INDEX(DriversGams!$A$43:$AN$43,1,MATCH(Drivers!O$3,DriversGams!$A$42:$AN$42,0))/1000</f>
        <v>62.087792487153699</v>
      </c>
      <c r="P62" s="126">
        <f>INDEX(DriversGams!$A$43:$AN$43,1,MATCH(Drivers!P$3,DriversGams!$A$42:$AN$42,0))/1000</f>
        <v>62.802682000000026</v>
      </c>
      <c r="Q62" s="126">
        <f>INDEX(DriversGams!$A$43:$AN$43,1,MATCH(Drivers!Q$3,DriversGams!$A$42:$AN$42,0))/1000</f>
        <v>63.421065342005143</v>
      </c>
      <c r="R62" s="126">
        <f>INDEX(DriversGams!$A$43:$AN$43,1,MATCH(Drivers!R$3,DriversGams!$A$42:$AN$42,0))/1000</f>
        <v>64.045537563425796</v>
      </c>
      <c r="S62" s="126">
        <f>INDEX(DriversGams!$A$43:$AN$43,1,MATCH(Drivers!S$3,DriversGams!$A$42:$AN$42,0))/1000</f>
        <v>64.676158618096451</v>
      </c>
      <c r="T62" s="126">
        <f>INDEX(DriversGams!$A$43:$AN$43,1,MATCH(Drivers!T$3,DriversGams!$A$42:$AN$42,0))/1000</f>
        <v>65.31298905018393</v>
      </c>
      <c r="U62" s="126">
        <f>INDEX(DriversGams!$A$43:$AN$43,1,MATCH(Drivers!U$3,DriversGams!$A$42:$AN$42,0))/1000</f>
        <v>65.956090000000003</v>
      </c>
      <c r="V62" s="126">
        <f>INDEX(DriversGams!$A$43:$AN$43,1,MATCH(Drivers!V$3,DriversGams!$A$42:$AN$42,0))/1000</f>
        <v>66.518977190687664</v>
      </c>
      <c r="W62" s="126">
        <f>INDEX(DriversGams!$A$43:$AN$43,1,MATCH(Drivers!W$3,DriversGams!$A$42:$AN$42,0))/1000</f>
        <v>67.08666821358311</v>
      </c>
      <c r="X62" s="126">
        <f>INDEX(DriversGams!$A$43:$AN$43,1,MATCH(Drivers!X$3,DriversGams!$A$42:$AN$42,0))/1000</f>
        <v>67.659204065895452</v>
      </c>
      <c r="Y62" s="126">
        <f>INDEX(DriversGams!$A$43:$AN$43,1,MATCH(Drivers!Y$3,DriversGams!$A$42:$AN$42,0))/1000</f>
        <v>68.236626094715163</v>
      </c>
      <c r="Z62" s="126">
        <f>INDEX(DriversGams!$A$43:$AN$43,1,MATCH(Drivers!Z$3,DriversGams!$A$42:$AN$42,0))/1000</f>
        <v>68.818976000000006</v>
      </c>
      <c r="AA62" s="126">
        <f>INDEX(DriversGams!$A$43:$AN$43,1,MATCH(Drivers!AA$3,DriversGams!$A$42:$AN$42,0))/1000</f>
        <v>69.322810489383542</v>
      </c>
      <c r="AB62" s="126">
        <f>INDEX(DriversGams!$A$43:$AN$43,1,MATCH(Drivers!AB$3,DriversGams!$A$42:$AN$42,0))/1000</f>
        <v>69.830333629884052</v>
      </c>
      <c r="AC62" s="126">
        <f>INDEX(DriversGams!$A$43:$AN$43,1,MATCH(Drivers!AC$3,DriversGams!$A$42:$AN$42,0))/1000</f>
        <v>70.341572426693446</v>
      </c>
      <c r="AD62" s="126">
        <f>INDEX(DriversGams!$A$43:$AN$43,1,MATCH(Drivers!AD$3,DriversGams!$A$42:$AN$42,0))/1000</f>
        <v>70.856554082712819</v>
      </c>
      <c r="AE62" s="126">
        <f>INDEX(DriversGams!$A$43:$AN$43,1,MATCH(Drivers!AE$3,DriversGams!$A$42:$AN$42,0))/1000</f>
        <v>71.375305999999995</v>
      </c>
      <c r="AF62" s="126">
        <f>INDEX(DriversGams!$A$43:$AN$43,1,MATCH(Drivers!AF$3,DriversGams!$A$42:$AN$42,0))/1000</f>
        <v>73.619545999999971</v>
      </c>
      <c r="AG62" s="126">
        <f>INDEX(DriversGams!$A$43:$AN$43,1,MATCH(Drivers!AG$3,DriversGams!$A$42:$AN$42,0))/1000</f>
        <v>75.517908999999989</v>
      </c>
      <c r="AH62" s="126"/>
      <c r="AI62" s="126"/>
      <c r="AJ62" s="126"/>
      <c r="AK62" s="126"/>
      <c r="AL62" s="126"/>
      <c r="AM62" s="126"/>
    </row>
    <row r="63" spans="1:41" s="338" customFormat="1">
      <c r="A63" s="338" t="s">
        <v>396</v>
      </c>
      <c r="B63" s="338">
        <f t="shared" si="85"/>
        <v>22</v>
      </c>
      <c r="C63" s="334">
        <v>0.5</v>
      </c>
      <c r="D63" s="24">
        <f>INDEX(DriversGams!$B61:$AN61,1,MATCH(Drivers!D$3,DriversGams!$B$60:$AN$60,0))</f>
        <v>0.49459474641988022</v>
      </c>
      <c r="E63" s="24">
        <f>INDEX(DriversGams!$B61:$AN61,1,MATCH(Drivers!E$3,DriversGams!$B$60:$AN$60,0))</f>
        <v>0.48467671901175724</v>
      </c>
      <c r="F63" s="24">
        <f>INDEX(DriversGams!$B61:$AN61,1,MATCH(Drivers!F$3,DriversGams!$B$60:$AN$60,0))</f>
        <v>0.47820135280626719</v>
      </c>
      <c r="G63" s="24">
        <f>INDEX(DriversGams!$B61:$AN61,1,MATCH(Drivers!G$3,DriversGams!$B$60:$AN$60,0))</f>
        <v>0.476933184598402</v>
      </c>
      <c r="H63" s="24">
        <f>INDEX(DriversGams!$B61:$AN61,1,MATCH(Drivers!H$3,DriversGams!$B$60:$AN$60,0))</f>
        <v>0.47301427601868012</v>
      </c>
      <c r="I63" s="24">
        <f>INDEX(DriversGams!$B61:$AN61,1,MATCH(Drivers!I$3,DriversGams!$B$60:$AN$60,0))</f>
        <v>0.4689354606030457</v>
      </c>
      <c r="J63" s="24">
        <f>INDEX(DriversGams!$B61:$AN61,1,MATCH(Drivers!J$3,DriversGams!$B$60:$AN$60,0))</f>
        <v>0.47003181343438882</v>
      </c>
      <c r="K63" s="24">
        <f>INDEX(DriversGams!$B61:$AN61,1,MATCH(Drivers!K$3,DriversGams!$B$60:$AN$60,0))</f>
        <v>0.4860926609182521</v>
      </c>
      <c r="L63" s="24">
        <f>INDEX(DriversGams!$B61:$AN61,1,MATCH(Drivers!L$3,DriversGams!$B$60:$AN$60,0))</f>
        <v>0.50020874796316006</v>
      </c>
      <c r="M63" s="24">
        <f>INDEX(DriversGams!$B61:$AN61,1,MATCH(Drivers!M$3,DriversGams!$B$60:$AN$60,0))</f>
        <v>0.49353488061005274</v>
      </c>
      <c r="N63" s="24">
        <f>INDEX(DriversGams!$B61:$AN61,1,MATCH(Drivers!N$3,DriversGams!$B$60:$AN$60,0))</f>
        <v>0.488354772444207</v>
      </c>
      <c r="O63" s="24">
        <f>INDEX(DriversGams!$B61:$AN61,1,MATCH(Drivers!O$3,DriversGams!$B$60:$AN$60,0))</f>
        <v>0.48224987615410175</v>
      </c>
      <c r="P63" s="24">
        <f>INDEX(DriversGams!$B61:$AN61,1,MATCH(Drivers!P$3,DriversGams!$B$60:$AN$60,0))</f>
        <v>0.47288565718545922</v>
      </c>
      <c r="Q63" s="24">
        <f>INDEX(DriversGams!$B61:$AN61,1,MATCH(Drivers!Q$3,DriversGams!$B$60:$AN$60,0))</f>
        <v>0.46158732971112609</v>
      </c>
      <c r="R63" s="24">
        <f>INDEX(DriversGams!$B61:$AN61,1,MATCH(Drivers!R$3,DriversGams!$B$60:$AN$60,0))</f>
        <v>0.4500642052224576</v>
      </c>
      <c r="S63" s="24">
        <f>INDEX(DriversGams!$B61:$AN61,1,MATCH(Drivers!S$3,DriversGams!$B$60:$AN$60,0))</f>
        <v>0.43714748328578823</v>
      </c>
      <c r="T63" s="24">
        <f>INDEX(DriversGams!$B61:$AN61,1,MATCH(Drivers!T$3,DriversGams!$B$60:$AN$60,0))</f>
        <v>0.42251943012660909</v>
      </c>
      <c r="U63" s="24">
        <f>INDEX(DriversGams!$B61:$AN61,1,MATCH(Drivers!U$3,DriversGams!$B$60:$AN$60,0))</f>
        <v>0.40688610118086183</v>
      </c>
      <c r="V63" s="24">
        <f>INDEX(DriversGams!$B61:$AN61,1,MATCH(Drivers!V$3,DriversGams!$B$60:$AN$60,0))</f>
        <v>0.39388245298131852</v>
      </c>
      <c r="W63" s="24">
        <f>INDEX(DriversGams!$B61:$AN61,1,MATCH(Drivers!W$3,DriversGams!$B$60:$AN$60,0))</f>
        <v>0.38090278425839519</v>
      </c>
      <c r="X63" s="24">
        <f>INDEX(DriversGams!$B61:$AN61,1,MATCH(Drivers!X$3,DriversGams!$B$60:$AN$60,0))</f>
        <v>0.36831891286018698</v>
      </c>
      <c r="Y63" s="24">
        <f>INDEX(DriversGams!$B61:$AN61,1,MATCH(Drivers!Y$3,DriversGams!$B$60:$AN$60,0))</f>
        <v>0.35617456905278672</v>
      </c>
      <c r="Z63" s="24">
        <f>INDEX(DriversGams!$B61:$AN61,1,MATCH(Drivers!Z$3,DriversGams!$B$60:$AN$60,0))</f>
        <v>0.34569186760875192</v>
      </c>
      <c r="AA63" s="24">
        <f>INDEX(DriversGams!$B61:$AN61,1,MATCH(Drivers!AA$3,DriversGams!$B$60:$AN$60,0))</f>
        <v>0.33603691419194315</v>
      </c>
      <c r="AB63" s="24">
        <f>INDEX(DriversGams!$B61:$AN61,1,MATCH(Drivers!AB$3,DriversGams!$B$60:$AN$60,0))</f>
        <v>0.32616384254044889</v>
      </c>
      <c r="AC63" s="24">
        <f>INDEX(DriversGams!$B61:$AN61,1,MATCH(Drivers!AC$3,DriversGams!$B$60:$AN$60,0))</f>
        <v>0.31653704207825484</v>
      </c>
      <c r="AD63" s="24">
        <f>INDEX(DriversGams!$B61:$AN61,1,MATCH(Drivers!AD$3,DriversGams!$B$60:$AN$60,0))</f>
        <v>0.30765244168391631</v>
      </c>
      <c r="AE63" s="24">
        <f>INDEX(DriversGams!$B61:$AN61,1,MATCH(Drivers!AE$3,DriversGams!$B$60:$AN$60,0))</f>
        <v>0.29889134369096604</v>
      </c>
      <c r="AF63" s="24">
        <f>INDEX(DriversGams!$B61:$AN61,1,MATCH(Drivers!AF$3,DriversGams!$B$60:$AN$60,0))</f>
        <v>0.25682136783392551</v>
      </c>
      <c r="AG63" s="24">
        <f>INDEX(DriversGams!$B61:$AN61,1,MATCH(Drivers!AG$3,DriversGams!$B$60:$AN$60,0))</f>
        <v>0.21758849337304972</v>
      </c>
      <c r="AH63" s="126"/>
      <c r="AI63" s="126"/>
      <c r="AJ63" s="126"/>
      <c r="AK63" s="126"/>
      <c r="AL63" s="126"/>
      <c r="AM63" s="126"/>
    </row>
    <row r="64" spans="1:41" s="338" customFormat="1">
      <c r="A64" s="338" t="s">
        <v>397</v>
      </c>
      <c r="B64" s="338">
        <f t="shared" si="85"/>
        <v>23</v>
      </c>
      <c r="C64" s="334">
        <v>0.3</v>
      </c>
      <c r="D64" s="24">
        <f>INDEX(DriversGams!$B62:$AN62,1,MATCH(Drivers!D$3,DriversGams!$B$60:$AN$60,0))</f>
        <v>0.2955250690284279</v>
      </c>
      <c r="E64" s="24">
        <f>INDEX(DriversGams!$B62:$AN62,1,MATCH(Drivers!E$3,DriversGams!$B$60:$AN$60,0))</f>
        <v>0.29963165307015543</v>
      </c>
      <c r="F64" s="24">
        <f>INDEX(DriversGams!$B62:$AN62,1,MATCH(Drivers!F$3,DriversGams!$B$60:$AN$60,0))</f>
        <v>0.30293827480479724</v>
      </c>
      <c r="G64" s="24">
        <f>INDEX(DriversGams!$B62:$AN62,1,MATCH(Drivers!G$3,DriversGams!$B$60:$AN$60,0))</f>
        <v>0.30548371254769469</v>
      </c>
      <c r="H64" s="24">
        <f>INDEX(DriversGams!$B62:$AN62,1,MATCH(Drivers!H$3,DriversGams!$B$60:$AN$60,0))</f>
        <v>0.30534134038738386</v>
      </c>
      <c r="I64" s="24">
        <f>INDEX(DriversGams!$B62:$AN62,1,MATCH(Drivers!I$3,DriversGams!$B$60:$AN$60,0))</f>
        <v>0.30803750878745528</v>
      </c>
      <c r="J64" s="24">
        <f>INDEX(DriversGams!$B62:$AN62,1,MATCH(Drivers!J$3,DriversGams!$B$60:$AN$60,0))</f>
        <v>0.31050068791801427</v>
      </c>
      <c r="K64" s="24">
        <f>INDEX(DriversGams!$B62:$AN62,1,MATCH(Drivers!K$3,DriversGams!$B$60:$AN$60,0))</f>
        <v>0.31390733908174806</v>
      </c>
      <c r="L64" s="24">
        <f>INDEX(DriversGams!$B62:$AN62,1,MATCH(Drivers!L$3,DriversGams!$B$60:$AN$60,0))</f>
        <v>0.29979125203683998</v>
      </c>
      <c r="M64" s="24">
        <f>INDEX(DriversGams!$B62:$AN62,1,MATCH(Drivers!M$3,DriversGams!$B$60:$AN$60,0))</f>
        <v>0.30611152079116921</v>
      </c>
      <c r="N64" s="24">
        <f>INDEX(DriversGams!$B62:$AN62,1,MATCH(Drivers!N$3,DriversGams!$B$60:$AN$60,0))</f>
        <v>0.30776850910861808</v>
      </c>
      <c r="O64" s="24">
        <f>INDEX(DriversGams!$B62:$AN62,1,MATCH(Drivers!O$3,DriversGams!$B$60:$AN$60,0))</f>
        <v>0.30952777038618678</v>
      </c>
      <c r="P64" s="24">
        <f>INDEX(DriversGams!$B62:$AN62,1,MATCH(Drivers!P$3,DriversGams!$B$60:$AN$60,0))</f>
        <v>0.31055730603157106</v>
      </c>
      <c r="Q64" s="24">
        <f>INDEX(DriversGams!$B62:$AN62,1,MATCH(Drivers!Q$3,DriversGams!$B$60:$AN$60,0))</f>
        <v>0.31362082339035324</v>
      </c>
      <c r="R64" s="24">
        <f>INDEX(DriversGams!$B62:$AN62,1,MATCH(Drivers!R$3,DriversGams!$B$60:$AN$60,0))</f>
        <v>0.31638255830565404</v>
      </c>
      <c r="S64" s="24">
        <f>INDEX(DriversGams!$B62:$AN62,1,MATCH(Drivers!S$3,DriversGams!$B$60:$AN$60,0))</f>
        <v>0.31889932294380385</v>
      </c>
      <c r="T64" s="24">
        <f>INDEX(DriversGams!$B62:$AN62,1,MATCH(Drivers!T$3,DriversGams!$B$60:$AN$60,0))</f>
        <v>0.32151911919712373</v>
      </c>
      <c r="U64" s="24">
        <f>INDEX(DriversGams!$B62:$AN62,1,MATCH(Drivers!U$3,DriversGams!$B$60:$AN$60,0))</f>
        <v>0.32477208409764147</v>
      </c>
      <c r="V64" s="24">
        <f>INDEX(DriversGams!$B62:$AN62,1,MATCH(Drivers!V$3,DriversGams!$B$60:$AN$60,0))</f>
        <v>0.32855403606761369</v>
      </c>
      <c r="W64" s="24">
        <f>INDEX(DriversGams!$B62:$AN62,1,MATCH(Drivers!W$3,DriversGams!$B$60:$AN$60,0))</f>
        <v>0.33143058790288754</v>
      </c>
      <c r="X64" s="24">
        <f>INDEX(DriversGams!$B62:$AN62,1,MATCH(Drivers!X$3,DriversGams!$B$60:$AN$60,0))</f>
        <v>0.33404096710982278</v>
      </c>
      <c r="Y64" s="24">
        <f>INDEX(DriversGams!$B62:$AN62,1,MATCH(Drivers!Y$3,DriversGams!$B$60:$AN$60,0))</f>
        <v>0.33678709432275628</v>
      </c>
      <c r="Z64" s="24">
        <f>INDEX(DriversGams!$B62:$AN62,1,MATCH(Drivers!Z$3,DriversGams!$B$60:$AN$60,0))</f>
        <v>0.33978856501221028</v>
      </c>
      <c r="AA64" s="24">
        <f>INDEX(DriversGams!$B62:$AN62,1,MATCH(Drivers!AA$3,DriversGams!$B$60:$AN$60,0))</f>
        <v>0.341732817274496</v>
      </c>
      <c r="AB64" s="24">
        <f>INDEX(DriversGams!$B62:$AN62,1,MATCH(Drivers!AB$3,DriversGams!$B$60:$AN$60,0))</f>
        <v>0.34391228518334077</v>
      </c>
      <c r="AC64" s="24">
        <f>INDEX(DriversGams!$B62:$AN62,1,MATCH(Drivers!AC$3,DriversGams!$B$60:$AN$60,0))</f>
        <v>0.34614877629461566</v>
      </c>
      <c r="AD64" s="24">
        <f>INDEX(DriversGams!$B62:$AN62,1,MATCH(Drivers!AD$3,DriversGams!$B$60:$AN$60,0))</f>
        <v>0.34821298885103469</v>
      </c>
      <c r="AE64" s="24">
        <f>INDEX(DriversGams!$B62:$AN62,1,MATCH(Drivers!AE$3,DriversGams!$B$60:$AN$60,0))</f>
        <v>0.34995097467547637</v>
      </c>
      <c r="AF64" s="24">
        <f>INDEX(DriversGams!$B62:$AN62,1,MATCH(Drivers!AF$3,DriversGams!$B$60:$AN$60,0))</f>
        <v>0.35854352455776145</v>
      </c>
      <c r="AG64" s="24">
        <f>INDEX(DriversGams!$B62:$AN62,1,MATCH(Drivers!AG$3,DriversGams!$B$60:$AN$60,0))</f>
        <v>0.36602700617795347</v>
      </c>
      <c r="AH64" s="126"/>
      <c r="AI64" s="126"/>
      <c r="AJ64" s="126"/>
      <c r="AK64" s="126"/>
      <c r="AL64" s="126"/>
      <c r="AM64" s="126"/>
    </row>
    <row r="65" spans="1:39" s="338" customFormat="1">
      <c r="A65" s="338" t="s">
        <v>398</v>
      </c>
      <c r="B65" s="338">
        <f t="shared" si="85"/>
        <v>24</v>
      </c>
      <c r="C65" s="334">
        <v>0.19999999999999996</v>
      </c>
      <c r="D65" s="24">
        <f>INDEX(DriversGams!$B63:$AN63,1,MATCH(Drivers!D$3,DriversGams!$B$60:$AN$60,0))</f>
        <v>0.20988018455169186</v>
      </c>
      <c r="E65" s="24">
        <f>INDEX(DriversGams!$B63:$AN63,1,MATCH(Drivers!E$3,DriversGams!$B$60:$AN$60,0))</f>
        <v>0.21569162791808727</v>
      </c>
      <c r="F65" s="24">
        <f>INDEX(DriversGams!$B63:$AN63,1,MATCH(Drivers!F$3,DriversGams!$B$60:$AN$60,0))</f>
        <v>0.21886037238893558</v>
      </c>
      <c r="G65" s="24">
        <f>INDEX(DriversGams!$B63:$AN63,1,MATCH(Drivers!G$3,DriversGams!$B$60:$AN$60,0))</f>
        <v>0.21758310285390328</v>
      </c>
      <c r="H65" s="24">
        <f>INDEX(DriversGams!$B63:$AN63,1,MATCH(Drivers!H$3,DriversGams!$B$60:$AN$60,0))</f>
        <v>0.22164438359393596</v>
      </c>
      <c r="I65" s="24">
        <f>INDEX(DriversGams!$B63:$AN63,1,MATCH(Drivers!I$3,DriversGams!$B$60:$AN$60,0))</f>
        <v>0.22302703060949894</v>
      </c>
      <c r="J65" s="24">
        <f>INDEX(DriversGams!$B63:$AN63,1,MATCH(Drivers!J$3,DriversGams!$B$60:$AN$60,0))</f>
        <v>0.21946749864759693</v>
      </c>
      <c r="K65" s="24">
        <f>INDEX(DriversGams!$B63:$AN63,1,MATCH(Drivers!K$3,DriversGams!$B$60:$AN$60,0))</f>
        <v>0.2</v>
      </c>
      <c r="L65" s="24">
        <f>INDEX(DriversGams!$B63:$AN63,1,MATCH(Drivers!L$3,DriversGams!$B$60:$AN$60,0))</f>
        <v>0.20000000000000004</v>
      </c>
      <c r="M65" s="24">
        <f>INDEX(DriversGams!$B63:$AN63,1,MATCH(Drivers!M$3,DriversGams!$B$60:$AN$60,0))</f>
        <v>0.20035359859877802</v>
      </c>
      <c r="N65" s="24">
        <f>INDEX(DriversGams!$B63:$AN63,1,MATCH(Drivers!N$3,DriversGams!$B$60:$AN$60,0))</f>
        <v>0.20387671844717498</v>
      </c>
      <c r="O65" s="24">
        <f>INDEX(DriversGams!$B63:$AN63,1,MATCH(Drivers!O$3,DriversGams!$B$60:$AN$60,0))</f>
        <v>0.20822235345971138</v>
      </c>
      <c r="P65" s="24">
        <f>INDEX(DriversGams!$B63:$AN63,1,MATCH(Drivers!P$3,DriversGams!$B$60:$AN$60,0))</f>
        <v>0.21655703678296964</v>
      </c>
      <c r="Q65" s="24">
        <f>INDEX(DriversGams!$B63:$AN63,1,MATCH(Drivers!Q$3,DriversGams!$B$60:$AN$60,0))</f>
        <v>0.22479184689852069</v>
      </c>
      <c r="R65" s="24">
        <f>INDEX(DriversGams!$B63:$AN63,1,MATCH(Drivers!R$3,DriversGams!$B$60:$AN$60,0))</f>
        <v>0.23355323647188828</v>
      </c>
      <c r="S65" s="24">
        <f>INDEX(DriversGams!$B63:$AN63,1,MATCH(Drivers!S$3,DriversGams!$B$60:$AN$60,0))</f>
        <v>0.24395319377040786</v>
      </c>
      <c r="T65" s="24">
        <f>INDEX(DriversGams!$B63:$AN63,1,MATCH(Drivers!T$3,DriversGams!$B$60:$AN$60,0))</f>
        <v>0.25596145067626724</v>
      </c>
      <c r="U65" s="24">
        <f>INDEX(DriversGams!$B63:$AN63,1,MATCH(Drivers!U$3,DriversGams!$B$60:$AN$60,0))</f>
        <v>0.26834181472149676</v>
      </c>
      <c r="V65" s="24">
        <f>INDEX(DriversGams!$B63:$AN63,1,MATCH(Drivers!V$3,DriversGams!$B$60:$AN$60,0))</f>
        <v>0.27756351095106785</v>
      </c>
      <c r="W65" s="24">
        <f>INDEX(DriversGams!$B63:$AN63,1,MATCH(Drivers!W$3,DriversGams!$B$60:$AN$60,0))</f>
        <v>0.28766662783871733</v>
      </c>
      <c r="X65" s="24">
        <f>INDEX(DriversGams!$B63:$AN63,1,MATCH(Drivers!X$3,DriversGams!$B$60:$AN$60,0))</f>
        <v>0.29764012002999019</v>
      </c>
      <c r="Y65" s="24">
        <f>INDEX(DriversGams!$B63:$AN63,1,MATCH(Drivers!Y$3,DriversGams!$B$60:$AN$60,0))</f>
        <v>0.30703833662445712</v>
      </c>
      <c r="Z65" s="24">
        <f>INDEX(DriversGams!$B63:$AN63,1,MATCH(Drivers!Z$3,DriversGams!$B$60:$AN$60,0))</f>
        <v>0.3145195673790378</v>
      </c>
      <c r="AA65" s="24">
        <f>INDEX(DriversGams!$B63:$AN63,1,MATCH(Drivers!AA$3,DriversGams!$B$60:$AN$60,0))</f>
        <v>0.32223026853356096</v>
      </c>
      <c r="AB65" s="24">
        <f>INDEX(DriversGams!$B63:$AN63,1,MATCH(Drivers!AB$3,DriversGams!$B$60:$AN$60,0))</f>
        <v>0.32992387227621039</v>
      </c>
      <c r="AC65" s="24">
        <f>INDEX(DriversGams!$B63:$AN63,1,MATCH(Drivers!AC$3,DriversGams!$B$60:$AN$60,0))</f>
        <v>0.33731418162712951</v>
      </c>
      <c r="AD65" s="24">
        <f>INDEX(DriversGams!$B63:$AN63,1,MATCH(Drivers!AD$3,DriversGams!$B$60:$AN$60,0))</f>
        <v>0.34413456946504889</v>
      </c>
      <c r="AE65" s="24">
        <f>INDEX(DriversGams!$B63:$AN63,1,MATCH(Drivers!AE$3,DriversGams!$B$60:$AN$60,0))</f>
        <v>0.35115768163355765</v>
      </c>
      <c r="AF65" s="24">
        <f>INDEX(DriversGams!$B63:$AN63,1,MATCH(Drivers!AF$3,DriversGams!$B$60:$AN$60,0))</f>
        <v>0.38463510760831299</v>
      </c>
      <c r="AG65" s="24">
        <f>INDEX(DriversGams!$B63:$AN63,1,MATCH(Drivers!AG$3,DriversGams!$B$60:$AN$60,0))</f>
        <v>0.41638450044899666</v>
      </c>
      <c r="AH65" s="126"/>
      <c r="AI65" s="126"/>
      <c r="AJ65" s="126"/>
      <c r="AK65" s="126"/>
      <c r="AL65" s="126"/>
      <c r="AM65" s="126"/>
    </row>
    <row r="66" spans="1:39" s="338" customFormat="1">
      <c r="A66" s="338" t="s">
        <v>399</v>
      </c>
      <c r="B66" s="338">
        <f t="shared" si="85"/>
        <v>25</v>
      </c>
      <c r="C66" s="331">
        <v>26.162716441035041</v>
      </c>
      <c r="D66" s="10">
        <f t="shared" ref="D66:K66" si="109">D63*D$27</f>
        <v>26.265150554187212</v>
      </c>
      <c r="E66" s="10">
        <f t="shared" si="109"/>
        <v>26.130068517483966</v>
      </c>
      <c r="F66" s="10">
        <f t="shared" si="109"/>
        <v>26.181759081698932</v>
      </c>
      <c r="G66" s="10">
        <f t="shared" si="109"/>
        <v>26.526995335447094</v>
      </c>
      <c r="H66" s="10">
        <f t="shared" si="109"/>
        <v>26.73568833208563</v>
      </c>
      <c r="I66" s="10">
        <f t="shared" si="109"/>
        <v>26.933777404670231</v>
      </c>
      <c r="J66" s="10">
        <f t="shared" si="109"/>
        <v>27.433329199101539</v>
      </c>
      <c r="K66" s="10">
        <f t="shared" si="109"/>
        <v>28.829518937675733</v>
      </c>
      <c r="L66" s="10">
        <f t="shared" ref="L66:L68" si="110">L63*L$27</f>
        <v>30.008313344827656</v>
      </c>
      <c r="M66" s="10">
        <f t="shared" ref="M66:AG66" si="111">M63*M$27</f>
        <v>29.948848375216034</v>
      </c>
      <c r="N66" s="10">
        <f t="shared" si="111"/>
        <v>29.975724132462897</v>
      </c>
      <c r="O66" s="10">
        <f t="shared" si="111"/>
        <v>29.941830237611441</v>
      </c>
      <c r="P66" s="10">
        <f t="shared" si="111"/>
        <v>29.698487550579422</v>
      </c>
      <c r="Q66" s="10">
        <f t="shared" si="111"/>
        <v>29.274360198650999</v>
      </c>
      <c r="R66" s="10">
        <f t="shared" si="111"/>
        <v>28.824603961528286</v>
      </c>
      <c r="S66" s="10">
        <f t="shared" si="111"/>
        <v>28.273019968493308</v>
      </c>
      <c r="T66" s="10">
        <f t="shared" si="111"/>
        <v>27.596006913349175</v>
      </c>
      <c r="U66" s="10">
        <f t="shared" si="111"/>
        <v>26.836616309234032</v>
      </c>
      <c r="V66" s="10">
        <f t="shared" si="111"/>
        <v>26.200657905676433</v>
      </c>
      <c r="W66" s="10">
        <f t="shared" si="111"/>
        <v>25.553498709172985</v>
      </c>
      <c r="X66" s="10">
        <f t="shared" si="111"/>
        <v>24.920164486536155</v>
      </c>
      <c r="Y66" s="10">
        <f t="shared" si="111"/>
        <v>24.304150892901315</v>
      </c>
      <c r="Z66" s="10">
        <f t="shared" si="111"/>
        <v>23.790160340361879</v>
      </c>
      <c r="AA66" s="10">
        <f t="shared" si="111"/>
        <v>23.295023319965313</v>
      </c>
      <c r="AB66" s="10">
        <f t="shared" si="111"/>
        <v>22.776129942604516</v>
      </c>
      <c r="AC66" s="10">
        <f t="shared" si="111"/>
        <v>22.265713271078873</v>
      </c>
      <c r="AD66" s="10">
        <f t="shared" si="111"/>
        <v>21.799191872855069</v>
      </c>
      <c r="AE66" s="10">
        <f t="shared" si="111"/>
        <v>21.333461116693869</v>
      </c>
      <c r="AF66" s="10">
        <f t="shared" si="111"/>
        <v>18.907072503032591</v>
      </c>
      <c r="AG66" s="10">
        <f t="shared" si="111"/>
        <v>16.431828041993068</v>
      </c>
      <c r="AH66" s="10"/>
      <c r="AI66" s="10"/>
      <c r="AJ66" s="10"/>
      <c r="AK66" s="10"/>
      <c r="AL66" s="10"/>
      <c r="AM66" s="10"/>
    </row>
    <row r="67" spans="1:39" s="338" customFormat="1">
      <c r="A67" s="338" t="s">
        <v>400</v>
      </c>
      <c r="B67" s="338">
        <f t="shared" si="85"/>
        <v>26</v>
      </c>
      <c r="C67" s="331">
        <v>15.697629864621025</v>
      </c>
      <c r="D67" s="10">
        <f t="shared" ref="D67:K67" si="112">D64*D$27</f>
        <v>15.693677473837869</v>
      </c>
      <c r="E67" s="10">
        <f t="shared" si="112"/>
        <v>16.153851253045687</v>
      </c>
      <c r="F67" s="10">
        <f t="shared" si="112"/>
        <v>16.586019426795648</v>
      </c>
      <c r="G67" s="10">
        <f t="shared" si="112"/>
        <v>16.990985906403857</v>
      </c>
      <c r="H67" s="10">
        <f t="shared" si="112"/>
        <v>17.258487376342895</v>
      </c>
      <c r="I67" s="10">
        <f t="shared" si="112"/>
        <v>17.692442544867731</v>
      </c>
      <c r="J67" s="10">
        <f t="shared" si="112"/>
        <v>18.122321393446281</v>
      </c>
      <c r="K67" s="10">
        <f t="shared" si="112"/>
        <v>18.617433062324281</v>
      </c>
      <c r="L67" s="10">
        <f t="shared" si="110"/>
        <v>17.984951014535756</v>
      </c>
      <c r="M67" s="10">
        <f t="shared" ref="M67:AG67" si="113">M64*M$27</f>
        <v>18.57556148969541</v>
      </c>
      <c r="N67" s="10">
        <f t="shared" si="113"/>
        <v>18.891151364253997</v>
      </c>
      <c r="O67" s="10">
        <f t="shared" si="113"/>
        <v>19.217895976748924</v>
      </c>
      <c r="P67" s="10">
        <f t="shared" si="113"/>
        <v>19.503831733477448</v>
      </c>
      <c r="Q67" s="10">
        <f t="shared" si="113"/>
        <v>19.890166732853046</v>
      </c>
      <c r="R67" s="10">
        <f t="shared" si="113"/>
        <v>20.262891022377516</v>
      </c>
      <c r="S67" s="10">
        <f t="shared" si="113"/>
        <v>20.625183193917024</v>
      </c>
      <c r="T67" s="10">
        <f t="shared" si="113"/>
        <v>20.999374711546523</v>
      </c>
      <c r="U67" s="10">
        <f t="shared" si="113"/>
        <v>21.420696808231611</v>
      </c>
      <c r="V67" s="10">
        <f t="shared" si="113"/>
        <v>21.855078431089968</v>
      </c>
      <c r="W67" s="10">
        <f t="shared" si="113"/>
        <v>22.234573886473807</v>
      </c>
      <c r="X67" s="10">
        <f t="shared" si="113"/>
        <v>22.60094596005257</v>
      </c>
      <c r="Y67" s="10">
        <f t="shared" si="113"/>
        <v>22.981215028827489</v>
      </c>
      <c r="Z67" s="10">
        <f t="shared" si="113"/>
        <v>23.383901100649741</v>
      </c>
      <c r="AA67" s="10">
        <f t="shared" si="113"/>
        <v>23.68987932992302</v>
      </c>
      <c r="AB67" s="10">
        <f t="shared" si="113"/>
        <v>24.015509613768515</v>
      </c>
      <c r="AC67" s="10">
        <f t="shared" si="113"/>
        <v>24.348649218139016</v>
      </c>
      <c r="AD67" s="10">
        <f t="shared" si="113"/>
        <v>24.673172476826416</v>
      </c>
      <c r="AE67" s="10">
        <f t="shared" si="113"/>
        <v>24.977857902460375</v>
      </c>
      <c r="AF67" s="10">
        <f t="shared" si="113"/>
        <v>26.395811499182237</v>
      </c>
      <c r="AG67" s="10">
        <f t="shared" si="113"/>
        <v>27.641594144089122</v>
      </c>
      <c r="AH67" s="10"/>
      <c r="AI67" s="10"/>
      <c r="AJ67" s="10"/>
      <c r="AK67" s="10"/>
      <c r="AL67" s="10"/>
      <c r="AM67" s="10"/>
    </row>
    <row r="68" spans="1:39" s="338" customFormat="1">
      <c r="A68" s="338" t="s">
        <v>401</v>
      </c>
      <c r="B68" s="338">
        <f t="shared" si="85"/>
        <v>27</v>
      </c>
      <c r="C68" s="331">
        <v>10.465086576414015</v>
      </c>
      <c r="D68" s="10">
        <f t="shared" ref="D68:K68" si="114">D65*D$27</f>
        <v>11.145558430398257</v>
      </c>
      <c r="E68" s="10">
        <f t="shared" si="114"/>
        <v>11.628445920899617</v>
      </c>
      <c r="F68" s="10">
        <f t="shared" si="114"/>
        <v>11.982712948826535</v>
      </c>
      <c r="G68" s="10">
        <f t="shared" si="114"/>
        <v>12.101959227973873</v>
      </c>
      <c r="H68" s="10">
        <f t="shared" si="114"/>
        <v>12.527772333219568</v>
      </c>
      <c r="I68" s="10">
        <f t="shared" si="114"/>
        <v>12.809780667761689</v>
      </c>
      <c r="J68" s="10">
        <f t="shared" si="114"/>
        <v>12.809184329271627</v>
      </c>
      <c r="K68" s="10">
        <f t="shared" si="114"/>
        <v>11.861738000000003</v>
      </c>
      <c r="L68" s="10">
        <f t="shared" si="110"/>
        <v>11.998316089840856</v>
      </c>
      <c r="M68" s="10">
        <f t="shared" ref="M68:AG68" si="115">M65*M$27</f>
        <v>12.157923951487934</v>
      </c>
      <c r="N68" s="10">
        <f t="shared" si="115"/>
        <v>12.514165139857479</v>
      </c>
      <c r="O68" s="10">
        <f t="shared" si="115"/>
        <v>12.92806627279333</v>
      </c>
      <c r="P68" s="10">
        <f t="shared" si="115"/>
        <v>13.600362715943151</v>
      </c>
      <c r="Q68" s="10">
        <f t="shared" si="115"/>
        <v>14.256538410501097</v>
      </c>
      <c r="R68" s="10">
        <f t="shared" si="115"/>
        <v>14.958042579519988</v>
      </c>
      <c r="S68" s="10">
        <f t="shared" si="115"/>
        <v>15.777955455686119</v>
      </c>
      <c r="T68" s="10">
        <f t="shared" si="115"/>
        <v>16.717607425288236</v>
      </c>
      <c r="U68" s="10">
        <f t="shared" si="115"/>
        <v>17.698776882534368</v>
      </c>
      <c r="V68" s="10">
        <f t="shared" si="115"/>
        <v>18.463240853921267</v>
      </c>
      <c r="W68" s="10">
        <f t="shared" si="115"/>
        <v>19.298595617936321</v>
      </c>
      <c r="X68" s="10">
        <f t="shared" si="115"/>
        <v>20.138093619306723</v>
      </c>
      <c r="Y68" s="10">
        <f t="shared" si="115"/>
        <v>20.95126017298637</v>
      </c>
      <c r="Z68" s="10">
        <f t="shared" si="115"/>
        <v>21.644914558988386</v>
      </c>
      <c r="AA68" s="10">
        <f t="shared" si="115"/>
        <v>22.337907839495216</v>
      </c>
      <c r="AB68" s="10">
        <f t="shared" si="115"/>
        <v>23.038694073511024</v>
      </c>
      <c r="AC68" s="10">
        <f t="shared" si="115"/>
        <v>23.727209937475557</v>
      </c>
      <c r="AD68" s="10">
        <f t="shared" si="115"/>
        <v>24.384189733031327</v>
      </c>
      <c r="AE68" s="10">
        <f t="shared" si="115"/>
        <v>25.063986980845755</v>
      </c>
      <c r="AF68" s="10">
        <f t="shared" si="115"/>
        <v>28.316661997785136</v>
      </c>
      <c r="AG68" s="10">
        <f t="shared" si="115"/>
        <v>31.444486813917784</v>
      </c>
      <c r="AH68" s="10"/>
      <c r="AI68" s="10"/>
      <c r="AJ68" s="10"/>
      <c r="AK68" s="10"/>
      <c r="AL68" s="10"/>
      <c r="AM68" s="10"/>
    </row>
    <row r="69" spans="1:39" s="338" customFormat="1">
      <c r="A69" s="338" t="s">
        <v>402</v>
      </c>
      <c r="B69" s="338">
        <f t="shared" si="85"/>
        <v>28</v>
      </c>
      <c r="C69" s="335">
        <v>0.30163969294990939</v>
      </c>
      <c r="D69" s="338">
        <f>INDEX(DriversGams!$A71:$AN71,1,MATCH(Drivers!D$3,DriversGams!$A$70:$AN$70,0))</f>
        <v>0.30852342171672514</v>
      </c>
      <c r="E69" s="338">
        <f>INDEX(DriversGams!$A71:$AN71,1,MATCH(Drivers!E$3,DriversGams!$A$70:$AN$70,0))</f>
        <v>0.31106947707445215</v>
      </c>
      <c r="F69" s="338">
        <f>INDEX(DriversGams!$A71:$AN71,1,MATCH(Drivers!F$3,DriversGams!$A$70:$AN$70,0))</f>
        <v>0.31201794379394437</v>
      </c>
      <c r="G69" s="338">
        <f>INDEX(DriversGams!$A71:$AN71,1,MATCH(Drivers!G$3,DriversGams!$A$70:$AN$70,0))</f>
        <v>0.30995955158265814</v>
      </c>
      <c r="H69" s="338">
        <f>INDEX(DriversGams!$A71:$AN71,1,MATCH(Drivers!H$3,DriversGams!$A$70:$AN$70,0))</f>
        <v>0.31202030497516509</v>
      </c>
      <c r="I69" s="338">
        <f>INDEX(DriversGams!$A71:$AN71,1,MATCH(Drivers!I$3,DriversGams!$A$70:$AN$70,0))</f>
        <v>0.31184879604285776</v>
      </c>
      <c r="J69" s="338">
        <f>INDEX(DriversGams!$A71:$AN71,1,MATCH(Drivers!J$3,DriversGams!$A$70:$AN$70,0))</f>
        <v>0.30763642380230166</v>
      </c>
      <c r="K69" s="338">
        <f>INDEX(DriversGams!$A71:$AN71,1,MATCH(Drivers!K$3,DriversGams!$A$70:$AN$70,0))</f>
        <v>0.24144506505365965</v>
      </c>
      <c r="L69" s="338">
        <f>INDEX(DriversGams!$A71:$AN71,1,MATCH(Drivers!L$3,DriversGams!$A$70:$AN$70,0))</f>
        <v>0.24888010996771609</v>
      </c>
      <c r="M69" s="338">
        <f>INDEX(DriversGams!$A71:$AN71,1,MATCH(Drivers!M$3,DriversGams!$A$70:$AN$70,0))</f>
        <v>0.29028350842588307</v>
      </c>
      <c r="N69" s="338">
        <f>INDEX(DriversGams!$A71:$AN71,1,MATCH(Drivers!N$3,DriversGams!$A$70:$AN$70,0))</f>
        <v>0.29307783468701742</v>
      </c>
      <c r="O69" s="338">
        <f>INDEX(DriversGams!$A71:$AN71,1,MATCH(Drivers!O$3,DriversGams!$A$70:$AN$70,0))</f>
        <v>0.29642620375542367</v>
      </c>
      <c r="P69" s="338">
        <f>INDEX(DriversGams!$A71:$AN71,1,MATCH(Drivers!P$3,DriversGams!$A$70:$AN$70,0))</f>
        <v>0.30335920214728723</v>
      </c>
      <c r="Q69" s="338">
        <f>INDEX(DriversGams!$A71:$AN71,1,MATCH(Drivers!Q$3,DriversGams!$A$70:$AN$70,0))</f>
        <v>0.31000324984089833</v>
      </c>
      <c r="R69" s="338">
        <f>INDEX(DriversGams!$A71:$AN71,1,MATCH(Drivers!R$3,DriversGams!$A$70:$AN$70,0))</f>
        <v>0.31747720997256346</v>
      </c>
      <c r="S69" s="338">
        <f>INDEX(DriversGams!$A71:$AN71,1,MATCH(Drivers!S$3,DriversGams!$A$70:$AN$70,0))</f>
        <v>0.32692558436265973</v>
      </c>
      <c r="T69" s="338">
        <f>INDEX(DriversGams!$A71:$AN71,1,MATCH(Drivers!T$3,DriversGams!$A$70:$AN$70,0))</f>
        <v>0.33862288757900488</v>
      </c>
      <c r="U69" s="338">
        <f>INDEX(DriversGams!$A71:$AN71,1,MATCH(Drivers!U$3,DriversGams!$A$70:$AN$70,0))</f>
        <v>0.35150592275312381</v>
      </c>
      <c r="V69" s="338">
        <f>INDEX(DriversGams!$A71:$AN71,1,MATCH(Drivers!V$3,DriversGams!$A$70:$AN$70,0))</f>
        <v>0.36258896485733366</v>
      </c>
      <c r="W69" s="338">
        <f>INDEX(DriversGams!$A71:$AN71,1,MATCH(Drivers!W$3,DriversGams!$A$70:$AN$70,0))</f>
        <v>0.37460675659640263</v>
      </c>
      <c r="X69" s="338">
        <f>INDEX(DriversGams!$A71:$AN71,1,MATCH(Drivers!X$3,DriversGams!$A$70:$AN$70,0))</f>
        <v>0.38742102483816621</v>
      </c>
      <c r="Y69" s="338">
        <f>INDEX(DriversGams!$A71:$AN71,1,MATCH(Drivers!Y$3,DriversGams!$A$70:$AN$70,0))</f>
        <v>0.43640983542013029</v>
      </c>
      <c r="Z69" s="338">
        <f>INDEX(DriversGams!$A71:$AN71,1,MATCH(Drivers!Z$3,DriversGams!$A$70:$AN$70,0))</f>
        <v>0.44795212428313674</v>
      </c>
      <c r="AA69" s="338">
        <f>INDEX(DriversGams!$A71:$AN71,1,MATCH(Drivers!AA$3,DriversGams!$A$70:$AN$70,0))</f>
        <v>0.46102501556526371</v>
      </c>
      <c r="AB69" s="338">
        <f>INDEX(DriversGams!$A71:$AN71,1,MATCH(Drivers!AB$3,DriversGams!$A$70:$AN$70,0))</f>
        <v>0.47430336540213736</v>
      </c>
      <c r="AC69" s="338">
        <f>INDEX(DriversGams!$A71:$AN71,1,MATCH(Drivers!AC$3,DriversGams!$A$70:$AN$70,0))</f>
        <v>0.48730645588736221</v>
      </c>
      <c r="AD69" s="338">
        <f>INDEX(DriversGams!$A71:$AN71,1,MATCH(Drivers!AD$3,DriversGams!$A$70:$AN$70,0))</f>
        <v>0.5000125099407593</v>
      </c>
      <c r="AE69" s="338">
        <f>INDEX(DriversGams!$A71:$AN71,1,MATCH(Drivers!AE$3,DriversGams!$A$70:$AN$70,0))</f>
        <v>0.51401079910783742</v>
      </c>
      <c r="AF69" s="338">
        <f>INDEX(DriversGams!$A71:$AN71,1,MATCH(Drivers!AF$3,DriversGams!$A$70:$AN$70,0))</f>
        <v>0.59314364587355717</v>
      </c>
      <c r="AG69" s="338">
        <f>INDEX(DriversGams!$A71:$AN71,1,MATCH(Drivers!AG$3,DriversGams!$A$70:$AN$70,0))</f>
        <v>0.73966677859037411</v>
      </c>
      <c r="AH69" s="126"/>
      <c r="AI69" s="126"/>
      <c r="AJ69" s="126"/>
      <c r="AK69" s="126"/>
      <c r="AL69" s="126"/>
      <c r="AM69" s="126"/>
    </row>
    <row r="70" spans="1:39" s="338" customFormat="1">
      <c r="A70" s="338" t="s">
        <v>279</v>
      </c>
      <c r="C70" s="109"/>
      <c r="D70" s="109">
        <f t="shared" ref="D70" si="116">(D69/C69)^(1/(D$5-C$5))-1</f>
        <v>2.282103094422272E-2</v>
      </c>
      <c r="E70" s="109">
        <f t="shared" ref="E70" si="117">(E69/D69)^(1/(E$5-D$5))-1</f>
        <v>8.2523892142771782E-3</v>
      </c>
      <c r="F70" s="109">
        <f t="shared" ref="F70" si="118">(F69/E69)^(1/(F$5-E$5))-1</f>
        <v>3.0490510622012135E-3</v>
      </c>
      <c r="G70" s="109">
        <f t="shared" ref="G70" si="119">(G69/F69)^(1/(G$5-F$5))-1</f>
        <v>-6.5970315240766464E-3</v>
      </c>
      <c r="H70" s="109">
        <f t="shared" ref="H70" si="120">(H69/G69)^(1/(H$5-G$5))-1</f>
        <v>6.6484590714650516E-3</v>
      </c>
      <c r="I70" s="109">
        <f t="shared" ref="I70" si="121">(I69/H69)^(1/(I$5-H$5))-1</f>
        <v>-5.4967234366676276E-4</v>
      </c>
      <c r="J70" s="109">
        <f t="shared" ref="J70" si="122">(J69/I69)^(1/(J$5-I$5))-1</f>
        <v>-1.3507739308306288E-2</v>
      </c>
      <c r="K70" s="109">
        <f t="shared" ref="K70" si="123">(K69/J69)^(1/(K$5-J$5))-1</f>
        <v>-0.21516099404139144</v>
      </c>
      <c r="L70" s="109">
        <f t="shared" ref="L70" si="124">(L69/K69)^(1/(L$5-K$5))-1</f>
        <v>3.0793940279558285E-2</v>
      </c>
      <c r="M70" s="109">
        <f t="shared" ref="M70" si="125">(M69/L69)^(1/(M$5-L$5))-1</f>
        <v>0.16635880811663784</v>
      </c>
      <c r="N70" s="109">
        <f t="shared" ref="N70" si="126">(N69/M69)^(1/(N$5-M$5))-1</f>
        <v>9.6261970798379171E-3</v>
      </c>
      <c r="O70" s="109">
        <f t="shared" ref="O70" si="127">(O69/N69)^(1/(O$5-N$5))-1</f>
        <v>1.1424845799007599E-2</v>
      </c>
      <c r="P70" s="109">
        <f t="shared" ref="P70" si="128">(P69/O69)^(1/(P$5-O$5))-1</f>
        <v>2.3388615122514222E-2</v>
      </c>
      <c r="Q70" s="109">
        <f t="shared" ref="Q70" si="129">(Q69/P69)^(1/(Q$5-P$5))-1</f>
        <v>2.1901586128200812E-2</v>
      </c>
      <c r="R70" s="109">
        <f t="shared" ref="R70" si="130">(R69/Q69)^(1/(R$5-Q$5))-1</f>
        <v>2.410929606544765E-2</v>
      </c>
      <c r="S70" s="109">
        <f t="shared" ref="S70" si="131">(S69/R69)^(1/(S$5-R$5))-1</f>
        <v>2.9760795714794064E-2</v>
      </c>
      <c r="T70" s="109">
        <f t="shared" ref="T70" si="132">(T69/S69)^(1/(T$5-S$5))-1</f>
        <v>3.5779711885042698E-2</v>
      </c>
      <c r="U70" s="109">
        <f t="shared" ref="U70" si="133">(U69/T69)^(1/(U$5-T$5))-1</f>
        <v>3.8045376277506149E-2</v>
      </c>
      <c r="V70" s="109">
        <f t="shared" ref="V70" si="134">(V69/U69)^(1/(V$5-U$5))-1</f>
        <v>3.1530171717743416E-2</v>
      </c>
      <c r="W70" s="109">
        <f t="shared" ref="W70" si="135">(W69/V69)^(1/(W$5-V$5))-1</f>
        <v>3.3144394628219276E-2</v>
      </c>
      <c r="X70" s="109">
        <f t="shared" ref="X70" si="136">(X69/W69)^(1/(X$5-W$5))-1</f>
        <v>3.4207253382697367E-2</v>
      </c>
      <c r="Y70" s="109">
        <f t="shared" ref="Y70" si="137">(Y69/X69)^(1/(Y$5-X$5))-1</f>
        <v>0.12644850806026264</v>
      </c>
      <c r="Z70" s="109">
        <f t="shared" ref="Z70" si="138">(Z69/Y69)^(1/(Z$5-Y$5))-1</f>
        <v>2.6448278490091237E-2</v>
      </c>
      <c r="AA70" s="109">
        <f t="shared" ref="AA70" si="139">(AA69/Z69)^(1/(AA$5-Z$5))-1</f>
        <v>2.9183679624352088E-2</v>
      </c>
      <c r="AB70" s="109">
        <f t="shared" ref="AB70" si="140">(AB69/AA69)^(1/(AB$5-AA$5))-1</f>
        <v>2.8801799009958273E-2</v>
      </c>
      <c r="AC70" s="109">
        <f t="shared" ref="AC70" si="141">(AC69/AB69)^(1/(AC$5-AB$5))-1</f>
        <v>2.7415134350143644E-2</v>
      </c>
      <c r="AD70" s="109">
        <f t="shared" ref="AD70" si="142">(AD69/AC69)^(1/(AD$5-AC$5))-1</f>
        <v>2.6074052374824186E-2</v>
      </c>
      <c r="AE70" s="109">
        <f t="shared" ref="AE70" si="143">(AE69/AD69)^(1/(AE$5-AD$5))-1</f>
        <v>2.7995877880608644E-2</v>
      </c>
      <c r="AF70" s="109">
        <f t="shared" ref="AF70" si="144">(AF69/AE69)^(1/(AF$5-AE$5))-1</f>
        <v>2.905248982741182E-2</v>
      </c>
      <c r="AG70" s="109">
        <f t="shared" ref="AG70" si="145">(AG69/AF69)^(1/(AG$5-AF$5))-1</f>
        <v>4.5141868997654599E-2</v>
      </c>
      <c r="AH70" s="109"/>
      <c r="AI70" s="109"/>
      <c r="AJ70" s="109"/>
      <c r="AK70" s="109"/>
      <c r="AL70" s="109"/>
      <c r="AM70" s="109"/>
    </row>
    <row r="72" spans="1:39">
      <c r="A72" s="338" t="s">
        <v>658</v>
      </c>
      <c r="L72">
        <f>L63/K63</f>
        <v>1.0290399098357956</v>
      </c>
      <c r="M72" s="338">
        <f t="shared" ref="M72:AG74" si="146">M63/L63</f>
        <v>0.98665783559307352</v>
      </c>
      <c r="N72" s="338">
        <f t="shared" si="146"/>
        <v>0.98950406877130415</v>
      </c>
      <c r="O72" s="338">
        <f t="shared" si="146"/>
        <v>0.98749905471477151</v>
      </c>
      <c r="P72" s="338">
        <f t="shared" si="146"/>
        <v>0.98058222628625369</v>
      </c>
      <c r="Q72" s="338">
        <f t="shared" si="146"/>
        <v>0.97610769685513621</v>
      </c>
      <c r="R72" s="338">
        <f t="shared" si="146"/>
        <v>0.97503587350224719</v>
      </c>
      <c r="S72" s="338">
        <f t="shared" si="146"/>
        <v>0.97130026830219729</v>
      </c>
      <c r="T72" s="338">
        <f t="shared" si="146"/>
        <v>0.96653748741905499</v>
      </c>
      <c r="U72" s="338">
        <f t="shared" si="146"/>
        <v>0.96299973958342533</v>
      </c>
      <c r="V72" s="338">
        <f t="shared" si="146"/>
        <v>0.96804106072484608</v>
      </c>
      <c r="W72" s="338">
        <f t="shared" si="146"/>
        <v>0.96704684703601418</v>
      </c>
      <c r="X72" s="338">
        <f t="shared" si="146"/>
        <v>0.96696303645375403</v>
      </c>
      <c r="Y72" s="338">
        <f t="shared" si="146"/>
        <v>0.96702763995176588</v>
      </c>
      <c r="Z72" s="338">
        <f t="shared" si="146"/>
        <v>0.97056864146165023</v>
      </c>
      <c r="AA72" s="338">
        <f t="shared" si="146"/>
        <v>0.97207063769363511</v>
      </c>
      <c r="AB72" s="338">
        <f t="shared" si="146"/>
        <v>0.97061908607500547</v>
      </c>
      <c r="AC72" s="338">
        <f t="shared" si="146"/>
        <v>0.97048477112848519</v>
      </c>
      <c r="AD72" s="338">
        <f t="shared" si="146"/>
        <v>0.97193187774800127</v>
      </c>
      <c r="AE72" s="338">
        <f t="shared" si="146"/>
        <v>0.97152274188042531</v>
      </c>
      <c r="AF72" s="338">
        <f t="shared" si="146"/>
        <v>0.85924658995632164</v>
      </c>
      <c r="AG72" s="338">
        <f t="shared" si="146"/>
        <v>0.84723672024733598</v>
      </c>
    </row>
    <row r="73" spans="1:39">
      <c r="A73" s="338" t="s">
        <v>659</v>
      </c>
      <c r="L73" s="338">
        <f t="shared" ref="L73:AA74" si="147">L64/K64</f>
        <v>0.95503103850263293</v>
      </c>
      <c r="M73" s="338">
        <f t="shared" si="147"/>
        <v>1.0210822320911237</v>
      </c>
      <c r="N73" s="338">
        <f t="shared" si="147"/>
        <v>1.0054130217417701</v>
      </c>
      <c r="O73" s="338">
        <f t="shared" si="147"/>
        <v>1.0057161835129396</v>
      </c>
      <c r="P73" s="338">
        <f t="shared" si="147"/>
        <v>1.0033261495215753</v>
      </c>
      <c r="Q73" s="338">
        <f t="shared" si="147"/>
        <v>1.0098645798996941</v>
      </c>
      <c r="R73" s="338">
        <f t="shared" si="147"/>
        <v>1.0088059679374777</v>
      </c>
      <c r="S73" s="338">
        <f t="shared" si="147"/>
        <v>1.0079548147395609</v>
      </c>
      <c r="T73" s="338">
        <f t="shared" si="147"/>
        <v>1.008215120148692</v>
      </c>
      <c r="U73" s="338">
        <f t="shared" si="147"/>
        <v>1.0101174851083221</v>
      </c>
      <c r="V73" s="338">
        <f t="shared" si="147"/>
        <v>1.0116449416534063</v>
      </c>
      <c r="W73" s="338">
        <f t="shared" si="147"/>
        <v>1.0087551864213955</v>
      </c>
      <c r="X73" s="338">
        <f t="shared" si="147"/>
        <v>1.0078760962391924</v>
      </c>
      <c r="Y73" s="338">
        <f t="shared" si="147"/>
        <v>1.0082209294168121</v>
      </c>
      <c r="Z73" s="338">
        <f t="shared" si="147"/>
        <v>1.0089120715729611</v>
      </c>
      <c r="AA73" s="338">
        <f t="shared" si="147"/>
        <v>1.0057219473004215</v>
      </c>
      <c r="AB73" s="338">
        <f t="shared" si="146"/>
        <v>1.0063776956694626</v>
      </c>
      <c r="AC73" s="338">
        <f t="shared" si="146"/>
        <v>1.006503085837956</v>
      </c>
      <c r="AD73" s="338">
        <f t="shared" si="146"/>
        <v>1.005963368059583</v>
      </c>
      <c r="AE73" s="338">
        <f t="shared" si="146"/>
        <v>1.0049911573665771</v>
      </c>
      <c r="AF73" s="338">
        <f t="shared" si="146"/>
        <v>1.02455358179886</v>
      </c>
      <c r="AG73" s="338">
        <f t="shared" si="146"/>
        <v>1.0208718917164168</v>
      </c>
    </row>
    <row r="74" spans="1:39">
      <c r="A74" s="338" t="s">
        <v>660</v>
      </c>
      <c r="L74" s="338">
        <f t="shared" si="147"/>
        <v>1.0000000000000002</v>
      </c>
      <c r="M74" s="338">
        <f t="shared" si="146"/>
        <v>1.0017679929938899</v>
      </c>
      <c r="N74" s="338">
        <f t="shared" si="146"/>
        <v>1.0175845099515894</v>
      </c>
      <c r="O74" s="338">
        <f t="shared" si="146"/>
        <v>1.021315013531878</v>
      </c>
      <c r="P74" s="338">
        <f t="shared" si="146"/>
        <v>1.0400278028980732</v>
      </c>
      <c r="Q74" s="338">
        <f t="shared" si="146"/>
        <v>1.0380260564970873</v>
      </c>
      <c r="R74" s="338">
        <f t="shared" si="146"/>
        <v>1.0389755664818341</v>
      </c>
      <c r="S74" s="338">
        <f t="shared" si="146"/>
        <v>1.0445292793010443</v>
      </c>
      <c r="T74" s="338">
        <f t="shared" si="146"/>
        <v>1.0492236101535146</v>
      </c>
      <c r="U74" s="338">
        <f t="shared" si="146"/>
        <v>1.0483680804766491</v>
      </c>
      <c r="V74" s="338">
        <f t="shared" si="146"/>
        <v>1.0343654835872</v>
      </c>
      <c r="W74" s="338">
        <f t="shared" si="146"/>
        <v>1.0363992977788445</v>
      </c>
      <c r="X74" s="338">
        <f t="shared" si="146"/>
        <v>1.0346703135716688</v>
      </c>
      <c r="Y74" s="338">
        <f t="shared" si="146"/>
        <v>1.0315757720885208</v>
      </c>
      <c r="Z74" s="338">
        <f t="shared" si="146"/>
        <v>1.0243657871418548</v>
      </c>
      <c r="AA74" s="338">
        <f t="shared" si="146"/>
        <v>1.0245158074544556</v>
      </c>
      <c r="AB74" s="338">
        <f t="shared" si="146"/>
        <v>1.0238761050526455</v>
      </c>
      <c r="AC74" s="338">
        <f t="shared" si="146"/>
        <v>1.0224000442887988</v>
      </c>
      <c r="AD74" s="338">
        <f t="shared" si="146"/>
        <v>1.0202196889707373</v>
      </c>
      <c r="AE74" s="338">
        <f t="shared" si="146"/>
        <v>1.0204080403181408</v>
      </c>
      <c r="AF74" s="338">
        <f t="shared" si="146"/>
        <v>1.0953344543654036</v>
      </c>
      <c r="AG74" s="338">
        <f t="shared" si="146"/>
        <v>1.0825441885378158</v>
      </c>
    </row>
    <row r="75" spans="1:39">
      <c r="A75" s="338" t="s">
        <v>396</v>
      </c>
      <c r="K75" s="24">
        <f>K63</f>
        <v>0.4860926609182521</v>
      </c>
      <c r="L75">
        <f>K75*L72</f>
        <v>0.50020874796316006</v>
      </c>
      <c r="M75" s="338">
        <f t="shared" ref="M75:AG77" si="148">L75*M72</f>
        <v>0.49353488061005274</v>
      </c>
      <c r="N75" s="338">
        <f t="shared" si="148"/>
        <v>0.488354772444207</v>
      </c>
      <c r="O75" s="338">
        <f t="shared" si="148"/>
        <v>0.48224987615410175</v>
      </c>
      <c r="P75" s="338">
        <f t="shared" si="148"/>
        <v>0.47288565718545922</v>
      </c>
      <c r="Q75" s="338">
        <f t="shared" si="148"/>
        <v>0.46158732971112609</v>
      </c>
      <c r="R75" s="338">
        <f t="shared" si="148"/>
        <v>0.4500642052224576</v>
      </c>
      <c r="S75" s="338">
        <f t="shared" si="148"/>
        <v>0.43714748328578823</v>
      </c>
      <c r="T75" s="338">
        <f t="shared" si="148"/>
        <v>0.42251943012660909</v>
      </c>
      <c r="U75" s="338">
        <f t="shared" si="148"/>
        <v>0.40688610118086183</v>
      </c>
      <c r="V75" s="338">
        <f t="shared" si="148"/>
        <v>0.39388245298131852</v>
      </c>
      <c r="W75" s="338">
        <f t="shared" si="148"/>
        <v>0.38090278425839519</v>
      </c>
      <c r="X75" s="338">
        <f t="shared" si="148"/>
        <v>0.36831891286018698</v>
      </c>
      <c r="Y75" s="338">
        <f t="shared" si="148"/>
        <v>0.35617456905278672</v>
      </c>
      <c r="Z75" s="338">
        <f t="shared" si="148"/>
        <v>0.34569186760875192</v>
      </c>
      <c r="AA75" s="338">
        <f t="shared" si="148"/>
        <v>0.33603691419194315</v>
      </c>
      <c r="AB75" s="338">
        <f t="shared" si="148"/>
        <v>0.32616384254044889</v>
      </c>
      <c r="AC75" s="338">
        <f t="shared" si="148"/>
        <v>0.31653704207825484</v>
      </c>
      <c r="AD75" s="338">
        <f t="shared" si="148"/>
        <v>0.30765244168391631</v>
      </c>
      <c r="AE75" s="338">
        <f t="shared" si="148"/>
        <v>0.29889134369096604</v>
      </c>
      <c r="AF75" s="338">
        <f t="shared" si="148"/>
        <v>0.25682136783392551</v>
      </c>
      <c r="AG75" s="338">
        <f t="shared" si="148"/>
        <v>0.21758849337304972</v>
      </c>
    </row>
    <row r="76" spans="1:39">
      <c r="A76" s="338" t="s">
        <v>397</v>
      </c>
      <c r="K76" s="24">
        <f t="shared" ref="K76:K77" si="149">K64</f>
        <v>0.31390733908174806</v>
      </c>
      <c r="L76" s="338">
        <f t="shared" ref="L76:AA77" si="150">K76*L73</f>
        <v>0.29979125203683998</v>
      </c>
      <c r="M76" s="338">
        <f t="shared" si="150"/>
        <v>0.30611152079116921</v>
      </c>
      <c r="N76" s="338">
        <f t="shared" si="150"/>
        <v>0.30776850910861808</v>
      </c>
      <c r="O76" s="338">
        <f t="shared" si="150"/>
        <v>0.30952777038618673</v>
      </c>
      <c r="P76" s="338">
        <f t="shared" si="150"/>
        <v>0.310557306031571</v>
      </c>
      <c r="Q76" s="338">
        <f t="shared" si="150"/>
        <v>0.31362082339035319</v>
      </c>
      <c r="R76" s="338">
        <f t="shared" si="150"/>
        <v>0.31638255830565398</v>
      </c>
      <c r="S76" s="338">
        <f t="shared" si="150"/>
        <v>0.3188993229438038</v>
      </c>
      <c r="T76" s="338">
        <f t="shared" si="150"/>
        <v>0.32151911919712367</v>
      </c>
      <c r="U76" s="338">
        <f t="shared" si="150"/>
        <v>0.32477208409764141</v>
      </c>
      <c r="V76" s="338">
        <f t="shared" si="150"/>
        <v>0.32855403606761363</v>
      </c>
      <c r="W76" s="338">
        <f t="shared" si="150"/>
        <v>0.33143058790288749</v>
      </c>
      <c r="X76" s="338">
        <f t="shared" si="150"/>
        <v>0.33404096710982273</v>
      </c>
      <c r="Y76" s="338">
        <f t="shared" si="150"/>
        <v>0.33678709432275622</v>
      </c>
      <c r="Z76" s="338">
        <f t="shared" si="150"/>
        <v>0.33978856501221022</v>
      </c>
      <c r="AA76" s="338">
        <f t="shared" si="150"/>
        <v>0.34173281727449595</v>
      </c>
      <c r="AB76" s="338">
        <f t="shared" si="148"/>
        <v>0.34391228518334072</v>
      </c>
      <c r="AC76" s="338">
        <f t="shared" si="148"/>
        <v>0.3461487762946156</v>
      </c>
      <c r="AD76" s="338">
        <f t="shared" si="148"/>
        <v>0.34821298885103463</v>
      </c>
      <c r="AE76" s="338">
        <f t="shared" si="148"/>
        <v>0.34995097467547631</v>
      </c>
      <c r="AF76" s="338">
        <f t="shared" si="148"/>
        <v>0.35854352455776139</v>
      </c>
      <c r="AG76" s="338">
        <f t="shared" si="148"/>
        <v>0.36602700617795342</v>
      </c>
    </row>
    <row r="77" spans="1:39">
      <c r="A77" s="338" t="s">
        <v>398</v>
      </c>
      <c r="K77" s="24">
        <f t="shared" si="149"/>
        <v>0.2</v>
      </c>
      <c r="L77" s="338">
        <f t="shared" si="150"/>
        <v>0.20000000000000007</v>
      </c>
      <c r="M77" s="338">
        <f t="shared" si="148"/>
        <v>0.20035359859877805</v>
      </c>
      <c r="N77" s="338">
        <f t="shared" si="148"/>
        <v>0.20387671844717503</v>
      </c>
      <c r="O77" s="338">
        <f t="shared" si="148"/>
        <v>0.20822235345971146</v>
      </c>
      <c r="P77" s="338">
        <f t="shared" si="148"/>
        <v>0.21655703678296973</v>
      </c>
      <c r="Q77" s="338">
        <f t="shared" si="148"/>
        <v>0.22479184689852075</v>
      </c>
      <c r="R77" s="338">
        <f t="shared" si="148"/>
        <v>0.2335532364718883</v>
      </c>
      <c r="S77" s="338">
        <f t="shared" si="148"/>
        <v>0.24395319377040786</v>
      </c>
      <c r="T77" s="338">
        <f t="shared" si="148"/>
        <v>0.25596145067626724</v>
      </c>
      <c r="U77" s="338">
        <f t="shared" si="148"/>
        <v>0.26834181472149676</v>
      </c>
      <c r="V77" s="338">
        <f t="shared" si="148"/>
        <v>0.27756351095106785</v>
      </c>
      <c r="W77" s="338">
        <f t="shared" si="148"/>
        <v>0.28766662783871733</v>
      </c>
      <c r="X77" s="338">
        <f t="shared" si="148"/>
        <v>0.29764012002999024</v>
      </c>
      <c r="Y77" s="338">
        <f t="shared" si="148"/>
        <v>0.30703833662445718</v>
      </c>
      <c r="Z77" s="338">
        <f t="shared" si="148"/>
        <v>0.31451956737903786</v>
      </c>
      <c r="AA77" s="338">
        <f t="shared" si="148"/>
        <v>0.32223026853356102</v>
      </c>
      <c r="AB77" s="338">
        <f t="shared" si="148"/>
        <v>0.32992387227621051</v>
      </c>
      <c r="AC77" s="338">
        <f t="shared" si="148"/>
        <v>0.33731418162712962</v>
      </c>
      <c r="AD77" s="338">
        <f t="shared" si="148"/>
        <v>0.344134569465049</v>
      </c>
      <c r="AE77" s="338">
        <f t="shared" si="148"/>
        <v>0.35115768163355776</v>
      </c>
      <c r="AF77" s="338">
        <f t="shared" si="148"/>
        <v>0.3846351076083131</v>
      </c>
      <c r="AG77" s="338">
        <f t="shared" si="148"/>
        <v>0.41638450044899672</v>
      </c>
    </row>
  </sheetData>
  <sortState xmlns:xlrd2="http://schemas.microsoft.com/office/spreadsheetml/2017/richdata2" ref="A7:A22">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workbookViewId="0">
      <selection activeCell="X25" sqref="X25"/>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2.7870292392881866</v>
      </c>
      <c r="R5" s="126">
        <f ca="1">OFFSET(AGR!U$21,$E5,0)</f>
        <v>2.8643638019474484</v>
      </c>
      <c r="S5" s="126">
        <f ca="1">OFFSET(AGR!V$21,$E5,0)</f>
        <v>2.9258726532711372</v>
      </c>
      <c r="T5" s="203">
        <f ca="1">OFFSET(AGR!W$21,$E5,0)</f>
        <v>2.9914603894848191</v>
      </c>
      <c r="U5" s="126">
        <f ca="1">OFFSET(AGR!X$21,$E5,0)</f>
        <v>3.0898681239479857</v>
      </c>
      <c r="V5" s="126">
        <f ca="1">OFFSET(AGR!Y$21,$E5,0)</f>
        <v>3.1838869642903664</v>
      </c>
      <c r="W5" s="126">
        <f ca="1">OFFSET(AGR!Z$21,$E5,0)</f>
        <v>3.281259283461853</v>
      </c>
      <c r="X5" s="126">
        <f ca="1">OFFSET(AGR!AA$21,$E5,0)</f>
        <v>3.3853659552844295</v>
      </c>
      <c r="Y5" s="205">
        <f ca="1">OFFSET(AGR!AB$21,$E5,0)</f>
        <v>3.5088062414365453</v>
      </c>
      <c r="Z5" s="126">
        <f ca="1">OFFSET(AGR!AC$21,$E5,0)</f>
        <v>3.6352170521972091</v>
      </c>
      <c r="AA5" s="126">
        <f ca="1">OFFSET(AGR!AD$21,$E5,0)</f>
        <v>3.7896041207751732</v>
      </c>
      <c r="AB5" s="126">
        <f ca="1">OFFSET(AGR!AE$21,$E5,0)</f>
        <v>3.9124162750695994</v>
      </c>
      <c r="AC5" s="126">
        <f ca="1">OFFSET(AGR!AF$21,$E5,0)</f>
        <v>4.0404115646751952</v>
      </c>
      <c r="AD5" s="126">
        <f ca="1">OFFSET(AGR!AG$21,$E5,0)</f>
        <v>4.169140982509548</v>
      </c>
      <c r="AE5" s="126">
        <f ca="1">OFFSET(AGR!AH$21,$E5,0)</f>
        <v>4.2753332723725679</v>
      </c>
      <c r="AF5" s="126">
        <f ca="1">OFFSET(AGR!AI$21,$E5,0)</f>
        <v>4.3844887522588065</v>
      </c>
      <c r="AG5" s="126">
        <f ca="1">OFFSET(AGR!AJ$21,$E5,0)</f>
        <v>4.4911113644460166</v>
      </c>
      <c r="AH5" s="126">
        <f ca="1">OFFSET(AGR!AK$21,$E5,0)</f>
        <v>4.5973683470324307</v>
      </c>
      <c r="AI5" s="126">
        <f ca="1">OFFSET(AGR!AL$21,$E5,0)</f>
        <v>4.698604634557805</v>
      </c>
      <c r="AJ5" s="126">
        <f ca="1">OFFSET(AGR!AM$21,$E5,0)</f>
        <v>4.812045903522467</v>
      </c>
      <c r="AK5" s="126">
        <f ca="1">OFFSET(AGR!AN$21,$E5,0)</f>
        <v>5.4823630077340315</v>
      </c>
      <c r="AL5" s="126">
        <f ca="1">OFFSET(AGR!AO$21,$E5,0)</f>
        <v>6.3345998581719263</v>
      </c>
      <c r="AM5" s="126">
        <f ca="1">OFFSET(AGR!AP$21,$E5,0)</f>
        <v>6.3345998581719263</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5.5868719489637018</v>
      </c>
      <c r="R6" s="126">
        <f ca="1">OFFSET(AGR!U$21,$E6,0)</f>
        <v>5.7418966228048536</v>
      </c>
      <c r="S6" s="126">
        <f ca="1">OFFSET(AGR!V$21,$E6,0)</f>
        <v>5.8651971146795141</v>
      </c>
      <c r="T6" s="203">
        <f ca="1">OFFSET(AGR!W$21,$E6,0)</f>
        <v>5.9966741291588583</v>
      </c>
      <c r="U6" s="126">
        <f ca="1">OFFSET(AGR!X$21,$E6,0)</f>
        <v>6.193942031297464</v>
      </c>
      <c r="V6" s="126">
        <f ca="1">OFFSET(AGR!Y$21,$E6,0)</f>
        <v>6.3824119670908539</v>
      </c>
      <c r="W6" s="126">
        <f ca="1">OFFSET(AGR!Z$21,$E6,0)</f>
        <v>6.5776042782858593</v>
      </c>
      <c r="X6" s="126">
        <f ca="1">OFFSET(AGR!AA$21,$E6,0)</f>
        <v>6.7862962562193498</v>
      </c>
      <c r="Y6" s="205">
        <f ca="1">OFFSET(AGR!AB$21,$E6,0)</f>
        <v>7.0337443498214975</v>
      </c>
      <c r="Z6" s="126">
        <f ca="1">OFFSET(AGR!AC$21,$E6,0)</f>
        <v>7.2871471497379012</v>
      </c>
      <c r="AA6" s="126">
        <f ca="1">OFFSET(AGR!AD$21,$E6,0)</f>
        <v>7.5966310871727512</v>
      </c>
      <c r="AB6" s="126">
        <f ca="1">OFFSET(AGR!AE$21,$E6,0)</f>
        <v>7.8428200291999879</v>
      </c>
      <c r="AC6" s="126">
        <f ca="1">OFFSET(AGR!AF$21,$E6,0)</f>
        <v>8.0993990715065642</v>
      </c>
      <c r="AD6" s="126">
        <f ca="1">OFFSET(AGR!AG$21,$E6,0)</f>
        <v>8.3574497454524383</v>
      </c>
      <c r="AE6" s="126">
        <f ca="1">OFFSET(AGR!AH$21,$E6,0)</f>
        <v>8.5703225481731771</v>
      </c>
      <c r="AF6" s="126">
        <f ca="1">OFFSET(AGR!AI$21,$E6,0)</f>
        <v>8.7891353543164854</v>
      </c>
      <c r="AG6" s="126">
        <f ca="1">OFFSET(AGR!AJ$21,$E6,0)</f>
        <v>9.0028707801084664</v>
      </c>
      <c r="AH6" s="126">
        <f ca="1">OFFSET(AGR!AK$21,$E6,0)</f>
        <v>9.215873265703193</v>
      </c>
      <c r="AI6" s="126">
        <f ca="1">OFFSET(AGR!AL$21,$E6,0)</f>
        <v>9.4188112783439184</v>
      </c>
      <c r="AJ6" s="126">
        <f ca="1">OFFSET(AGR!AM$21,$E6,0)</f>
        <v>9.646215366718458</v>
      </c>
      <c r="AK6" s="126">
        <f ca="1">OFFSET(AGR!AN$21,$E6,0)</f>
        <v>10.989931382911616</v>
      </c>
      <c r="AL6" s="126">
        <f ca="1">OFFSET(AGR!AO$21,$E6,0)</f>
        <v>12.698323274343908</v>
      </c>
      <c r="AM6" s="126">
        <f ca="1">OFFSET(AGR!AP$21,$E6,0)</f>
        <v>12.698323274343908</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9.3825406508579707</v>
      </c>
      <c r="R7" s="126">
        <f ca="1">OFFSET(AGR!U$21,$E7,0)</f>
        <v>9.6428876424281658</v>
      </c>
      <c r="S7" s="126">
        <f ca="1">OFFSET(AGR!V$21,$E7,0)</f>
        <v>9.8499573386468828</v>
      </c>
      <c r="T7" s="203">
        <f ca="1">OFFSET(AGR!W$21,$E7,0)</f>
        <v>10.070758610677952</v>
      </c>
      <c r="U7" s="126">
        <f ca="1">OFFSET(AGR!X$21,$E7,0)</f>
        <v>10.402048485912744</v>
      </c>
      <c r="V7" s="126">
        <f ca="1">OFFSET(AGR!Y$21,$E7,0)</f>
        <v>10.718563138512589</v>
      </c>
      <c r="W7" s="126">
        <f ca="1">OFFSET(AGR!Z$21,$E7,0)</f>
        <v>11.04636728567257</v>
      </c>
      <c r="X7" s="126">
        <f ca="1">OFFSET(AGR!AA$21,$E7,0)</f>
        <v>11.396842647262364</v>
      </c>
      <c r="Y7" s="205">
        <f ca="1">OFFSET(AGR!AB$21,$E7,0)</f>
        <v>11.812404668086934</v>
      </c>
      <c r="Z7" s="126">
        <f ca="1">OFFSET(AGR!AC$21,$E7,0)</f>
        <v>12.237966967165205</v>
      </c>
      <c r="AA7" s="126">
        <f ca="1">OFFSET(AGR!AD$21,$E7,0)</f>
        <v>12.757711405608738</v>
      </c>
      <c r="AB7" s="126">
        <f ca="1">OFFSET(AGR!AE$21,$E7,0)</f>
        <v>13.171158819020588</v>
      </c>
      <c r="AC7" s="126">
        <f ca="1">OFFSET(AGR!AF$21,$E7,0)</f>
        <v>13.602055269948947</v>
      </c>
      <c r="AD7" s="126">
        <f ca="1">OFFSET(AGR!AG$21,$E7,0)</f>
        <v>14.03542316532868</v>
      </c>
      <c r="AE7" s="126">
        <f ca="1">OFFSET(AGR!AH$21,$E7,0)</f>
        <v>14.392919765078005</v>
      </c>
      <c r="AF7" s="126">
        <f ca="1">OFFSET(AGR!AI$21,$E7,0)</f>
        <v>14.760391951181843</v>
      </c>
      <c r="AG7" s="126">
        <f ca="1">OFFSET(AGR!AJ$21,$E7,0)</f>
        <v>15.11933723207264</v>
      </c>
      <c r="AH7" s="126">
        <f ca="1">OFFSET(AGR!AK$21,$E7,0)</f>
        <v>15.477051620031185</v>
      </c>
      <c r="AI7" s="126">
        <f ca="1">OFFSET(AGR!AL$21,$E7,0)</f>
        <v>15.817863825966766</v>
      </c>
      <c r="AJ7" s="126">
        <f ca="1">OFFSET(AGR!AM$21,$E7,0)</f>
        <v>16.19976413133195</v>
      </c>
      <c r="AK7" s="126">
        <f ca="1">OFFSET(AGR!AN$21,$E7,0)</f>
        <v>18.45638827813735</v>
      </c>
      <c r="AL7" s="126">
        <f ca="1">OFFSET(AGR!AO$21,$E7,0)</f>
        <v>21.325445689043789</v>
      </c>
      <c r="AM7" s="126">
        <f ca="1">OFFSET(AGR!AP$21,$E7,0)</f>
        <v>21.325445689043789</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4.2677613688902349</v>
      </c>
      <c r="R8" s="126">
        <f ca="1">OFFSET(AGR!U$21,$E8,0)</f>
        <v>4.3861833267027457</v>
      </c>
      <c r="S8" s="126">
        <f ca="1">OFFSET(AGR!V$21,$E8,0)</f>
        <v>4.4803714664694807</v>
      </c>
      <c r="T8" s="203">
        <f ca="1">OFFSET(AGR!W$21,$E8,0)</f>
        <v>4.5808055785124546</v>
      </c>
      <c r="U8" s="126">
        <f ca="1">OFFSET(AGR!X$21,$E8,0)</f>
        <v>4.7314967595095991</v>
      </c>
      <c r="V8" s="126">
        <f ca="1">OFFSET(AGR!Y$21,$E8,0)</f>
        <v>4.8754672529313154</v>
      </c>
      <c r="W8" s="126">
        <f ca="1">OFFSET(AGR!Z$21,$E8,0)</f>
        <v>5.0245729086242052</v>
      </c>
      <c r="X8" s="126">
        <f ca="1">OFFSET(AGR!AA$21,$E8,0)</f>
        <v>5.1839908386497981</v>
      </c>
      <c r="Y8" s="205">
        <f ca="1">OFFSET(AGR!AB$21,$E8,0)</f>
        <v>5.3730142178014662</v>
      </c>
      <c r="Z8" s="126">
        <f ca="1">OFFSET(AGR!AC$21,$E8,0)</f>
        <v>5.5665863436942837</v>
      </c>
      <c r="AA8" s="126">
        <f ca="1">OFFSET(AGR!AD$21,$E8,0)</f>
        <v>5.8029983475028715</v>
      </c>
      <c r="AB8" s="126">
        <f ca="1">OFFSET(AGR!AE$21,$E8,0)</f>
        <v>5.9910598720607569</v>
      </c>
      <c r="AC8" s="126">
        <f ca="1">OFFSET(AGR!AF$21,$E8,0)</f>
        <v>6.1870583010252815</v>
      </c>
      <c r="AD8" s="126">
        <f ca="1">OFFSET(AGR!AG$21,$E8,0)</f>
        <v>6.3841808961988784</v>
      </c>
      <c r="AE8" s="126">
        <f ca="1">OFFSET(AGR!AH$21,$E8,0)</f>
        <v>6.546792520778439</v>
      </c>
      <c r="AF8" s="126">
        <f ca="1">OFFSET(AGR!AI$21,$E8,0)</f>
        <v>6.713941660692071</v>
      </c>
      <c r="AG8" s="126">
        <f ca="1">OFFSET(AGR!AJ$21,$E8,0)</f>
        <v>6.8772122352982272</v>
      </c>
      <c r="AH8" s="126">
        <f ca="1">OFFSET(AGR!AK$21,$E8,0)</f>
        <v>7.0399229234620018</v>
      </c>
      <c r="AI8" s="126">
        <f ca="1">OFFSET(AGR!AL$21,$E8,0)</f>
        <v>7.1949454510121624</v>
      </c>
      <c r="AJ8" s="126">
        <f ca="1">OFFSET(AGR!AM$21,$E8,0)</f>
        <v>7.3686573943604579</v>
      </c>
      <c r="AK8" s="126">
        <f ca="1">OFFSET(AGR!AN$21,$E8,0)</f>
        <v>8.3951100063148019</v>
      </c>
      <c r="AL8" s="126">
        <f ca="1">OFFSET(AGR!AO$21,$E8,0)</f>
        <v>9.7001352483077667</v>
      </c>
      <c r="AM8" s="126">
        <f ca="1">OFFSET(AGR!AP$21,$E8,0)</f>
        <v>9.7001352483077667</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16.214723011643688</v>
      </c>
      <c r="R9" s="126">
        <f ca="1">OFFSET(AGR!U$21,$E9,0)</f>
        <v>16.664649584020374</v>
      </c>
      <c r="S9" s="126">
        <f ca="1">OFFSET(AGR!V$21,$E9,0)</f>
        <v>17.022503377916241</v>
      </c>
      <c r="T9" s="203">
        <f ca="1">OFFSET(AGR!W$21,$E9,0)</f>
        <v>17.404087812221356</v>
      </c>
      <c r="U9" s="126">
        <f ca="1">OFFSET(AGR!X$21,$E9,0)</f>
        <v>17.976616486850965</v>
      </c>
      <c r="V9" s="126">
        <f ca="1">OFFSET(AGR!Y$21,$E9,0)</f>
        <v>18.523610911070573</v>
      </c>
      <c r="W9" s="126">
        <f ca="1">OFFSET(AGR!Z$21,$E9,0)</f>
        <v>19.090115618703372</v>
      </c>
      <c r="X9" s="126">
        <f ca="1">OFFSET(AGR!AA$21,$E9,0)</f>
        <v>19.695800275136435</v>
      </c>
      <c r="Y9" s="205">
        <f ca="1">OFFSET(AGR!AB$21,$E9,0)</f>
        <v>20.413966421447046</v>
      </c>
      <c r="Z9" s="126">
        <f ca="1">OFFSET(AGR!AC$21,$E9,0)</f>
        <v>21.149414852797186</v>
      </c>
      <c r="AA9" s="126">
        <f ca="1">OFFSET(AGR!AD$21,$E9,0)</f>
        <v>22.047627013000675</v>
      </c>
      <c r="AB9" s="126">
        <f ca="1">OFFSET(AGR!AE$21,$E9,0)</f>
        <v>22.762138736191627</v>
      </c>
      <c r="AC9" s="126">
        <f ca="1">OFFSET(AGR!AF$21,$E9,0)</f>
        <v>23.506805544308758</v>
      </c>
      <c r="AD9" s="126">
        <f ca="1">OFFSET(AGR!AG$21,$E9,0)</f>
        <v>24.255743454327703</v>
      </c>
      <c r="AE9" s="126">
        <f ca="1">OFFSET(AGR!AH$21,$E9,0)</f>
        <v>24.873562077049009</v>
      </c>
      <c r="AF9" s="126">
        <f ca="1">OFFSET(AGR!AI$21,$E9,0)</f>
        <v>25.508620312753219</v>
      </c>
      <c r="AG9" s="126">
        <f ca="1">OFFSET(AGR!AJ$21,$E9,0)</f>
        <v>26.128942517853254</v>
      </c>
      <c r="AH9" s="126">
        <f ca="1">OFFSET(AGR!AK$21,$E9,0)</f>
        <v>26.747137517892721</v>
      </c>
      <c r="AI9" s="126">
        <f ca="1">OFFSET(AGR!AL$21,$E9,0)</f>
        <v>27.336122497960712</v>
      </c>
      <c r="AJ9" s="126">
        <f ca="1">OFFSET(AGR!AM$21,$E9,0)</f>
        <v>27.996115126822101</v>
      </c>
      <c r="AK9" s="126">
        <f ca="1">OFFSET(AGR!AN$21,$E9,0)</f>
        <v>31.895968785168929</v>
      </c>
      <c r="AL9" s="126">
        <f ca="1">OFFSET(AGR!AO$21,$E9,0)</f>
        <v>36.854217617066872</v>
      </c>
      <c r="AM9" s="126">
        <f ca="1">OFFSET(AGR!AP$21,$E9,0)</f>
        <v>36.854217617066872</v>
      </c>
      <c r="AQ9" s="4"/>
    </row>
    <row r="10" spans="1:56">
      <c r="A10" s="35" t="s">
        <v>310</v>
      </c>
      <c r="B10">
        <v>0.39719718710289997</v>
      </c>
      <c r="E10" s="129">
        <f ca="1">MATCH(F10,IND!$D$26:$D$255,0)</f>
        <v>110</v>
      </c>
      <c r="F10" s="4" t="str">
        <f t="shared" si="0"/>
        <v>ICPA</v>
      </c>
      <c r="G10" s="126">
        <f ca="1">OFFSET(IND!J$25,$E10,0)</f>
        <v>0.2086787369811067</v>
      </c>
      <c r="H10" s="126">
        <f ca="1">OFFSET(IND!K$25,$E10,0)</f>
        <v>0.21492511919609003</v>
      </c>
      <c r="I10" s="126">
        <f ca="1">OFFSET(IND!L$25,$E10,0)</f>
        <v>0.21936658623983632</v>
      </c>
      <c r="J10" s="126">
        <f ca="1">OFFSET(IND!M$25,$E10,0)</f>
        <v>0.30344250000000006</v>
      </c>
      <c r="K10" s="126">
        <f ca="1">OFFSET(IND!N$25,$E10,0)</f>
        <v>0.30344250000000006</v>
      </c>
      <c r="L10" s="126">
        <f ca="1">OFFSET(IND!O$25,$E10,0)</f>
        <v>0.30344250000000006</v>
      </c>
      <c r="M10" s="126">
        <f ca="1">OFFSET(IND!P$25,$E10,0)</f>
        <v>0.30687877870399505</v>
      </c>
      <c r="N10" s="126">
        <f ca="1">OFFSET(IND!Q$25,$E10,0)</f>
        <v>0.30623182499737872</v>
      </c>
      <c r="O10" s="203">
        <f ca="1">OFFSET(IND!R$25,$E10,0)</f>
        <v>0.2822680233564015</v>
      </c>
      <c r="P10" s="126">
        <f ca="1">OFFSET(IND!S$25,$E10,0)</f>
        <v>0.30775416906395797</v>
      </c>
      <c r="Q10" s="126">
        <f ca="1">OFFSET(IND!T$25,$E10,0)</f>
        <v>0.3116979223285426</v>
      </c>
      <c r="R10" s="126">
        <f ca="1">OFFSET(IND!U$25,$E10,0)</f>
        <v>0.31563743214992557</v>
      </c>
      <c r="S10" s="126">
        <f ca="1">OFFSET(IND!V$25,$E10,0)</f>
        <v>0.31981359490759909</v>
      </c>
      <c r="T10" s="203">
        <f ca="1">OFFSET(IND!W$25,$E10,0)</f>
        <v>0.32650580687297504</v>
      </c>
      <c r="U10" s="126">
        <f ca="1">OFFSET(IND!X$25,$E10,0)</f>
        <v>0.33795282679776434</v>
      </c>
      <c r="V10" s="126">
        <f ca="1">OFFSET(IND!Y$25,$E10,0)</f>
        <v>0.35028778247244563</v>
      </c>
      <c r="W10" s="126">
        <f ca="1">OFFSET(IND!Z$25,$E10,0)</f>
        <v>0.36335783877635158</v>
      </c>
      <c r="X10" s="126">
        <f ca="1">OFFSET(IND!AA$25,$E10,0)</f>
        <v>0.37879017244579494</v>
      </c>
      <c r="Y10" s="205">
        <f ca="1">OFFSET(IND!AB$25,$E10,0)</f>
        <v>0.39573939594459351</v>
      </c>
      <c r="Z10" s="126">
        <f ca="1">OFFSET(IND!AC$25,$E10,0)</f>
        <v>0.41453956914251339</v>
      </c>
      <c r="AA10" s="126">
        <f ca="1">OFFSET(IND!AD$25,$E10,0)</f>
        <v>0.43027887781593127</v>
      </c>
      <c r="AB10" s="126">
        <f ca="1">OFFSET(IND!AE$25,$E10,0)</f>
        <v>0.44653938016949918</v>
      </c>
      <c r="AC10" s="126">
        <f ca="1">OFFSET(IND!AF$25,$E10,0)</f>
        <v>0.46277699496479385</v>
      </c>
      <c r="AD10" s="126">
        <f ca="1">OFFSET(IND!AG$25,$E10,0)</f>
        <v>0.47742386746225363</v>
      </c>
      <c r="AE10" s="126">
        <f ca="1">OFFSET(IND!AH$25,$E10,0)</f>
        <v>0.49228830581998062</v>
      </c>
      <c r="AF10" s="126">
        <f ca="1">OFFSET(IND!AI$25,$E10,0)</f>
        <v>0.50770207257186439</v>
      </c>
      <c r="AG10" s="126">
        <f ca="1">OFFSET(IND!AJ$25,$E10,0)</f>
        <v>0.52373147056118696</v>
      </c>
      <c r="AH10" s="126">
        <f ca="1">OFFSET(IND!AK$25,$E10,0)</f>
        <v>0.53974488312286761</v>
      </c>
      <c r="AI10" s="126">
        <f ca="1">OFFSET(IND!AL$25,$E10,0)</f>
        <v>0.55697239895551798</v>
      </c>
      <c r="AJ10" s="126">
        <f ca="1">OFFSET(IND!AM$25,$E10,0)</f>
        <v>0.65023118665475244</v>
      </c>
      <c r="AK10" s="126">
        <f ca="1">OFFSET(IND!AN$25,$E10,0)</f>
        <v>0.76692200379298037</v>
      </c>
      <c r="AL10" s="126">
        <f ca="1">OFFSET(IND!AO$25,$E10,0)</f>
        <v>0.97296627039061023</v>
      </c>
      <c r="AM10" s="126">
        <f ca="1">OFFSET(IND!AP$25,$E10,0)</f>
        <v>1.1829158752280688</v>
      </c>
      <c r="AQ10" s="4"/>
    </row>
    <row r="11" spans="1:56">
      <c r="A11" s="35" t="s">
        <v>311</v>
      </c>
      <c r="B11">
        <v>5.295962494706</v>
      </c>
      <c r="E11" s="129">
        <f ca="1">MATCH(F11,IND!$D$26:$D$255,0)</f>
        <v>112</v>
      </c>
      <c r="F11" s="4" t="str">
        <f t="shared" si="0"/>
        <v>ICPC</v>
      </c>
      <c r="G11" s="126">
        <f ca="1">OFFSET(IND!J$25,$E11,0)</f>
        <v>2.7823831597480893</v>
      </c>
      <c r="H11" s="126">
        <f ca="1">OFFSET(IND!K$25,$E11,0)</f>
        <v>2.8656682559478672</v>
      </c>
      <c r="I11" s="126">
        <f ca="1">OFFSET(IND!L$25,$E11,0)</f>
        <v>2.9248878165311512</v>
      </c>
      <c r="J11" s="126">
        <f ca="1">OFFSET(IND!M$25,$E11,0)</f>
        <v>4.0459000000000005</v>
      </c>
      <c r="K11" s="126">
        <f ca="1">OFFSET(IND!N$25,$E11,0)</f>
        <v>4.0459000000000005</v>
      </c>
      <c r="L11" s="126">
        <f ca="1">OFFSET(IND!O$25,$E11,0)</f>
        <v>4.0459000000000005</v>
      </c>
      <c r="M11" s="126">
        <f ca="1">OFFSET(IND!P$25,$E11,0)</f>
        <v>4.0917170493866006</v>
      </c>
      <c r="N11" s="126">
        <f ca="1">OFFSET(IND!Q$25,$E11,0)</f>
        <v>4.0830909999650498</v>
      </c>
      <c r="O11" s="203">
        <f ca="1">OFFSET(IND!R$25,$E11,0)</f>
        <v>3.7635736447520198</v>
      </c>
      <c r="P11" s="126">
        <f ca="1">OFFSET(IND!S$25,$E11,0)</f>
        <v>4.1033889208527734</v>
      </c>
      <c r="Q11" s="126">
        <f ca="1">OFFSET(IND!T$25,$E11,0)</f>
        <v>4.1559722977139018</v>
      </c>
      <c r="R11" s="126">
        <f ca="1">OFFSET(IND!U$25,$E11,0)</f>
        <v>4.2084990953323418</v>
      </c>
      <c r="S11" s="126">
        <f ca="1">OFFSET(IND!V$25,$E11,0)</f>
        <v>4.2641812654346554</v>
      </c>
      <c r="T11" s="203">
        <f ca="1">OFFSET(IND!W$25,$E11,0)</f>
        <v>4.3534107583063344</v>
      </c>
      <c r="U11" s="126">
        <f ca="1">OFFSET(IND!X$25,$E11,0)</f>
        <v>4.5060376906368589</v>
      </c>
      <c r="V11" s="126">
        <f ca="1">OFFSET(IND!Y$25,$E11,0)</f>
        <v>4.6705037662992757</v>
      </c>
      <c r="W11" s="126">
        <f ca="1">OFFSET(IND!Z$25,$E11,0)</f>
        <v>4.8447711836846885</v>
      </c>
      <c r="X11" s="126">
        <f ca="1">OFFSET(IND!AA$25,$E11,0)</f>
        <v>5.0505356326106003</v>
      </c>
      <c r="Y11" s="205">
        <f ca="1">OFFSET(IND!AB$25,$E11,0)</f>
        <v>5.2765252792612483</v>
      </c>
      <c r="Z11" s="126">
        <f ca="1">OFFSET(IND!AC$25,$E11,0)</f>
        <v>5.5271942552335132</v>
      </c>
      <c r="AA11" s="126">
        <f ca="1">OFFSET(IND!AD$25,$E11,0)</f>
        <v>5.7370517042124183</v>
      </c>
      <c r="AB11" s="126">
        <f ca="1">OFFSET(IND!AE$25,$E11,0)</f>
        <v>5.953858402259991</v>
      </c>
      <c r="AC11" s="126">
        <f ca="1">OFFSET(IND!AF$25,$E11,0)</f>
        <v>6.1703599328639198</v>
      </c>
      <c r="AD11" s="126">
        <f ca="1">OFFSET(IND!AG$25,$E11,0)</f>
        <v>6.3656515661633835</v>
      </c>
      <c r="AE11" s="126">
        <f ca="1">OFFSET(IND!AH$25,$E11,0)</f>
        <v>6.5638440775997431</v>
      </c>
      <c r="AF11" s="126">
        <f ca="1">OFFSET(IND!AI$25,$E11,0)</f>
        <v>6.7693609676248601</v>
      </c>
      <c r="AG11" s="126">
        <f ca="1">OFFSET(IND!AJ$25,$E11,0)</f>
        <v>6.9830862741491613</v>
      </c>
      <c r="AH11" s="126">
        <f ca="1">OFFSET(IND!AK$25,$E11,0)</f>
        <v>7.1965984416382369</v>
      </c>
      <c r="AI11" s="126">
        <f ca="1">OFFSET(IND!AL$25,$E11,0)</f>
        <v>7.4262986527402424</v>
      </c>
      <c r="AJ11" s="126">
        <f ca="1">OFFSET(IND!AM$25,$E11,0)</f>
        <v>8.669749155396703</v>
      </c>
      <c r="AK11" s="126">
        <f ca="1">OFFSET(IND!AN$25,$E11,0)</f>
        <v>10.225626717239743</v>
      </c>
      <c r="AL11" s="126">
        <f ca="1">OFFSET(IND!AO$25,$E11,0)</f>
        <v>12.972883605208143</v>
      </c>
      <c r="AM11" s="126">
        <f ca="1">OFFSET(IND!AP$25,$E11,0)</f>
        <v>15.772211669707593</v>
      </c>
      <c r="AQ11" s="4"/>
    </row>
    <row r="12" spans="1:56">
      <c r="A12" s="35" t="s">
        <v>312</v>
      </c>
      <c r="B12">
        <v>3.219945196781</v>
      </c>
      <c r="E12" s="129">
        <f ca="1">MATCH(F12,IND!$D$26:$D$255,0)</f>
        <v>117</v>
      </c>
      <c r="F12" s="4" t="str">
        <f t="shared" si="0"/>
        <v>ICPE</v>
      </c>
      <c r="G12" s="126">
        <f ca="1">OFFSET(IND!J$25,$E12,0)</f>
        <v>1.6916889611268384</v>
      </c>
      <c r="H12" s="126">
        <f ca="1">OFFSET(IND!K$25,$E12,0)</f>
        <v>1.7423262996163034</v>
      </c>
      <c r="I12" s="126">
        <f ca="1">OFFSET(IND!L$25,$E12,0)</f>
        <v>1.7783317924509401</v>
      </c>
      <c r="J12" s="126">
        <f ca="1">OFFSET(IND!M$25,$E12,0)</f>
        <v>2.4599072000000004</v>
      </c>
      <c r="K12" s="126">
        <f ca="1">OFFSET(IND!N$25,$E12,0)</f>
        <v>2.4599072000000004</v>
      </c>
      <c r="L12" s="126">
        <f ca="1">OFFSET(IND!O$25,$E12,0)</f>
        <v>2.4599072000000004</v>
      </c>
      <c r="M12" s="126">
        <f ca="1">OFFSET(IND!P$25,$E12,0)</f>
        <v>2.4877639660270532</v>
      </c>
      <c r="N12" s="126">
        <f ca="1">OFFSET(IND!Q$25,$E12,0)</f>
        <v>2.4825193279787503</v>
      </c>
      <c r="O12" s="203">
        <f ca="1">OFFSET(IND!R$25,$E12,0)</f>
        <v>2.2882527760092284</v>
      </c>
      <c r="P12" s="126">
        <f ca="1">OFFSET(IND!S$25,$E12,0)</f>
        <v>2.4948604638784864</v>
      </c>
      <c r="Q12" s="126">
        <f ca="1">OFFSET(IND!T$25,$E12,0)</f>
        <v>2.5268311570100521</v>
      </c>
      <c r="R12" s="126">
        <f ca="1">OFFSET(IND!U$25,$E12,0)</f>
        <v>2.5587674499620636</v>
      </c>
      <c r="S12" s="126">
        <f ca="1">OFFSET(IND!V$25,$E12,0)</f>
        <v>2.5926222093842703</v>
      </c>
      <c r="T12" s="203">
        <f ca="1">OFFSET(IND!W$25,$E12,0)</f>
        <v>2.6468737410502516</v>
      </c>
      <c r="U12" s="126">
        <f ca="1">OFFSET(IND!X$25,$E12,0)</f>
        <v>2.7396709159072103</v>
      </c>
      <c r="V12" s="126">
        <f ca="1">OFFSET(IND!Y$25,$E12,0)</f>
        <v>2.8396662899099598</v>
      </c>
      <c r="W12" s="126">
        <f ca="1">OFFSET(IND!Z$25,$E12,0)</f>
        <v>2.9456208796802907</v>
      </c>
      <c r="X12" s="126">
        <f ca="1">OFFSET(IND!AA$25,$E12,0)</f>
        <v>3.0707256646272452</v>
      </c>
      <c r="Y12" s="205">
        <f ca="1">OFFSET(IND!AB$25,$E12,0)</f>
        <v>3.208127369790839</v>
      </c>
      <c r="Z12" s="126">
        <f ca="1">OFFSET(IND!AC$25,$E12,0)</f>
        <v>3.3605341071819761</v>
      </c>
      <c r="AA12" s="126">
        <f ca="1">OFFSET(IND!AD$25,$E12,0)</f>
        <v>3.4881274361611503</v>
      </c>
      <c r="AB12" s="126">
        <f ca="1">OFFSET(IND!AE$25,$E12,0)</f>
        <v>3.6199459085740742</v>
      </c>
      <c r="AC12" s="126">
        <f ca="1">OFFSET(IND!AF$25,$E12,0)</f>
        <v>3.751578839181263</v>
      </c>
      <c r="AD12" s="126">
        <f ca="1">OFFSET(IND!AG$25,$E12,0)</f>
        <v>3.8703161522273373</v>
      </c>
      <c r="AE12" s="126">
        <f ca="1">OFFSET(IND!AH$25,$E12,0)</f>
        <v>3.9908171991806438</v>
      </c>
      <c r="AF12" s="126">
        <f ca="1">OFFSET(IND!AI$25,$E12,0)</f>
        <v>4.1157714683159146</v>
      </c>
      <c r="AG12" s="126">
        <f ca="1">OFFSET(IND!AJ$25,$E12,0)</f>
        <v>4.2457164546826895</v>
      </c>
      <c r="AH12" s="126">
        <f ca="1">OFFSET(IND!AK$25,$E12,0)</f>
        <v>4.3755318525160476</v>
      </c>
      <c r="AI12" s="126">
        <f ca="1">OFFSET(IND!AL$25,$E12,0)</f>
        <v>4.5151895808660667</v>
      </c>
      <c r="AJ12" s="126">
        <f ca="1">OFFSET(IND!AM$25,$E12,0)</f>
        <v>5.2712074864811944</v>
      </c>
      <c r="AK12" s="126">
        <f ca="1">OFFSET(IND!AN$25,$E12,0)</f>
        <v>6.2171810440817623</v>
      </c>
      <c r="AL12" s="126">
        <f ca="1">OFFSET(IND!AO$25,$E12,0)</f>
        <v>7.8875132319665493</v>
      </c>
      <c r="AM12" s="126">
        <f ca="1">OFFSET(IND!AP$25,$E12,0)</f>
        <v>9.5895046951822156</v>
      </c>
      <c r="AQ12" s="4"/>
    </row>
    <row r="13" spans="1:56">
      <c r="A13" s="35" t="s">
        <v>313</v>
      </c>
      <c r="B13">
        <v>3.389415996611</v>
      </c>
      <c r="E13" s="129">
        <f ca="1">MATCH(F13,IND!$D$26:$D$255,0)</f>
        <v>115</v>
      </c>
      <c r="F13" s="4" t="str">
        <f t="shared" si="0"/>
        <v>ICPF</v>
      </c>
      <c r="G13" s="126">
        <f ca="1">OFFSET(IND!J$25,$E13,0)</f>
        <v>1.7807252222387775</v>
      </c>
      <c r="H13" s="126">
        <f ca="1">OFFSET(IND!K$25,$E13,0)</f>
        <v>1.8340276838066354</v>
      </c>
      <c r="I13" s="126">
        <f ca="1">OFFSET(IND!L$25,$E13,0)</f>
        <v>1.8719282025799371</v>
      </c>
      <c r="J13" s="126">
        <f ca="1">OFFSET(IND!M$25,$E13,0)</f>
        <v>2.5893760000000006</v>
      </c>
      <c r="K13" s="126">
        <f ca="1">OFFSET(IND!N$25,$E13,0)</f>
        <v>2.5893760000000006</v>
      </c>
      <c r="L13" s="126">
        <f ca="1">OFFSET(IND!O$25,$E13,0)</f>
        <v>2.5893760000000006</v>
      </c>
      <c r="M13" s="126">
        <f ca="1">OFFSET(IND!P$25,$E13,0)</f>
        <v>2.6186989116074244</v>
      </c>
      <c r="N13" s="126">
        <f ca="1">OFFSET(IND!Q$25,$E13,0)</f>
        <v>2.613178239977632</v>
      </c>
      <c r="O13" s="203">
        <f ca="1">OFFSET(IND!R$25,$E13,0)</f>
        <v>2.4086871326412931</v>
      </c>
      <c r="P13" s="126">
        <f ca="1">OFFSET(IND!S$25,$E13,0)</f>
        <v>2.6261689093457754</v>
      </c>
      <c r="Q13" s="126">
        <f ca="1">OFFSET(IND!T$25,$E13,0)</f>
        <v>2.6598222705368975</v>
      </c>
      <c r="R13" s="126">
        <f ca="1">OFFSET(IND!U$25,$E13,0)</f>
        <v>2.6934394210126991</v>
      </c>
      <c r="S13" s="126">
        <f ca="1">OFFSET(IND!V$25,$E13,0)</f>
        <v>2.7290760098781797</v>
      </c>
      <c r="T13" s="203">
        <f ca="1">OFFSET(IND!W$25,$E13,0)</f>
        <v>2.7861828853160544</v>
      </c>
      <c r="U13" s="126">
        <f ca="1">OFFSET(IND!X$25,$E13,0)</f>
        <v>2.8838641220075898</v>
      </c>
      <c r="V13" s="126">
        <f ca="1">OFFSET(IND!Y$25,$E13,0)</f>
        <v>2.9891224104315368</v>
      </c>
      <c r="W13" s="126">
        <f ca="1">OFFSET(IND!Z$25,$E13,0)</f>
        <v>3.1006535575582008</v>
      </c>
      <c r="X13" s="126">
        <f ca="1">OFFSET(IND!AA$25,$E13,0)</f>
        <v>3.2323428048707843</v>
      </c>
      <c r="Y13" s="205">
        <f ca="1">OFFSET(IND!AB$25,$E13,0)</f>
        <v>3.3769761787271988</v>
      </c>
      <c r="Z13" s="126">
        <f ca="1">OFFSET(IND!AC$25,$E13,0)</f>
        <v>3.5374043233494485</v>
      </c>
      <c r="AA13" s="126">
        <f ca="1">OFFSET(IND!AD$25,$E13,0)</f>
        <v>3.6717130906959476</v>
      </c>
      <c r="AB13" s="126">
        <f ca="1">OFFSET(IND!AE$25,$E13,0)</f>
        <v>3.810469377446394</v>
      </c>
      <c r="AC13" s="126">
        <f ca="1">OFFSET(IND!AF$25,$E13,0)</f>
        <v>3.9490303570329086</v>
      </c>
      <c r="AD13" s="126">
        <f ca="1">OFFSET(IND!AG$25,$E13,0)</f>
        <v>4.0740170023445659</v>
      </c>
      <c r="AE13" s="126">
        <f ca="1">OFFSET(IND!AH$25,$E13,0)</f>
        <v>4.2008602096638361</v>
      </c>
      <c r="AF13" s="126">
        <f ca="1">OFFSET(IND!AI$25,$E13,0)</f>
        <v>4.3323910192799113</v>
      </c>
      <c r="AG13" s="126">
        <f ca="1">OFFSET(IND!AJ$25,$E13,0)</f>
        <v>4.469175215455464</v>
      </c>
      <c r="AH13" s="126">
        <f ca="1">OFFSET(IND!AK$25,$E13,0)</f>
        <v>4.6058230026484726</v>
      </c>
      <c r="AI13" s="126">
        <f ca="1">OFFSET(IND!AL$25,$E13,0)</f>
        <v>4.7528311377537564</v>
      </c>
      <c r="AJ13" s="126">
        <f ca="1">OFFSET(IND!AM$25,$E13,0)</f>
        <v>5.5486394594538915</v>
      </c>
      <c r="AK13" s="126">
        <f ca="1">OFFSET(IND!AN$25,$E13,0)</f>
        <v>6.5444010990334371</v>
      </c>
      <c r="AL13" s="126">
        <f ca="1">OFFSET(IND!AO$25,$E13,0)</f>
        <v>8.3026455073332137</v>
      </c>
      <c r="AM13" s="126">
        <f ca="1">OFFSET(IND!AP$25,$E13,0)</f>
        <v>10.094215468612862</v>
      </c>
      <c r="AQ13" s="4"/>
    </row>
    <row r="14" spans="1:56">
      <c r="A14" s="35" t="s">
        <v>314</v>
      </c>
      <c r="B14">
        <v>0.95327324904709998</v>
      </c>
      <c r="E14" s="129">
        <f ca="1">MATCH(F14,IND!$D$26:$D$255,0)</f>
        <v>113</v>
      </c>
      <c r="F14" s="4" t="str">
        <f t="shared" si="0"/>
        <v>ICPH</v>
      </c>
      <c r="G14" s="126">
        <f ca="1">OFFSET(IND!J$25,$E14,0)</f>
        <v>0.5008289687546561</v>
      </c>
      <c r="H14" s="126">
        <f ca="1">OFFSET(IND!K$25,$E14,0)</f>
        <v>0.51582028607061614</v>
      </c>
      <c r="I14" s="126">
        <f ca="1">OFFSET(IND!L$25,$E14,0)</f>
        <v>0.52647980697560726</v>
      </c>
      <c r="J14" s="126">
        <f ca="1">OFFSET(IND!M$25,$E14,0)</f>
        <v>0.72826200000000008</v>
      </c>
      <c r="K14" s="126">
        <f ca="1">OFFSET(IND!N$25,$E14,0)</f>
        <v>0.72826200000000008</v>
      </c>
      <c r="L14" s="126">
        <f ca="1">OFFSET(IND!O$25,$E14,0)</f>
        <v>0.72826200000000008</v>
      </c>
      <c r="M14" s="126">
        <f ca="1">OFFSET(IND!P$25,$E14,0)</f>
        <v>0.736509068889588</v>
      </c>
      <c r="N14" s="126">
        <f ca="1">OFFSET(IND!Q$25,$E14,0)</f>
        <v>0.73495637999370889</v>
      </c>
      <c r="O14" s="203">
        <f ca="1">OFFSET(IND!R$25,$E14,0)</f>
        <v>0.67744325605536349</v>
      </c>
      <c r="P14" s="126">
        <f ca="1">OFFSET(IND!S$25,$E14,0)</f>
        <v>0.73861000575349911</v>
      </c>
      <c r="Q14" s="126">
        <f ca="1">OFFSET(IND!T$25,$E14,0)</f>
        <v>0.74807501358850215</v>
      </c>
      <c r="R14" s="126">
        <f ca="1">OFFSET(IND!U$25,$E14,0)</f>
        <v>0.75752983715982136</v>
      </c>
      <c r="S14" s="126">
        <f ca="1">OFFSET(IND!V$25,$E14,0)</f>
        <v>0.76755262777823774</v>
      </c>
      <c r="T14" s="203">
        <f ca="1">OFFSET(IND!W$25,$E14,0)</f>
        <v>0.78361393649514</v>
      </c>
      <c r="U14" s="126">
        <f ca="1">OFFSET(IND!X$25,$E14,0)</f>
        <v>0.81108678431463432</v>
      </c>
      <c r="V14" s="126">
        <f ca="1">OFFSET(IND!Y$25,$E14,0)</f>
        <v>0.84069067793386942</v>
      </c>
      <c r="W14" s="126">
        <f ca="1">OFFSET(IND!Z$25,$E14,0)</f>
        <v>0.87205881306324362</v>
      </c>
      <c r="X14" s="126">
        <f ca="1">OFFSET(IND!AA$25,$E14,0)</f>
        <v>0.90909641386990769</v>
      </c>
      <c r="Y14" s="205">
        <f ca="1">OFFSET(IND!AB$25,$E14,0)</f>
        <v>0.94977455026702429</v>
      </c>
      <c r="Z14" s="126">
        <f ca="1">OFFSET(IND!AC$25,$E14,0)</f>
        <v>0.99489496594203197</v>
      </c>
      <c r="AA14" s="126">
        <f ca="1">OFFSET(IND!AD$25,$E14,0)</f>
        <v>1.0326693067582349</v>
      </c>
      <c r="AB14" s="126">
        <f ca="1">OFFSET(IND!AE$25,$E14,0)</f>
        <v>1.0716945124067978</v>
      </c>
      <c r="AC14" s="126">
        <f ca="1">OFFSET(IND!AF$25,$E14,0)</f>
        <v>1.1106647879155049</v>
      </c>
      <c r="AD14" s="126">
        <f ca="1">OFFSET(IND!AG$25,$E14,0)</f>
        <v>1.1458172819094083</v>
      </c>
      <c r="AE14" s="126">
        <f ca="1">OFFSET(IND!AH$25,$E14,0)</f>
        <v>1.181491933967953</v>
      </c>
      <c r="AF14" s="126">
        <f ca="1">OFFSET(IND!AI$25,$E14,0)</f>
        <v>1.2184849741724741</v>
      </c>
      <c r="AG14" s="126">
        <f ca="1">OFFSET(IND!AJ$25,$E14,0)</f>
        <v>1.2569555293468484</v>
      </c>
      <c r="AH14" s="126">
        <f ca="1">OFFSET(IND!AK$25,$E14,0)</f>
        <v>1.295387719494882</v>
      </c>
      <c r="AI14" s="126">
        <f ca="1">OFFSET(IND!AL$25,$E14,0)</f>
        <v>1.336733757493243</v>
      </c>
      <c r="AJ14" s="126">
        <f ca="1">OFFSET(IND!AM$25,$E14,0)</f>
        <v>1.5605548479714058</v>
      </c>
      <c r="AK14" s="126">
        <f ca="1">OFFSET(IND!AN$25,$E14,0)</f>
        <v>1.8406128091031528</v>
      </c>
      <c r="AL14" s="126">
        <f ca="1">OFFSET(IND!AO$25,$E14,0)</f>
        <v>2.3351190489374645</v>
      </c>
      <c r="AM14" s="126">
        <f ca="1">OFFSET(IND!AP$25,$E14,0)</f>
        <v>2.8389981005473652</v>
      </c>
      <c r="AQ14" s="4"/>
    </row>
    <row r="15" spans="1:56">
      <c r="A15" s="35" t="s">
        <v>315</v>
      </c>
      <c r="B15">
        <v>1.059192498941</v>
      </c>
      <c r="E15" s="129">
        <f ca="1">MATCH(F15,IND!$D$26:$D$255,0)</f>
        <v>109</v>
      </c>
      <c r="F15" s="4" t="str">
        <f t="shared" si="0"/>
        <v>ICPK</v>
      </c>
      <c r="G15" s="126">
        <f ca="1">OFFSET(IND!J$25,$E15,0)</f>
        <v>0.55647663194961794</v>
      </c>
      <c r="H15" s="126">
        <f ca="1">OFFSET(IND!K$25,$E15,0)</f>
        <v>0.57313365118957349</v>
      </c>
      <c r="I15" s="126">
        <f ca="1">OFFSET(IND!L$25,$E15,0)</f>
        <v>0.5849775633062303</v>
      </c>
      <c r="J15" s="126">
        <f ca="1">OFFSET(IND!M$25,$E15,0)</f>
        <v>0.80918000000000012</v>
      </c>
      <c r="K15" s="126">
        <f ca="1">OFFSET(IND!N$25,$E15,0)</f>
        <v>0.80918000000000012</v>
      </c>
      <c r="L15" s="126">
        <f ca="1">OFFSET(IND!O$25,$E15,0)</f>
        <v>0.80918000000000012</v>
      </c>
      <c r="M15" s="126">
        <f ca="1">OFFSET(IND!P$25,$E15,0)</f>
        <v>0.81834340987732002</v>
      </c>
      <c r="N15" s="126">
        <f ca="1">OFFSET(IND!Q$25,$E15,0)</f>
        <v>0.81661819999300989</v>
      </c>
      <c r="O15" s="203">
        <f ca="1">OFFSET(IND!R$25,$E15,0)</f>
        <v>0.75271472895040392</v>
      </c>
      <c r="P15" s="126">
        <f ca="1">OFFSET(IND!S$25,$E15,0)</f>
        <v>0.82067778417055459</v>
      </c>
      <c r="Q15" s="126">
        <f ca="1">OFFSET(IND!T$25,$E15,0)</f>
        <v>0.83119445954278015</v>
      </c>
      <c r="R15" s="126">
        <f ca="1">OFFSET(IND!U$25,$E15,0)</f>
        <v>0.84169981906646818</v>
      </c>
      <c r="S15" s="126">
        <f ca="1">OFFSET(IND!V$25,$E15,0)</f>
        <v>0.8528362530869309</v>
      </c>
      <c r="T15" s="203">
        <f ca="1">OFFSET(IND!W$25,$E15,0)</f>
        <v>0.87068215166126683</v>
      </c>
      <c r="U15" s="126">
        <f ca="1">OFFSET(IND!X$25,$E15,0)</f>
        <v>0.90120753812737164</v>
      </c>
      <c r="V15" s="126">
        <f ca="1">OFFSET(IND!Y$25,$E15,0)</f>
        <v>0.93410075325985509</v>
      </c>
      <c r="W15" s="126">
        <f ca="1">OFFSET(IND!Z$25,$E15,0)</f>
        <v>0.96895423673693759</v>
      </c>
      <c r="X15" s="126">
        <f ca="1">OFFSET(IND!AA$25,$E15,0)</f>
        <v>1.01010712652212</v>
      </c>
      <c r="Y15" s="205">
        <f ca="1">OFFSET(IND!AB$25,$E15,0)</f>
        <v>1.0553050558522497</v>
      </c>
      <c r="Z15" s="126">
        <f ca="1">OFFSET(IND!AC$25,$E15,0)</f>
        <v>1.1054388510467026</v>
      </c>
      <c r="AA15" s="126">
        <f ca="1">OFFSET(IND!AD$25,$E15,0)</f>
        <v>1.1474103408424836</v>
      </c>
      <c r="AB15" s="126">
        <f ca="1">OFFSET(IND!AE$25,$E15,0)</f>
        <v>1.1907716804519981</v>
      </c>
      <c r="AC15" s="126">
        <f ca="1">OFFSET(IND!AF$25,$E15,0)</f>
        <v>1.2340719865727838</v>
      </c>
      <c r="AD15" s="126">
        <f ca="1">OFFSET(IND!AG$25,$E15,0)</f>
        <v>1.2731303132326766</v>
      </c>
      <c r="AE15" s="126">
        <f ca="1">OFFSET(IND!AH$25,$E15,0)</f>
        <v>1.3127688155199484</v>
      </c>
      <c r="AF15" s="126">
        <f ca="1">OFFSET(IND!AI$25,$E15,0)</f>
        <v>1.3538721935249718</v>
      </c>
      <c r="AG15" s="126">
        <f ca="1">OFFSET(IND!AJ$25,$E15,0)</f>
        <v>1.3966172548298321</v>
      </c>
      <c r="AH15" s="126">
        <f ca="1">OFFSET(IND!AK$25,$E15,0)</f>
        <v>1.4393196883276471</v>
      </c>
      <c r="AI15" s="126">
        <f ca="1">OFFSET(IND!AL$25,$E15,0)</f>
        <v>1.4852597305480482</v>
      </c>
      <c r="AJ15" s="126">
        <f ca="1">OFFSET(IND!AM$25,$E15,0)</f>
        <v>1.7339498310793402</v>
      </c>
      <c r="AK15" s="126">
        <f ca="1">OFFSET(IND!AN$25,$E15,0)</f>
        <v>2.0451253434479479</v>
      </c>
      <c r="AL15" s="126">
        <f ca="1">OFFSET(IND!AO$25,$E15,0)</f>
        <v>2.5945767210416277</v>
      </c>
      <c r="AM15" s="126">
        <f ca="1">OFFSET(IND!AP$25,$E15,0)</f>
        <v>3.1544423339415175</v>
      </c>
      <c r="AQ15" s="4"/>
    </row>
    <row r="16" spans="1:56">
      <c r="A16" s="35" t="s">
        <v>316</v>
      </c>
      <c r="B16">
        <v>0.63551549936469998</v>
      </c>
      <c r="E16" s="129">
        <f ca="1">MATCH(F16,IND!$D$26:$D$255,0)</f>
        <v>111</v>
      </c>
      <c r="F16" s="4" t="str">
        <f t="shared" si="0"/>
        <v>ICPL</v>
      </c>
      <c r="G16" s="126">
        <f ca="1">OFFSET(IND!J$25,$E16,0)</f>
        <v>0.3338859791697707</v>
      </c>
      <c r="H16" s="126">
        <f ca="1">OFFSET(IND!K$25,$E16,0)</f>
        <v>0.34388019071374404</v>
      </c>
      <c r="I16" s="126">
        <f ca="1">OFFSET(IND!L$25,$E16,0)</f>
        <v>0.35098653798373813</v>
      </c>
      <c r="J16" s="126">
        <f ca="1">OFFSET(IND!M$25,$E16,0)</f>
        <v>0.48550800000000005</v>
      </c>
      <c r="K16" s="126">
        <f ca="1">OFFSET(IND!N$25,$E16,0)</f>
        <v>0.48550800000000005</v>
      </c>
      <c r="L16" s="126">
        <f ca="1">OFFSET(IND!O$25,$E16,0)</f>
        <v>0.48550800000000005</v>
      </c>
      <c r="M16" s="126">
        <f ca="1">OFFSET(IND!P$25,$E16,0)</f>
        <v>0.49100604592639202</v>
      </c>
      <c r="N16" s="126">
        <f ca="1">OFFSET(IND!Q$25,$E16,0)</f>
        <v>0.48997091999580589</v>
      </c>
      <c r="O16" s="203">
        <f ca="1">OFFSET(IND!R$25,$E16,0)</f>
        <v>0.45162883737024234</v>
      </c>
      <c r="P16" s="126">
        <f ca="1">OFFSET(IND!S$25,$E16,0)</f>
        <v>0.49240667050233272</v>
      </c>
      <c r="Q16" s="126">
        <f ca="1">OFFSET(IND!T$25,$E16,0)</f>
        <v>0.49871667572566808</v>
      </c>
      <c r="R16" s="126">
        <f ca="1">OFFSET(IND!U$25,$E16,0)</f>
        <v>0.50501989143988091</v>
      </c>
      <c r="S16" s="126">
        <f ca="1">OFFSET(IND!V$25,$E16,0)</f>
        <v>0.51170175185215849</v>
      </c>
      <c r="T16" s="203">
        <f ca="1">OFFSET(IND!W$25,$E16,0)</f>
        <v>0.52240929099676003</v>
      </c>
      <c r="U16" s="126">
        <f ca="1">OFFSET(IND!X$25,$E16,0)</f>
        <v>0.54072452287642292</v>
      </c>
      <c r="V16" s="126">
        <f ca="1">OFFSET(IND!Y$25,$E16,0)</f>
        <v>0.56046045195591299</v>
      </c>
      <c r="W16" s="126">
        <f ca="1">OFFSET(IND!Z$25,$E16,0)</f>
        <v>0.58137254204216249</v>
      </c>
      <c r="X16" s="126">
        <f ca="1">OFFSET(IND!AA$25,$E16,0)</f>
        <v>0.60606427591327183</v>
      </c>
      <c r="Y16" s="205">
        <f ca="1">OFFSET(IND!AB$25,$E16,0)</f>
        <v>0.63318303351134964</v>
      </c>
      <c r="Z16" s="126">
        <f ca="1">OFFSET(IND!AC$25,$E16,0)</f>
        <v>0.66326331062802146</v>
      </c>
      <c r="AA16" s="126">
        <f ca="1">OFFSET(IND!AD$25,$E16,0)</f>
        <v>0.6884462045054901</v>
      </c>
      <c r="AB16" s="126">
        <f ca="1">OFFSET(IND!AE$25,$E16,0)</f>
        <v>0.7144630082711988</v>
      </c>
      <c r="AC16" s="126">
        <f ca="1">OFFSET(IND!AF$25,$E16,0)</f>
        <v>0.74044319194367025</v>
      </c>
      <c r="AD16" s="126">
        <f ca="1">OFFSET(IND!AG$25,$E16,0)</f>
        <v>0.76387818793960593</v>
      </c>
      <c r="AE16" s="126">
        <f ca="1">OFFSET(IND!AH$25,$E16,0)</f>
        <v>0.7876612893119691</v>
      </c>
      <c r="AF16" s="126">
        <f ca="1">OFFSET(IND!AI$25,$E16,0)</f>
        <v>0.8123233161149831</v>
      </c>
      <c r="AG16" s="126">
        <f ca="1">OFFSET(IND!AJ$25,$E16,0)</f>
        <v>0.83797035289789923</v>
      </c>
      <c r="AH16" s="126">
        <f ca="1">OFFSET(IND!AK$25,$E16,0)</f>
        <v>0.86359181299658827</v>
      </c>
      <c r="AI16" s="126">
        <f ca="1">OFFSET(IND!AL$25,$E16,0)</f>
        <v>0.89115583832882894</v>
      </c>
      <c r="AJ16" s="126">
        <f ca="1">OFFSET(IND!AM$25,$E16,0)</f>
        <v>1.0403698986476042</v>
      </c>
      <c r="AK16" s="126">
        <f ca="1">OFFSET(IND!AN$25,$E16,0)</f>
        <v>1.2270752060687689</v>
      </c>
      <c r="AL16" s="126">
        <f ca="1">OFFSET(IND!AO$25,$E16,0)</f>
        <v>1.5567460326249767</v>
      </c>
      <c r="AM16" s="126">
        <f ca="1">OFFSET(IND!AP$25,$E16,0)</f>
        <v>1.8926654003649106</v>
      </c>
      <c r="AQ16" s="4"/>
    </row>
    <row r="17" spans="1:43">
      <c r="A17" s="35" t="s">
        <v>317</v>
      </c>
      <c r="B17">
        <v>8.4735399915289999</v>
      </c>
      <c r="E17" s="129">
        <f ca="1">MATCH(F17,IND!$D$26:$D$255,0)</f>
        <v>116</v>
      </c>
      <c r="F17" s="4" t="str">
        <f t="shared" si="0"/>
        <v>ICPO</v>
      </c>
      <c r="G17" s="126">
        <f ca="1">OFFSET(IND!J$25,$E17,0)</f>
        <v>4.4518130555969435</v>
      </c>
      <c r="H17" s="126">
        <f ca="1">OFFSET(IND!K$25,$E17,0)</f>
        <v>4.5850692095165879</v>
      </c>
      <c r="I17" s="126">
        <f ca="1">OFFSET(IND!L$25,$E17,0)</f>
        <v>4.6798205064498424</v>
      </c>
      <c r="J17" s="126">
        <f ca="1">OFFSET(IND!M$25,$E17,0)</f>
        <v>6.473440000000001</v>
      </c>
      <c r="K17" s="126">
        <f ca="1">OFFSET(IND!N$25,$E17,0)</f>
        <v>6.473440000000001</v>
      </c>
      <c r="L17" s="126">
        <f ca="1">OFFSET(IND!O$25,$E17,0)</f>
        <v>6.473440000000001</v>
      </c>
      <c r="M17" s="126">
        <f ca="1">OFFSET(IND!P$25,$E17,0)</f>
        <v>6.5467472790185601</v>
      </c>
      <c r="N17" s="126">
        <f ca="1">OFFSET(IND!Q$25,$E17,0)</f>
        <v>6.5329455999440791</v>
      </c>
      <c r="O17" s="203">
        <f ca="1">OFFSET(IND!R$25,$E17,0)</f>
        <v>6.0217178316032314</v>
      </c>
      <c r="P17" s="126">
        <f ca="1">OFFSET(IND!S$25,$E17,0)</f>
        <v>6.5654222733644367</v>
      </c>
      <c r="Q17" s="126">
        <f ca="1">OFFSET(IND!T$25,$E17,0)</f>
        <v>6.6495556763422412</v>
      </c>
      <c r="R17" s="126">
        <f ca="1">OFFSET(IND!U$25,$E17,0)</f>
        <v>6.7335985525317454</v>
      </c>
      <c r="S17" s="126">
        <f ca="1">OFFSET(IND!V$25,$E17,0)</f>
        <v>6.8226900246954472</v>
      </c>
      <c r="T17" s="203">
        <f ca="1">OFFSET(IND!W$25,$E17,0)</f>
        <v>6.9654572132901347</v>
      </c>
      <c r="U17" s="126">
        <f ca="1">OFFSET(IND!X$25,$E17,0)</f>
        <v>7.2096603050189731</v>
      </c>
      <c r="V17" s="126">
        <f ca="1">OFFSET(IND!Y$25,$E17,0)</f>
        <v>7.4728060260788407</v>
      </c>
      <c r="W17" s="126">
        <f ca="1">OFFSET(IND!Z$25,$E17,0)</f>
        <v>7.7516338938955007</v>
      </c>
      <c r="X17" s="126">
        <f ca="1">OFFSET(IND!AA$25,$E17,0)</f>
        <v>8.0808570121769598</v>
      </c>
      <c r="Y17" s="205">
        <f ca="1">OFFSET(IND!AB$25,$E17,0)</f>
        <v>8.4424404468179972</v>
      </c>
      <c r="Z17" s="126">
        <f ca="1">OFFSET(IND!AC$25,$E17,0)</f>
        <v>8.8435108083736207</v>
      </c>
      <c r="AA17" s="126">
        <f ca="1">OFFSET(IND!AD$25,$E17,0)</f>
        <v>9.1792827267398689</v>
      </c>
      <c r="AB17" s="126">
        <f ca="1">OFFSET(IND!AE$25,$E17,0)</f>
        <v>9.5261734436159848</v>
      </c>
      <c r="AC17" s="126">
        <f ca="1">OFFSET(IND!AF$25,$E17,0)</f>
        <v>9.8725758925822706</v>
      </c>
      <c r="AD17" s="126">
        <f ca="1">OFFSET(IND!AG$25,$E17,0)</f>
        <v>10.185042505861412</v>
      </c>
      <c r="AE17" s="126">
        <f ca="1">OFFSET(IND!AH$25,$E17,0)</f>
        <v>10.502150524159587</v>
      </c>
      <c r="AF17" s="126">
        <f ca="1">OFFSET(IND!AI$25,$E17,0)</f>
        <v>10.830977548199774</v>
      </c>
      <c r="AG17" s="126">
        <f ca="1">OFFSET(IND!AJ$25,$E17,0)</f>
        <v>11.172938038638657</v>
      </c>
      <c r="AH17" s="126">
        <f ca="1">OFFSET(IND!AK$25,$E17,0)</f>
        <v>11.514557506621177</v>
      </c>
      <c r="AI17" s="126">
        <f ca="1">OFFSET(IND!AL$25,$E17,0)</f>
        <v>11.882077844384385</v>
      </c>
      <c r="AJ17" s="126">
        <f ca="1">OFFSET(IND!AM$25,$E17,0)</f>
        <v>13.871598648634722</v>
      </c>
      <c r="AK17" s="126">
        <f ca="1">OFFSET(IND!AN$25,$E17,0)</f>
        <v>16.361002747583584</v>
      </c>
      <c r="AL17" s="126">
        <f ca="1">OFFSET(IND!AO$25,$E17,0)</f>
        <v>20.756613768333022</v>
      </c>
      <c r="AM17" s="126">
        <f ca="1">OFFSET(IND!AP$25,$E17,0)</f>
        <v>25.23553867153214</v>
      </c>
      <c r="AQ17" s="4"/>
    </row>
    <row r="18" spans="1:43">
      <c r="A18" s="35" t="s">
        <v>318</v>
      </c>
      <c r="B18">
        <v>14.828694985169999</v>
      </c>
      <c r="E18" s="129">
        <f ca="1">MATCH(F18,IND!$D$26:$D$255,0)</f>
        <v>114</v>
      </c>
      <c r="F18" s="4" t="str">
        <f t="shared" si="0"/>
        <v>ICPP</v>
      </c>
      <c r="G18" s="126">
        <f ca="1">OFFSET(IND!J$25,$E18,0)</f>
        <v>7.7906728472946494</v>
      </c>
      <c r="H18" s="126">
        <f ca="1">OFFSET(IND!K$25,$E18,0)</f>
        <v>8.0238711166540284</v>
      </c>
      <c r="I18" s="126">
        <f ca="1">OFFSET(IND!L$25,$E18,0)</f>
        <v>8.1896858862872239</v>
      </c>
      <c r="J18" s="126">
        <f ca="1">OFFSET(IND!M$25,$E18,0)</f>
        <v>11.328520000000001</v>
      </c>
      <c r="K18" s="126">
        <f ca="1">OFFSET(IND!N$25,$E18,0)</f>
        <v>11.328520000000001</v>
      </c>
      <c r="L18" s="126">
        <f ca="1">OFFSET(IND!O$25,$E18,0)</f>
        <v>11.328520000000001</v>
      </c>
      <c r="M18" s="126">
        <f ca="1">OFFSET(IND!P$25,$E18,0)</f>
        <v>11.45680773828248</v>
      </c>
      <c r="N18" s="126">
        <f ca="1">OFFSET(IND!Q$25,$E18,0)</f>
        <v>11.432654799902137</v>
      </c>
      <c r="O18" s="203">
        <f ca="1">OFFSET(IND!R$25,$E18,0)</f>
        <v>10.538006205305654</v>
      </c>
      <c r="P18" s="126">
        <f ca="1">OFFSET(IND!S$25,$E18,0)</f>
        <v>11.489488978387763</v>
      </c>
      <c r="Q18" s="126">
        <f ca="1">OFFSET(IND!T$25,$E18,0)</f>
        <v>11.636722433598921</v>
      </c>
      <c r="R18" s="126">
        <f ca="1">OFFSET(IND!U$25,$E18,0)</f>
        <v>11.783797466930553</v>
      </c>
      <c r="S18" s="126">
        <f ca="1">OFFSET(IND!V$25,$E18,0)</f>
        <v>11.939707543217031</v>
      </c>
      <c r="T18" s="203">
        <f ca="1">OFFSET(IND!W$25,$E18,0)</f>
        <v>12.189550123257733</v>
      </c>
      <c r="U18" s="126">
        <f ca="1">OFFSET(IND!X$25,$E18,0)</f>
        <v>12.616905533783202</v>
      </c>
      <c r="V18" s="126">
        <f ca="1">OFFSET(IND!Y$25,$E18,0)</f>
        <v>13.077410545637969</v>
      </c>
      <c r="W18" s="126">
        <f ca="1">OFFSET(IND!Z$25,$E18,0)</f>
        <v>13.565359314317124</v>
      </c>
      <c r="X18" s="126">
        <f ca="1">OFFSET(IND!AA$25,$E18,0)</f>
        <v>14.141499771309677</v>
      </c>
      <c r="Y18" s="205">
        <f ca="1">OFFSET(IND!AB$25,$E18,0)</f>
        <v>14.774270781931492</v>
      </c>
      <c r="Z18" s="126">
        <f ca="1">OFFSET(IND!AC$25,$E18,0)</f>
        <v>15.476143914653834</v>
      </c>
      <c r="AA18" s="126">
        <f ca="1">OFFSET(IND!AD$25,$E18,0)</f>
        <v>16.063744771794767</v>
      </c>
      <c r="AB18" s="126">
        <f ca="1">OFFSET(IND!AE$25,$E18,0)</f>
        <v>16.670803526327969</v>
      </c>
      <c r="AC18" s="126">
        <f ca="1">OFFSET(IND!AF$25,$E18,0)</f>
        <v>17.277007812018969</v>
      </c>
      <c r="AD18" s="126">
        <f ca="1">OFFSET(IND!AG$25,$E18,0)</f>
        <v>17.823824385257467</v>
      </c>
      <c r="AE18" s="126">
        <f ca="1">OFFSET(IND!AH$25,$E18,0)</f>
        <v>18.378763417279274</v>
      </c>
      <c r="AF18" s="126">
        <f ca="1">OFFSET(IND!AI$25,$E18,0)</f>
        <v>18.954210709349599</v>
      </c>
      <c r="AG18" s="126">
        <f ca="1">OFFSET(IND!AJ$25,$E18,0)</f>
        <v>19.552641567617641</v>
      </c>
      <c r="AH18" s="126">
        <f ca="1">OFFSET(IND!AK$25,$E18,0)</f>
        <v>20.150475636587053</v>
      </c>
      <c r="AI18" s="126">
        <f ca="1">OFFSET(IND!AL$25,$E18,0)</f>
        <v>20.793636227672668</v>
      </c>
      <c r="AJ18" s="126">
        <f ca="1">OFFSET(IND!AM$25,$E18,0)</f>
        <v>24.275297635110753</v>
      </c>
      <c r="AK18" s="126">
        <f ca="1">OFFSET(IND!AN$25,$E18,0)</f>
        <v>28.631754808271264</v>
      </c>
      <c r="AL18" s="126">
        <f ca="1">OFFSET(IND!AO$25,$E18,0)</f>
        <v>36.324074094582777</v>
      </c>
      <c r="AM18" s="126">
        <f ca="1">OFFSET(IND!AP$25,$E18,0)</f>
        <v>44.162192675181231</v>
      </c>
      <c r="AQ18" s="4"/>
    </row>
    <row r="19" spans="1:43">
      <c r="A19" s="35" t="s">
        <v>319</v>
      </c>
      <c r="B19">
        <v>32.941303389589997</v>
      </c>
      <c r="E19" s="129">
        <f ca="1">MATCH(F19,IND!$D$26:$D$255,0)</f>
        <v>119</v>
      </c>
      <c r="F19" s="4" t="str">
        <f t="shared" si="0"/>
        <v>ICPS</v>
      </c>
      <c r="G19" s="126">
        <f ca="1">OFFSET(IND!J$25,$E19,0)</f>
        <v>27.288197120140854</v>
      </c>
      <c r="H19" s="126">
        <f ca="1">OFFSET(IND!K$25,$E19,0)</f>
        <v>28.105014931270503</v>
      </c>
      <c r="I19" s="126">
        <f ca="1">OFFSET(IND!L$25,$E19,0)</f>
        <v>28.68581022429229</v>
      </c>
      <c r="J19" s="126">
        <f ca="1">OFFSET(IND!M$25,$E19,0)</f>
        <v>16.650368400000001</v>
      </c>
      <c r="K19" s="126">
        <f ca="1">OFFSET(IND!N$25,$E19,0)</f>
        <v>16.650368400000001</v>
      </c>
      <c r="L19" s="126">
        <f ca="1">OFFSET(IND!O$25,$E19,0)</f>
        <v>16.650368400000001</v>
      </c>
      <c r="M19" s="126">
        <f ca="1">OFFSET(IND!P$25,$E19,0)</f>
        <v>16.838922430324004</v>
      </c>
      <c r="N19" s="126">
        <f ca="1">OFFSET(IND!Q$25,$E19,0)</f>
        <v>16.803423060417327</v>
      </c>
      <c r="O19" s="203">
        <f ca="1">OFFSET(IND!R$25,$E19,0)</f>
        <v>15.488491481660905</v>
      </c>
      <c r="P19" s="126">
        <f ca="1">OFFSET(IND!S$25,$E19,0)</f>
        <v>16.886956479566255</v>
      </c>
      <c r="Q19" s="126">
        <f ca="1">OFFSET(IND!T$25,$E19,0)</f>
        <v>17.10335643914356</v>
      </c>
      <c r="R19" s="126">
        <f ca="1">OFFSET(IND!U$25,$E19,0)</f>
        <v>17.319523554301934</v>
      </c>
      <c r="S19" s="126">
        <f ca="1">OFFSET(IND!V$25,$E19,0)</f>
        <v>17.54867618919528</v>
      </c>
      <c r="T19" s="203">
        <f ca="1">OFFSET(IND!W$25,$E19,0)</f>
        <v>17.915888411063996</v>
      </c>
      <c r="U19" s="126">
        <f ca="1">OFFSET(IND!X$25,$E19,0)</f>
        <v>18.544004442371023</v>
      </c>
      <c r="V19" s="126">
        <f ca="1">OFFSET(IND!Y$25,$E19,0)</f>
        <v>19.220842908245494</v>
      </c>
      <c r="W19" s="126">
        <f ca="1">OFFSET(IND!Z$25,$E19,0)</f>
        <v>19.9380175046477</v>
      </c>
      <c r="X19" s="126">
        <f ca="1">OFFSET(IND!AA$25,$E19,0)</f>
        <v>20.784813984600099</v>
      </c>
      <c r="Y19" s="205">
        <f ca="1">OFFSET(IND!AB$25,$E19,0)</f>
        <v>21.714844601105479</v>
      </c>
      <c r="Z19" s="126">
        <f ca="1">OFFSET(IND!AC$25,$E19,0)</f>
        <v>22.746439745916017</v>
      </c>
      <c r="AA19" s="126">
        <f ca="1">OFFSET(IND!AD$25,$E19,0)</f>
        <v>23.610080428331049</v>
      </c>
      <c r="AB19" s="126">
        <f ca="1">OFFSET(IND!AE$25,$E19,0)</f>
        <v>24.502319829720019</v>
      </c>
      <c r="AC19" s="126">
        <f ca="1">OFFSET(IND!AF$25,$E19,0)</f>
        <v>25.393303354700688</v>
      </c>
      <c r="AD19" s="126">
        <f ca="1">OFFSET(IND!AG$25,$E19,0)</f>
        <v>26.197000341742825</v>
      </c>
      <c r="AE19" s="126">
        <f ca="1">OFFSET(IND!AH$25,$E19,0)</f>
        <v>27.012635510564746</v>
      </c>
      <c r="AF19" s="126">
        <f ca="1">OFFSET(IND!AI$25,$E19,0)</f>
        <v>27.858413194476974</v>
      </c>
      <c r="AG19" s="126">
        <f ca="1">OFFSET(IND!AJ$25,$E19,0)</f>
        <v>28.737971535027295</v>
      </c>
      <c r="AH19" s="126">
        <f ca="1">OFFSET(IND!AK$25,$E19,0)</f>
        <v>29.616652729959352</v>
      </c>
      <c r="AI19" s="126">
        <f ca="1">OFFSET(IND!AL$25,$E19,0)</f>
        <v>30.561953685594972</v>
      </c>
      <c r="AJ19" s="126">
        <f ca="1">OFFSET(IND!AM$25,$E19,0)</f>
        <v>35.679210403851783</v>
      </c>
      <c r="AK19" s="126">
        <f ca="1">OFFSET(IND!AN$25,$E19,0)</f>
        <v>42.082219521719352</v>
      </c>
      <c r="AL19" s="126">
        <f ca="1">OFFSET(IND!AO$25,$E19,0)</f>
        <v>53.388193291241926</v>
      </c>
      <c r="AM19" s="126">
        <f ca="1">OFFSET(IND!AP$25,$E19,0)</f>
        <v>64.9084591273661</v>
      </c>
      <c r="AQ19" s="4"/>
    </row>
    <row r="20" spans="1:43">
      <c r="A20" s="35" t="s">
        <v>320</v>
      </c>
      <c r="B20">
        <v>39.685391397639997</v>
      </c>
      <c r="E20" s="129">
        <f ca="1">MATCH(F20,IND!$D$26:$D$255,0)</f>
        <v>126</v>
      </c>
      <c r="F20" s="4" t="str">
        <f t="shared" si="0"/>
        <v>ICPT</v>
      </c>
      <c r="G20" s="126">
        <f ca="1">OFFSET(IND!J$25,$E20,0)</f>
        <v>39.004000030517574</v>
      </c>
      <c r="H20" s="126">
        <f ca="1">OFFSET(IND!K$25,$E20,0)</f>
        <v>40.171507058921208</v>
      </c>
      <c r="I20" s="126">
        <f ca="1">OFFSET(IND!L$25,$E20,0)</f>
        <v>41.001658626905382</v>
      </c>
      <c r="J20" s="126">
        <f ca="1">OFFSET(IND!M$25,$E20,0)</f>
        <v>28.64</v>
      </c>
      <c r="K20" s="126">
        <f ca="1">OFFSET(IND!N$25,$E20,0)</f>
        <v>28.64</v>
      </c>
      <c r="L20" s="126">
        <f ca="1">OFFSET(IND!O$25,$E20,0)</f>
        <v>28.64</v>
      </c>
      <c r="M20" s="126">
        <f ca="1">OFFSET(IND!P$25,$E20,0)</f>
        <v>28.964328405158856</v>
      </c>
      <c r="N20" s="126">
        <f ca="1">OFFSET(IND!Q$25,$E20,0)</f>
        <v>28.903266575792529</v>
      </c>
      <c r="O20" s="203">
        <f ca="1">OFFSET(IND!R$25,$E20,0)</f>
        <v>26.641476355247985</v>
      </c>
      <c r="P20" s="126">
        <f ca="1">OFFSET(IND!S$25,$E20,0)</f>
        <v>29.046950911595292</v>
      </c>
      <c r="Q20" s="126">
        <f ca="1">OFFSET(IND!T$25,$E20,0)</f>
        <v>29.419176600144862</v>
      </c>
      <c r="R20" s="126">
        <f ca="1">OFFSET(IND!U$25,$E20,0)</f>
        <v>29.791001777186342</v>
      </c>
      <c r="S20" s="126">
        <f ca="1">OFFSET(IND!V$25,$E20,0)</f>
        <v>30.185163113781478</v>
      </c>
      <c r="T20" s="203">
        <f ca="1">OFFSET(IND!W$25,$E20,0)</f>
        <v>30.81679826933275</v>
      </c>
      <c r="U20" s="126">
        <f ca="1">OFFSET(IND!X$25,$E20,0)</f>
        <v>31.897209387241304</v>
      </c>
      <c r="V20" s="126">
        <f ca="1">OFFSET(IND!Y$25,$E20,0)</f>
        <v>33.061427090835465</v>
      </c>
      <c r="W20" s="126">
        <f ca="1">OFFSET(IND!Z$25,$E20,0)</f>
        <v>34.295026248975361</v>
      </c>
      <c r="X20" s="126">
        <f ca="1">OFFSET(IND!AA$25,$E20,0)</f>
        <v>35.751585683770614</v>
      </c>
      <c r="Y20" s="205">
        <f ca="1">OFFSET(IND!AB$25,$E20,0)</f>
        <v>37.351314663744056</v>
      </c>
      <c r="Z20" s="126">
        <f ca="1">OFFSET(IND!AC$25,$E20,0)</f>
        <v>39.125742966926452</v>
      </c>
      <c r="AA20" s="126">
        <f ca="1">OFFSET(IND!AD$25,$E20,0)</f>
        <v>40.611275812215716</v>
      </c>
      <c r="AB20" s="126">
        <f ca="1">OFFSET(IND!AE$25,$E20,0)</f>
        <v>42.146000800990144</v>
      </c>
      <c r="AC20" s="126">
        <f ca="1">OFFSET(IND!AF$25,$E20,0)</f>
        <v>43.678565579283358</v>
      </c>
      <c r="AD20" s="126">
        <f ca="1">OFFSET(IND!AG$25,$E20,0)</f>
        <v>45.060990349469634</v>
      </c>
      <c r="AE20" s="126">
        <f ca="1">OFFSET(IND!AH$25,$E20,0)</f>
        <v>46.463949771980651</v>
      </c>
      <c r="AF20" s="126">
        <f ca="1">OFFSET(IND!AI$25,$E20,0)</f>
        <v>47.918756793983007</v>
      </c>
      <c r="AG20" s="126">
        <f ca="1">OFFSET(IND!AJ$25,$E20,0)</f>
        <v>49.431669317489764</v>
      </c>
      <c r="AH20" s="126">
        <f ca="1">OFFSET(IND!AK$25,$E20,0)</f>
        <v>50.94307307855334</v>
      </c>
      <c r="AI20" s="126">
        <f ca="1">OFFSET(IND!AL$25,$E20,0)</f>
        <v>52.569068294935711</v>
      </c>
      <c r="AJ20" s="126">
        <f ca="1">OFFSET(IND!AM$25,$E20,0)</f>
        <v>61.371169779421486</v>
      </c>
      <c r="AK20" s="126">
        <f ca="1">OFFSET(IND!AN$25,$E20,0)</f>
        <v>72.384870901837914</v>
      </c>
      <c r="AL20" s="126">
        <f ca="1">OFFSET(IND!AO$25,$E20,0)</f>
        <v>91.832073569084983</v>
      </c>
      <c r="AM20" s="126">
        <f ca="1">OFFSET(IND!AP$25,$E20,0)</f>
        <v>111.64787617598684</v>
      </c>
      <c r="AQ20" s="4"/>
    </row>
    <row r="21" spans="1:43">
      <c r="A21" s="35" t="s">
        <v>321</v>
      </c>
      <c r="B21">
        <v>5.3061366499999998E-2</v>
      </c>
      <c r="E21" s="129">
        <f ca="1">MATCH(F21,IND!$D$26:$D$255,0)</f>
        <v>169</v>
      </c>
      <c r="F21" s="4" t="str">
        <f t="shared" si="0"/>
        <v>IFBA</v>
      </c>
      <c r="G21" s="126">
        <f ca="1">OFFSET(IND!J$25,$E21,0)</f>
        <v>3.1931633262906718E-2</v>
      </c>
      <c r="H21" s="126">
        <f ca="1">OFFSET(IND!K$25,$E21,0)</f>
        <v>3.3106417009202811E-2</v>
      </c>
      <c r="I21" s="126">
        <f ca="1">OFFSET(IND!L$25,$E21,0)</f>
        <v>3.3989968222560452E-2</v>
      </c>
      <c r="J21" s="126">
        <f ca="1">OFFSET(IND!M$25,$E21,0)</f>
        <v>2.9904000000000003E-2</v>
      </c>
      <c r="K21" s="126">
        <f ca="1">OFFSET(IND!N$25,$E21,0)</f>
        <v>2.9904000000000003E-2</v>
      </c>
      <c r="L21" s="126">
        <f ca="1">OFFSET(IND!O$25,$E21,0)</f>
        <v>2.9904000000000003E-2</v>
      </c>
      <c r="M21" s="126">
        <f ca="1">OFFSET(IND!P$25,$E21,0)</f>
        <v>3.0329173986535438E-2</v>
      </c>
      <c r="N21" s="126">
        <f ca="1">OFFSET(IND!Q$25,$E21,0)</f>
        <v>3.0231256879581964E-2</v>
      </c>
      <c r="O21" s="203">
        <f ca="1">OFFSET(IND!R$25,$E21,0)</f>
        <v>2.8825467618394492E-2</v>
      </c>
      <c r="P21" s="126">
        <f ca="1">OFFSET(IND!S$25,$E21,0)</f>
        <v>3.061327872321274E-2</v>
      </c>
      <c r="Q21" s="126">
        <f ca="1">OFFSET(IND!T$25,$E21,0)</f>
        <v>3.1338471985909527E-2</v>
      </c>
      <c r="R21" s="126">
        <f ca="1">OFFSET(IND!U$25,$E21,0)</f>
        <v>3.1943379131805838E-2</v>
      </c>
      <c r="S21" s="126">
        <f ca="1">OFFSET(IND!V$25,$E21,0)</f>
        <v>3.2567999440282491E-2</v>
      </c>
      <c r="T21" s="203">
        <f ca="1">OFFSET(IND!W$25,$E21,0)</f>
        <v>3.3452700155075801E-2</v>
      </c>
      <c r="U21" s="126">
        <f ca="1">OFFSET(IND!X$25,$E21,0)</f>
        <v>3.4510448195289138E-2</v>
      </c>
      <c r="V21" s="126">
        <f ca="1">OFFSET(IND!Y$25,$E21,0)</f>
        <v>3.5650801299084697E-2</v>
      </c>
      <c r="W21" s="126">
        <f ca="1">OFFSET(IND!Z$25,$E21,0)</f>
        <v>3.6836247806672572E-2</v>
      </c>
      <c r="X21" s="126">
        <f ca="1">OFFSET(IND!AA$25,$E21,0)</f>
        <v>3.8216191739105725E-2</v>
      </c>
      <c r="Y21" s="205">
        <f ca="1">OFFSET(IND!AB$25,$E21,0)</f>
        <v>3.9678566204333063E-2</v>
      </c>
      <c r="Z21" s="126">
        <f ca="1">OFFSET(IND!AC$25,$E21,0)</f>
        <v>4.155398458093873E-2</v>
      </c>
      <c r="AA21" s="126">
        <f ca="1">OFFSET(IND!AD$25,$E21,0)</f>
        <v>4.3010134155280946E-2</v>
      </c>
      <c r="AB21" s="126">
        <f ca="1">OFFSET(IND!AE$25,$E21,0)</f>
        <v>4.4491199039798056E-2</v>
      </c>
      <c r="AC21" s="126">
        <f ca="1">OFFSET(IND!AF$25,$E21,0)</f>
        <v>4.5937353547173113E-2</v>
      </c>
      <c r="AD21" s="126">
        <f ca="1">OFFSET(IND!AG$25,$E21,0)</f>
        <v>4.7220651713297264E-2</v>
      </c>
      <c r="AE21" s="126">
        <f ca="1">OFFSET(IND!AH$25,$E21,0)</f>
        <v>4.8486306177144778E-2</v>
      </c>
      <c r="AF21" s="126">
        <f ca="1">OFFSET(IND!AI$25,$E21,0)</f>
        <v>4.9733422096432091E-2</v>
      </c>
      <c r="AG21" s="126">
        <f ca="1">OFFSET(IND!AJ$25,$E21,0)</f>
        <v>5.1015824713823613E-2</v>
      </c>
      <c r="AH21" s="126">
        <f ca="1">OFFSET(IND!AK$25,$E21,0)</f>
        <v>5.2272342009748993E-2</v>
      </c>
      <c r="AI21" s="126">
        <f ca="1">OFFSET(IND!AL$25,$E21,0)</f>
        <v>5.362051756270033E-2</v>
      </c>
      <c r="AJ21" s="126">
        <f ca="1">OFFSET(IND!AM$25,$E21,0)</f>
        <v>6.0979531592130314E-2</v>
      </c>
      <c r="AK21" s="126">
        <f ca="1">OFFSET(IND!AN$25,$E21,0)</f>
        <v>7.0419142634483206E-2</v>
      </c>
      <c r="AL21" s="126">
        <f ca="1">OFFSET(IND!AO$25,$E21,0)</f>
        <v>8.6871001537445064E-2</v>
      </c>
      <c r="AM21" s="126">
        <f ca="1">OFFSET(IND!AP$25,$E21,0)</f>
        <v>0.10366962660922806</v>
      </c>
      <c r="AQ21" s="4"/>
    </row>
    <row r="22" spans="1:43">
      <c r="A22" s="35" t="s">
        <v>322</v>
      </c>
      <c r="B22">
        <v>12.204114317089999</v>
      </c>
      <c r="E22" s="129">
        <f ca="1">MATCH(F22,IND!$D$26:$D$255,0)</f>
        <v>171</v>
      </c>
      <c r="F22" s="4" t="str">
        <f t="shared" si="0"/>
        <v>IFBC</v>
      </c>
      <c r="G22" s="126">
        <f ca="1">OFFSET(IND!J$25,$E22,0)</f>
        <v>7.3442756504685454</v>
      </c>
      <c r="H22" s="126">
        <f ca="1">OFFSET(IND!K$25,$E22,0)</f>
        <v>7.6144759121166459</v>
      </c>
      <c r="I22" s="126">
        <f ca="1">OFFSET(IND!L$25,$E22,0)</f>
        <v>7.8176926911889026</v>
      </c>
      <c r="J22" s="126">
        <f ca="1">OFFSET(IND!M$25,$E22,0)</f>
        <v>6.8779200000000005</v>
      </c>
      <c r="K22" s="126">
        <f ca="1">OFFSET(IND!N$25,$E22,0)</f>
        <v>6.8779200000000005</v>
      </c>
      <c r="L22" s="126">
        <f ca="1">OFFSET(IND!O$25,$E22,0)</f>
        <v>6.8779200000000005</v>
      </c>
      <c r="M22" s="126">
        <f ca="1">OFFSET(IND!P$25,$E22,0)</f>
        <v>6.9757100169031503</v>
      </c>
      <c r="N22" s="126">
        <f ca="1">OFFSET(IND!Q$25,$E22,0)</f>
        <v>6.9531890823038518</v>
      </c>
      <c r="O22" s="203">
        <f ca="1">OFFSET(IND!R$25,$E22,0)</f>
        <v>6.6298575522307335</v>
      </c>
      <c r="P22" s="126">
        <f ca="1">OFFSET(IND!S$25,$E22,0)</f>
        <v>7.0410541063389305</v>
      </c>
      <c r="Q22" s="126">
        <f ca="1">OFFSET(IND!T$25,$E22,0)</f>
        <v>7.207848556759191</v>
      </c>
      <c r="R22" s="126">
        <f ca="1">OFFSET(IND!U$25,$E22,0)</f>
        <v>7.346977200315342</v>
      </c>
      <c r="S22" s="126">
        <f ca="1">OFFSET(IND!V$25,$E22,0)</f>
        <v>7.4906398712649729</v>
      </c>
      <c r="T22" s="203">
        <f ca="1">OFFSET(IND!W$25,$E22,0)</f>
        <v>7.6941210356674343</v>
      </c>
      <c r="U22" s="126">
        <f ca="1">OFFSET(IND!X$25,$E22,0)</f>
        <v>7.9374030849165012</v>
      </c>
      <c r="V22" s="126">
        <f ca="1">OFFSET(IND!Y$25,$E22,0)</f>
        <v>8.1996842987894798</v>
      </c>
      <c r="W22" s="126">
        <f ca="1">OFFSET(IND!Z$25,$E22,0)</f>
        <v>8.4723369955346914</v>
      </c>
      <c r="X22" s="126">
        <f ca="1">OFFSET(IND!AA$25,$E22,0)</f>
        <v>8.7897240999943165</v>
      </c>
      <c r="Y22" s="205">
        <f ca="1">OFFSET(IND!AB$25,$E22,0)</f>
        <v>9.126070226996605</v>
      </c>
      <c r="Z22" s="126">
        <f ca="1">OFFSET(IND!AC$25,$E22,0)</f>
        <v>9.5574164536159074</v>
      </c>
      <c r="AA22" s="126">
        <f ca="1">OFFSET(IND!AD$25,$E22,0)</f>
        <v>9.8923308557146168</v>
      </c>
      <c r="AB22" s="126">
        <f ca="1">OFFSET(IND!AE$25,$E22,0)</f>
        <v>10.232975779153552</v>
      </c>
      <c r="AC22" s="126">
        <f ca="1">OFFSET(IND!AF$25,$E22,0)</f>
        <v>10.565591315849815</v>
      </c>
      <c r="AD22" s="126">
        <f ca="1">OFFSET(IND!AG$25,$E22,0)</f>
        <v>10.860749894058369</v>
      </c>
      <c r="AE22" s="126">
        <f ca="1">OFFSET(IND!AH$25,$E22,0)</f>
        <v>11.151850420743298</v>
      </c>
      <c r="AF22" s="126">
        <f ca="1">OFFSET(IND!AI$25,$E22,0)</f>
        <v>11.43868708217938</v>
      </c>
      <c r="AG22" s="126">
        <f ca="1">OFFSET(IND!AJ$25,$E22,0)</f>
        <v>11.73363968417943</v>
      </c>
      <c r="AH22" s="126">
        <f ca="1">OFFSET(IND!AK$25,$E22,0)</f>
        <v>12.022638662242267</v>
      </c>
      <c r="AI22" s="126">
        <f ca="1">OFFSET(IND!AL$25,$E22,0)</f>
        <v>12.332719039421074</v>
      </c>
      <c r="AJ22" s="126">
        <f ca="1">OFFSET(IND!AM$25,$E22,0)</f>
        <v>14.02529226618997</v>
      </c>
      <c r="AK22" s="126">
        <f ca="1">OFFSET(IND!AN$25,$E22,0)</f>
        <v>16.196402805931136</v>
      </c>
      <c r="AL22" s="126">
        <f ca="1">OFFSET(IND!AO$25,$E22,0)</f>
        <v>19.980330353612363</v>
      </c>
      <c r="AM22" s="126">
        <f ca="1">OFFSET(IND!AP$25,$E22,0)</f>
        <v>23.844014120122452</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0.52970267214724498</v>
      </c>
      <c r="I24" s="126">
        <f ca="1">OFFSET(IND!L$25,$E24,0)</f>
        <v>0.54383949156096723</v>
      </c>
      <c r="J24" s="126">
        <f ca="1">OFFSET(IND!M$25,$E24,0)</f>
        <v>0.47846400000000006</v>
      </c>
      <c r="K24" s="126">
        <f ca="1">OFFSET(IND!N$25,$E24,0)</f>
        <v>0.47846400000000006</v>
      </c>
      <c r="L24" s="126">
        <f ca="1">OFFSET(IND!O$25,$E24,0)</f>
        <v>0.47846400000000006</v>
      </c>
      <c r="M24" s="126">
        <f ca="1">OFFSET(IND!P$25,$E24,0)</f>
        <v>0.485266783784567</v>
      </c>
      <c r="N24" s="126">
        <f ca="1">OFFSET(IND!Q$25,$E24,0)</f>
        <v>0.48370011007331143</v>
      </c>
      <c r="O24" s="203">
        <f ca="1">OFFSET(IND!R$25,$E24,0)</f>
        <v>0.46120748189431188</v>
      </c>
      <c r="P24" s="126">
        <f ca="1">OFFSET(IND!S$25,$E24,0)</f>
        <v>0.48981245957140385</v>
      </c>
      <c r="Q24" s="126">
        <f ca="1">OFFSET(IND!T$25,$E24,0)</f>
        <v>0.50141555177455244</v>
      </c>
      <c r="R24" s="126">
        <f ca="1">OFFSET(IND!U$25,$E24,0)</f>
        <v>0.51109406610889341</v>
      </c>
      <c r="S24" s="126">
        <f ca="1">OFFSET(IND!V$25,$E24,0)</f>
        <v>0.52108799104451986</v>
      </c>
      <c r="T24" s="203">
        <f ca="1">OFFSET(IND!W$25,$E24,0)</f>
        <v>0.53524320248121282</v>
      </c>
      <c r="U24" s="126">
        <f ca="1">OFFSET(IND!X$25,$E24,0)</f>
        <v>0.55216717112462621</v>
      </c>
      <c r="V24" s="126">
        <f ca="1">OFFSET(IND!Y$25,$E24,0)</f>
        <v>0.57041282078535516</v>
      </c>
      <c r="W24" s="126">
        <f ca="1">OFFSET(IND!Z$25,$E24,0)</f>
        <v>0.58937996490676114</v>
      </c>
      <c r="X24" s="126">
        <f ca="1">OFFSET(IND!AA$25,$E24,0)</f>
        <v>0.61145906782569159</v>
      </c>
      <c r="Y24" s="205">
        <f ca="1">OFFSET(IND!AB$25,$E24,0)</f>
        <v>0.634857059269329</v>
      </c>
      <c r="Z24" s="126">
        <f ca="1">OFFSET(IND!AC$25,$E24,0)</f>
        <v>0.66486375329501968</v>
      </c>
      <c r="AA24" s="126">
        <f ca="1">OFFSET(IND!AD$25,$E24,0)</f>
        <v>0.68816214648449514</v>
      </c>
      <c r="AB24" s="126">
        <f ca="1">OFFSET(IND!AE$25,$E24,0)</f>
        <v>0.71185918463676889</v>
      </c>
      <c r="AC24" s="126">
        <f ca="1">OFFSET(IND!AF$25,$E24,0)</f>
        <v>0.7349976567547698</v>
      </c>
      <c r="AD24" s="126">
        <f ca="1">OFFSET(IND!AG$25,$E24,0)</f>
        <v>0.75553042741275622</v>
      </c>
      <c r="AE24" s="126">
        <f ca="1">OFFSET(IND!AH$25,$E24,0)</f>
        <v>0.77578089883431645</v>
      </c>
      <c r="AF24" s="126">
        <f ca="1">OFFSET(IND!AI$25,$E24,0)</f>
        <v>0.79573475354291345</v>
      </c>
      <c r="AG24" s="126">
        <f ca="1">OFFSET(IND!AJ$25,$E24,0)</f>
        <v>0.8162531954211778</v>
      </c>
      <c r="AH24" s="126">
        <f ca="1">OFFSET(IND!AK$25,$E24,0)</f>
        <v>0.83635747215598388</v>
      </c>
      <c r="AI24" s="126">
        <f ca="1">OFFSET(IND!AL$25,$E24,0)</f>
        <v>0.85792828100320528</v>
      </c>
      <c r="AJ24" s="126">
        <f ca="1">OFFSET(IND!AM$25,$E24,0)</f>
        <v>0.97567250547408502</v>
      </c>
      <c r="AK24" s="126">
        <f ca="1">OFFSET(IND!AN$25,$E24,0)</f>
        <v>1.1267062821517313</v>
      </c>
      <c r="AL24" s="126">
        <f ca="1">OFFSET(IND!AO$25,$E24,0)</f>
        <v>1.389936024599121</v>
      </c>
      <c r="AM24" s="126">
        <f ca="1">OFFSET(IND!AP$25,$E24,0)</f>
        <v>1.6587140257476489</v>
      </c>
      <c r="AQ24" s="4"/>
    </row>
    <row r="25" spans="1:43">
      <c r="A25" s="35" t="s">
        <v>325</v>
      </c>
      <c r="B25">
        <v>1.432656898094</v>
      </c>
      <c r="E25" s="129">
        <f ca="1">MATCH(F25,IND!$D$26:$D$255,0)</f>
        <v>172</v>
      </c>
      <c r="F25" s="4" t="str">
        <f t="shared" si="0"/>
        <v>IFBH</v>
      </c>
      <c r="G25" s="126">
        <f ca="1">OFFSET(IND!J$25,$E25,0)</f>
        <v>0.86215409809848131</v>
      </c>
      <c r="H25" s="126">
        <f ca="1">OFFSET(IND!K$25,$E25,0)</f>
        <v>0.89387325924847572</v>
      </c>
      <c r="I25" s="126">
        <f ca="1">OFFSET(IND!L$25,$E25,0)</f>
        <v>0.91772914200913203</v>
      </c>
      <c r="J25" s="126">
        <f ca="1">OFFSET(IND!M$25,$E25,0)</f>
        <v>0.8074079999999999</v>
      </c>
      <c r="K25" s="126">
        <f ca="1">OFFSET(IND!N$25,$E25,0)</f>
        <v>0.8074079999999999</v>
      </c>
      <c r="L25" s="126">
        <f ca="1">OFFSET(IND!O$25,$E25,0)</f>
        <v>0.8074079999999999</v>
      </c>
      <c r="M25" s="126">
        <f ca="1">OFFSET(IND!P$25,$E25,0)</f>
        <v>0.81888769763645664</v>
      </c>
      <c r="N25" s="126">
        <f ca="1">OFFSET(IND!Q$25,$E25,0)</f>
        <v>0.8162439357487129</v>
      </c>
      <c r="O25" s="203">
        <f ca="1">OFFSET(IND!R$25,$E25,0)</f>
        <v>0.77828762569665122</v>
      </c>
      <c r="P25" s="126">
        <f ca="1">OFFSET(IND!S$25,$E25,0)</f>
        <v>0.82655852552674391</v>
      </c>
      <c r="Q25" s="126">
        <f ca="1">OFFSET(IND!T$25,$E25,0)</f>
        <v>0.8461387436195571</v>
      </c>
      <c r="R25" s="126">
        <f ca="1">OFFSET(IND!U$25,$E25,0)</f>
        <v>0.86247123655875746</v>
      </c>
      <c r="S25" s="126">
        <f ca="1">OFFSET(IND!V$25,$E25,0)</f>
        <v>0.8793359848876271</v>
      </c>
      <c r="T25" s="203">
        <f ca="1">OFFSET(IND!W$25,$E25,0)</f>
        <v>0.90322290418704654</v>
      </c>
      <c r="U25" s="126">
        <f ca="1">OFFSET(IND!X$25,$E25,0)</f>
        <v>0.93178210127280658</v>
      </c>
      <c r="V25" s="126">
        <f ca="1">OFFSET(IND!Y$25,$E25,0)</f>
        <v>0.96257163507528676</v>
      </c>
      <c r="W25" s="126">
        <f ca="1">OFFSET(IND!Z$25,$E25,0)</f>
        <v>0.99457869078015937</v>
      </c>
      <c r="X25" s="126">
        <f ca="1">OFFSET(IND!AA$25,$E25,0)</f>
        <v>1.0318371769558545</v>
      </c>
      <c r="Y25" s="205">
        <f ca="1">OFFSET(IND!AB$25,$E25,0)</f>
        <v>1.0713212875169926</v>
      </c>
      <c r="Z25" s="126">
        <f ca="1">OFFSET(IND!AC$25,$E25,0)</f>
        <v>1.1219575836853455</v>
      </c>
      <c r="AA25" s="126">
        <f ca="1">OFFSET(IND!AD$25,$E25,0)</f>
        <v>1.1612736221925852</v>
      </c>
      <c r="AB25" s="126">
        <f ca="1">OFFSET(IND!AE$25,$E25,0)</f>
        <v>1.2012623740745472</v>
      </c>
      <c r="AC25" s="126">
        <f ca="1">OFFSET(IND!AF$25,$E25,0)</f>
        <v>1.2403085457736738</v>
      </c>
      <c r="AD25" s="126">
        <f ca="1">OFFSET(IND!AG$25,$E25,0)</f>
        <v>1.2749575962590258</v>
      </c>
      <c r="AE25" s="126">
        <f ca="1">OFFSET(IND!AH$25,$E25,0)</f>
        <v>1.3091302667829088</v>
      </c>
      <c r="AF25" s="126">
        <f ca="1">OFFSET(IND!AI$25,$E25,0)</f>
        <v>1.3428023966036662</v>
      </c>
      <c r="AG25" s="126">
        <f ca="1">OFFSET(IND!AJ$25,$E25,0)</f>
        <v>1.3774272672732373</v>
      </c>
      <c r="AH25" s="126">
        <f ca="1">OFFSET(IND!AK$25,$E25,0)</f>
        <v>1.4113532342632225</v>
      </c>
      <c r="AI25" s="126">
        <f ca="1">OFFSET(IND!AL$25,$E25,0)</f>
        <v>1.4477539741929084</v>
      </c>
      <c r="AJ25" s="126">
        <f ca="1">OFFSET(IND!AM$25,$E25,0)</f>
        <v>1.6464473529875179</v>
      </c>
      <c r="AK25" s="126">
        <f ca="1">OFFSET(IND!AN$25,$E25,0)</f>
        <v>1.9013168511310459</v>
      </c>
      <c r="AL25" s="126">
        <f ca="1">OFFSET(IND!AO$25,$E25,0)</f>
        <v>2.345517041511016</v>
      </c>
      <c r="AM25" s="126">
        <f ca="1">OFFSET(IND!AP$25,$E25,0)</f>
        <v>2.7990799184491566</v>
      </c>
      <c r="AQ25" s="4"/>
    </row>
    <row r="26" spans="1:43">
      <c r="A26" s="35" t="s">
        <v>326</v>
      </c>
      <c r="B26">
        <v>1.857147830862</v>
      </c>
      <c r="E26" s="129">
        <f ca="1">MATCH(F26,IND!$D$26:$D$255,0)</f>
        <v>168</v>
      </c>
      <c r="F26" s="4" t="str">
        <f t="shared" si="0"/>
        <v>IFBK</v>
      </c>
      <c r="G26" s="126">
        <f ca="1">OFFSET(IND!J$25,$E26,0)</f>
        <v>1.1176071642017353</v>
      </c>
      <c r="H26" s="126">
        <f ca="1">OFFSET(IND!K$25,$E26,0)</f>
        <v>1.1587245953220986</v>
      </c>
      <c r="I26" s="126">
        <f ca="1">OFFSET(IND!L$25,$E26,0)</f>
        <v>1.1896488877896161</v>
      </c>
      <c r="J26" s="126">
        <f ca="1">OFFSET(IND!M$25,$E26,0)</f>
        <v>1.04664</v>
      </c>
      <c r="K26" s="126">
        <f ca="1">OFFSET(IND!N$25,$E26,0)</f>
        <v>1.04664</v>
      </c>
      <c r="L26" s="126">
        <f ca="1">OFFSET(IND!O$25,$E26,0)</f>
        <v>1.04664</v>
      </c>
      <c r="M26" s="126">
        <f ca="1">OFFSET(IND!P$25,$E26,0)</f>
        <v>1.0615210895287404</v>
      </c>
      <c r="N26" s="126">
        <f ca="1">OFFSET(IND!Q$25,$E26,0)</f>
        <v>1.0580939907853688</v>
      </c>
      <c r="O26" s="203">
        <f ca="1">OFFSET(IND!R$25,$E26,0)</f>
        <v>1.0088913666438073</v>
      </c>
      <c r="P26" s="126">
        <f ca="1">OFFSET(IND!S$25,$E26,0)</f>
        <v>1.0714647553124459</v>
      </c>
      <c r="Q26" s="126">
        <f ca="1">OFFSET(IND!T$25,$E26,0)</f>
        <v>1.0968465195068333</v>
      </c>
      <c r="R26" s="126">
        <f ca="1">OFFSET(IND!U$25,$E26,0)</f>
        <v>1.1180182696132042</v>
      </c>
      <c r="S26" s="126">
        <f ca="1">OFFSET(IND!V$25,$E26,0)</f>
        <v>1.1398799804098871</v>
      </c>
      <c r="T26" s="203">
        <f ca="1">OFFSET(IND!W$25,$E26,0)</f>
        <v>1.1708445054276531</v>
      </c>
      <c r="U26" s="126">
        <f ca="1">OFFSET(IND!X$25,$E26,0)</f>
        <v>1.2078656868351199</v>
      </c>
      <c r="V26" s="126">
        <f ca="1">OFFSET(IND!Y$25,$E26,0)</f>
        <v>1.2477780454679646</v>
      </c>
      <c r="W26" s="126">
        <f ca="1">OFFSET(IND!Z$25,$E26,0)</f>
        <v>1.2892686732335401</v>
      </c>
      <c r="X26" s="126">
        <f ca="1">OFFSET(IND!AA$25,$E26,0)</f>
        <v>1.3375667108687004</v>
      </c>
      <c r="Y26" s="205">
        <f ca="1">OFFSET(IND!AB$25,$E26,0)</f>
        <v>1.3887498171516572</v>
      </c>
      <c r="Z26" s="126">
        <f ca="1">OFFSET(IND!AC$25,$E26,0)</f>
        <v>1.4543894603328555</v>
      </c>
      <c r="AA26" s="126">
        <f ca="1">OFFSET(IND!AD$25,$E26,0)</f>
        <v>1.5053546954348331</v>
      </c>
      <c r="AB26" s="126">
        <f ca="1">OFFSET(IND!AE$25,$E26,0)</f>
        <v>1.5571919663929321</v>
      </c>
      <c r="AC26" s="126">
        <f ca="1">OFFSET(IND!AF$25,$E26,0)</f>
        <v>1.6078073741510592</v>
      </c>
      <c r="AD26" s="126">
        <f ca="1">OFFSET(IND!AG$25,$E26,0)</f>
        <v>1.6527228099654043</v>
      </c>
      <c r="AE26" s="126">
        <f ca="1">OFFSET(IND!AH$25,$E26,0)</f>
        <v>1.6970207162000674</v>
      </c>
      <c r="AF26" s="126">
        <f ca="1">OFFSET(IND!AI$25,$E26,0)</f>
        <v>1.7406697733751235</v>
      </c>
      <c r="AG26" s="126">
        <f ca="1">OFFSET(IND!AJ$25,$E26,0)</f>
        <v>1.7855538649838267</v>
      </c>
      <c r="AH26" s="126">
        <f ca="1">OFFSET(IND!AK$25,$E26,0)</f>
        <v>1.829531970341215</v>
      </c>
      <c r="AI26" s="126">
        <f ca="1">OFFSET(IND!AL$25,$E26,0)</f>
        <v>1.8767181146945118</v>
      </c>
      <c r="AJ26" s="126">
        <f ca="1">OFFSET(IND!AM$25,$E26,0)</f>
        <v>2.1342836057245611</v>
      </c>
      <c r="AK26" s="126">
        <f ca="1">OFFSET(IND!AN$25,$E26,0)</f>
        <v>2.4646699922069124</v>
      </c>
      <c r="AL26" s="126">
        <f ca="1">OFFSET(IND!AO$25,$E26,0)</f>
        <v>3.0404850538105777</v>
      </c>
      <c r="AM26" s="126">
        <f ca="1">OFFSET(IND!AP$25,$E26,0)</f>
        <v>3.6284369313229825</v>
      </c>
      <c r="AQ26" s="4"/>
    </row>
    <row r="27" spans="1:43">
      <c r="A27" s="35" t="s">
        <v>327</v>
      </c>
      <c r="B27">
        <v>0.39796024947059999</v>
      </c>
      <c r="E27" s="129">
        <f ca="1">MATCH(F27,IND!$D$26:$D$255,0)</f>
        <v>170</v>
      </c>
      <c r="F27" s="4" t="str">
        <f t="shared" si="0"/>
        <v>IFBL</v>
      </c>
      <c r="G27" s="126">
        <f ca="1">OFFSET(IND!J$25,$E27,0)</f>
        <v>0.23948724947180039</v>
      </c>
      <c r="H27" s="126">
        <f ca="1">OFFSET(IND!K$25,$E27,0)</f>
        <v>0.24829812756902106</v>
      </c>
      <c r="I27" s="126">
        <f ca="1">OFFSET(IND!L$25,$E27,0)</f>
        <v>0.25492476166920336</v>
      </c>
      <c r="J27" s="126">
        <f ca="1">OFFSET(IND!M$25,$E27,0)</f>
        <v>0.22428000000000001</v>
      </c>
      <c r="K27" s="126">
        <f ca="1">OFFSET(IND!N$25,$E27,0)</f>
        <v>0.22428000000000001</v>
      </c>
      <c r="L27" s="126">
        <f ca="1">OFFSET(IND!O$25,$E27,0)</f>
        <v>0.22428000000000001</v>
      </c>
      <c r="M27" s="126">
        <f ca="1">OFFSET(IND!P$25,$E27,0)</f>
        <v>0.22746880489901578</v>
      </c>
      <c r="N27" s="126">
        <f ca="1">OFFSET(IND!Q$25,$E27,0)</f>
        <v>0.22673442659686471</v>
      </c>
      <c r="O27" s="203">
        <f ca="1">OFFSET(IND!R$25,$E27,0)</f>
        <v>0.21619100713795869</v>
      </c>
      <c r="P27" s="126">
        <f ca="1">OFFSET(IND!S$25,$E27,0)</f>
        <v>0.22959959042409556</v>
      </c>
      <c r="Q27" s="126">
        <f ca="1">OFFSET(IND!T$25,$E27,0)</f>
        <v>0.23503853989432144</v>
      </c>
      <c r="R27" s="126">
        <f ca="1">OFFSET(IND!U$25,$E27,0)</f>
        <v>0.23957534348854376</v>
      </c>
      <c r="S27" s="126">
        <f ca="1">OFFSET(IND!V$25,$E27,0)</f>
        <v>0.24425999580211866</v>
      </c>
      <c r="T27" s="203">
        <f ca="1">OFFSET(IND!W$25,$E27,0)</f>
        <v>0.25089525116306849</v>
      </c>
      <c r="U27" s="126">
        <f ca="1">OFFSET(IND!X$25,$E27,0)</f>
        <v>0.25882836146466848</v>
      </c>
      <c r="V27" s="126">
        <f ca="1">OFFSET(IND!Y$25,$E27,0)</f>
        <v>0.26738100974313517</v>
      </c>
      <c r="W27" s="126">
        <f ca="1">OFFSET(IND!Z$25,$E27,0)</f>
        <v>0.27627185855004421</v>
      </c>
      <c r="X27" s="126">
        <f ca="1">OFFSET(IND!AA$25,$E27,0)</f>
        <v>0.28662143804329282</v>
      </c>
      <c r="Y27" s="205">
        <f ca="1">OFFSET(IND!AB$25,$E27,0)</f>
        <v>0.29758924653249785</v>
      </c>
      <c r="Z27" s="126">
        <f ca="1">OFFSET(IND!AC$25,$E27,0)</f>
        <v>0.31165488435704031</v>
      </c>
      <c r="AA27" s="126">
        <f ca="1">OFFSET(IND!AD$25,$E27,0)</f>
        <v>0.32257600616460691</v>
      </c>
      <c r="AB27" s="126">
        <f ca="1">OFFSET(IND!AE$25,$E27,0)</f>
        <v>0.33368399279848521</v>
      </c>
      <c r="AC27" s="126">
        <f ca="1">OFFSET(IND!AF$25,$E27,0)</f>
        <v>0.34453015160379813</v>
      </c>
      <c r="AD27" s="126">
        <f ca="1">OFFSET(IND!AG$25,$E27,0)</f>
        <v>0.35415488784972926</v>
      </c>
      <c r="AE27" s="126">
        <f ca="1">OFFSET(IND!AH$25,$E27,0)</f>
        <v>0.36364729632858561</v>
      </c>
      <c r="AF27" s="126">
        <f ca="1">OFFSET(IND!AI$25,$E27,0)</f>
        <v>0.37300066572324048</v>
      </c>
      <c r="AG27" s="126">
        <f ca="1">OFFSET(IND!AJ$25,$E27,0)</f>
        <v>0.38261868535367688</v>
      </c>
      <c r="AH27" s="126">
        <f ca="1">OFFSET(IND!AK$25,$E27,0)</f>
        <v>0.39204256507311724</v>
      </c>
      <c r="AI27" s="126">
        <f ca="1">OFFSET(IND!AL$25,$E27,0)</f>
        <v>0.40215388172025224</v>
      </c>
      <c r="AJ27" s="126">
        <f ca="1">OFFSET(IND!AM$25,$E27,0)</f>
        <v>0.45734648694097707</v>
      </c>
      <c r="AK27" s="126">
        <f ca="1">OFFSET(IND!AN$25,$E27,0)</f>
        <v>0.52814356975862375</v>
      </c>
      <c r="AL27" s="126">
        <f ca="1">OFFSET(IND!AO$25,$E27,0)</f>
        <v>0.65153251153083769</v>
      </c>
      <c r="AM27" s="126">
        <f ca="1">OFFSET(IND!AP$25,$E27,0)</f>
        <v>0.77752219956921009</v>
      </c>
      <c r="AQ27" s="4"/>
    </row>
    <row r="28" spans="1:43">
      <c r="A28" s="35" t="s">
        <v>328</v>
      </c>
      <c r="B28">
        <v>4.45715479407</v>
      </c>
      <c r="E28" s="129">
        <f ca="1">MATCH(F28,IND!$D$26:$D$255,0)</f>
        <v>175</v>
      </c>
      <c r="F28" s="4" t="str">
        <f t="shared" si="0"/>
        <v>IFBO</v>
      </c>
      <c r="G28" s="126">
        <f ca="1">OFFSET(IND!J$25,$E28,0)</f>
        <v>2.6822571940841642</v>
      </c>
      <c r="H28" s="126">
        <f ca="1">OFFSET(IND!K$25,$E28,0)</f>
        <v>2.7809390287730356</v>
      </c>
      <c r="I28" s="126">
        <f ca="1">OFFSET(IND!L$25,$E28,0)</f>
        <v>2.8551573306950773</v>
      </c>
      <c r="J28" s="126">
        <f ca="1">OFFSET(IND!M$25,$E28,0)</f>
        <v>2.5119360000000004</v>
      </c>
      <c r="K28" s="126">
        <f ca="1">OFFSET(IND!N$25,$E28,0)</f>
        <v>2.5119360000000004</v>
      </c>
      <c r="L28" s="126">
        <f ca="1">OFFSET(IND!O$25,$E28,0)</f>
        <v>2.5119360000000004</v>
      </c>
      <c r="M28" s="126">
        <f ca="1">OFFSET(IND!P$25,$E28,0)</f>
        <v>2.547650614868977</v>
      </c>
      <c r="N28" s="126">
        <f ca="1">OFFSET(IND!Q$25,$E28,0)</f>
        <v>2.5394255778848853</v>
      </c>
      <c r="O28" s="203">
        <f ca="1">OFFSET(IND!R$25,$E28,0)</f>
        <v>2.4213392799451379</v>
      </c>
      <c r="P28" s="126">
        <f ca="1">OFFSET(IND!S$25,$E28,0)</f>
        <v>2.5715154127498709</v>
      </c>
      <c r="Q28" s="126">
        <f ca="1">OFFSET(IND!T$25,$E28,0)</f>
        <v>2.6324316468164008</v>
      </c>
      <c r="R28" s="126">
        <f ca="1">OFFSET(IND!U$25,$E28,0)</f>
        <v>2.6832438470716906</v>
      </c>
      <c r="S28" s="126">
        <f ca="1">OFFSET(IND!V$25,$E28,0)</f>
        <v>2.7357119529837295</v>
      </c>
      <c r="T28" s="203">
        <f ca="1">OFFSET(IND!W$25,$E28,0)</f>
        <v>2.8100268130263677</v>
      </c>
      <c r="U28" s="126">
        <f ca="1">OFFSET(IND!X$25,$E28,0)</f>
        <v>2.8988776484042877</v>
      </c>
      <c r="V28" s="126">
        <f ca="1">OFFSET(IND!Y$25,$E28,0)</f>
        <v>2.9946673091231149</v>
      </c>
      <c r="W28" s="126">
        <f ca="1">OFFSET(IND!Z$25,$E28,0)</f>
        <v>3.0942448157604963</v>
      </c>
      <c r="X28" s="126">
        <f ca="1">OFFSET(IND!AA$25,$E28,0)</f>
        <v>3.210160106084881</v>
      </c>
      <c r="Y28" s="205">
        <f ca="1">OFFSET(IND!AB$25,$E28,0)</f>
        <v>3.3329995611639776</v>
      </c>
      <c r="Z28" s="126">
        <f ca="1">OFFSET(IND!AC$25,$E28,0)</f>
        <v>3.4905347047988533</v>
      </c>
      <c r="AA28" s="126">
        <f ca="1">OFFSET(IND!AD$25,$E28,0)</f>
        <v>3.6128512690435994</v>
      </c>
      <c r="AB28" s="126">
        <f ca="1">OFFSET(IND!AE$25,$E28,0)</f>
        <v>3.7372607193430367</v>
      </c>
      <c r="AC28" s="126">
        <f ca="1">OFFSET(IND!AF$25,$E28,0)</f>
        <v>3.8587376979625416</v>
      </c>
      <c r="AD28" s="126">
        <f ca="1">OFFSET(IND!AG$25,$E28,0)</f>
        <v>3.96653474391697</v>
      </c>
      <c r="AE28" s="126">
        <f ca="1">OFFSET(IND!AH$25,$E28,0)</f>
        <v>4.0728497188801613</v>
      </c>
      <c r="AF28" s="126">
        <f ca="1">OFFSET(IND!AI$25,$E28,0)</f>
        <v>4.1776074561002954</v>
      </c>
      <c r="AG28" s="126">
        <f ca="1">OFFSET(IND!AJ$25,$E28,0)</f>
        <v>4.2853292759611827</v>
      </c>
      <c r="AH28" s="126">
        <f ca="1">OFFSET(IND!AK$25,$E28,0)</f>
        <v>4.390876728818915</v>
      </c>
      <c r="AI28" s="126">
        <f ca="1">OFFSET(IND!AL$25,$E28,0)</f>
        <v>4.5041234752668275</v>
      </c>
      <c r="AJ28" s="126">
        <f ca="1">OFFSET(IND!AM$25,$E28,0)</f>
        <v>5.1222806537389465</v>
      </c>
      <c r="AK28" s="126">
        <f ca="1">OFFSET(IND!AN$25,$E28,0)</f>
        <v>5.9152079812965894</v>
      </c>
      <c r="AL28" s="126">
        <f ca="1">OFFSET(IND!AO$25,$E28,0)</f>
        <v>7.2971641291453864</v>
      </c>
      <c r="AM28" s="126">
        <f ca="1">OFFSET(IND!AP$25,$E28,0)</f>
        <v>8.708248635175158</v>
      </c>
      <c r="AQ28" s="4"/>
    </row>
    <row r="29" spans="1:43">
      <c r="A29" s="35" t="s">
        <v>329</v>
      </c>
      <c r="B29">
        <v>5.9428730587610001</v>
      </c>
      <c r="E29" s="129">
        <f ca="1">MATCH(F29,IND!$D$26:$D$255,0)</f>
        <v>173</v>
      </c>
      <c r="F29" s="4" t="str">
        <f t="shared" si="0"/>
        <v>IFBP</v>
      </c>
      <c r="G29" s="126">
        <f ca="1">OFFSET(IND!J$25,$E29,0)</f>
        <v>3.576342925445553</v>
      </c>
      <c r="H29" s="126">
        <f ca="1">OFFSET(IND!K$25,$E29,0)</f>
        <v>3.707918705030715</v>
      </c>
      <c r="I29" s="126">
        <f ca="1">OFFSET(IND!L$25,$E29,0)</f>
        <v>3.8068764409267706</v>
      </c>
      <c r="J29" s="126">
        <f ca="1">OFFSET(IND!M$25,$E29,0)</f>
        <v>3.3492480000000002</v>
      </c>
      <c r="K29" s="126">
        <f ca="1">OFFSET(IND!N$25,$E29,0)</f>
        <v>3.3492480000000002</v>
      </c>
      <c r="L29" s="126">
        <f ca="1">OFFSET(IND!O$25,$E29,0)</f>
        <v>3.3492480000000002</v>
      </c>
      <c r="M29" s="126">
        <f ca="1">OFFSET(IND!P$25,$E29,0)</f>
        <v>3.3968674864919688</v>
      </c>
      <c r="N29" s="126">
        <f ca="1">OFFSET(IND!Q$25,$E29,0)</f>
        <v>3.3859007705131798</v>
      </c>
      <c r="O29" s="203">
        <f ca="1">OFFSET(IND!R$25,$E29,0)</f>
        <v>3.2284523732601831</v>
      </c>
      <c r="P29" s="126">
        <f ca="1">OFFSET(IND!S$25,$E29,0)</f>
        <v>3.428687216999827</v>
      </c>
      <c r="Q29" s="126">
        <f ca="1">OFFSET(IND!T$25,$E29,0)</f>
        <v>3.5099088624218671</v>
      </c>
      <c r="R29" s="126">
        <f ca="1">OFFSET(IND!U$25,$E29,0)</f>
        <v>3.5776584627622534</v>
      </c>
      <c r="S29" s="126">
        <f ca="1">OFFSET(IND!V$25,$E29,0)</f>
        <v>3.6476159373116386</v>
      </c>
      <c r="T29" s="203">
        <f ca="1">OFFSET(IND!W$25,$E29,0)</f>
        <v>3.7467024173684895</v>
      </c>
      <c r="U29" s="126">
        <f ca="1">OFFSET(IND!X$25,$E29,0)</f>
        <v>3.8651701978723829</v>
      </c>
      <c r="V29" s="126">
        <f ca="1">OFFSET(IND!Y$25,$E29,0)</f>
        <v>3.9928897454974859</v>
      </c>
      <c r="W29" s="126">
        <f ca="1">OFFSET(IND!Z$25,$E29,0)</f>
        <v>4.1256597543473275</v>
      </c>
      <c r="X29" s="126">
        <f ca="1">OFFSET(IND!AA$25,$E29,0)</f>
        <v>4.2802134747798402</v>
      </c>
      <c r="Y29" s="205">
        <f ca="1">OFFSET(IND!AB$25,$E29,0)</f>
        <v>4.4439994148853019</v>
      </c>
      <c r="Z29" s="126">
        <f ca="1">OFFSET(IND!AC$25,$E29,0)</f>
        <v>4.654046273065136</v>
      </c>
      <c r="AA29" s="126">
        <f ca="1">OFFSET(IND!AD$25,$E29,0)</f>
        <v>4.8171350253914635</v>
      </c>
      <c r="AB29" s="126">
        <f ca="1">OFFSET(IND!AE$25,$E29,0)</f>
        <v>4.9830142924573799</v>
      </c>
      <c r="AC29" s="126">
        <f ca="1">OFFSET(IND!AF$25,$E29,0)</f>
        <v>5.1449835972833862</v>
      </c>
      <c r="AD29" s="126">
        <f ca="1">OFFSET(IND!AG$25,$E29,0)</f>
        <v>5.288712991889291</v>
      </c>
      <c r="AE29" s="126">
        <f ca="1">OFFSET(IND!AH$25,$E29,0)</f>
        <v>5.4304662918402125</v>
      </c>
      <c r="AF29" s="126">
        <f ca="1">OFFSET(IND!AI$25,$E29,0)</f>
        <v>5.5701432748003912</v>
      </c>
      <c r="AG29" s="126">
        <f ca="1">OFFSET(IND!AJ$25,$E29,0)</f>
        <v>5.7137723679482413</v>
      </c>
      <c r="AH29" s="126">
        <f ca="1">OFFSET(IND!AK$25,$E29,0)</f>
        <v>5.8545023050918834</v>
      </c>
      <c r="AI29" s="126">
        <f ca="1">OFFSET(IND!AL$25,$E29,0)</f>
        <v>6.0054979670224329</v>
      </c>
      <c r="AJ29" s="126">
        <f ca="1">OFFSET(IND!AM$25,$E29,0)</f>
        <v>6.8297075383185906</v>
      </c>
      <c r="AK29" s="126">
        <f ca="1">OFFSET(IND!AN$25,$E29,0)</f>
        <v>7.8869439750621142</v>
      </c>
      <c r="AL29" s="126">
        <f ca="1">OFFSET(IND!AO$25,$E29,0)</f>
        <v>9.7295521721938414</v>
      </c>
      <c r="AM29" s="126">
        <f ca="1">OFFSET(IND!AP$25,$E29,0)</f>
        <v>11.610998180233535</v>
      </c>
      <c r="AQ29" s="4"/>
    </row>
    <row r="30" spans="1:43">
      <c r="A30" s="35" t="s">
        <v>330</v>
      </c>
      <c r="B30">
        <v>28.205650466129999</v>
      </c>
      <c r="E30" s="129">
        <f ca="1">MATCH(F30,IND!$D$26:$D$255,0)</f>
        <v>178</v>
      </c>
      <c r="F30" s="4" t="str">
        <f t="shared" si="0"/>
        <v>IFBS</v>
      </c>
      <c r="G30" s="126">
        <f ca="1">OFFSET(IND!J$25,$E30,0)</f>
        <v>20.421862032418336</v>
      </c>
      <c r="H30" s="126">
        <f ca="1">OFFSET(IND!K$25,$E30,0)</f>
        <v>21.173194461525735</v>
      </c>
      <c r="I30" s="126">
        <f ca="1">OFFSET(IND!L$25,$E30,0)</f>
        <v>21.738269252069756</v>
      </c>
      <c r="J30" s="126">
        <f ca="1">OFFSET(IND!M$25,$E30,0)</f>
        <v>6.8922304000000008</v>
      </c>
      <c r="K30" s="126">
        <f ca="1">OFFSET(IND!N$25,$E30,0)</f>
        <v>6.8922304000000008</v>
      </c>
      <c r="L30" s="126">
        <f ca="1">OFFSET(IND!O$25,$E30,0)</f>
        <v>6.8922304000000008</v>
      </c>
      <c r="M30" s="126">
        <f ca="1">OFFSET(IND!P$25,$E30,0)</f>
        <v>6.9902238816509072</v>
      </c>
      <c r="N30" s="126">
        <f ca="1">OFFSET(IND!Q$25,$E30,0)</f>
        <v>6.9676560893413573</v>
      </c>
      <c r="O30" s="203">
        <f ca="1">OFFSET(IND!R$25,$E30,0)</f>
        <v>6.6436518263013014</v>
      </c>
      <c r="P30" s="126">
        <f ca="1">OFFSET(IND!S$25,$E30,0)</f>
        <v>7.0557039278959346</v>
      </c>
      <c r="Q30" s="126">
        <f ca="1">OFFSET(IND!T$25,$E30,0)</f>
        <v>7.2228454156913457</v>
      </c>
      <c r="R30" s="126">
        <f ca="1">OFFSET(IND!U$25,$E30,0)</f>
        <v>7.3622635343418192</v>
      </c>
      <c r="S30" s="126">
        <f ca="1">OFFSET(IND!V$25,$E30,0)</f>
        <v>7.5062251140147787</v>
      </c>
      <c r="T30" s="203">
        <f ca="1">OFFSET(IND!W$25,$E30,0)</f>
        <v>7.710129647234421</v>
      </c>
      <c r="U30" s="126">
        <f ca="1">OFFSET(IND!X$25,$E30,0)</f>
        <v>7.9539178761769964</v>
      </c>
      <c r="V30" s="126">
        <f ca="1">OFFSET(IND!Y$25,$E30,0)</f>
        <v>8.2167447999568957</v>
      </c>
      <c r="W30" s="126">
        <f ca="1">OFFSET(IND!Z$25,$E30,0)</f>
        <v>8.4899647858173477</v>
      </c>
      <c r="X30" s="126">
        <f ca="1">OFFSET(IND!AA$25,$E30,0)</f>
        <v>8.8080122550994275</v>
      </c>
      <c r="Y30" s="205">
        <f ca="1">OFFSET(IND!AB$25,$E30,0)</f>
        <v>9.1450581936168032</v>
      </c>
      <c r="Z30" s="126">
        <f ca="1">OFFSET(IND!AC$25,$E30,0)</f>
        <v>9.5773018917160613</v>
      </c>
      <c r="AA30" s="126">
        <f ca="1">OFFSET(IND!AD$25,$E30,0)</f>
        <v>9.9129131264414649</v>
      </c>
      <c r="AB30" s="126">
        <f ca="1">OFFSET(IND!AE$25,$E30,0)</f>
        <v>10.254266805596137</v>
      </c>
      <c r="AC30" s="126">
        <f ca="1">OFFSET(IND!AF$25,$E30,0)</f>
        <v>10.587574391833009</v>
      </c>
      <c r="AD30" s="126">
        <f ca="1">OFFSET(IND!AG$25,$E30,0)</f>
        <v>10.883347085547063</v>
      </c>
      <c r="AE30" s="126">
        <f ca="1">OFFSET(IND!AH$25,$E30,0)</f>
        <v>11.175053284437698</v>
      </c>
      <c r="AF30" s="126">
        <f ca="1">OFFSET(IND!AI$25,$E30,0)</f>
        <v>11.462486746557682</v>
      </c>
      <c r="AG30" s="126">
        <f ca="1">OFFSET(IND!AJ$25,$E30,0)</f>
        <v>11.758053035503155</v>
      </c>
      <c r="AH30" s="126">
        <f ca="1">OFFSET(IND!AK$25,$E30,0)</f>
        <v>12.047653313228633</v>
      </c>
      <c r="AI30" s="126">
        <f ca="1">OFFSET(IND!AL$25,$E30,0)</f>
        <v>12.358378852641019</v>
      </c>
      <c r="AJ30" s="126">
        <f ca="1">OFFSET(IND!AM$25,$E30,0)</f>
        <v>14.054473696396498</v>
      </c>
      <c r="AK30" s="126">
        <f ca="1">OFFSET(IND!AN$25,$E30,0)</f>
        <v>16.230101511748298</v>
      </c>
      <c r="AL30" s="126">
        <f ca="1">OFFSET(IND!AO$25,$E30,0)</f>
        <v>20.021902008922737</v>
      </c>
      <c r="AM30" s="126">
        <f ca="1">OFFSET(IND!AP$25,$E30,0)</f>
        <v>23.893624668030046</v>
      </c>
      <c r="AQ30" s="4"/>
    </row>
    <row r="31" spans="1:43">
      <c r="A31" s="35" t="s">
        <v>331</v>
      </c>
      <c r="B31">
        <v>1.0975498905550001</v>
      </c>
      <c r="E31" s="129">
        <f ca="1">MATCH(F31,IND!$D$26:$D$255,0)</f>
        <v>47</v>
      </c>
      <c r="F31" s="4" t="str">
        <f t="shared" si="0"/>
        <v>IMIA</v>
      </c>
      <c r="G31" s="126">
        <f ca="1">OFFSET(IND!J$25,$E31,0)</f>
        <v>0.99318058118269725</v>
      </c>
      <c r="H31" s="126">
        <f ca="1">OFFSET(IND!K$25,$E31,0)</f>
        <v>1.0209484587400051</v>
      </c>
      <c r="I31" s="126">
        <f ca="1">OFFSET(IND!L$25,$E31,0)</f>
        <v>1.0290592397914098</v>
      </c>
      <c r="J31" s="126">
        <f ca="1">OFFSET(IND!M$25,$E31,0)</f>
        <v>1.0228235984706235</v>
      </c>
      <c r="K31" s="126">
        <f ca="1">OFFSET(IND!N$25,$E31,0)</f>
        <v>1.0228235984706235</v>
      </c>
      <c r="L31" s="126">
        <f ca="1">OFFSET(IND!O$25,$E31,0)</f>
        <v>1.0228235984706235</v>
      </c>
      <c r="M31" s="126">
        <f ca="1">OFFSET(IND!P$25,$E31,0)</f>
        <v>1.0197180488474091</v>
      </c>
      <c r="N31" s="126">
        <f ca="1">OFFSET(IND!Q$25,$E31,0)</f>
        <v>1.0093444161717644</v>
      </c>
      <c r="O31" s="203">
        <f ca="1">OFFSET(IND!R$25,$E31,0)</f>
        <v>0.92963171957311352</v>
      </c>
      <c r="P31" s="126">
        <f ca="1">OFFSET(IND!S$25,$E31,0)</f>
        <v>1.0117384185678406</v>
      </c>
      <c r="Q31" s="126">
        <f ca="1">OFFSET(IND!T$25,$E31,0)</f>
        <v>1.0209911315136824</v>
      </c>
      <c r="R31" s="126">
        <f ca="1">OFFSET(IND!U$25,$E31,0)</f>
        <v>1.0323831190340091</v>
      </c>
      <c r="S31" s="126">
        <f ca="1">OFFSET(IND!V$25,$E31,0)</f>
        <v>1.0453952609500194</v>
      </c>
      <c r="T31" s="203">
        <f ca="1">OFFSET(IND!W$25,$E31,0)</f>
        <v>1.0606472629321357</v>
      </c>
      <c r="U31" s="126">
        <f ca="1">OFFSET(IND!X$25,$E31,0)</f>
        <v>1.0823968036855756</v>
      </c>
      <c r="V31" s="126">
        <f ca="1">OFFSET(IND!Y$25,$E31,0)</f>
        <v>1.106996144366694</v>
      </c>
      <c r="W31" s="126">
        <f ca="1">OFFSET(IND!Z$25,$E31,0)</f>
        <v>1.1300579443418555</v>
      </c>
      <c r="X31" s="126">
        <f ca="1">OFFSET(IND!AA$25,$E31,0)</f>
        <v>1.1555205279876692</v>
      </c>
      <c r="Y31" s="205">
        <f ca="1">OFFSET(IND!AB$25,$E31,0)</f>
        <v>1.1844421770074349</v>
      </c>
      <c r="Z31" s="126">
        <f ca="1">OFFSET(IND!AC$25,$E31,0)</f>
        <v>1.2319768161440205</v>
      </c>
      <c r="AA31" s="126">
        <f ca="1">OFFSET(IND!AD$25,$E31,0)</f>
        <v>1.2711651764312326</v>
      </c>
      <c r="AB31" s="126">
        <f ca="1">OFFSET(IND!AE$25,$E31,0)</f>
        <v>1.3111659145081234</v>
      </c>
      <c r="AC31" s="126">
        <f ca="1">OFFSET(IND!AF$25,$E31,0)</f>
        <v>1.3499637905466377</v>
      </c>
      <c r="AD31" s="126">
        <f ca="1">OFFSET(IND!AG$25,$E31,0)</f>
        <v>1.3926005811600723</v>
      </c>
      <c r="AE31" s="126">
        <f ca="1">OFFSET(IND!AH$25,$E31,0)</f>
        <v>1.4319518582370101</v>
      </c>
      <c r="AF31" s="126">
        <f ca="1">OFFSET(IND!AI$25,$E31,0)</f>
        <v>1.4710116675248739</v>
      </c>
      <c r="AG31" s="126">
        <f ca="1">OFFSET(IND!AJ$25,$E31,0)</f>
        <v>1.510399933248509</v>
      </c>
      <c r="AH31" s="126">
        <f ca="1">OFFSET(IND!AK$25,$E31,0)</f>
        <v>1.5487548453146112</v>
      </c>
      <c r="AI31" s="126">
        <f ca="1">OFFSET(IND!AL$25,$E31,0)</f>
        <v>1.5892498183734718</v>
      </c>
      <c r="AJ31" s="126">
        <f ca="1">OFFSET(IND!AM$25,$E31,0)</f>
        <v>1.8120064734301542</v>
      </c>
      <c r="AK31" s="126">
        <f ca="1">OFFSET(IND!AN$25,$E31,0)</f>
        <v>2.0876093607679844</v>
      </c>
      <c r="AL31" s="126">
        <f ca="1">OFFSET(IND!AO$25,$E31,0)</f>
        <v>2.5771611977823077</v>
      </c>
      <c r="AM31" s="126">
        <f ca="1">OFFSET(IND!AP$25,$E31,0)</f>
        <v>3.0755207401768225</v>
      </c>
      <c r="AQ31" s="4"/>
    </row>
    <row r="32" spans="1:43">
      <c r="A32" s="35" t="s">
        <v>332</v>
      </c>
      <c r="B32">
        <v>19.17682172608</v>
      </c>
      <c r="E32" s="129">
        <f ca="1">MATCH(F32,IND!$D$26:$D$255,0)</f>
        <v>49</v>
      </c>
      <c r="F32" s="4" t="str">
        <f t="shared" si="0"/>
        <v>IMIC</v>
      </c>
      <c r="G32" s="126">
        <f ca="1">OFFSET(IND!J$25,$E32,0)</f>
        <v>17.35324025908308</v>
      </c>
      <c r="H32" s="126">
        <f ca="1">OFFSET(IND!K$25,$E32,0)</f>
        <v>17.838411495680308</v>
      </c>
      <c r="I32" s="126">
        <f ca="1">OFFSET(IND!L$25,$E32,0)</f>
        <v>17.980126240149275</v>
      </c>
      <c r="J32" s="126">
        <f ca="1">OFFSET(IND!M$25,$E32,0)</f>
        <v>17.871174671764589</v>
      </c>
      <c r="K32" s="126">
        <f ca="1">OFFSET(IND!N$25,$E32,0)</f>
        <v>17.871174671764589</v>
      </c>
      <c r="L32" s="126">
        <f ca="1">OFFSET(IND!O$25,$E32,0)</f>
        <v>17.871174671764589</v>
      </c>
      <c r="M32" s="126">
        <f ca="1">OFFSET(IND!P$25,$E32,0)</f>
        <v>17.816913291941827</v>
      </c>
      <c r="N32" s="126">
        <f ca="1">OFFSET(IND!Q$25,$E32,0)</f>
        <v>17.635661117271265</v>
      </c>
      <c r="O32" s="203">
        <f ca="1">OFFSET(IND!R$25,$E32,0)</f>
        <v>16.242889649540235</v>
      </c>
      <c r="P32" s="126">
        <f ca="1">OFFSET(IND!S$25,$E32,0)</f>
        <v>17.677490065145438</v>
      </c>
      <c r="Q32" s="126">
        <f ca="1">OFFSET(IND!T$25,$E32,0)</f>
        <v>17.839157091101903</v>
      </c>
      <c r="R32" s="126">
        <f ca="1">OFFSET(IND!U$25,$E32,0)</f>
        <v>18.038202360627107</v>
      </c>
      <c r="S32" s="126">
        <f ca="1">OFFSET(IND!V$25,$E32,0)</f>
        <v>18.265555602557111</v>
      </c>
      <c r="T32" s="203">
        <f ca="1">OFFSET(IND!W$25,$E32,0)</f>
        <v>18.532044557176523</v>
      </c>
      <c r="U32" s="126">
        <f ca="1">OFFSET(IND!X$25,$E32,0)</f>
        <v>18.912061055052181</v>
      </c>
      <c r="V32" s="126">
        <f ca="1">OFFSET(IND!Y$25,$E32,0)</f>
        <v>19.34187037386322</v>
      </c>
      <c r="W32" s="126">
        <f ca="1">OFFSET(IND!Z$25,$E32,0)</f>
        <v>19.744815179025771</v>
      </c>
      <c r="X32" s="126">
        <f ca="1">OFFSET(IND!AA$25,$E32,0)</f>
        <v>20.189707417148906</v>
      </c>
      <c r="Y32" s="205">
        <f ca="1">OFFSET(IND!AB$25,$E32,0)</f>
        <v>20.695037800805036</v>
      </c>
      <c r="Z32" s="126">
        <f ca="1">OFFSET(IND!AC$25,$E32,0)</f>
        <v>21.52558164066113</v>
      </c>
      <c r="AA32" s="126">
        <f ca="1">OFFSET(IND!AD$25,$E32,0)</f>
        <v>22.210296026250198</v>
      </c>
      <c r="AB32" s="126">
        <f ca="1">OFFSET(IND!AE$25,$E32,0)</f>
        <v>22.909204594883651</v>
      </c>
      <c r="AC32" s="126">
        <f ca="1">OFFSET(IND!AF$25,$E32,0)</f>
        <v>23.587096286681252</v>
      </c>
      <c r="AD32" s="126">
        <f ca="1">OFFSET(IND!AG$25,$E32,0)</f>
        <v>24.332062998082392</v>
      </c>
      <c r="AE32" s="126">
        <f ca="1">OFFSET(IND!AH$25,$E32,0)</f>
        <v>25.019623929655051</v>
      </c>
      <c r="AF32" s="126">
        <f ca="1">OFFSET(IND!AI$25,$E32,0)</f>
        <v>25.702092221815086</v>
      </c>
      <c r="AG32" s="126">
        <f ca="1">OFFSET(IND!AJ$25,$E32,0)</f>
        <v>26.390299433515604</v>
      </c>
      <c r="AH32" s="126">
        <f ca="1">OFFSET(IND!AK$25,$E32,0)</f>
        <v>27.060451485226572</v>
      </c>
      <c r="AI32" s="126">
        <f ca="1">OFFSET(IND!AL$25,$E32,0)</f>
        <v>27.767995521114482</v>
      </c>
      <c r="AJ32" s="126">
        <f ca="1">OFFSET(IND!AM$25,$E32,0)</f>
        <v>31.660087078024645</v>
      </c>
      <c r="AK32" s="126">
        <f ca="1">OFFSET(IND!AN$25,$E32,0)</f>
        <v>36.47552871138317</v>
      </c>
      <c r="AL32" s="126">
        <f ca="1">OFFSET(IND!AO$25,$E32,0)</f>
        <v>45.029170222243827</v>
      </c>
      <c r="AM32" s="126">
        <f ca="1">OFFSET(IND!AP$25,$E32,0)</f>
        <v>53.736703412512554</v>
      </c>
      <c r="AQ32" s="4"/>
    </row>
    <row r="33" spans="1:43">
      <c r="A33" s="35" t="s">
        <v>333</v>
      </c>
      <c r="B33">
        <v>0.20646280210080001</v>
      </c>
      <c r="E33" s="129">
        <f ca="1">MATCH(F33,IND!$D$26:$D$255,0)</f>
        <v>54</v>
      </c>
      <c r="F33" s="4" t="str">
        <f t="shared" si="0"/>
        <v>IMIE</v>
      </c>
      <c r="G33" s="126">
        <f ca="1">OFFSET(IND!J$25,$E33,0)</f>
        <v>0.18682963530638833</v>
      </c>
      <c r="H33" s="126">
        <f ca="1">OFFSET(IND!K$25,$E33,0)</f>
        <v>0.19205311886572904</v>
      </c>
      <c r="I33" s="126">
        <f ca="1">OFFSET(IND!L$25,$E33,0)</f>
        <v>0.19357885778430459</v>
      </c>
      <c r="J33" s="126">
        <f ca="1">OFFSET(IND!M$25,$E33,0)</f>
        <v>0.19240585599999999</v>
      </c>
      <c r="K33" s="126">
        <f ca="1">OFFSET(IND!N$25,$E33,0)</f>
        <v>0.19240585599999999</v>
      </c>
      <c r="L33" s="126">
        <f ca="1">OFFSET(IND!O$25,$E33,0)</f>
        <v>0.19240585599999999</v>
      </c>
      <c r="M33" s="126">
        <f ca="1">OFFSET(IND!P$25,$E33,0)</f>
        <v>0.19182166344275112</v>
      </c>
      <c r="N33" s="126">
        <f ca="1">OFFSET(IND!Q$25,$E33,0)</f>
        <v>0.18987025395457405</v>
      </c>
      <c r="O33" s="203">
        <f ca="1">OFFSET(IND!R$25,$E33,0)</f>
        <v>0.17487530306952931</v>
      </c>
      <c r="P33" s="126">
        <f ca="1">OFFSET(IND!S$25,$E33,0)</f>
        <v>0.1903205956175664</v>
      </c>
      <c r="Q33" s="126">
        <f ca="1">OFFSET(IND!T$25,$E33,0)</f>
        <v>0.19206114614585779</v>
      </c>
      <c r="R33" s="126">
        <f ca="1">OFFSET(IND!U$25,$E33,0)</f>
        <v>0.19420412086179828</v>
      </c>
      <c r="S33" s="126">
        <f ca="1">OFFSET(IND!V$25,$E33,0)</f>
        <v>0.19665186679519966</v>
      </c>
      <c r="T33" s="203">
        <f ca="1">OFFSET(IND!W$25,$E33,0)</f>
        <v>0.19952095829980585</v>
      </c>
      <c r="U33" s="126">
        <f ca="1">OFFSET(IND!X$25,$E33,0)</f>
        <v>0.20361231776054736</v>
      </c>
      <c r="V33" s="126">
        <f ca="1">OFFSET(IND!Y$25,$E33,0)</f>
        <v>0.20823976007598019</v>
      </c>
      <c r="W33" s="126">
        <f ca="1">OFFSET(IND!Z$25,$E33,0)</f>
        <v>0.21257797183777027</v>
      </c>
      <c r="X33" s="126">
        <f ca="1">OFFSET(IND!AA$25,$E33,0)</f>
        <v>0.21736780090474708</v>
      </c>
      <c r="Y33" s="205">
        <f ca="1">OFFSET(IND!AB$25,$E33,0)</f>
        <v>0.22280832324398545</v>
      </c>
      <c r="Z33" s="126">
        <f ca="1">OFFSET(IND!AC$25,$E33,0)</f>
        <v>0.23175018081004212</v>
      </c>
      <c r="AA33" s="126">
        <f ca="1">OFFSET(IND!AD$25,$E33,0)</f>
        <v>0.23912199938909304</v>
      </c>
      <c r="AB33" s="126">
        <f ca="1">OFFSET(IND!AE$25,$E33,0)</f>
        <v>0.24664663634684797</v>
      </c>
      <c r="AC33" s="126">
        <f ca="1">OFFSET(IND!AF$25,$E33,0)</f>
        <v>0.25394499997605463</v>
      </c>
      <c r="AD33" s="126">
        <f ca="1">OFFSET(IND!AG$25,$E33,0)</f>
        <v>0.26196551124245193</v>
      </c>
      <c r="AE33" s="126">
        <f ca="1">OFFSET(IND!AH$25,$E33,0)</f>
        <v>0.26936797649843797</v>
      </c>
      <c r="AF33" s="126">
        <f ca="1">OFFSET(IND!AI$25,$E33,0)</f>
        <v>0.27671561303367775</v>
      </c>
      <c r="AG33" s="126">
        <f ca="1">OFFSET(IND!AJ$25,$E33,0)</f>
        <v>0.28412503631472374</v>
      </c>
      <c r="AH33" s="126">
        <f ca="1">OFFSET(IND!AK$25,$E33,0)</f>
        <v>0.29134007290453029</v>
      </c>
      <c r="AI33" s="126">
        <f ca="1">OFFSET(IND!AL$25,$E33,0)</f>
        <v>0.29895768161705633</v>
      </c>
      <c r="AJ33" s="126">
        <f ca="1">OFFSET(IND!AM$25,$E33,0)</f>
        <v>0.34086098240124202</v>
      </c>
      <c r="AK33" s="126">
        <f ca="1">OFFSET(IND!AN$25,$E33,0)</f>
        <v>0.39270531756675475</v>
      </c>
      <c r="AL33" s="126">
        <f ca="1">OFFSET(IND!AO$25,$E33,0)</f>
        <v>0.484796114452899</v>
      </c>
      <c r="AM33" s="126">
        <f ca="1">OFFSET(IND!AP$25,$E33,0)</f>
        <v>0.57854375040259787</v>
      </c>
      <c r="AQ33" s="4"/>
    </row>
    <row r="34" spans="1:43">
      <c r="A34" s="35" t="s">
        <v>334</v>
      </c>
      <c r="B34">
        <v>6.5077475668130003</v>
      </c>
      <c r="E34" s="129">
        <f ca="1">MATCH(F34,IND!$D$26:$D$255,0)</f>
        <v>52</v>
      </c>
      <c r="F34" s="4" t="str">
        <f t="shared" si="0"/>
        <v>IMIF</v>
      </c>
      <c r="G34" s="126">
        <f ca="1">OFFSET(IND!J$25,$E34,0)</f>
        <v>5.8889063414920679</v>
      </c>
      <c r="H34" s="126">
        <f ca="1">OFFSET(IND!K$25,$E34,0)</f>
        <v>6.0535515564058358</v>
      </c>
      <c r="I34" s="126">
        <f ca="1">OFFSET(IND!L$25,$E34,0)</f>
        <v>6.1016431430447868</v>
      </c>
      <c r="J34" s="126">
        <f ca="1">OFFSET(IND!M$25,$E34,0)</f>
        <v>6.0646698992933636</v>
      </c>
      <c r="K34" s="126">
        <f ca="1">OFFSET(IND!N$25,$E34,0)</f>
        <v>6.0646698992933636</v>
      </c>
      <c r="L34" s="126">
        <f ca="1">OFFSET(IND!O$25,$E34,0)</f>
        <v>6.0646698992933636</v>
      </c>
      <c r="M34" s="126">
        <f ca="1">OFFSET(IND!P$25,$E34,0)</f>
        <v>6.0462560365815214</v>
      </c>
      <c r="N34" s="126">
        <f ca="1">OFFSET(IND!Q$25,$E34,0)</f>
        <v>5.9847472310275842</v>
      </c>
      <c r="O34" s="203">
        <f ca="1">OFFSET(IND!R$25,$E34,0)</f>
        <v>5.512103470777828</v>
      </c>
      <c r="P34" s="126">
        <f ca="1">OFFSET(IND!S$25,$E34,0)</f>
        <v>5.9989420875913444</v>
      </c>
      <c r="Q34" s="126">
        <f ca="1">OFFSET(IND!T$25,$E34,0)</f>
        <v>6.0538045778324312</v>
      </c>
      <c r="R34" s="126">
        <f ca="1">OFFSET(IND!U$25,$E34,0)</f>
        <v>6.1213515565206009</v>
      </c>
      <c r="S34" s="126">
        <f ca="1">OFFSET(IND!V$25,$E34,0)</f>
        <v>6.1985049830951908</v>
      </c>
      <c r="T34" s="203">
        <f ca="1">OFFSET(IND!W$25,$E34,0)</f>
        <v>6.2889393037964458</v>
      </c>
      <c r="U34" s="126">
        <f ca="1">OFFSET(IND!X$25,$E34,0)</f>
        <v>6.4178997475406749</v>
      </c>
      <c r="V34" s="126">
        <f ca="1">OFFSET(IND!Y$25,$E34,0)</f>
        <v>6.5637576268409905</v>
      </c>
      <c r="W34" s="126">
        <f ca="1">OFFSET(IND!Z$25,$E34,0)</f>
        <v>6.7004989029926305</v>
      </c>
      <c r="X34" s="126">
        <f ca="1">OFFSET(IND!AA$25,$E34,0)</f>
        <v>6.8514752441974158</v>
      </c>
      <c r="Y34" s="205">
        <f ca="1">OFFSET(IND!AB$25,$E34,0)</f>
        <v>7.0229615635494218</v>
      </c>
      <c r="Z34" s="126">
        <f ca="1">OFFSET(IND!AC$25,$E34,0)</f>
        <v>7.3048106483539534</v>
      </c>
      <c r="AA34" s="126">
        <f ca="1">OFFSET(IND!AD$25,$E34,0)</f>
        <v>7.5371717997703724</v>
      </c>
      <c r="AB34" s="126">
        <f ca="1">OFFSET(IND!AE$25,$E34,0)</f>
        <v>7.7743498161235065</v>
      </c>
      <c r="AC34" s="126">
        <f ca="1">OFFSET(IND!AF$25,$E34,0)</f>
        <v>8.0043956532738427</v>
      </c>
      <c r="AD34" s="126">
        <f ca="1">OFFSET(IND!AG$25,$E34,0)</f>
        <v>8.2572037240129319</v>
      </c>
      <c r="AE34" s="126">
        <f ca="1">OFFSET(IND!AH$25,$E34,0)</f>
        <v>8.4905308646304363</v>
      </c>
      <c r="AF34" s="126">
        <f ca="1">OFFSET(IND!AI$25,$E34,0)</f>
        <v>8.7221297933356876</v>
      </c>
      <c r="AG34" s="126">
        <f ca="1">OFFSET(IND!AJ$25,$E34,0)</f>
        <v>8.9556762522526299</v>
      </c>
      <c r="AH34" s="126">
        <f ca="1">OFFSET(IND!AK$25,$E34,0)</f>
        <v>9.1830956049593375</v>
      </c>
      <c r="AI34" s="126">
        <f ca="1">OFFSET(IND!AL$25,$E34,0)</f>
        <v>9.4232041090552396</v>
      </c>
      <c r="AJ34" s="126">
        <f ca="1">OFFSET(IND!AM$25,$E34,0)</f>
        <v>10.744004277148289</v>
      </c>
      <c r="AK34" s="126">
        <f ca="1">OFFSET(IND!AN$25,$E34,0)</f>
        <v>12.378147777059027</v>
      </c>
      <c r="AL34" s="126">
        <f ca="1">OFFSET(IND!AO$25,$E34,0)</f>
        <v>15.280867556426543</v>
      </c>
      <c r="AM34" s="126">
        <f ca="1">OFFSET(IND!AP$25,$E34,0)</f>
        <v>18.235811224430343</v>
      </c>
      <c r="AQ34" s="4"/>
    </row>
    <row r="35" spans="1:43">
      <c r="A35" s="35" t="s">
        <v>335</v>
      </c>
      <c r="B35">
        <v>8.5041886448849997</v>
      </c>
      <c r="E35" s="129">
        <f ca="1">MATCH(F35,IND!$D$26:$D$255,0)</f>
        <v>50</v>
      </c>
      <c r="F35" s="4" t="str">
        <f t="shared" si="0"/>
        <v>IMIH</v>
      </c>
      <c r="G35" s="126">
        <f ca="1">OFFSET(IND!J$25,$E35,0)</f>
        <v>7.6954998524370488</v>
      </c>
      <c r="H35" s="126">
        <f ca="1">OFFSET(IND!K$25,$E35,0)</f>
        <v>7.9106547816547446</v>
      </c>
      <c r="I35" s="126">
        <f ca="1">OFFSET(IND!L$25,$E35,0)</f>
        <v>7.973499862969069</v>
      </c>
      <c r="J35" s="126">
        <f ca="1">OFFSET(IND!M$25,$E35,0)</f>
        <v>7.9251840000000016</v>
      </c>
      <c r="K35" s="126">
        <f ca="1">OFFSET(IND!N$25,$E35,0)</f>
        <v>7.9251840000000016</v>
      </c>
      <c r="L35" s="126">
        <f ca="1">OFFSET(IND!O$25,$E35,0)</f>
        <v>7.9251840000000016</v>
      </c>
      <c r="M35" s="126">
        <f ca="1">OFFSET(IND!P$25,$E35,0)</f>
        <v>7.9011211486716721</v>
      </c>
      <c r="N35" s="126">
        <f ca="1">OFFSET(IND!Q$25,$E35,0)</f>
        <v>7.8207427258176967</v>
      </c>
      <c r="O35" s="203">
        <f ca="1">OFFSET(IND!R$25,$E35,0)</f>
        <v>7.2031017282643663</v>
      </c>
      <c r="P35" s="126">
        <f ca="1">OFFSET(IND!S$25,$E35,0)</f>
        <v>7.839292268000448</v>
      </c>
      <c r="Q35" s="126">
        <f ca="1">OFFSET(IND!T$25,$E35,0)</f>
        <v>7.9109854247721758</v>
      </c>
      <c r="R35" s="126">
        <f ca="1">OFFSET(IND!U$25,$E35,0)</f>
        <v>7.999254406206795</v>
      </c>
      <c r="S35" s="126">
        <f ca="1">OFFSET(IND!V$25,$E35,0)</f>
        <v>8.1000768931661202</v>
      </c>
      <c r="T35" s="203">
        <f ca="1">OFFSET(IND!W$25,$E35,0)</f>
        <v>8.2182545752780456</v>
      </c>
      <c r="U35" s="126">
        <f ca="1">OFFSET(IND!X$25,$E35,0)</f>
        <v>8.386777390594629</v>
      </c>
      <c r="V35" s="126">
        <f ca="1">OFFSET(IND!Y$25,$E35,0)</f>
        <v>8.5773814218939215</v>
      </c>
      <c r="W35" s="126">
        <f ca="1">OFFSET(IND!Z$25,$E35,0)</f>
        <v>8.7560720665443146</v>
      </c>
      <c r="X35" s="126">
        <f ca="1">OFFSET(IND!AA$25,$E35,0)</f>
        <v>8.9533647969918722</v>
      </c>
      <c r="Y35" s="205">
        <f ca="1">OFFSET(IND!AB$25,$E35,0)</f>
        <v>9.1774595386538635</v>
      </c>
      <c r="Z35" s="126">
        <f ca="1">OFFSET(IND!AC$25,$E35,0)</f>
        <v>9.5457740379422393</v>
      </c>
      <c r="AA35" s="126">
        <f ca="1">OFFSET(IND!AD$25,$E35,0)</f>
        <v>9.8494187391388444</v>
      </c>
      <c r="AB35" s="126">
        <f ca="1">OFFSET(IND!AE$25,$E35,0)</f>
        <v>10.159358018863305</v>
      </c>
      <c r="AC35" s="126">
        <f ca="1">OFFSET(IND!AF$25,$E35,0)</f>
        <v>10.459977115718498</v>
      </c>
      <c r="AD35" s="126">
        <f ca="1">OFFSET(IND!AG$25,$E35,0)</f>
        <v>10.790341424174221</v>
      </c>
      <c r="AE35" s="126">
        <f ca="1">OFFSET(IND!AH$25,$E35,0)</f>
        <v>11.095248459889891</v>
      </c>
      <c r="AF35" s="126">
        <f ca="1">OFFSET(IND!AI$25,$E35,0)</f>
        <v>11.397897104362011</v>
      </c>
      <c r="AG35" s="126">
        <f ca="1">OFFSET(IND!AJ$25,$E35,0)</f>
        <v>11.703090740652234</v>
      </c>
      <c r="AH35" s="126">
        <f ca="1">OFFSET(IND!AK$25,$E35,0)</f>
        <v>12.000277602474929</v>
      </c>
      <c r="AI35" s="126">
        <f ca="1">OFFSET(IND!AL$25,$E35,0)</f>
        <v>12.31404638239591</v>
      </c>
      <c r="AJ35" s="126">
        <f ca="1">OFFSET(IND!AM$25,$E35,0)</f>
        <v>14.040040465039715</v>
      </c>
      <c r="AK35" s="126">
        <f ca="1">OFFSET(IND!AN$25,$E35,0)</f>
        <v>16.175505071399506</v>
      </c>
      <c r="AL35" s="126">
        <f ca="1">OFFSET(IND!AO$25,$E35,0)</f>
        <v>19.968718673117117</v>
      </c>
      <c r="AM35" s="126">
        <f ca="1">OFFSET(IND!AP$25,$E35,0)</f>
        <v>23.830177362120729</v>
      </c>
      <c r="AQ35" s="4"/>
    </row>
    <row r="36" spans="1:43">
      <c r="A36" s="35" t="s">
        <v>336</v>
      </c>
      <c r="B36">
        <v>2.3622746235790002</v>
      </c>
      <c r="E36" s="129">
        <f ca="1">MATCH(F36,IND!$D$26:$D$255,0)</f>
        <v>46</v>
      </c>
      <c r="F36" s="4" t="str">
        <f t="shared" si="0"/>
        <v>IMIK</v>
      </c>
      <c r="G36" s="126">
        <f ca="1">OFFSET(IND!J$25,$E36,0)</f>
        <v>2.1376388478991801</v>
      </c>
      <c r="H36" s="126">
        <f ca="1">OFFSET(IND!K$25,$E36,0)</f>
        <v>2.1974041060152065</v>
      </c>
      <c r="I36" s="126">
        <f ca="1">OFFSET(IND!L$25,$E36,0)</f>
        <v>2.2148610730469636</v>
      </c>
      <c r="J36" s="126">
        <f ca="1">OFFSET(IND!M$25,$E36,0)</f>
        <v>2.2014400000000003</v>
      </c>
      <c r="K36" s="126">
        <f ca="1">OFFSET(IND!N$25,$E36,0)</f>
        <v>2.2014400000000003</v>
      </c>
      <c r="L36" s="126">
        <f ca="1">OFFSET(IND!O$25,$E36,0)</f>
        <v>2.2014400000000003</v>
      </c>
      <c r="M36" s="126">
        <f ca="1">OFFSET(IND!P$25,$E36,0)</f>
        <v>2.1947558746310198</v>
      </c>
      <c r="N36" s="126">
        <f ca="1">OFFSET(IND!Q$25,$E36,0)</f>
        <v>2.1724285349493599</v>
      </c>
      <c r="O36" s="203">
        <f ca="1">OFFSET(IND!R$25,$E36,0)</f>
        <v>2.0008615911845462</v>
      </c>
      <c r="P36" s="126">
        <f ca="1">OFFSET(IND!S$25,$E36,0)</f>
        <v>2.1775811855556797</v>
      </c>
      <c r="Q36" s="126">
        <f ca="1">OFFSET(IND!T$25,$E36,0)</f>
        <v>2.197495951325604</v>
      </c>
      <c r="R36" s="126">
        <f ca="1">OFFSET(IND!U$25,$E36,0)</f>
        <v>2.2220151128352206</v>
      </c>
      <c r="S36" s="126">
        <f ca="1">OFFSET(IND!V$25,$E36,0)</f>
        <v>2.2500213592128109</v>
      </c>
      <c r="T36" s="203">
        <f ca="1">OFFSET(IND!W$25,$E36,0)</f>
        <v>2.2828484931327901</v>
      </c>
      <c r="U36" s="126">
        <f ca="1">OFFSET(IND!X$25,$E36,0)</f>
        <v>2.3296603862762857</v>
      </c>
      <c r="V36" s="126">
        <f ca="1">OFFSET(IND!Y$25,$E36,0)</f>
        <v>2.3826059505260893</v>
      </c>
      <c r="W36" s="126">
        <f ca="1">OFFSET(IND!Z$25,$E36,0)</f>
        <v>2.4322422407067537</v>
      </c>
      <c r="X36" s="126">
        <f ca="1">OFFSET(IND!AA$25,$E36,0)</f>
        <v>2.4870457769421863</v>
      </c>
      <c r="Y36" s="205">
        <f ca="1">OFFSET(IND!AB$25,$E36,0)</f>
        <v>2.5492943162927397</v>
      </c>
      <c r="Z36" s="126">
        <f ca="1">OFFSET(IND!AC$25,$E36,0)</f>
        <v>2.6516038994283995</v>
      </c>
      <c r="AA36" s="126">
        <f ca="1">OFFSET(IND!AD$25,$E36,0)</f>
        <v>2.7359496497607898</v>
      </c>
      <c r="AB36" s="126">
        <f ca="1">OFFSET(IND!AE$25,$E36,0)</f>
        <v>2.8220438941286954</v>
      </c>
      <c r="AC36" s="126">
        <f ca="1">OFFSET(IND!AF$25,$E36,0)</f>
        <v>2.9055491988106934</v>
      </c>
      <c r="AD36" s="126">
        <f ca="1">OFFSET(IND!AG$25,$E36,0)</f>
        <v>2.9973170622706165</v>
      </c>
      <c r="AE36" s="126">
        <f ca="1">OFFSET(IND!AH$25,$E36,0)</f>
        <v>3.0820134610805252</v>
      </c>
      <c r="AF36" s="126">
        <f ca="1">OFFSET(IND!AI$25,$E36,0)</f>
        <v>3.1660825289894472</v>
      </c>
      <c r="AG36" s="126">
        <f ca="1">OFFSET(IND!AJ$25,$E36,0)</f>
        <v>3.2508585390700646</v>
      </c>
      <c r="AH36" s="126">
        <f ca="1">OFFSET(IND!AK$25,$E36,0)</f>
        <v>3.3334104451319244</v>
      </c>
      <c r="AI36" s="126">
        <f ca="1">OFFSET(IND!AL$25,$E36,0)</f>
        <v>3.4205684395544189</v>
      </c>
      <c r="AJ36" s="126">
        <f ca="1">OFFSET(IND!AM$25,$E36,0)</f>
        <v>3.900011240288809</v>
      </c>
      <c r="AK36" s="126">
        <f ca="1">OFFSET(IND!AN$25,$E36,0)</f>
        <v>4.4931958531665286</v>
      </c>
      <c r="AL36" s="126">
        <f ca="1">OFFSET(IND!AO$25,$E36,0)</f>
        <v>5.5468662980880872</v>
      </c>
      <c r="AM36" s="126">
        <f ca="1">OFFSET(IND!AP$25,$E36,0)</f>
        <v>6.6194937117002022</v>
      </c>
      <c r="AQ36" s="4"/>
    </row>
    <row r="37" spans="1:43">
      <c r="A37" s="35" t="s">
        <v>337</v>
      </c>
      <c r="B37">
        <v>1.594535370916</v>
      </c>
      <c r="E37" s="129">
        <f ca="1">MATCH(F37,IND!$D$26:$D$255,0)</f>
        <v>48</v>
      </c>
      <c r="F37" s="4" t="str">
        <f t="shared" si="0"/>
        <v>IMIL</v>
      </c>
      <c r="G37" s="126">
        <f ca="1">OFFSET(IND!J$25,$E37,0)</f>
        <v>1.4429062223319464</v>
      </c>
      <c r="H37" s="126">
        <f ca="1">OFFSET(IND!K$25,$E37,0)</f>
        <v>1.4832477715602643</v>
      </c>
      <c r="I37" s="126">
        <f ca="1">OFFSET(IND!L$25,$E37,0)</f>
        <v>1.4950312243067001</v>
      </c>
      <c r="J37" s="126">
        <f ca="1">OFFSET(IND!M$25,$E37,0)</f>
        <v>1.4859720000000001</v>
      </c>
      <c r="K37" s="126">
        <f ca="1">OFFSET(IND!N$25,$E37,0)</f>
        <v>1.4859720000000001</v>
      </c>
      <c r="L37" s="126">
        <f ca="1">OFFSET(IND!O$25,$E37,0)</f>
        <v>1.4859720000000001</v>
      </c>
      <c r="M37" s="126">
        <f ca="1">OFFSET(IND!P$25,$E37,0)</f>
        <v>1.4814602153759384</v>
      </c>
      <c r="N37" s="126">
        <f ca="1">OFFSET(IND!Q$25,$E37,0)</f>
        <v>1.466389261090818</v>
      </c>
      <c r="O37" s="203">
        <f ca="1">OFFSET(IND!R$25,$E37,0)</f>
        <v>1.3505815740495686</v>
      </c>
      <c r="P37" s="126">
        <f ca="1">OFFSET(IND!S$25,$E37,0)</f>
        <v>1.4698673002500837</v>
      </c>
      <c r="Q37" s="126">
        <f ca="1">OFFSET(IND!T$25,$E37,0)</f>
        <v>1.4833097671447826</v>
      </c>
      <c r="R37" s="126">
        <f ca="1">OFFSET(IND!U$25,$E37,0)</f>
        <v>1.4998602011637738</v>
      </c>
      <c r="S37" s="126">
        <f ca="1">OFFSET(IND!V$25,$E37,0)</f>
        <v>1.5187644174686472</v>
      </c>
      <c r="T37" s="203">
        <f ca="1">OFFSET(IND!W$25,$E37,0)</f>
        <v>1.5409227328646331</v>
      </c>
      <c r="U37" s="126">
        <f ca="1">OFFSET(IND!X$25,$E37,0)</f>
        <v>1.5725207607364926</v>
      </c>
      <c r="V37" s="126">
        <f ca="1">OFFSET(IND!Y$25,$E37,0)</f>
        <v>1.6082590166051098</v>
      </c>
      <c r="W37" s="126">
        <f ca="1">OFFSET(IND!Z$25,$E37,0)</f>
        <v>1.6417635124770584</v>
      </c>
      <c r="X37" s="126">
        <f ca="1">OFFSET(IND!AA$25,$E37,0)</f>
        <v>1.6787558994359755</v>
      </c>
      <c r="Y37" s="205">
        <f ca="1">OFFSET(IND!AB$25,$E37,0)</f>
        <v>1.720773663497599</v>
      </c>
      <c r="Z37" s="126">
        <f ca="1">OFFSET(IND!AC$25,$E37,0)</f>
        <v>1.7898326321141693</v>
      </c>
      <c r="AA37" s="126">
        <f ca="1">OFFSET(IND!AD$25,$E37,0)</f>
        <v>1.8467660135885329</v>
      </c>
      <c r="AB37" s="126">
        <f ca="1">OFFSET(IND!AE$25,$E37,0)</f>
        <v>1.904879628536869</v>
      </c>
      <c r="AC37" s="126">
        <f ca="1">OFFSET(IND!AF$25,$E37,0)</f>
        <v>1.9612457091972177</v>
      </c>
      <c r="AD37" s="126">
        <f ca="1">OFFSET(IND!AG$25,$E37,0)</f>
        <v>2.0231890170326658</v>
      </c>
      <c r="AE37" s="126">
        <f ca="1">OFFSET(IND!AH$25,$E37,0)</f>
        <v>2.0803590862293539</v>
      </c>
      <c r="AF37" s="126">
        <f ca="1">OFFSET(IND!AI$25,$E37,0)</f>
        <v>2.1371057070678763</v>
      </c>
      <c r="AG37" s="126">
        <f ca="1">OFFSET(IND!AJ$25,$E37,0)</f>
        <v>2.1943295138722929</v>
      </c>
      <c r="AH37" s="126">
        <f ca="1">OFFSET(IND!AK$25,$E37,0)</f>
        <v>2.2500520504640482</v>
      </c>
      <c r="AI37" s="126">
        <f ca="1">OFFSET(IND!AL$25,$E37,0)</f>
        <v>2.3088836966992319</v>
      </c>
      <c r="AJ37" s="126">
        <f ca="1">OFFSET(IND!AM$25,$E37,0)</f>
        <v>2.632507587194945</v>
      </c>
      <c r="AK37" s="126">
        <f ca="1">OFFSET(IND!AN$25,$E37,0)</f>
        <v>3.0329072008874061</v>
      </c>
      <c r="AL37" s="126">
        <f ca="1">OFFSET(IND!AO$25,$E37,0)</f>
        <v>3.744134751209458</v>
      </c>
      <c r="AM37" s="126">
        <f ca="1">OFFSET(IND!AP$25,$E37,0)</f>
        <v>4.4681582553976353</v>
      </c>
      <c r="AQ37" s="4"/>
    </row>
    <row r="38" spans="1:43">
      <c r="A38" s="35" t="s">
        <v>338</v>
      </c>
      <c r="B38">
        <v>31.93143244434</v>
      </c>
      <c r="E38" s="129">
        <f ca="1">MATCH(F38,IND!$D$26:$D$255,0)</f>
        <v>53</v>
      </c>
      <c r="F38" s="4" t="str">
        <f t="shared" si="0"/>
        <v>IMIO</v>
      </c>
      <c r="G38" s="126">
        <f ca="1">OFFSET(IND!J$25,$E38,0)</f>
        <v>28.894976807848312</v>
      </c>
      <c r="H38" s="126">
        <f ca="1">OFFSET(IND!K$25,$E38,0)</f>
        <v>29.702838130575874</v>
      </c>
      <c r="I38" s="126">
        <f ca="1">OFFSET(IND!L$25,$E38,0)</f>
        <v>29.938808139267341</v>
      </c>
      <c r="J38" s="126">
        <f ca="1">OFFSET(IND!M$25,$E38,0)</f>
        <v>29.757392277177463</v>
      </c>
      <c r="K38" s="126">
        <f ca="1">OFFSET(IND!N$25,$E38,0)</f>
        <v>29.757392277177463</v>
      </c>
      <c r="L38" s="126">
        <f ca="1">OFFSET(IND!O$25,$E38,0)</f>
        <v>29.757392277177463</v>
      </c>
      <c r="M38" s="126">
        <f ca="1">OFFSET(IND!P$25,$E38,0)</f>
        <v>29.667041352040016</v>
      </c>
      <c r="N38" s="126">
        <f ca="1">OFFSET(IND!Q$25,$E38,0)</f>
        <v>29.365237348563682</v>
      </c>
      <c r="O38" s="203">
        <f ca="1">OFFSET(IND!R$25,$E38,0)</f>
        <v>27.04612583636893</v>
      </c>
      <c r="P38" s="126">
        <f ca="1">OFFSET(IND!S$25,$E38,0)</f>
        <v>29.434886962161823</v>
      </c>
      <c r="Q38" s="126">
        <f ca="1">OFFSET(IND!T$25,$E38,0)</f>
        <v>29.704079625656512</v>
      </c>
      <c r="R38" s="126">
        <f ca="1">OFFSET(IND!U$25,$E38,0)</f>
        <v>30.03551101027255</v>
      </c>
      <c r="S38" s="126">
        <f ca="1">OFFSET(IND!V$25,$E38,0)</f>
        <v>30.414078157080656</v>
      </c>
      <c r="T38" s="203">
        <f ca="1">OFFSET(IND!W$25,$E38,0)</f>
        <v>30.857810396611264</v>
      </c>
      <c r="U38" s="126">
        <f ca="1">OFFSET(IND!X$25,$E38,0)</f>
        <v>31.490577979424472</v>
      </c>
      <c r="V38" s="126">
        <f ca="1">OFFSET(IND!Y$25,$E38,0)</f>
        <v>32.206255865134693</v>
      </c>
      <c r="W38" s="126">
        <f ca="1">OFFSET(IND!Z$25,$E38,0)</f>
        <v>32.87720149985099</v>
      </c>
      <c r="X38" s="126">
        <f ca="1">OFFSET(IND!AA$25,$E38,0)</f>
        <v>33.617994038341379</v>
      </c>
      <c r="Y38" s="205">
        <f ca="1">OFFSET(IND!AB$25,$E38,0)</f>
        <v>34.459422468884902</v>
      </c>
      <c r="Z38" s="126">
        <f ca="1">OFFSET(IND!AC$25,$E38,0)</f>
        <v>35.842365632942212</v>
      </c>
      <c r="AA38" s="126">
        <f ca="1">OFFSET(IND!AD$25,$E38,0)</f>
        <v>36.982487362153009</v>
      </c>
      <c r="AB38" s="126">
        <f ca="1">OFFSET(IND!AE$25,$E38,0)</f>
        <v>38.146243904444844</v>
      </c>
      <c r="AC38" s="126">
        <f ca="1">OFFSET(IND!AF$25,$E38,0)</f>
        <v>39.2750051283017</v>
      </c>
      <c r="AD38" s="126">
        <f ca="1">OFFSET(IND!AG$25,$E38,0)</f>
        <v>40.515453340115506</v>
      </c>
      <c r="AE38" s="126">
        <f ca="1">OFFSET(IND!AH$25,$E38,0)</f>
        <v>41.660314868865193</v>
      </c>
      <c r="AF38" s="126">
        <f ca="1">OFFSET(IND!AI$25,$E38,0)</f>
        <v>42.796696615423109</v>
      </c>
      <c r="AG38" s="126">
        <f ca="1">OFFSET(IND!AJ$25,$E38,0)</f>
        <v>43.94263426880584</v>
      </c>
      <c r="AH38" s="126">
        <f ca="1">OFFSET(IND!AK$25,$E38,0)</f>
        <v>45.058508174936129</v>
      </c>
      <c r="AI38" s="126">
        <f ca="1">OFFSET(IND!AL$25,$E38,0)</f>
        <v>46.236643681750856</v>
      </c>
      <c r="AJ38" s="126">
        <f ca="1">OFFSET(IND!AM$25,$E38,0)</f>
        <v>52.717386966111036</v>
      </c>
      <c r="AK38" s="126">
        <f ca="1">OFFSET(IND!AN$25,$E38,0)</f>
        <v>60.735605594912165</v>
      </c>
      <c r="AL38" s="126">
        <f ca="1">OFFSET(IND!AO$25,$E38,0)</f>
        <v>74.978321617333364</v>
      </c>
      <c r="AM38" s="126">
        <f ca="1">OFFSET(IND!AP$25,$E38,0)</f>
        <v>89.477283530494731</v>
      </c>
      <c r="AQ38" s="4"/>
    </row>
    <row r="39" spans="1:43">
      <c r="A39" s="35" t="s">
        <v>339</v>
      </c>
      <c r="B39">
        <v>16.901755910559999</v>
      </c>
      <c r="E39" s="129">
        <f ca="1">MATCH(F39,IND!$D$26:$D$255,0)</f>
        <v>51</v>
      </c>
      <c r="F39" s="4" t="str">
        <f t="shared" si="0"/>
        <v>IMIP</v>
      </c>
      <c r="G39" s="126">
        <f ca="1">OFFSET(IND!J$25,$E39,0)</f>
        <v>15.294517272248457</v>
      </c>
      <c r="H39" s="126">
        <f ca="1">OFFSET(IND!K$25,$E39,0)</f>
        <v>15.722129622872741</v>
      </c>
      <c r="I39" s="126">
        <f ca="1">OFFSET(IND!L$25,$E39,0)</f>
        <v>15.847031864451422</v>
      </c>
      <c r="J39" s="126">
        <f ca="1">OFFSET(IND!M$25,$E39,0)</f>
        <v>15.751005899293361</v>
      </c>
      <c r="K39" s="126">
        <f ca="1">OFFSET(IND!N$25,$E39,0)</f>
        <v>15.751005899293361</v>
      </c>
      <c r="L39" s="126">
        <f ca="1">OFFSET(IND!O$25,$E39,0)</f>
        <v>15.751005899293361</v>
      </c>
      <c r="M39" s="126">
        <f ca="1">OFFSET(IND!P$25,$E39,0)</f>
        <v>15.703181884958004</v>
      </c>
      <c r="N39" s="126">
        <f ca="1">OFFSET(IND!Q$25,$E39,0)</f>
        <v>15.543432784804764</v>
      </c>
      <c r="O39" s="203">
        <f ca="1">OFFSET(IND!R$25,$E39,0)</f>
        <v>14.315894471989827</v>
      </c>
      <c r="P39" s="126">
        <f ca="1">OFFSET(IND!S$25,$E39,0)</f>
        <v>15.58029930403633</v>
      </c>
      <c r="Q39" s="126">
        <f ca="1">OFFSET(IND!T$25,$E39,0)</f>
        <v>15.722786763665084</v>
      </c>
      <c r="R39" s="126">
        <f ca="1">OFFSET(IND!U$25,$E39,0)</f>
        <v>15.898218052995567</v>
      </c>
      <c r="S39" s="126">
        <f ca="1">OFFSET(IND!V$25,$E39,0)</f>
        <v>16.098598963631556</v>
      </c>
      <c r="T39" s="203">
        <f ca="1">OFFSET(IND!W$25,$E39,0)</f>
        <v>16.333472673580719</v>
      </c>
      <c r="U39" s="126">
        <f ca="1">OFFSET(IND!X$25,$E39,0)</f>
        <v>16.668405447156328</v>
      </c>
      <c r="V39" s="126">
        <f ca="1">OFFSET(IND!Y$25,$E39,0)</f>
        <v>17.047223809155778</v>
      </c>
      <c r="W39" s="126">
        <f ca="1">OFFSET(IND!Z$25,$E39,0)</f>
        <v>17.402364762102341</v>
      </c>
      <c r="X39" s="126">
        <f ca="1">OFFSET(IND!AA$25,$E39,0)</f>
        <v>17.79447666274303</v>
      </c>
      <c r="Y39" s="205">
        <f ca="1">OFFSET(IND!AB$25,$E39,0)</f>
        <v>18.23985655523747</v>
      </c>
      <c r="Z39" s="126">
        <f ca="1">OFFSET(IND!AC$25,$E39,0)</f>
        <v>18.971867805838905</v>
      </c>
      <c r="AA39" s="126">
        <f ca="1">OFFSET(IND!AD$25,$E39,0)</f>
        <v>19.57535025871784</v>
      </c>
      <c r="AB39" s="126">
        <f ca="1">OFFSET(IND!AE$25,$E39,0)</f>
        <v>20.191342950289759</v>
      </c>
      <c r="AC39" s="126">
        <f ca="1">OFFSET(IND!AF$25,$E39,0)</f>
        <v>20.788812128040885</v>
      </c>
      <c r="AD39" s="126">
        <f ca="1">OFFSET(IND!AG$25,$E39,0)</f>
        <v>21.445398798003634</v>
      </c>
      <c r="AE39" s="126">
        <f ca="1">OFFSET(IND!AH$25,$E39,0)</f>
        <v>22.051390093384736</v>
      </c>
      <c r="AF39" s="126">
        <f ca="1">OFFSET(IND!AI$25,$E39,0)</f>
        <v>22.652892920889244</v>
      </c>
      <c r="AG39" s="126">
        <f ca="1">OFFSET(IND!AJ$25,$E39,0)</f>
        <v>23.2594538241609</v>
      </c>
      <c r="AH39" s="126">
        <f ca="1">OFFSET(IND!AK$25,$E39,0)</f>
        <v>23.850101563539788</v>
      </c>
      <c r="AI39" s="126">
        <f ca="1">OFFSET(IND!AL$25,$E39,0)</f>
        <v>24.473705243094663</v>
      </c>
      <c r="AJ39" s="126">
        <f ca="1">OFFSET(IND!AM$25,$E39,0)</f>
        <v>27.904053734419026</v>
      </c>
      <c r="AK39" s="126">
        <f ca="1">OFFSET(IND!AN$25,$E39,0)</f>
        <v>32.148209530991728</v>
      </c>
      <c r="AL39" s="126">
        <f ca="1">OFFSET(IND!AO$25,$E39,0)</f>
        <v>39.687079268014095</v>
      </c>
      <c r="AM39" s="126">
        <f ca="1">OFFSET(IND!AP$25,$E39,0)</f>
        <v>47.361583555911196</v>
      </c>
      <c r="AQ39" s="4"/>
    </row>
    <row r="40" spans="1:43">
      <c r="A40" s="35" t="s">
        <v>340</v>
      </c>
      <c r="B40">
        <v>28.149155918999998</v>
      </c>
      <c r="E40" s="129">
        <f ca="1">MATCH(F40,IND!$D$26:$D$255,0)</f>
        <v>63</v>
      </c>
      <c r="F40" s="4" t="str">
        <f t="shared" si="0"/>
        <v>IMIR</v>
      </c>
      <c r="G40" s="126">
        <f ca="1">OFFSET(IND!J$25,$E40,0)</f>
        <v>51.488523217763458</v>
      </c>
      <c r="H40" s="126">
        <f ca="1">OFFSET(IND!K$25,$E40,0)</f>
        <v>52.928067078573662</v>
      </c>
      <c r="I40" s="126">
        <f ca="1">OFFSET(IND!L$25,$E40,0)</f>
        <v>53.348546643309163</v>
      </c>
      <c r="J40" s="126">
        <f ca="1">OFFSET(IND!M$25,$E40,0)</f>
        <v>46.045999999999999</v>
      </c>
      <c r="K40" s="126">
        <f ca="1">OFFSET(IND!N$25,$E40,0)</f>
        <v>46.045999999999999</v>
      </c>
      <c r="L40" s="126">
        <f ca="1">OFFSET(IND!O$25,$E40,0)</f>
        <v>46.045999999999999</v>
      </c>
      <c r="M40" s="126">
        <f ca="1">OFFSET(IND!P$25,$E40,0)</f>
        <v>45.906192766216627</v>
      </c>
      <c r="N40" s="126">
        <f ca="1">OFFSET(IND!Q$25,$E40,0)</f>
        <v>45.439187223035027</v>
      </c>
      <c r="O40" s="203">
        <f ca="1">OFFSET(IND!R$25,$E40,0)</f>
        <v>41.850639957338657</v>
      </c>
      <c r="P40" s="126">
        <f ca="1">OFFSET(IND!S$25,$E40,0)</f>
        <v>45.546961656959461</v>
      </c>
      <c r="Q40" s="126">
        <f ca="1">OFFSET(IND!T$25,$E40,0)</f>
        <v>45.963505057934249</v>
      </c>
      <c r="R40" s="126">
        <f ca="1">OFFSET(IND!U$25,$E40,0)</f>
        <v>46.476355424454255</v>
      </c>
      <c r="S40" s="126">
        <f ca="1">OFFSET(IND!V$25,$E40,0)</f>
        <v>47.062142736714648</v>
      </c>
      <c r="T40" s="203">
        <f ca="1">OFFSET(IND!W$25,$E40,0)</f>
        <v>47.74876522403175</v>
      </c>
      <c r="U40" s="126">
        <f ca="1">OFFSET(IND!X$25,$E40,0)</f>
        <v>48.72789726110085</v>
      </c>
      <c r="V40" s="126">
        <f ca="1">OFFSET(IND!Y$25,$E40,0)</f>
        <v>49.835323060326104</v>
      </c>
      <c r="W40" s="126">
        <f ca="1">OFFSET(IND!Z$25,$E40,0)</f>
        <v>50.87353105948069</v>
      </c>
      <c r="X40" s="126">
        <f ca="1">OFFSET(IND!AA$25,$E40,0)</f>
        <v>52.019818775474192</v>
      </c>
      <c r="Y40" s="205">
        <f ca="1">OFFSET(IND!AB$25,$E40,0)</f>
        <v>53.321828479547698</v>
      </c>
      <c r="Z40" s="126">
        <f ca="1">OFFSET(IND!AC$25,$E40,0)</f>
        <v>55.461767367305072</v>
      </c>
      <c r="AA40" s="126">
        <f ca="1">OFFSET(IND!AD$25,$E40,0)</f>
        <v>57.225969171490171</v>
      </c>
      <c r="AB40" s="126">
        <f ca="1">OFFSET(IND!AE$25,$E40,0)</f>
        <v>59.026743017774685</v>
      </c>
      <c r="AC40" s="126">
        <f ca="1">OFFSET(IND!AF$25,$E40,0)</f>
        <v>60.773365800765497</v>
      </c>
      <c r="AD40" s="126">
        <f ca="1">OFFSET(IND!AG$25,$E40,0)</f>
        <v>62.692810818969775</v>
      </c>
      <c r="AE40" s="126">
        <f ca="1">OFFSET(IND!AH$25,$E40,0)</f>
        <v>64.464346895174913</v>
      </c>
      <c r="AF40" s="126">
        <f ca="1">OFFSET(IND!AI$25,$E40,0)</f>
        <v>66.222761524206007</v>
      </c>
      <c r="AG40" s="126">
        <f ca="1">OFFSET(IND!AJ$25,$E40,0)</f>
        <v>67.995962774375045</v>
      </c>
      <c r="AH40" s="126">
        <f ca="1">OFFSET(IND!AK$25,$E40,0)</f>
        <v>69.722643976917198</v>
      </c>
      <c r="AI40" s="126">
        <f ca="1">OFFSET(IND!AL$25,$E40,0)</f>
        <v>71.545667548387769</v>
      </c>
      <c r="AJ40" s="126">
        <f ca="1">OFFSET(IND!AM$25,$E40,0)</f>
        <v>81.573841472099403</v>
      </c>
      <c r="AK40" s="126">
        <f ca="1">OFFSET(IND!AN$25,$E40,0)</f>
        <v>93.981074321764851</v>
      </c>
      <c r="AL40" s="126">
        <f ca="1">OFFSET(IND!AO$25,$E40,0)</f>
        <v>116.0199712741497</v>
      </c>
      <c r="AM40" s="126">
        <f ca="1">OFFSET(IND!AP$25,$E40,0)</f>
        <v>138.45537804752686</v>
      </c>
      <c r="AQ40" s="4"/>
    </row>
    <row r="41" spans="1:43">
      <c r="A41" s="35" t="s">
        <v>341</v>
      </c>
      <c r="B41">
        <v>5.2585839407999997E-2</v>
      </c>
      <c r="E41" s="129">
        <f ca="1">MATCH(F41,IND!$D$26:$D$255,0)</f>
        <v>56</v>
      </c>
      <c r="F41" s="4" t="str">
        <f t="shared" si="0"/>
        <v>IMIS</v>
      </c>
      <c r="G41" s="126">
        <f ca="1">OFFSET(IND!J$25,$E41,0)</f>
        <v>20.275122960000004</v>
      </c>
      <c r="H41" s="126">
        <f ca="1">OFFSET(IND!K$25,$E41,0)</f>
        <v>20.841985766703509</v>
      </c>
      <c r="I41" s="126">
        <f ca="1">OFFSET(IND!L$25,$E41,0)</f>
        <v>21.007561983390151</v>
      </c>
      <c r="J41" s="126">
        <f ca="1">OFFSET(IND!M$25,$E41,0)</f>
        <v>0.90805719120000006</v>
      </c>
      <c r="K41" s="126">
        <f ca="1">OFFSET(IND!N$25,$E41,0)</f>
        <v>0.90805719120000006</v>
      </c>
      <c r="L41" s="126">
        <f ca="1">OFFSET(IND!O$25,$E41,0)</f>
        <v>0.90805719120000006</v>
      </c>
      <c r="M41" s="126">
        <f ca="1">OFFSET(IND!P$25,$E41,0)</f>
        <v>0.90530010124606763</v>
      </c>
      <c r="N41" s="126">
        <f ca="1">OFFSET(IND!Q$25,$E41,0)</f>
        <v>0.89609044694783724</v>
      </c>
      <c r="O41" s="203">
        <f ca="1">OFFSET(IND!R$25,$E41,0)</f>
        <v>0.82532195130051311</v>
      </c>
      <c r="P41" s="126">
        <f ca="1">OFFSET(IND!S$25,$E41,0)</f>
        <v>0.89821582916893328</v>
      </c>
      <c r="Q41" s="126">
        <f ca="1">OFFSET(IND!T$25,$E41,0)</f>
        <v>0.90643033706760112</v>
      </c>
      <c r="R41" s="126">
        <f ca="1">OFFSET(IND!U$25,$E41,0)</f>
        <v>0.91654408122188269</v>
      </c>
      <c r="S41" s="126">
        <f ca="1">OFFSET(IND!V$25,$E41,0)</f>
        <v>0.92809618957899886</v>
      </c>
      <c r="T41" s="203">
        <f ca="1">OFFSET(IND!W$25,$E41,0)</f>
        <v>0.94163683344052707</v>
      </c>
      <c r="U41" s="126">
        <f ca="1">OFFSET(IND!X$25,$E41,0)</f>
        <v>0.96094595665198734</v>
      </c>
      <c r="V41" s="126">
        <f ca="1">OFFSET(IND!Y$25,$E41,0)</f>
        <v>0.98278511663780377</v>
      </c>
      <c r="W41" s="126">
        <f ca="1">OFFSET(IND!Z$25,$E41,0)</f>
        <v>1.00325925640225</v>
      </c>
      <c r="X41" s="126">
        <f ca="1">OFFSET(IND!AA$25,$E41,0)</f>
        <v>1.0258647987662366</v>
      </c>
      <c r="Y41" s="205">
        <f ca="1">OFFSET(IND!AB$25,$E41,0)</f>
        <v>1.0515412804323125</v>
      </c>
      <c r="Z41" s="126">
        <f ca="1">OFFSET(IND!AC$25,$E41,0)</f>
        <v>1.0937422728259323</v>
      </c>
      <c r="AA41" s="126">
        <f ca="1">OFFSET(IND!AD$25,$E41,0)</f>
        <v>1.1285334845493891</v>
      </c>
      <c r="AB41" s="126">
        <f ca="1">OFFSET(IND!AE$25,$E41,0)</f>
        <v>1.1640459208271012</v>
      </c>
      <c r="AC41" s="126">
        <f ca="1">OFFSET(IND!AF$25,$E41,0)</f>
        <v>1.1984904627722988</v>
      </c>
      <c r="AD41" s="126">
        <f ca="1">OFFSET(IND!AG$25,$E41,0)</f>
        <v>1.2363431720606932</v>
      </c>
      <c r="AE41" s="126">
        <f ca="1">OFFSET(IND!AH$25,$E41,0)</f>
        <v>1.2712790204181685</v>
      </c>
      <c r="AF41" s="126">
        <f ca="1">OFFSET(IND!AI$25,$E41,0)</f>
        <v>1.3059561052681656</v>
      </c>
      <c r="AG41" s="126">
        <f ca="1">OFFSET(IND!AJ$25,$E41,0)</f>
        <v>1.3409247919436817</v>
      </c>
      <c r="AH41" s="126">
        <f ca="1">OFFSET(IND!AK$25,$E41,0)</f>
        <v>1.3749760728992102</v>
      </c>
      <c r="AI41" s="126">
        <f ca="1">OFFSET(IND!AL$25,$E41,0)</f>
        <v>1.41092728828819</v>
      </c>
      <c r="AJ41" s="126">
        <f ca="1">OFFSET(IND!AM$25,$E41,0)</f>
        <v>1.6086894271499947</v>
      </c>
      <c r="AK41" s="126">
        <f ca="1">OFFSET(IND!AN$25,$E41,0)</f>
        <v>1.8533681617204585</v>
      </c>
      <c r="AL41" s="126">
        <f ca="1">OFFSET(IND!AO$25,$E41,0)</f>
        <v>2.2879896025346187</v>
      </c>
      <c r="AM41" s="126">
        <f ca="1">OFFSET(IND!AP$25,$E41,0)</f>
        <v>2.7304304759668891</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38.765923123988252</v>
      </c>
      <c r="I44" s="126">
        <f ca="1">OFFSET(IND!L$25,$E44,0)</f>
        <v>35.585500110436485</v>
      </c>
      <c r="J44" s="126">
        <f ca="1">OFFSET(IND!M$25,$E44,0)</f>
        <v>11.427588</v>
      </c>
      <c r="K44" s="126">
        <f ca="1">OFFSET(IND!N$25,$E44,0)</f>
        <v>11.427588</v>
      </c>
      <c r="L44" s="126">
        <f ca="1">OFFSET(IND!O$25,$E44,0)</f>
        <v>11.427588</v>
      </c>
      <c r="M44" s="126">
        <f ca="1">OFFSET(IND!P$25,$E44,0)</f>
        <v>11.216899002805611</v>
      </c>
      <c r="N44" s="126">
        <f ca="1">OFFSET(IND!Q$25,$E44,0)</f>
        <v>10.771093298597194</v>
      </c>
      <c r="O44" s="203">
        <f ca="1">OFFSET(IND!R$25,$E44,0)</f>
        <v>8.8474111503006014</v>
      </c>
      <c r="P44" s="126">
        <f ca="1">OFFSET(IND!S$25,$E44,0)</f>
        <v>10.03828271081359</v>
      </c>
      <c r="Q44" s="126">
        <f ca="1">OFFSET(IND!T$25,$E44,0)</f>
        <v>9.7941044803736368</v>
      </c>
      <c r="R44" s="126">
        <f ca="1">OFFSET(IND!U$25,$E44,0)</f>
        <v>9.653336022275079</v>
      </c>
      <c r="S44" s="126">
        <f ca="1">OFFSET(IND!V$25,$E44,0)</f>
        <v>9.5633331163258468</v>
      </c>
      <c r="T44" s="203">
        <f ca="1">OFFSET(IND!W$25,$E44,0)</f>
        <v>9.527600002888704</v>
      </c>
      <c r="U44" s="126">
        <f ca="1">OFFSET(IND!X$25,$E44,0)</f>
        <v>9.7007107384000051</v>
      </c>
      <c r="V44" s="126">
        <f ca="1">OFFSET(IND!Y$25,$E44,0)</f>
        <v>9.8811546880446599</v>
      </c>
      <c r="W44" s="126">
        <f ca="1">OFFSET(IND!Z$25,$E44,0)</f>
        <v>10.026583620487001</v>
      </c>
      <c r="X44" s="126">
        <f ca="1">OFFSET(IND!AA$25,$E44,0)</f>
        <v>10.155359500334024</v>
      </c>
      <c r="Y44" s="205">
        <f ca="1">OFFSET(IND!AB$25,$E44,0)</f>
        <v>10.418601247557067</v>
      </c>
      <c r="Z44" s="126">
        <f ca="1">OFFSET(IND!AC$25,$E44,0)</f>
        <v>11.322568623346156</v>
      </c>
      <c r="AA44" s="126">
        <f ca="1">OFFSET(IND!AD$25,$E44,0)</f>
        <v>11.880422952571685</v>
      </c>
      <c r="AB44" s="126">
        <f ca="1">OFFSET(IND!AE$25,$E44,0)</f>
        <v>12.419987910024432</v>
      </c>
      <c r="AC44" s="126">
        <f ca="1">OFFSET(IND!AF$25,$E44,0)</f>
        <v>12.931122273378888</v>
      </c>
      <c r="AD44" s="126">
        <f ca="1">OFFSET(IND!AG$25,$E44,0)</f>
        <v>13.436082237139603</v>
      </c>
      <c r="AE44" s="126">
        <f ca="1">OFFSET(IND!AH$25,$E44,0)</f>
        <v>13.896848691833089</v>
      </c>
      <c r="AF44" s="126">
        <f ca="1">OFFSET(IND!AI$25,$E44,0)</f>
        <v>14.314116058348342</v>
      </c>
      <c r="AG44" s="126">
        <f ca="1">OFFSET(IND!AJ$25,$E44,0)</f>
        <v>14.691506031429968</v>
      </c>
      <c r="AH44" s="126">
        <f ca="1">OFFSET(IND!AK$25,$E44,0)</f>
        <v>15.02830884298263</v>
      </c>
      <c r="AI44" s="126">
        <f ca="1">OFFSET(IND!AL$25,$E44,0)</f>
        <v>15.364910993923102</v>
      </c>
      <c r="AJ44" s="126">
        <f ca="1">OFFSET(IND!AM$25,$E44,0)</f>
        <v>17.121848067029351</v>
      </c>
      <c r="AK44" s="126">
        <f ca="1">OFFSET(IND!AN$25,$E44,0)</f>
        <v>19.478395764281004</v>
      </c>
      <c r="AL44" s="126">
        <f ca="1">OFFSET(IND!AO$25,$E44,0)</f>
        <v>23.491945430614631</v>
      </c>
      <c r="AM44" s="126">
        <f ca="1">OFFSET(IND!AP$25,$E44,0)</f>
        <v>27.605430200972556</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0.5100779358419506</v>
      </c>
      <c r="I46" s="126">
        <f ca="1">OFFSET(IND!L$25,$E46,0)</f>
        <v>0.46823026461100631</v>
      </c>
      <c r="J46" s="126">
        <f ca="1">OFFSET(IND!M$25,$E46,0)</f>
        <v>0.15036300000000002</v>
      </c>
      <c r="K46" s="126">
        <f ca="1">OFFSET(IND!N$25,$E46,0)</f>
        <v>0.15036300000000002</v>
      </c>
      <c r="L46" s="126">
        <f ca="1">OFFSET(IND!O$25,$E46,0)</f>
        <v>0.15036300000000002</v>
      </c>
      <c r="M46" s="126">
        <f ca="1">OFFSET(IND!P$25,$E46,0)</f>
        <v>0.14759077635270543</v>
      </c>
      <c r="N46" s="126">
        <f ca="1">OFFSET(IND!Q$25,$E46,0)</f>
        <v>0.1417249118236473</v>
      </c>
      <c r="O46" s="203">
        <f ca="1">OFFSET(IND!R$25,$E46,0)</f>
        <v>0.11641330460921845</v>
      </c>
      <c r="P46" s="126">
        <f ca="1">OFFSET(IND!S$25,$E46,0)</f>
        <v>0.13208266724754725</v>
      </c>
      <c r="Q46" s="126">
        <f ca="1">OFFSET(IND!T$25,$E46,0)</f>
        <v>0.12886979579438998</v>
      </c>
      <c r="R46" s="126">
        <f ca="1">OFFSET(IND!U$25,$E46,0)</f>
        <v>0.12701757924046159</v>
      </c>
      <c r="S46" s="126">
        <f ca="1">OFFSET(IND!V$25,$E46,0)</f>
        <v>0.12583333047797168</v>
      </c>
      <c r="T46" s="203">
        <f ca="1">OFFSET(IND!W$25,$E46,0)</f>
        <v>0.12536315793274611</v>
      </c>
      <c r="U46" s="126">
        <f ca="1">OFFSET(IND!X$25,$E46,0)</f>
        <v>0.12764093076842112</v>
      </c>
      <c r="V46" s="126">
        <f ca="1">OFFSET(IND!Y$25,$E46,0)</f>
        <v>0.13001519326374553</v>
      </c>
      <c r="W46" s="126">
        <f ca="1">OFFSET(IND!Z$25,$E46,0)</f>
        <v>0.13192873184851317</v>
      </c>
      <c r="X46" s="126">
        <f ca="1">OFFSET(IND!AA$25,$E46,0)</f>
        <v>0.13362315132018454</v>
      </c>
      <c r="Y46" s="205">
        <f ca="1">OFFSET(IND!AB$25,$E46,0)</f>
        <v>0.13708685852048774</v>
      </c>
      <c r="Z46" s="126">
        <f ca="1">OFFSET(IND!AC$25,$E46,0)</f>
        <v>0.14898116609665996</v>
      </c>
      <c r="AA46" s="126">
        <f ca="1">OFFSET(IND!AD$25,$E46,0)</f>
        <v>0.15632135463910116</v>
      </c>
      <c r="AB46" s="126">
        <f ca="1">OFFSET(IND!AE$25,$E46,0)</f>
        <v>0.16342089355295308</v>
      </c>
      <c r="AC46" s="126">
        <f ca="1">OFFSET(IND!AF$25,$E46,0)</f>
        <v>0.17014634570235382</v>
      </c>
      <c r="AD46" s="126">
        <f ca="1">OFFSET(IND!AG$25,$E46,0)</f>
        <v>0.17679055575183691</v>
      </c>
      <c r="AE46" s="126">
        <f ca="1">OFFSET(IND!AH$25,$E46,0)</f>
        <v>0.18285327226096174</v>
      </c>
      <c r="AF46" s="126">
        <f ca="1">OFFSET(IND!AI$25,$E46,0)</f>
        <v>0.18834363234668874</v>
      </c>
      <c r="AG46" s="126">
        <f ca="1">OFFSET(IND!AJ$25,$E46,0)</f>
        <v>0.19330928988723647</v>
      </c>
      <c r="AH46" s="126">
        <f ca="1">OFFSET(IND!AK$25,$E46,0)</f>
        <v>0.19774090582871887</v>
      </c>
      <c r="AI46" s="126">
        <f ca="1">OFFSET(IND!AL$25,$E46,0)</f>
        <v>0.20216988149898824</v>
      </c>
      <c r="AJ46" s="126">
        <f ca="1">OFFSET(IND!AM$25,$E46,0)</f>
        <v>0.22528747456617573</v>
      </c>
      <c r="AK46" s="126">
        <f ca="1">OFFSET(IND!AN$25,$E46,0)</f>
        <v>0.25629468110896064</v>
      </c>
      <c r="AL46" s="126">
        <f ca="1">OFFSET(IND!AO$25,$E46,0)</f>
        <v>0.30910454513966629</v>
      </c>
      <c r="AM46" s="126">
        <f ca="1">OFFSET(IND!AP$25,$E46,0)</f>
        <v>0.36322934474963903</v>
      </c>
      <c r="AQ46" s="4"/>
    </row>
    <row r="47" spans="1:43">
      <c r="A47" s="35" t="s">
        <v>347</v>
      </c>
      <c r="B47">
        <v>0.80432667377019995</v>
      </c>
      <c r="E47" s="129">
        <f ca="1">MATCH(F47,IND!$D$26:$D$255,0)</f>
        <v>130</v>
      </c>
      <c r="F47" s="4" t="str">
        <f t="shared" si="0"/>
        <v>INFK</v>
      </c>
      <c r="G47" s="126">
        <f ca="1">OFFSET(IND!J$25,$E47,0)</f>
        <v>0.66789588210349726</v>
      </c>
      <c r="H47" s="126">
        <f ca="1">OFFSET(IND!K$25,$E47,0)</f>
        <v>0.56675326204661181</v>
      </c>
      <c r="I47" s="126">
        <f ca="1">OFFSET(IND!L$25,$E47,0)</f>
        <v>0.52025584956778481</v>
      </c>
      <c r="J47" s="126">
        <f ca="1">OFFSET(IND!M$25,$E47,0)</f>
        <v>0.16707000000000002</v>
      </c>
      <c r="K47" s="126">
        <f ca="1">OFFSET(IND!N$25,$E47,0)</f>
        <v>0.16707000000000002</v>
      </c>
      <c r="L47" s="126">
        <f ca="1">OFFSET(IND!O$25,$E47,0)</f>
        <v>0.16707000000000002</v>
      </c>
      <c r="M47" s="126">
        <f ca="1">OFFSET(IND!P$25,$E47,0)</f>
        <v>0.16398975150300604</v>
      </c>
      <c r="N47" s="126">
        <f ca="1">OFFSET(IND!Q$25,$E47,0)</f>
        <v>0.15747212424849702</v>
      </c>
      <c r="O47" s="203">
        <f ca="1">OFFSET(IND!R$25,$E47,0)</f>
        <v>0.12934811623246498</v>
      </c>
      <c r="P47" s="126">
        <f ca="1">OFFSET(IND!S$25,$E47,0)</f>
        <v>0.14675851916394142</v>
      </c>
      <c r="Q47" s="126">
        <f ca="1">OFFSET(IND!T$25,$E47,0)</f>
        <v>0.14318866199376667</v>
      </c>
      <c r="R47" s="126">
        <f ca="1">OFFSET(IND!U$25,$E47,0)</f>
        <v>0.14113064360051292</v>
      </c>
      <c r="S47" s="126">
        <f ca="1">OFFSET(IND!V$25,$E47,0)</f>
        <v>0.13981481164219081</v>
      </c>
      <c r="T47" s="203">
        <f ca="1">OFFSET(IND!W$25,$E47,0)</f>
        <v>0.1392923977030513</v>
      </c>
      <c r="U47" s="126">
        <f ca="1">OFFSET(IND!X$25,$E47,0)</f>
        <v>0.14182325640935686</v>
      </c>
      <c r="V47" s="126">
        <f ca="1">OFFSET(IND!Y$25,$E47,0)</f>
        <v>0.14446132584860619</v>
      </c>
      <c r="W47" s="126">
        <f ca="1">OFFSET(IND!Z$25,$E47,0)</f>
        <v>0.14658747983168136</v>
      </c>
      <c r="X47" s="126">
        <f ca="1">OFFSET(IND!AA$25,$E47,0)</f>
        <v>0.14847016813353842</v>
      </c>
      <c r="Y47" s="205">
        <f ca="1">OFFSET(IND!AB$25,$E47,0)</f>
        <v>0.15231873168943086</v>
      </c>
      <c r="Z47" s="126">
        <f ca="1">OFFSET(IND!AC$25,$E47,0)</f>
        <v>0.16553462899628887</v>
      </c>
      <c r="AA47" s="126">
        <f ca="1">OFFSET(IND!AD$25,$E47,0)</f>
        <v>0.17369039404344574</v>
      </c>
      <c r="AB47" s="126">
        <f ca="1">OFFSET(IND!AE$25,$E47,0)</f>
        <v>0.18157877061439234</v>
      </c>
      <c r="AC47" s="126">
        <f ca="1">OFFSET(IND!AF$25,$E47,0)</f>
        <v>0.18905149522483761</v>
      </c>
      <c r="AD47" s="126">
        <f ca="1">OFFSET(IND!AG$25,$E47,0)</f>
        <v>0.19643395083537438</v>
      </c>
      <c r="AE47" s="126">
        <f ca="1">OFFSET(IND!AH$25,$E47,0)</f>
        <v>0.20317030251217974</v>
      </c>
      <c r="AF47" s="126">
        <f ca="1">OFFSET(IND!AI$25,$E47,0)</f>
        <v>0.20927070260743197</v>
      </c>
      <c r="AG47" s="126">
        <f ca="1">OFFSET(IND!AJ$25,$E47,0)</f>
        <v>0.21478809987470723</v>
      </c>
      <c r="AH47" s="126">
        <f ca="1">OFFSET(IND!AK$25,$E47,0)</f>
        <v>0.21971211758746545</v>
      </c>
      <c r="AI47" s="126">
        <f ca="1">OFFSET(IND!AL$25,$E47,0)</f>
        <v>0.22463320166554254</v>
      </c>
      <c r="AJ47" s="126">
        <f ca="1">OFFSET(IND!AM$25,$E47,0)</f>
        <v>0.25031941618463976</v>
      </c>
      <c r="AK47" s="126">
        <f ca="1">OFFSET(IND!AN$25,$E47,0)</f>
        <v>0.28477186789884523</v>
      </c>
      <c r="AL47" s="126">
        <f ca="1">OFFSET(IND!AO$25,$E47,0)</f>
        <v>0.34344949459962931</v>
      </c>
      <c r="AM47" s="126">
        <f ca="1">OFFSET(IND!AP$25,$E47,0)</f>
        <v>0.40358816083293236</v>
      </c>
      <c r="AQ47" s="4"/>
    </row>
    <row r="48" spans="1:43">
      <c r="A48" s="35" t="s">
        <v>348</v>
      </c>
      <c r="B48">
        <v>0.241298002131</v>
      </c>
      <c r="E48" s="129">
        <f ca="1">MATCH(F48,IND!$D$26:$D$255,0)</f>
        <v>132</v>
      </c>
      <c r="F48" s="4" t="str">
        <f t="shared" si="0"/>
        <v>INFL</v>
      </c>
      <c r="G48" s="126">
        <f ca="1">OFFSET(IND!J$25,$E48,0)</f>
        <v>0.20036876463104916</v>
      </c>
      <c r="H48" s="126">
        <f ca="1">OFFSET(IND!K$25,$E48,0)</f>
        <v>0.17002597861398352</v>
      </c>
      <c r="I48" s="126">
        <f ca="1">OFFSET(IND!L$25,$E48,0)</f>
        <v>0.15607675487033543</v>
      </c>
      <c r="J48" s="126">
        <f ca="1">OFFSET(IND!M$25,$E48,0)</f>
        <v>5.0121000000000006E-2</v>
      </c>
      <c r="K48" s="126">
        <f ca="1">OFFSET(IND!N$25,$E48,0)</f>
        <v>5.0121000000000006E-2</v>
      </c>
      <c r="L48" s="126">
        <f ca="1">OFFSET(IND!O$25,$E48,0)</f>
        <v>5.0121000000000006E-2</v>
      </c>
      <c r="M48" s="126">
        <f ca="1">OFFSET(IND!P$25,$E48,0)</f>
        <v>4.9196925450901804E-2</v>
      </c>
      <c r="N48" s="126">
        <f ca="1">OFFSET(IND!Q$25,$E48,0)</f>
        <v>4.7241637274549095E-2</v>
      </c>
      <c r="O48" s="203">
        <f ca="1">OFFSET(IND!R$25,$E48,0)</f>
        <v>3.8804434869739481E-2</v>
      </c>
      <c r="P48" s="126">
        <f ca="1">OFFSET(IND!S$25,$E48,0)</f>
        <v>4.4027555749182413E-2</v>
      </c>
      <c r="Q48" s="126">
        <f ca="1">OFFSET(IND!T$25,$E48,0)</f>
        <v>4.2956598598129989E-2</v>
      </c>
      <c r="R48" s="126">
        <f ca="1">OFFSET(IND!U$25,$E48,0)</f>
        <v>4.233919308015386E-2</v>
      </c>
      <c r="S48" s="126">
        <f ca="1">OFFSET(IND!V$25,$E48,0)</f>
        <v>4.1944443492657225E-2</v>
      </c>
      <c r="T48" s="203">
        <f ca="1">OFFSET(IND!W$25,$E48,0)</f>
        <v>4.1787719310915371E-2</v>
      </c>
      <c r="U48" s="126">
        <f ca="1">OFFSET(IND!X$25,$E48,0)</f>
        <v>4.2546976922807039E-2</v>
      </c>
      <c r="V48" s="126">
        <f ca="1">OFFSET(IND!Y$25,$E48,0)</f>
        <v>4.3338397754581835E-2</v>
      </c>
      <c r="W48" s="126">
        <f ca="1">OFFSET(IND!Z$25,$E48,0)</f>
        <v>4.3976243949504383E-2</v>
      </c>
      <c r="X48" s="126">
        <f ca="1">OFFSET(IND!AA$25,$E48,0)</f>
        <v>4.4541050440061507E-2</v>
      </c>
      <c r="Y48" s="205">
        <f ca="1">OFFSET(IND!AB$25,$E48,0)</f>
        <v>4.5695619506829238E-2</v>
      </c>
      <c r="Z48" s="126">
        <f ca="1">OFFSET(IND!AC$25,$E48,0)</f>
        <v>4.9660388698886643E-2</v>
      </c>
      <c r="AA48" s="126">
        <f ca="1">OFFSET(IND!AD$25,$E48,0)</f>
        <v>5.2107118213033703E-2</v>
      </c>
      <c r="AB48" s="126">
        <f ca="1">OFFSET(IND!AE$25,$E48,0)</f>
        <v>5.4473631184317681E-2</v>
      </c>
      <c r="AC48" s="126">
        <f ca="1">OFFSET(IND!AF$25,$E48,0)</f>
        <v>5.6715448567451261E-2</v>
      </c>
      <c r="AD48" s="126">
        <f ca="1">OFFSET(IND!AG$25,$E48,0)</f>
        <v>5.8930185250612291E-2</v>
      </c>
      <c r="AE48" s="126">
        <f ca="1">OFFSET(IND!AH$25,$E48,0)</f>
        <v>6.0951090753653896E-2</v>
      </c>
      <c r="AF48" s="126">
        <f ca="1">OFFSET(IND!AI$25,$E48,0)</f>
        <v>6.2781210782229563E-2</v>
      </c>
      <c r="AG48" s="126">
        <f ca="1">OFFSET(IND!AJ$25,$E48,0)</f>
        <v>6.4436429962412139E-2</v>
      </c>
      <c r="AH48" s="126">
        <f ca="1">OFFSET(IND!AK$25,$E48,0)</f>
        <v>6.5913635276239599E-2</v>
      </c>
      <c r="AI48" s="126">
        <f ca="1">OFFSET(IND!AL$25,$E48,0)</f>
        <v>6.7389960499662727E-2</v>
      </c>
      <c r="AJ48" s="126">
        <f ca="1">OFFSET(IND!AM$25,$E48,0)</f>
        <v>7.5095824855391888E-2</v>
      </c>
      <c r="AK48" s="126">
        <f ca="1">OFFSET(IND!AN$25,$E48,0)</f>
        <v>8.543156036965352E-2</v>
      </c>
      <c r="AL48" s="126">
        <f ca="1">OFFSET(IND!AO$25,$E48,0)</f>
        <v>0.10303484837988873</v>
      </c>
      <c r="AM48" s="126">
        <f ca="1">OFFSET(IND!AP$25,$E48,0)</f>
        <v>0.12107644824987963</v>
      </c>
      <c r="AQ48" s="4"/>
    </row>
    <row r="49" spans="1:43">
      <c r="A49" s="35" t="s">
        <v>349</v>
      </c>
      <c r="B49">
        <v>4.5042293731129996</v>
      </c>
      <c r="E49" s="129">
        <f ca="1">MATCH(F49,IND!$D$26:$D$255,0)</f>
        <v>137</v>
      </c>
      <c r="F49" s="4" t="str">
        <f t="shared" si="0"/>
        <v>INFO</v>
      </c>
      <c r="G49" s="126">
        <f ca="1">OFFSET(IND!J$25,$E49,0)</f>
        <v>3.7402169397795855</v>
      </c>
      <c r="H49" s="126">
        <f ca="1">OFFSET(IND!K$25,$E49,0)</f>
        <v>3.1738182674610265</v>
      </c>
      <c r="I49" s="126">
        <f ca="1">OFFSET(IND!L$25,$E49,0)</f>
        <v>2.9134327575795953</v>
      </c>
      <c r="J49" s="126">
        <f ca="1">OFFSET(IND!M$25,$E49,0)</f>
        <v>0.9355920000000002</v>
      </c>
      <c r="K49" s="126">
        <f ca="1">OFFSET(IND!N$25,$E49,0)</f>
        <v>0.9355920000000002</v>
      </c>
      <c r="L49" s="126">
        <f ca="1">OFFSET(IND!O$25,$E49,0)</f>
        <v>0.9355920000000002</v>
      </c>
      <c r="M49" s="126">
        <f ca="1">OFFSET(IND!P$25,$E49,0)</f>
        <v>0.91834260841683379</v>
      </c>
      <c r="N49" s="126">
        <f ca="1">OFFSET(IND!Q$25,$E49,0)</f>
        <v>0.88184389579158329</v>
      </c>
      <c r="O49" s="203">
        <f ca="1">OFFSET(IND!R$25,$E49,0)</f>
        <v>0.7243494509018038</v>
      </c>
      <c r="P49" s="126">
        <f ca="1">OFFSET(IND!S$25,$E49,0)</f>
        <v>0.82184770731807189</v>
      </c>
      <c r="Q49" s="126">
        <f ca="1">OFFSET(IND!T$25,$E49,0)</f>
        <v>0.80185650716509327</v>
      </c>
      <c r="R49" s="126">
        <f ca="1">OFFSET(IND!U$25,$E49,0)</f>
        <v>0.79033160416287218</v>
      </c>
      <c r="S49" s="126">
        <f ca="1">OFFSET(IND!V$25,$E49,0)</f>
        <v>0.78296294519626841</v>
      </c>
      <c r="T49" s="203">
        <f ca="1">OFFSET(IND!W$25,$E49,0)</f>
        <v>0.78003742713708712</v>
      </c>
      <c r="U49" s="126">
        <f ca="1">OFFSET(IND!X$25,$E49,0)</f>
        <v>0.79421023589239836</v>
      </c>
      <c r="V49" s="126">
        <f ca="1">OFFSET(IND!Y$25,$E49,0)</f>
        <v>0.80898342475219465</v>
      </c>
      <c r="W49" s="126">
        <f ca="1">OFFSET(IND!Z$25,$E49,0)</f>
        <v>0.8208898870574155</v>
      </c>
      <c r="X49" s="126">
        <f ca="1">OFFSET(IND!AA$25,$E49,0)</f>
        <v>0.83143294154781511</v>
      </c>
      <c r="Y49" s="205">
        <f ca="1">OFFSET(IND!AB$25,$E49,0)</f>
        <v>0.85298489746081274</v>
      </c>
      <c r="Z49" s="126">
        <f ca="1">OFFSET(IND!AC$25,$E49,0)</f>
        <v>0.92699392237921763</v>
      </c>
      <c r="AA49" s="126">
        <f ca="1">OFFSET(IND!AD$25,$E49,0)</f>
        <v>0.97266620664329617</v>
      </c>
      <c r="AB49" s="126">
        <f ca="1">OFFSET(IND!AE$25,$E49,0)</f>
        <v>1.0168411154405972</v>
      </c>
      <c r="AC49" s="126">
        <f ca="1">OFFSET(IND!AF$25,$E49,0)</f>
        <v>1.0586883732590908</v>
      </c>
      <c r="AD49" s="126">
        <f ca="1">OFFSET(IND!AG$25,$E49,0)</f>
        <v>1.1000301246780968</v>
      </c>
      <c r="AE49" s="126">
        <f ca="1">OFFSET(IND!AH$25,$E49,0)</f>
        <v>1.1377536940682067</v>
      </c>
      <c r="AF49" s="126">
        <f ca="1">OFFSET(IND!AI$25,$E49,0)</f>
        <v>1.1719159346016192</v>
      </c>
      <c r="AG49" s="126">
        <f ca="1">OFFSET(IND!AJ$25,$E49,0)</f>
        <v>1.2028133592983608</v>
      </c>
      <c r="AH49" s="126">
        <f ca="1">OFFSET(IND!AK$25,$E49,0)</f>
        <v>1.2303878584898067</v>
      </c>
      <c r="AI49" s="126">
        <f ca="1">OFFSET(IND!AL$25,$E49,0)</f>
        <v>1.2579459293270383</v>
      </c>
      <c r="AJ49" s="126">
        <f ca="1">OFFSET(IND!AM$25,$E49,0)</f>
        <v>1.4017887306339827</v>
      </c>
      <c r="AK49" s="126">
        <f ca="1">OFFSET(IND!AN$25,$E49,0)</f>
        <v>1.5947224602335333</v>
      </c>
      <c r="AL49" s="126">
        <f ca="1">OFFSET(IND!AO$25,$E49,0)</f>
        <v>1.9233171697579241</v>
      </c>
      <c r="AM49" s="126">
        <f ca="1">OFFSET(IND!AP$25,$E49,0)</f>
        <v>2.2600937006644211</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2.1111087609157093</v>
      </c>
      <c r="I51" s="126">
        <f ca="1">OFFSET(IND!L$25,$E51,0)</f>
        <v>1.9379097668958214</v>
      </c>
      <c r="J51" s="126">
        <f ca="1">OFFSET(IND!M$25,$E51,0)</f>
        <v>0.65368000000000004</v>
      </c>
      <c r="K51" s="126">
        <f ca="1">OFFSET(IND!N$25,$E51,0)</f>
        <v>0.65368000000000004</v>
      </c>
      <c r="L51" s="126">
        <f ca="1">OFFSET(IND!O$25,$E51,0)</f>
        <v>0.65368000000000004</v>
      </c>
      <c r="M51" s="126">
        <f ca="1">OFFSET(IND!P$25,$E51,0)</f>
        <v>0.64162818436873748</v>
      </c>
      <c r="N51" s="126">
        <f ca="1">OFFSET(IND!Q$25,$E51,0)</f>
        <v>0.61612724114896456</v>
      </c>
      <c r="O51" s="203">
        <f ca="1">OFFSET(IND!R$25,$E51,0)</f>
        <v>0.50608892451569809</v>
      </c>
      <c r="P51" s="126">
        <f ca="1">OFFSET(IND!S$25,$E51,0)</f>
        <v>0.57420906690061169</v>
      </c>
      <c r="Q51" s="126">
        <f ca="1">OFFSET(IND!T$25,$E51,0)</f>
        <v>0.56024160275384793</v>
      </c>
      <c r="R51" s="126">
        <f ca="1">OFFSET(IND!U$25,$E51,0)</f>
        <v>0.55218937636190368</v>
      </c>
      <c r="S51" s="126">
        <f ca="1">OFFSET(IND!V$25,$E51,0)</f>
        <v>0.54704103713573504</v>
      </c>
      <c r="T51" s="203">
        <f ca="1">OFFSET(IND!W$25,$E51,0)</f>
        <v>0.54499703436003188</v>
      </c>
      <c r="U51" s="126">
        <f ca="1">OFFSET(IND!X$25,$E51,0)</f>
        <v>0.55489930118913244</v>
      </c>
      <c r="V51" s="126">
        <f ca="1">OFFSET(IND!Y$25,$E51,0)</f>
        <v>0.56522104196275125</v>
      </c>
      <c r="W51" s="126">
        <f ca="1">OFFSET(IND!Z$25,$E51,0)</f>
        <v>0.57353985644564209</v>
      </c>
      <c r="X51" s="126">
        <f ca="1">OFFSET(IND!AA$25,$E51,0)</f>
        <v>0.58090608430916002</v>
      </c>
      <c r="Y51" s="205">
        <f ca="1">OFFSET(IND!AB$25,$E51,0)</f>
        <v>0.59596401826029288</v>
      </c>
      <c r="Z51" s="126">
        <f ca="1">OFFSET(IND!AC$25,$E51,0)</f>
        <v>0.647672689784486</v>
      </c>
      <c r="AA51" s="126">
        <f ca="1">OFFSET(IND!AD$25,$E51,0)</f>
        <v>0.67958302973795159</v>
      </c>
      <c r="AB51" s="126">
        <f ca="1">OFFSET(IND!AE$25,$E51,0)</f>
        <v>0.71044718246971894</v>
      </c>
      <c r="AC51" s="126">
        <f ca="1">OFFSET(IND!AF$25,$E51,0)</f>
        <v>0.73968505056905376</v>
      </c>
      <c r="AD51" s="126">
        <f ca="1">OFFSET(IND!AG$25,$E51,0)</f>
        <v>0.76856973114303873</v>
      </c>
      <c r="AE51" s="126">
        <f ca="1">OFFSET(IND!AH$25,$E51,0)</f>
        <v>0.79492645804849227</v>
      </c>
      <c r="AF51" s="126">
        <f ca="1">OFFSET(IND!AI$25,$E51,0)</f>
        <v>0.81879495349509834</v>
      </c>
      <c r="AG51" s="126">
        <f ca="1">OFFSET(IND!AJ$25,$E51,0)</f>
        <v>0.84038238538396226</v>
      </c>
      <c r="AH51" s="126">
        <f ca="1">OFFSET(IND!AK$25,$E51,0)</f>
        <v>0.85964815361569624</v>
      </c>
      <c r="AI51" s="126">
        <f ca="1">OFFSET(IND!AL$25,$E51,0)</f>
        <v>0.87890244367469805</v>
      </c>
      <c r="AJ51" s="126">
        <f ca="1">OFFSET(IND!AM$25,$E51,0)</f>
        <v>0.97940262148545687</v>
      </c>
      <c r="AK51" s="126">
        <f ca="1">OFFSET(IND!AN$25,$E51,0)</f>
        <v>1.114201679584109</v>
      </c>
      <c r="AL51" s="126">
        <f ca="1">OFFSET(IND!AO$25,$E51,0)</f>
        <v>1.3437844354455355</v>
      </c>
      <c r="AM51" s="126">
        <f ca="1">OFFSET(IND!AP$25,$E51,0)</f>
        <v>1.5790836713549479</v>
      </c>
      <c r="AQ51" s="4"/>
    </row>
    <row r="52" spans="1:43">
      <c r="A52" s="35" t="s">
        <v>352</v>
      </c>
      <c r="B52">
        <v>0.24189876324029999</v>
      </c>
      <c r="E52" s="129">
        <f ca="1">MATCH(F52,IND!$D$26:$D$255,0)</f>
        <v>209</v>
      </c>
      <c r="F52" s="4" t="str">
        <f t="shared" si="0"/>
        <v>IOTA</v>
      </c>
      <c r="G52" s="126">
        <f ca="1">OFFSET(IND!J$25,$E52,0)</f>
        <v>0.22789646617646991</v>
      </c>
      <c r="H52" s="126">
        <f ca="1">OFFSET(IND!K$25,$E52,0)</f>
        <v>0.23424276074370104</v>
      </c>
      <c r="I52" s="126">
        <f ca="1">OFFSET(IND!L$25,$E52,0)</f>
        <v>0.23873105239658002</v>
      </c>
      <c r="J52" s="126">
        <f ca="1">OFFSET(IND!M$25,$E52,0)</f>
        <v>0.12355272</v>
      </c>
      <c r="K52" s="126">
        <f ca="1">OFFSET(IND!N$25,$E52,0)</f>
        <v>0.12355272</v>
      </c>
      <c r="L52" s="126">
        <f ca="1">OFFSET(IND!O$25,$E52,0)</f>
        <v>0.12355272</v>
      </c>
      <c r="M52" s="126">
        <f ca="1">OFFSET(IND!P$25,$E52,0)</f>
        <v>0.12497625693493029</v>
      </c>
      <c r="N52" s="126">
        <f ca="1">OFFSET(IND!Q$25,$E52,0)</f>
        <v>0.12484234548501864</v>
      </c>
      <c r="O52" s="203">
        <f ca="1">OFFSET(IND!R$25,$E52,0)</f>
        <v>0.11314401588784606</v>
      </c>
      <c r="P52" s="126">
        <f ca="1">OFFSET(IND!S$25,$E52,0)</f>
        <v>0.11730363193536447</v>
      </c>
      <c r="Q52" s="126">
        <f ca="1">OFFSET(IND!T$25,$E52,0)</f>
        <v>0.12051909400913489</v>
      </c>
      <c r="R52" s="126">
        <f ca="1">OFFSET(IND!U$25,$E52,0)</f>
        <v>0.12366835925788792</v>
      </c>
      <c r="S52" s="126">
        <f ca="1">OFFSET(IND!V$25,$E52,0)</f>
        <v>0.12691644319784542</v>
      </c>
      <c r="T52" s="203">
        <f ca="1">OFFSET(IND!W$25,$E52,0)</f>
        <v>0.1313114220702995</v>
      </c>
      <c r="U52" s="126">
        <f ca="1">OFFSET(IND!X$25,$E52,0)</f>
        <v>0.13584960348114222</v>
      </c>
      <c r="V52" s="126">
        <f ca="1">OFFSET(IND!Y$25,$E52,0)</f>
        <v>0.14078741497745847</v>
      </c>
      <c r="W52" s="126">
        <f ca="1">OFFSET(IND!Z$25,$E52,0)</f>
        <v>0.14621037487811631</v>
      </c>
      <c r="X52" s="126">
        <f ca="1">OFFSET(IND!AA$25,$E52,0)</f>
        <v>0.15254742268147251</v>
      </c>
      <c r="Y52" s="205">
        <f ca="1">OFFSET(IND!AB$25,$E52,0)</f>
        <v>0.15944240114230548</v>
      </c>
      <c r="Z52" s="126">
        <f ca="1">OFFSET(IND!AC$25,$E52,0)</f>
        <v>0.16673475449667599</v>
      </c>
      <c r="AA52" s="126">
        <f ca="1">OFFSET(IND!AD$25,$E52,0)</f>
        <v>0.17335279331554204</v>
      </c>
      <c r="AB52" s="126">
        <f ca="1">OFFSET(IND!AE$25,$E52,0)</f>
        <v>0.1803081487780982</v>
      </c>
      <c r="AC52" s="126">
        <f ca="1">OFFSET(IND!AF$25,$E52,0)</f>
        <v>0.18727910313973659</v>
      </c>
      <c r="AD52" s="126">
        <f ca="1">OFFSET(IND!AG$25,$E52,0)</f>
        <v>0.19368995518043802</v>
      </c>
      <c r="AE52" s="126">
        <f ca="1">OFFSET(IND!AH$25,$E52,0)</f>
        <v>0.20022968627895874</v>
      </c>
      <c r="AF52" s="126">
        <f ca="1">OFFSET(IND!AI$25,$E52,0)</f>
        <v>0.20692831958435259</v>
      </c>
      <c r="AG52" s="126">
        <f ca="1">OFFSET(IND!AJ$25,$E52,0)</f>
        <v>0.21385421127358101</v>
      </c>
      <c r="AH52" s="126">
        <f ca="1">OFFSET(IND!AK$25,$E52,0)</f>
        <v>0.22075324468087643</v>
      </c>
      <c r="AI52" s="126">
        <f ca="1">OFFSET(IND!AL$25,$E52,0)</f>
        <v>0.22816964509205934</v>
      </c>
      <c r="AJ52" s="126">
        <f ca="1">OFFSET(IND!AM$25,$E52,0)</f>
        <v>0.27016340120318127</v>
      </c>
      <c r="AK52" s="126">
        <f ca="1">OFFSET(IND!AN$25,$E52,0)</f>
        <v>0.32174737471835729</v>
      </c>
      <c r="AL52" s="126">
        <f ca="1">OFFSET(IND!AO$25,$E52,0)</f>
        <v>0.41372673477731192</v>
      </c>
      <c r="AM52" s="126">
        <f ca="1">OFFSET(IND!AP$25,$E52,0)</f>
        <v>0.50730446440361066</v>
      </c>
      <c r="AQ52" s="4"/>
    </row>
    <row r="53" spans="1:43">
      <c r="A53" s="35" t="s">
        <v>353</v>
      </c>
      <c r="B53">
        <v>4.5502640185010002</v>
      </c>
      <c r="E53" s="129">
        <f ca="1">MATCH(F53,IND!$D$26:$D$255,0)</f>
        <v>211</v>
      </c>
      <c r="F53" s="4" t="str">
        <f t="shared" si="0"/>
        <v>IOTC</v>
      </c>
      <c r="G53" s="126">
        <f ca="1">OFFSET(IND!J$25,$E53,0)</f>
        <v>4.2868722274366169</v>
      </c>
      <c r="H53" s="126">
        <f ca="1">OFFSET(IND!K$25,$E53,0)</f>
        <v>4.4062499184725477</v>
      </c>
      <c r="I53" s="126">
        <f ca="1">OFFSET(IND!L$25,$E53,0)</f>
        <v>4.4906774357490269</v>
      </c>
      <c r="J53" s="126">
        <f ca="1">OFFSET(IND!M$25,$E53,0)</f>
        <v>2.3241024000000006</v>
      </c>
      <c r="K53" s="126">
        <f ca="1">OFFSET(IND!N$25,$E53,0)</f>
        <v>2.3241024000000006</v>
      </c>
      <c r="L53" s="126">
        <f ca="1">OFFSET(IND!O$25,$E53,0)</f>
        <v>2.3241024000000006</v>
      </c>
      <c r="M53" s="126">
        <f ca="1">OFFSET(IND!P$25,$E53,0)</f>
        <v>2.3508800023624588</v>
      </c>
      <c r="N53" s="126">
        <f ca="1">OFFSET(IND!Q$25,$E53,0)</f>
        <v>2.3483610459030047</v>
      </c>
      <c r="O53" s="203">
        <f ca="1">OFFSET(IND!R$25,$E53,0)</f>
        <v>2.1283082952004717</v>
      </c>
      <c r="P53" s="126">
        <f ca="1">OFFSET(IND!S$25,$E53,0)</f>
        <v>2.2065532228646787</v>
      </c>
      <c r="Q53" s="126">
        <f ca="1">OFFSET(IND!T$25,$E53,0)</f>
        <v>2.2670380355240747</v>
      </c>
      <c r="R53" s="126">
        <f ca="1">OFFSET(IND!U$25,$E53,0)</f>
        <v>2.326277645326785</v>
      </c>
      <c r="S53" s="126">
        <f ca="1">OFFSET(IND!V$25,$E53,0)</f>
        <v>2.3873760952860952</v>
      </c>
      <c r="T53" s="203">
        <f ca="1">OFFSET(IND!W$25,$E53,0)</f>
        <v>2.4700483419628156</v>
      </c>
      <c r="U53" s="126">
        <f ca="1">OFFSET(IND!X$25,$E53,0)</f>
        <v>2.555414316168604</v>
      </c>
      <c r="V53" s="126">
        <f ca="1">OFFSET(IND!Y$25,$E53,0)</f>
        <v>2.6482975772521011</v>
      </c>
      <c r="W53" s="126">
        <f ca="1">OFFSET(IND!Z$25,$E53,0)</f>
        <v>2.7503067772132401</v>
      </c>
      <c r="X53" s="126">
        <f ca="1">OFFSET(IND!AA$25,$E53,0)</f>
        <v>2.8695105309524931</v>
      </c>
      <c r="Y53" s="205">
        <f ca="1">OFFSET(IND!AB$25,$E53,0)</f>
        <v>2.9992093023657835</v>
      </c>
      <c r="Z53" s="126">
        <f ca="1">OFFSET(IND!AC$25,$E53,0)</f>
        <v>3.1363829391140521</v>
      </c>
      <c r="AA53" s="126">
        <f ca="1">OFFSET(IND!AD$25,$E53,0)</f>
        <v>3.2608723061002243</v>
      </c>
      <c r="AB53" s="126">
        <f ca="1">OFFSET(IND!AE$25,$E53,0)</f>
        <v>3.3917068059265323</v>
      </c>
      <c r="AC53" s="126">
        <f ca="1">OFFSET(IND!AF$25,$E53,0)</f>
        <v>3.5228347306065735</v>
      </c>
      <c r="AD53" s="126">
        <f ca="1">OFFSET(IND!AG$25,$E53,0)</f>
        <v>3.6434267872916806</v>
      </c>
      <c r="AE53" s="126">
        <f ca="1">OFFSET(IND!AH$25,$E53,0)</f>
        <v>3.7664431380561689</v>
      </c>
      <c r="AF53" s="126">
        <f ca="1">OFFSET(IND!AI$25,$E53,0)</f>
        <v>3.8924485367376853</v>
      </c>
      <c r="AG53" s="126">
        <f ca="1">OFFSET(IND!AJ$25,$E53,0)</f>
        <v>4.0227288049266479</v>
      </c>
      <c r="AH53" s="126">
        <f ca="1">OFFSET(IND!AK$25,$E53,0)</f>
        <v>4.1525038523685449</v>
      </c>
      <c r="AI53" s="126">
        <f ca="1">OFFSET(IND!AL$25,$E53,0)</f>
        <v>4.2920108902952796</v>
      </c>
      <c r="AJ53" s="126">
        <f ca="1">OFFSET(IND!AM$25,$E53,0)</f>
        <v>5.0819391845721933</v>
      </c>
      <c r="AK53" s="126">
        <f ca="1">OFFSET(IND!AN$25,$E53,0)</f>
        <v>6.052265346943666</v>
      </c>
      <c r="AL53" s="126">
        <f ca="1">OFFSET(IND!AO$25,$E53,0)</f>
        <v>7.7824534922429409</v>
      </c>
      <c r="AM53" s="126">
        <f ca="1">OFFSET(IND!AP$25,$E53,0)</f>
        <v>9.5427079488913424</v>
      </c>
      <c r="AQ53" s="4"/>
    </row>
    <row r="54" spans="1:43">
      <c r="A54" s="35" t="s">
        <v>354</v>
      </c>
      <c r="B54">
        <v>0.43799389606880001</v>
      </c>
      <c r="E54" s="129">
        <f ca="1">MATCH(F54,IND!$D$26:$D$255,0)</f>
        <v>216</v>
      </c>
      <c r="F54" s="4" t="str">
        <f t="shared" si="0"/>
        <v>IOTE</v>
      </c>
      <c r="G54" s="126">
        <f ca="1">OFFSET(IND!J$25,$E54,0)</f>
        <v>0.41264064265496897</v>
      </c>
      <c r="H54" s="126">
        <f ca="1">OFFSET(IND!K$25,$E54,0)</f>
        <v>0.42413155830028743</v>
      </c>
      <c r="I54" s="126">
        <f ca="1">OFFSET(IND!L$25,$E54,0)</f>
        <v>0.43225828173369424</v>
      </c>
      <c r="J54" s="126">
        <f ca="1">OFFSET(IND!M$25,$E54,0)</f>
        <v>0.22371068160000002</v>
      </c>
      <c r="K54" s="126">
        <f ca="1">OFFSET(IND!N$25,$E54,0)</f>
        <v>0.22371068160000002</v>
      </c>
      <c r="L54" s="126">
        <f ca="1">OFFSET(IND!O$25,$E54,0)</f>
        <v>0.22371068160000002</v>
      </c>
      <c r="M54" s="126">
        <f ca="1">OFFSET(IND!P$25,$E54,0)</f>
        <v>0.22628820816514589</v>
      </c>
      <c r="N54" s="126">
        <f ca="1">OFFSET(IND!Q$25,$E54,0)</f>
        <v>0.22604574145349615</v>
      </c>
      <c r="O54" s="203">
        <f ca="1">OFFSET(IND!R$25,$E54,0)</f>
        <v>0.20486416578470529</v>
      </c>
      <c r="P54" s="126">
        <f ca="1">OFFSET(IND!S$25,$E54,0)</f>
        <v>0.21239577286858527</v>
      </c>
      <c r="Q54" s="126">
        <f ca="1">OFFSET(IND!T$25,$E54,0)</f>
        <v>0.21821784794861693</v>
      </c>
      <c r="R54" s="126">
        <f ca="1">OFFSET(IND!U$25,$E54,0)</f>
        <v>0.22392006377468482</v>
      </c>
      <c r="S54" s="126">
        <f ca="1">OFFSET(IND!V$25,$E54,0)</f>
        <v>0.22980120562329734</v>
      </c>
      <c r="T54" s="203">
        <f ca="1">OFFSET(IND!W$25,$E54,0)</f>
        <v>0.23775897230924564</v>
      </c>
      <c r="U54" s="126">
        <f ca="1">OFFSET(IND!X$25,$E54,0)</f>
        <v>0.24597602861236934</v>
      </c>
      <c r="V54" s="126">
        <f ca="1">OFFSET(IND!Y$25,$E54,0)</f>
        <v>0.25491667496522363</v>
      </c>
      <c r="W54" s="126">
        <f ca="1">OFFSET(IND!Z$25,$E54,0)</f>
        <v>0.26473575507665809</v>
      </c>
      <c r="X54" s="126">
        <f ca="1">OFFSET(IND!AA$25,$E54,0)</f>
        <v>0.27620992807277339</v>
      </c>
      <c r="Y54" s="205">
        <f ca="1">OFFSET(IND!AB$25,$E54,0)</f>
        <v>0.28869431798414291</v>
      </c>
      <c r="Z54" s="126">
        <f ca="1">OFFSET(IND!AC$25,$E54,0)</f>
        <v>0.30189821458289257</v>
      </c>
      <c r="AA54" s="126">
        <f ca="1">OFFSET(IND!AD$25,$E54,0)</f>
        <v>0.31388116384555376</v>
      </c>
      <c r="AB54" s="126">
        <f ca="1">OFFSET(IND!AE$25,$E54,0)</f>
        <v>0.3264748753502355</v>
      </c>
      <c r="AC54" s="126">
        <f ca="1">OFFSET(IND!AF$25,$E54,0)</f>
        <v>0.33909683099511823</v>
      </c>
      <c r="AD54" s="126">
        <f ca="1">OFFSET(IND!AG$25,$E54,0)</f>
        <v>0.3507046376031967</v>
      </c>
      <c r="AE54" s="126">
        <f ca="1">OFFSET(IND!AH$25,$E54,0)</f>
        <v>0.36254579902425477</v>
      </c>
      <c r="AF54" s="126">
        <f ca="1">OFFSET(IND!AI$25,$E54,0)</f>
        <v>0.37467467666076587</v>
      </c>
      <c r="AG54" s="126">
        <f ca="1">OFFSET(IND!AJ$25,$E54,0)</f>
        <v>0.3872150395964023</v>
      </c>
      <c r="AH54" s="126">
        <f ca="1">OFFSET(IND!AK$25,$E54,0)</f>
        <v>0.39970677159491458</v>
      </c>
      <c r="AI54" s="126">
        <f ca="1">OFFSET(IND!AL$25,$E54,0)</f>
        <v>0.41313527394601013</v>
      </c>
      <c r="AJ54" s="126">
        <f ca="1">OFFSET(IND!AM$25,$E54,0)</f>
        <v>0.48917125115932641</v>
      </c>
      <c r="AK54" s="126">
        <f ca="1">OFFSET(IND!AN$25,$E54,0)</f>
        <v>0.58257175156689633</v>
      </c>
      <c r="AL54" s="126">
        <f ca="1">OFFSET(IND!AO$25,$E54,0)</f>
        <v>0.74911414198873849</v>
      </c>
      <c r="AM54" s="126">
        <f ca="1">OFFSET(IND!AP$25,$E54,0)</f>
        <v>0.91855061960962614</v>
      </c>
      <c r="AQ54" s="4"/>
    </row>
    <row r="55" spans="1:43">
      <c r="A55" s="35" t="s">
        <v>355</v>
      </c>
      <c r="B55">
        <v>1.959977536374</v>
      </c>
      <c r="E55" s="129">
        <f ca="1">MATCH(F55,IND!$D$26:$D$255,0)</f>
        <v>214</v>
      </c>
      <c r="F55" s="4" t="str">
        <f t="shared" si="0"/>
        <v>IOTF</v>
      </c>
      <c r="G55" s="126">
        <f ca="1">OFFSET(IND!J$25,$E55,0)</f>
        <v>1.8465243407674456</v>
      </c>
      <c r="H55" s="126">
        <f ca="1">OFFSET(IND!K$25,$E55,0)</f>
        <v>1.8979450037934282</v>
      </c>
      <c r="I55" s="126">
        <f ca="1">OFFSET(IND!L$25,$E55,0)</f>
        <v>1.9343112534529856</v>
      </c>
      <c r="J55" s="126">
        <f ca="1">OFFSET(IND!M$25,$E55,0)</f>
        <v>1.0010822400000001</v>
      </c>
      <c r="K55" s="126">
        <f ca="1">OFFSET(IND!N$25,$E55,0)</f>
        <v>1.0010822400000001</v>
      </c>
      <c r="L55" s="126">
        <f ca="1">OFFSET(IND!O$25,$E55,0)</f>
        <v>1.0010822400000001</v>
      </c>
      <c r="M55" s="126">
        <f ca="1">OFFSET(IND!P$25,$E55,0)</f>
        <v>1.0126164056868645</v>
      </c>
      <c r="N55" s="126">
        <f ca="1">OFFSET(IND!Q$25,$E55,0)</f>
        <v>1.0115313921457689</v>
      </c>
      <c r="O55" s="203">
        <f ca="1">OFFSET(IND!R$25,$E55,0)</f>
        <v>0.91674602443070907</v>
      </c>
      <c r="P55" s="126">
        <f ca="1">OFFSET(IND!S$25,$E55,0)</f>
        <v>0.95044918977089476</v>
      </c>
      <c r="Q55" s="126">
        <f ca="1">OFFSET(IND!T$25,$E55,0)</f>
        <v>0.97650237561289921</v>
      </c>
      <c r="R55" s="126">
        <f ca="1">OFFSET(IND!U$25,$E55,0)</f>
        <v>1.0020192036485414</v>
      </c>
      <c r="S55" s="126">
        <f ca="1">OFFSET(IND!V$25,$E55,0)</f>
        <v>1.0283367071913259</v>
      </c>
      <c r="T55" s="203">
        <f ca="1">OFFSET(IND!W$25,$E55,0)</f>
        <v>1.0639468928221156</v>
      </c>
      <c r="U55" s="126">
        <f ca="1">OFFSET(IND!X$25,$E55,0)</f>
        <v>1.1007173727621187</v>
      </c>
      <c r="V55" s="126">
        <f ca="1">OFFSET(IND!Y$25,$E55,0)</f>
        <v>1.1407258435868002</v>
      </c>
      <c r="W55" s="126">
        <f ca="1">OFFSET(IND!Z$25,$E55,0)</f>
        <v>1.184665214931929</v>
      </c>
      <c r="X55" s="126">
        <f ca="1">OFFSET(IND!AA$25,$E55,0)</f>
        <v>1.2360109563285644</v>
      </c>
      <c r="Y55" s="205">
        <f ca="1">OFFSET(IND!AB$25,$E55,0)</f>
        <v>1.2918773142875186</v>
      </c>
      <c r="Z55" s="126">
        <f ca="1">OFFSET(IND!AC$25,$E55,0)</f>
        <v>1.3509633905055471</v>
      </c>
      <c r="AA55" s="126">
        <f ca="1">OFFSET(IND!AD$25,$E55,0)</f>
        <v>1.4045858532501745</v>
      </c>
      <c r="AB55" s="126">
        <f ca="1">OFFSET(IND!AE$25,$E55,0)</f>
        <v>1.4609414140703001</v>
      </c>
      <c r="AC55" s="126">
        <f ca="1">OFFSET(IND!AF$25,$E55,0)</f>
        <v>1.5174233645064112</v>
      </c>
      <c r="AD55" s="126">
        <f ca="1">OFFSET(IND!AG$25,$E55,0)</f>
        <v>1.5693671025415916</v>
      </c>
      <c r="AE55" s="126">
        <f ca="1">OFFSET(IND!AH$25,$E55,0)</f>
        <v>1.6223550793105757</v>
      </c>
      <c r="AF55" s="126">
        <f ca="1">OFFSET(IND!AI$25,$E55,0)</f>
        <v>1.6766305564858437</v>
      </c>
      <c r="AG55" s="126">
        <f ca="1">OFFSET(IND!AJ$25,$E55,0)</f>
        <v>1.7327473879586772</v>
      </c>
      <c r="AH55" s="126">
        <f ca="1">OFFSET(IND!AK$25,$E55,0)</f>
        <v>1.7886466010007707</v>
      </c>
      <c r="AI55" s="126">
        <f ca="1">OFFSET(IND!AL$25,$E55,0)</f>
        <v>1.8487377648081229</v>
      </c>
      <c r="AJ55" s="126">
        <f ca="1">OFFSET(IND!AM$25,$E55,0)</f>
        <v>2.1889909250277899</v>
      </c>
      <c r="AK55" s="126">
        <f ca="1">OFFSET(IND!AN$25,$E55,0)</f>
        <v>2.6069485366018057</v>
      </c>
      <c r="AL55" s="126">
        <f ca="1">OFFSET(IND!AO$25,$E55,0)</f>
        <v>3.352208566503089</v>
      </c>
      <c r="AM55" s="126">
        <f ca="1">OFFSET(IND!AP$25,$E55,0)</f>
        <v>4.1104193382967784</v>
      </c>
      <c r="AQ55" s="4"/>
    </row>
    <row r="56" spans="1:43">
      <c r="A56" s="35" t="s">
        <v>356</v>
      </c>
      <c r="B56">
        <v>3.382156358499</v>
      </c>
      <c r="E56" s="129">
        <f ca="1">MATCH(F56,IND!$D$26:$D$255,0)</f>
        <v>212</v>
      </c>
      <c r="F56" s="4" t="str">
        <f t="shared" si="0"/>
        <v>IOTH</v>
      </c>
      <c r="G56" s="126">
        <f ca="1">OFFSET(IND!J$25,$E56,0)</f>
        <v>3.1863804172999206</v>
      </c>
      <c r="H56" s="126">
        <f ca="1">OFFSET(IND!K$25,$E56,0)</f>
        <v>3.2751124150825612</v>
      </c>
      <c r="I56" s="126">
        <f ca="1">OFFSET(IND!L$25,$E56,0)</f>
        <v>3.3378663702877733</v>
      </c>
      <c r="J56" s="126">
        <f ca="1">OFFSET(IND!M$25,$E56,0)</f>
        <v>1.7274772800000002</v>
      </c>
      <c r="K56" s="126">
        <f ca="1">OFFSET(IND!N$25,$E56,0)</f>
        <v>1.7274772800000002</v>
      </c>
      <c r="L56" s="126">
        <f ca="1">OFFSET(IND!O$25,$E56,0)</f>
        <v>1.7274772800000002</v>
      </c>
      <c r="M56" s="126">
        <f ca="1">OFFSET(IND!P$25,$E56,0)</f>
        <v>1.7473807488376989</v>
      </c>
      <c r="N56" s="126">
        <f ca="1">OFFSET(IND!Q$25,$E56,0)</f>
        <v>1.7455084388856863</v>
      </c>
      <c r="O56" s="203">
        <f ca="1">OFFSET(IND!R$25,$E56,0)</f>
        <v>1.5819458836212843</v>
      </c>
      <c r="P56" s="126">
        <f ca="1">OFFSET(IND!S$25,$E56,0)</f>
        <v>1.640104394543678</v>
      </c>
      <c r="Q56" s="126">
        <f ca="1">OFFSET(IND!T$25,$E56,0)</f>
        <v>1.6850620262100637</v>
      </c>
      <c r="R56" s="126">
        <f ca="1">OFFSET(IND!U$25,$E56,0)</f>
        <v>1.7290941136130316</v>
      </c>
      <c r="S56" s="126">
        <f ca="1">OFFSET(IND!V$25,$E56,0)</f>
        <v>1.7745078544825927</v>
      </c>
      <c r="T56" s="203">
        <f ca="1">OFFSET(IND!W$25,$E56,0)</f>
        <v>1.8359571382235287</v>
      </c>
      <c r="U56" s="126">
        <f ca="1">OFFSET(IND!X$25,$E56,0)</f>
        <v>1.8994086371443875</v>
      </c>
      <c r="V56" s="126">
        <f ca="1">OFFSET(IND!Y$25,$E56,0)</f>
        <v>1.9684476447260024</v>
      </c>
      <c r="W56" s="126">
        <f ca="1">OFFSET(IND!Z$25,$E56,0)</f>
        <v>2.0442698525959502</v>
      </c>
      <c r="X56" s="126">
        <f ca="1">OFFSET(IND!AA$25,$E56,0)</f>
        <v>2.1328725648840465</v>
      </c>
      <c r="Y56" s="205">
        <f ca="1">OFFSET(IND!AB$25,$E56,0)</f>
        <v>2.2292760972156564</v>
      </c>
      <c r="Z56" s="126">
        <f ca="1">OFFSET(IND!AC$25,$E56,0)</f>
        <v>2.3312356067870104</v>
      </c>
      <c r="AA56" s="126">
        <f ca="1">OFFSET(IND!AD$25,$E56,0)</f>
        <v>2.4237670516451173</v>
      </c>
      <c r="AB56" s="126">
        <f ca="1">OFFSET(IND!AE$25,$E56,0)</f>
        <v>2.5210147572066757</v>
      </c>
      <c r="AC56" s="126">
        <f ca="1">OFFSET(IND!AF$25,$E56,0)</f>
        <v>2.6184805619226479</v>
      </c>
      <c r="AD56" s="126">
        <f ca="1">OFFSET(IND!AG$25,$E56,0)</f>
        <v>2.7081151830443311</v>
      </c>
      <c r="AE56" s="126">
        <f ca="1">OFFSET(IND!AH$25,$E56,0)</f>
        <v>2.7995517527127607</v>
      </c>
      <c r="AF56" s="126">
        <f ca="1">OFFSET(IND!AI$25,$E56,0)</f>
        <v>2.8932100456432535</v>
      </c>
      <c r="AG56" s="126">
        <f ca="1">OFFSET(IND!AJ$25,$E56,0)</f>
        <v>2.9900457975140573</v>
      </c>
      <c r="AH56" s="126">
        <f ca="1">OFFSET(IND!AK$25,$E56,0)</f>
        <v>3.0865060248976697</v>
      </c>
      <c r="AI56" s="126">
        <f ca="1">OFFSET(IND!AL$25,$E56,0)</f>
        <v>3.1901999234188931</v>
      </c>
      <c r="AJ56" s="126">
        <f ca="1">OFFSET(IND!AM$25,$E56,0)</f>
        <v>3.7773440962369764</v>
      </c>
      <c r="AK56" s="126">
        <f ca="1">OFFSET(IND!AN$25,$E56,0)</f>
        <v>4.4985758284043325</v>
      </c>
      <c r="AL56" s="126">
        <f ca="1">OFFSET(IND!AO$25,$E56,0)</f>
        <v>5.7846038068315462</v>
      </c>
      <c r="AM56" s="126">
        <f ca="1">OFFSET(IND!AP$25,$E56,0)</f>
        <v>7.092979711816997</v>
      </c>
      <c r="AQ56" s="4"/>
    </row>
    <row r="57" spans="1:43">
      <c r="A57" s="35" t="s">
        <v>357</v>
      </c>
      <c r="B57">
        <v>4.2714054259280001</v>
      </c>
      <c r="E57" s="129">
        <f ca="1">MATCH(F57,IND!$D$26:$D$255,0)</f>
        <v>208</v>
      </c>
      <c r="F57" s="4" t="str">
        <f t="shared" si="0"/>
        <v>IOTK</v>
      </c>
      <c r="G57" s="126">
        <f ca="1">OFFSET(IND!J$25,$E57,0)</f>
        <v>4.0241553496851505</v>
      </c>
      <c r="H57" s="126">
        <f ca="1">OFFSET(IND!K$25,$E57,0)</f>
        <v>4.1362170927295789</v>
      </c>
      <c r="I57" s="126">
        <f ca="1">OFFSET(IND!L$25,$E57,0)</f>
        <v>4.2154705500951453</v>
      </c>
      <c r="J57" s="126">
        <f ca="1">OFFSET(IND!M$25,$E57,0)</f>
        <v>2.1816720000000003</v>
      </c>
      <c r="K57" s="126">
        <f ca="1">OFFSET(IND!N$25,$E57,0)</f>
        <v>2.1816720000000003</v>
      </c>
      <c r="L57" s="126">
        <f ca="1">OFFSET(IND!O$25,$E57,0)</f>
        <v>2.1816720000000003</v>
      </c>
      <c r="M57" s="126">
        <f ca="1">OFFSET(IND!P$25,$E57,0)</f>
        <v>2.2068085625289617</v>
      </c>
      <c r="N57" s="126">
        <f ca="1">OFFSET(IND!Q$25,$E57,0)</f>
        <v>2.2044439779147851</v>
      </c>
      <c r="O57" s="203">
        <f ca="1">OFFSET(IND!R$25,$E57,0)</f>
        <v>1.9978769502611429</v>
      </c>
      <c r="P57" s="126">
        <f ca="1">OFFSET(IND!S$25,$E57,0)</f>
        <v>2.0713267121249173</v>
      </c>
      <c r="Q57" s="126">
        <f ca="1">OFFSET(IND!T$25,$E57,0)</f>
        <v>2.1281047707011012</v>
      </c>
      <c r="R57" s="126">
        <f ca="1">OFFSET(IND!U$25,$E57,0)</f>
        <v>2.1837139374906105</v>
      </c>
      <c r="S57" s="126">
        <f ca="1">OFFSET(IND!V$25,$E57,0)</f>
        <v>2.2410680271897685</v>
      </c>
      <c r="T57" s="203">
        <f ca="1">OFFSET(IND!W$25,$E57,0)</f>
        <v>2.3186737840409704</v>
      </c>
      <c r="U57" s="126">
        <f ca="1">OFFSET(IND!X$25,$E57,0)</f>
        <v>2.3988081858975714</v>
      </c>
      <c r="V57" s="126">
        <f ca="1">OFFSET(IND!Y$25,$E57,0)</f>
        <v>2.4859991848718659</v>
      </c>
      <c r="W57" s="126">
        <f ca="1">OFFSET(IND!Z$25,$E57,0)</f>
        <v>2.581756848259511</v>
      </c>
      <c r="X57" s="126">
        <f ca="1">OFFSET(IND!AA$25,$E57,0)</f>
        <v>2.6936553135886734</v>
      </c>
      <c r="Y57" s="205">
        <f ca="1">OFFSET(IND!AB$25,$E57,0)</f>
        <v>2.8154056194386978</v>
      </c>
      <c r="Z57" s="126">
        <f ca="1">OFFSET(IND!AC$25,$E57,0)</f>
        <v>2.9441727006274907</v>
      </c>
      <c r="AA57" s="126">
        <f ca="1">OFFSET(IND!AD$25,$E57,0)</f>
        <v>3.0610328554345489</v>
      </c>
      <c r="AB57" s="126">
        <f ca="1">OFFSET(IND!AE$25,$E57,0)</f>
        <v>3.1838492876644975</v>
      </c>
      <c r="AC57" s="126">
        <f ca="1">OFFSET(IND!AF$25,$E57,0)</f>
        <v>3.3069411624857423</v>
      </c>
      <c r="AD57" s="126">
        <f ca="1">OFFSET(IND!AG$25,$E57,0)</f>
        <v>3.4201428499382014</v>
      </c>
      <c r="AE57" s="126">
        <f ca="1">OFFSET(IND!AH$25,$E57,0)</f>
        <v>3.5356202609184848</v>
      </c>
      <c r="AF57" s="126">
        <f ca="1">OFFSET(IND!AI$25,$E57,0)</f>
        <v>3.6539035388636827</v>
      </c>
      <c r="AG57" s="126">
        <f ca="1">OFFSET(IND!AJ$25,$E57,0)</f>
        <v>3.7761997050138278</v>
      </c>
      <c r="AH57" s="126">
        <f ca="1">OFFSET(IND!AK$25,$E57,0)</f>
        <v>3.8980216123887605</v>
      </c>
      <c r="AI57" s="126">
        <f ca="1">OFFSET(IND!AL$25,$E57,0)</f>
        <v>4.0289790944892454</v>
      </c>
      <c r="AJ57" s="126">
        <f ca="1">OFFSET(IND!AM$25,$E57,0)</f>
        <v>4.7704973862958813</v>
      </c>
      <c r="AK57" s="126">
        <f ca="1">OFFSET(IND!AN$25,$E57,0)</f>
        <v>5.6813580348255224</v>
      </c>
      <c r="AL57" s="126">
        <f ca="1">OFFSET(IND!AO$25,$E57,0)</f>
        <v>7.3055132490412813</v>
      </c>
      <c r="AM57" s="126">
        <f ca="1">OFFSET(IND!AP$25,$E57,0)</f>
        <v>8.9578921893775725</v>
      </c>
      <c r="AQ57" s="4"/>
    </row>
    <row r="58" spans="1:43">
      <c r="A58" s="35" t="s">
        <v>358</v>
      </c>
      <c r="B58">
        <v>1.0716137343180001</v>
      </c>
      <c r="E58" s="129">
        <f ca="1">MATCH(F58,IND!$D$26:$D$255,0)</f>
        <v>210</v>
      </c>
      <c r="F58" s="4" t="str">
        <f t="shared" si="0"/>
        <v>IOTL</v>
      </c>
      <c r="G58" s="126">
        <f ca="1">OFFSET(IND!J$25,$E58,0)</f>
        <v>1.0095834302163471</v>
      </c>
      <c r="H58" s="126">
        <f ca="1">OFFSET(IND!K$25,$E58,0)</f>
        <v>1.0376975732122602</v>
      </c>
      <c r="I58" s="126">
        <f ca="1">OFFSET(IND!L$25,$E58,0)</f>
        <v>1.0575807462984816</v>
      </c>
      <c r="J58" s="126">
        <f ca="1">OFFSET(IND!M$25,$E58,0)</f>
        <v>0.54733968</v>
      </c>
      <c r="K58" s="126">
        <f ca="1">OFFSET(IND!N$25,$E58,0)</f>
        <v>0.54733968</v>
      </c>
      <c r="L58" s="126">
        <f ca="1">OFFSET(IND!O$25,$E58,0)</f>
        <v>0.54733968</v>
      </c>
      <c r="M58" s="126">
        <f ca="1">OFFSET(IND!P$25,$E58,0)</f>
        <v>0.55364596164586688</v>
      </c>
      <c r="N58" s="126">
        <f ca="1">OFFSET(IND!Q$25,$E58,0)</f>
        <v>0.55305273269758493</v>
      </c>
      <c r="O58" s="203">
        <f ca="1">OFFSET(IND!R$25,$E58,0)</f>
        <v>0.50122902555256232</v>
      </c>
      <c r="P58" s="126">
        <f ca="1">OFFSET(IND!S$25,$E58,0)</f>
        <v>0.5196561626999403</v>
      </c>
      <c r="Q58" s="126">
        <f ca="1">OFFSET(IND!T$25,$E58,0)</f>
        <v>0.53390068910542643</v>
      </c>
      <c r="R58" s="126">
        <f ca="1">OFFSET(IND!U$25,$E58,0)</f>
        <v>0.54785196297044214</v>
      </c>
      <c r="S58" s="126">
        <f ca="1">OFFSET(IND!V$25,$E58,0)</f>
        <v>0.56224100454159875</v>
      </c>
      <c r="T58" s="203">
        <f ca="1">OFFSET(IND!W$25,$E58,0)</f>
        <v>0.58171080115680696</v>
      </c>
      <c r="U58" s="126">
        <f ca="1">OFFSET(IND!X$25,$E58,0)</f>
        <v>0.60181498632725572</v>
      </c>
      <c r="V58" s="126">
        <f ca="1">OFFSET(IND!Y$25,$E58,0)</f>
        <v>0.62368953643262015</v>
      </c>
      <c r="W58" s="126">
        <f ca="1">OFFSET(IND!Z$25,$E58,0)</f>
        <v>0.64771329840790393</v>
      </c>
      <c r="X58" s="126">
        <f ca="1">OFFSET(IND!AA$25,$E58,0)</f>
        <v>0.67578647815525128</v>
      </c>
      <c r="Y58" s="205">
        <f ca="1">OFFSET(IND!AB$25,$E58,0)</f>
        <v>0.70633129581980147</v>
      </c>
      <c r="Z58" s="126">
        <f ca="1">OFFSET(IND!AC$25,$E58,0)</f>
        <v>0.73863648789835767</v>
      </c>
      <c r="AA58" s="126">
        <f ca="1">OFFSET(IND!AD$25,$E58,0)</f>
        <v>0.76795446041523729</v>
      </c>
      <c r="AB58" s="126">
        <f ca="1">OFFSET(IND!AE$25,$E58,0)</f>
        <v>0.79876674874981812</v>
      </c>
      <c r="AC58" s="126">
        <f ca="1">OFFSET(IND!AF$25,$E58,0)</f>
        <v>0.82964814035004963</v>
      </c>
      <c r="AD58" s="126">
        <f ca="1">OFFSET(IND!AG$25,$E58,0)</f>
        <v>0.85804827354408109</v>
      </c>
      <c r="AE58" s="126">
        <f ca="1">OFFSET(IND!AH$25,$E58,0)</f>
        <v>0.88701934214338329</v>
      </c>
      <c r="AF58" s="126">
        <f ca="1">OFFSET(IND!AI$25,$E58,0)</f>
        <v>0.91669434897295055</v>
      </c>
      <c r="AG58" s="126">
        <f ca="1">OFFSET(IND!AJ$25,$E58,0)</f>
        <v>0.94737611252212162</v>
      </c>
      <c r="AH58" s="126">
        <f ca="1">OFFSET(IND!AK$25,$E58,0)</f>
        <v>0.97793889363659958</v>
      </c>
      <c r="AI58" s="126">
        <f ca="1">OFFSET(IND!AL$25,$E58,0)</f>
        <v>1.0107936153117576</v>
      </c>
      <c r="AJ58" s="126">
        <f ca="1">OFFSET(IND!AM$25,$E58,0)</f>
        <v>1.1968263390903964</v>
      </c>
      <c r="AK58" s="126">
        <f ca="1">OFFSET(IND!AN$25,$E58,0)</f>
        <v>1.4253438137111487</v>
      </c>
      <c r="AL58" s="126">
        <f ca="1">OFFSET(IND!AO$25,$E58,0)</f>
        <v>1.8328132203035166</v>
      </c>
      <c r="AM58" s="126">
        <f ca="1">OFFSET(IND!AP$25,$E58,0)</f>
        <v>2.2473634187029115</v>
      </c>
      <c r="AQ58" s="4"/>
    </row>
    <row r="59" spans="1:43">
      <c r="A59" s="35" t="s">
        <v>359</v>
      </c>
      <c r="B59">
        <v>13.06049710462</v>
      </c>
      <c r="E59" s="129">
        <f ca="1">MATCH(F59,IND!$D$26:$D$255,0)</f>
        <v>215</v>
      </c>
      <c r="F59" s="4" t="str">
        <f t="shared" si="0"/>
        <v>IOTO</v>
      </c>
      <c r="G59" s="126">
        <f ca="1">OFFSET(IND!J$25,$E59,0)</f>
        <v>12.304490923310874</v>
      </c>
      <c r="H59" s="126">
        <f ca="1">OFFSET(IND!K$25,$E59,0)</f>
        <v>12.647137411908401</v>
      </c>
      <c r="I59" s="126">
        <f ca="1">OFFSET(IND!L$25,$E59,0)</f>
        <v>12.889467382313724</v>
      </c>
      <c r="J59" s="126">
        <f ca="1">OFFSET(IND!M$25,$E59,0)</f>
        <v>6.6708069120000006</v>
      </c>
      <c r="K59" s="126">
        <f ca="1">OFFSET(IND!N$25,$E59,0)</f>
        <v>6.6708069120000006</v>
      </c>
      <c r="L59" s="126">
        <f ca="1">OFFSET(IND!O$25,$E59,0)</f>
        <v>6.6708069120000006</v>
      </c>
      <c r="M59" s="126">
        <f ca="1">OFFSET(IND!P$25,$E59,0)</f>
        <v>6.7476659242906267</v>
      </c>
      <c r="N59" s="126">
        <f ca="1">OFFSET(IND!Q$25,$E59,0)</f>
        <v>6.740435833154903</v>
      </c>
      <c r="O59" s="203">
        <f ca="1">OFFSET(IND!R$25,$E59,0)</f>
        <v>6.1088245020917498</v>
      </c>
      <c r="P59" s="126">
        <f ca="1">OFFSET(IND!S$25,$E59,0)</f>
        <v>6.3334087563360262</v>
      </c>
      <c r="Q59" s="126">
        <f ca="1">OFFSET(IND!T$25,$E59,0)</f>
        <v>6.5070166431310845</v>
      </c>
      <c r="R59" s="126">
        <f ca="1">OFFSET(IND!U$25,$E59,0)</f>
        <v>6.6770504585671437</v>
      </c>
      <c r="S59" s="126">
        <f ca="1">OFFSET(IND!V$25,$E59,0)</f>
        <v>6.8524196515515206</v>
      </c>
      <c r="T59" s="203">
        <f ca="1">OFFSET(IND!W$25,$E59,0)</f>
        <v>7.0897115172462666</v>
      </c>
      <c r="U59" s="126">
        <f ca="1">OFFSET(IND!X$25,$E59,0)</f>
        <v>7.3347351146495416</v>
      </c>
      <c r="V59" s="126">
        <f ca="1">OFFSET(IND!Y$25,$E59,0)</f>
        <v>7.601335372901886</v>
      </c>
      <c r="W59" s="126">
        <f ca="1">OFFSET(IND!Z$25,$E59,0)</f>
        <v>7.8941295613973486</v>
      </c>
      <c r="X59" s="126">
        <f ca="1">OFFSET(IND!AA$25,$E59,0)</f>
        <v>8.2362768025774944</v>
      </c>
      <c r="Y59" s="205">
        <f ca="1">OFFSET(IND!AB$25,$E59,0)</f>
        <v>8.6085476030472527</v>
      </c>
      <c r="Z59" s="126">
        <f ca="1">OFFSET(IND!AC$25,$E59,0)</f>
        <v>9.0022733029839372</v>
      </c>
      <c r="AA59" s="126">
        <f ca="1">OFFSET(IND!AD$25,$E59,0)</f>
        <v>9.3595916938439352</v>
      </c>
      <c r="AB59" s="126">
        <f ca="1">OFFSET(IND!AE$25,$E59,0)</f>
        <v>9.7351223442014234</v>
      </c>
      <c r="AC59" s="126">
        <f ca="1">OFFSET(IND!AF$25,$E59,0)</f>
        <v>10.111495203810293</v>
      </c>
      <c r="AD59" s="126">
        <f ca="1">OFFSET(IND!AG$25,$E59,0)</f>
        <v>10.457627252582029</v>
      </c>
      <c r="AE59" s="126">
        <f ca="1">OFFSET(IND!AH$25,$E59,0)</f>
        <v>10.810717685675153</v>
      </c>
      <c r="AF59" s="126">
        <f ca="1">OFFSET(IND!AI$25,$E59,0)</f>
        <v>11.17238750042771</v>
      </c>
      <c r="AG59" s="126">
        <f ca="1">OFFSET(IND!AJ$25,$E59,0)</f>
        <v>11.546327355027984</v>
      </c>
      <c r="AH59" s="126">
        <f ca="1">OFFSET(IND!AK$25,$E59,0)</f>
        <v>11.918817088475416</v>
      </c>
      <c r="AI59" s="126">
        <f ca="1">OFFSET(IND!AL$25,$E59,0)</f>
        <v>12.319240285351039</v>
      </c>
      <c r="AJ59" s="126">
        <f ca="1">OFFSET(IND!AM$25,$E59,0)</f>
        <v>14.586549645492317</v>
      </c>
      <c r="AK59" s="126">
        <f ca="1">OFFSET(IND!AN$25,$E59,0)</f>
        <v>17.371650022671073</v>
      </c>
      <c r="AL59" s="126">
        <f ca="1">OFFSET(IND!AO$25,$E59,0)</f>
        <v>22.337761257151474</v>
      </c>
      <c r="AM59" s="126">
        <f ca="1">OFFSET(IND!AP$25,$E59,0)</f>
        <v>27.390170994471553</v>
      </c>
      <c r="AQ59" s="4"/>
    </row>
    <row r="60" spans="1:43">
      <c r="A60" s="35" t="s">
        <v>360</v>
      </c>
      <c r="B60">
        <v>4.6033799408959997</v>
      </c>
      <c r="E60" s="129">
        <f ca="1">MATCH(F60,IND!$D$26:$D$255,0)</f>
        <v>213</v>
      </c>
      <c r="F60" s="4" t="str">
        <f t="shared" si="0"/>
        <v>IOTP</v>
      </c>
      <c r="G60" s="126">
        <f ca="1">OFFSET(IND!J$25,$E60,0)</f>
        <v>4.3369135374845138</v>
      </c>
      <c r="H60" s="126">
        <f ca="1">OFFSET(IND!K$25,$E60,0)</f>
        <v>4.457684742423587</v>
      </c>
      <c r="I60" s="126">
        <f ca="1">OFFSET(IND!L$25,$E60,0)</f>
        <v>4.5430977949211924</v>
      </c>
      <c r="J60" s="126">
        <f ca="1">OFFSET(IND!M$25,$E60,0)</f>
        <v>2.3512320000000004</v>
      </c>
      <c r="K60" s="126">
        <f ca="1">OFFSET(IND!N$25,$E60,0)</f>
        <v>2.3512320000000004</v>
      </c>
      <c r="L60" s="126">
        <f ca="1">OFFSET(IND!O$25,$E60,0)</f>
        <v>2.3512320000000004</v>
      </c>
      <c r="M60" s="126">
        <f ca="1">OFFSET(IND!P$25,$E60,0)</f>
        <v>2.3783221813783628</v>
      </c>
      <c r="N60" s="126">
        <f ca="1">OFFSET(IND!Q$25,$E60,0)</f>
        <v>2.3757738207579031</v>
      </c>
      <c r="O60" s="203">
        <f ca="1">OFFSET(IND!R$25,$E60,0)</f>
        <v>2.1531523609032006</v>
      </c>
      <c r="P60" s="126">
        <f ca="1">OFFSET(IND!S$25,$E60,0)</f>
        <v>2.2323106534817758</v>
      </c>
      <c r="Q60" s="126">
        <f ca="1">OFFSET(IND!T$25,$E60,0)</f>
        <v>2.293501514537974</v>
      </c>
      <c r="R60" s="126">
        <f ca="1">OFFSET(IND!U$25,$E60,0)</f>
        <v>2.3534326372955796</v>
      </c>
      <c r="S60" s="126">
        <f ca="1">OFFSET(IND!V$25,$E60,0)</f>
        <v>2.4152442987330138</v>
      </c>
      <c r="T60" s="203">
        <f ca="1">OFFSET(IND!W$25,$E60,0)</f>
        <v>2.4988815910907856</v>
      </c>
      <c r="U60" s="126">
        <f ca="1">OFFSET(IND!X$25,$E60,0)</f>
        <v>2.5852440552678475</v>
      </c>
      <c r="V60" s="126">
        <f ca="1">OFFSET(IND!Y$25,$E60,0)</f>
        <v>2.6792115567530974</v>
      </c>
      <c r="W60" s="126">
        <f ca="1">OFFSET(IND!Z$25,$E60,0)</f>
        <v>2.7824115255853781</v>
      </c>
      <c r="X60" s="126">
        <f ca="1">OFFSET(IND!AA$25,$E60,0)</f>
        <v>2.903006762831315</v>
      </c>
      <c r="Y60" s="205">
        <f ca="1">OFFSET(IND!AB$25,$E60,0)</f>
        <v>3.0342195276852273</v>
      </c>
      <c r="Z60" s="126">
        <f ca="1">OFFSET(IND!AC$25,$E60,0)</f>
        <v>3.1729944131114913</v>
      </c>
      <c r="AA60" s="126">
        <f ca="1">OFFSET(IND!AD$25,$E60,0)</f>
        <v>3.2989369633698753</v>
      </c>
      <c r="AB60" s="126">
        <f ca="1">OFFSET(IND!AE$25,$E60,0)</f>
        <v>3.4312987141669185</v>
      </c>
      <c r="AC60" s="126">
        <f ca="1">OFFSET(IND!AF$25,$E60,0)</f>
        <v>3.5639573150105397</v>
      </c>
      <c r="AD60" s="126">
        <f ca="1">OFFSET(IND!AG$25,$E60,0)</f>
        <v>3.6859570610732937</v>
      </c>
      <c r="AE60" s="126">
        <f ca="1">OFFSET(IND!AH$25,$E60,0)</f>
        <v>3.810409400368107</v>
      </c>
      <c r="AF60" s="126">
        <f ca="1">OFFSET(IND!AI$25,$E60,0)</f>
        <v>3.9378856791898746</v>
      </c>
      <c r="AG60" s="126">
        <f ca="1">OFFSET(IND!AJ$25,$E60,0)</f>
        <v>4.0696867287195646</v>
      </c>
      <c r="AH60" s="126">
        <f ca="1">OFFSET(IND!AK$25,$E60,0)</f>
        <v>4.2009766599837404</v>
      </c>
      <c r="AI60" s="126">
        <f ca="1">OFFSET(IND!AL$25,$E60,0)</f>
        <v>4.3421121847345221</v>
      </c>
      <c r="AJ60" s="126">
        <f ca="1">OFFSET(IND!AM$25,$E60,0)</f>
        <v>5.1412614318629171</v>
      </c>
      <c r="AK60" s="126">
        <f ca="1">OFFSET(IND!AN$25,$E60,0)</f>
        <v>6.1229143587756898</v>
      </c>
      <c r="AL60" s="126">
        <f ca="1">OFFSET(IND!AO$25,$E60,0)</f>
        <v>7.8732992528527763</v>
      </c>
      <c r="AM60" s="126">
        <f ca="1">OFFSET(IND!AP$25,$E60,0)</f>
        <v>9.6541014268939591</v>
      </c>
      <c r="AQ60" s="4"/>
    </row>
    <row r="61" spans="1:43">
      <c r="A61" s="35" t="s">
        <v>361</v>
      </c>
      <c r="B61">
        <v>109.842732955</v>
      </c>
      <c r="E61" s="129">
        <f ca="1">MATCH(F61,IND!$D$26:$D$255,0)</f>
        <v>218</v>
      </c>
      <c r="F61" s="4" t="str">
        <f t="shared" si="0"/>
        <v>IOTS</v>
      </c>
      <c r="G61" s="126">
        <f ca="1">OFFSET(IND!J$25,$E61,0)</f>
        <v>73.690487252999532</v>
      </c>
      <c r="H61" s="126">
        <f ca="1">OFFSET(IND!K$25,$E61,0)</f>
        <v>75.742566193741837</v>
      </c>
      <c r="I61" s="126">
        <f ca="1">OFFSET(IND!L$25,$E61,0)</f>
        <v>77.193858547604464</v>
      </c>
      <c r="J61" s="126">
        <f ca="1">OFFSET(IND!M$25,$E61,0)</f>
        <v>61.561340800000004</v>
      </c>
      <c r="K61" s="126">
        <f ca="1">OFFSET(IND!N$25,$E61,0)</f>
        <v>61.561340800000004</v>
      </c>
      <c r="L61" s="126">
        <f ca="1">OFFSET(IND!O$25,$E61,0)</f>
        <v>61.561340800000004</v>
      </c>
      <c r="M61" s="126">
        <f ca="1">OFFSET(IND!P$25,$E61,0)</f>
        <v>62.270631881512664</v>
      </c>
      <c r="N61" s="126">
        <f ca="1">OFFSET(IND!Q$25,$E61,0)</f>
        <v>62.203909203088159</v>
      </c>
      <c r="O61" s="203">
        <f ca="1">OFFSET(IND!R$25,$E61,0)</f>
        <v>56.375103045504027</v>
      </c>
      <c r="P61" s="126">
        <f ca="1">OFFSET(IND!S$25,$E61,0)</f>
        <v>58.44767207594245</v>
      </c>
      <c r="Q61" s="126">
        <f ca="1">OFFSET(IND!T$25,$E61,0)</f>
        <v>60.049807233734647</v>
      </c>
      <c r="R61" s="126">
        <f ca="1">OFFSET(IND!U$25,$E61,0)</f>
        <v>61.618959181567789</v>
      </c>
      <c r="S61" s="126">
        <f ca="1">OFFSET(IND!V$25,$E61,0)</f>
        <v>63.237348500513818</v>
      </c>
      <c r="T61" s="203">
        <f ca="1">OFFSET(IND!W$25,$E61,0)</f>
        <v>65.427189340731204</v>
      </c>
      <c r="U61" s="126">
        <f ca="1">OFFSET(IND!X$25,$E61,0)</f>
        <v>67.68838223430015</v>
      </c>
      <c r="V61" s="126">
        <f ca="1">OFFSET(IND!Y$25,$E61,0)</f>
        <v>70.148694693069842</v>
      </c>
      <c r="W61" s="126">
        <f ca="1">OFFSET(IND!Z$25,$E61,0)</f>
        <v>72.850737048666147</v>
      </c>
      <c r="X61" s="126">
        <f ca="1">OFFSET(IND!AA$25,$E61,0)</f>
        <v>76.008232565464994</v>
      </c>
      <c r="Y61" s="205">
        <f ca="1">OFFSET(IND!AB$25,$E61,0)</f>
        <v>79.443722442466481</v>
      </c>
      <c r="Z61" s="126">
        <f ca="1">OFFSET(IND!AC$25,$E61,0)</f>
        <v>83.077208213418558</v>
      </c>
      <c r="AA61" s="126">
        <f ca="1">OFFSET(IND!AD$25,$E61,0)</f>
        <v>86.374710228395188</v>
      </c>
      <c r="AB61" s="126">
        <f ca="1">OFFSET(IND!AE$25,$E61,0)</f>
        <v>89.840283531966008</v>
      </c>
      <c r="AC61" s="126">
        <f ca="1">OFFSET(IND!AF$25,$E61,0)</f>
        <v>93.313629138263195</v>
      </c>
      <c r="AD61" s="126">
        <f ca="1">OFFSET(IND!AG$25,$E61,0)</f>
        <v>96.507898331980641</v>
      </c>
      <c r="AE61" s="126">
        <f ca="1">OFFSET(IND!AH$25,$E61,0)</f>
        <v>99.766382765964707</v>
      </c>
      <c r="AF61" s="126">
        <f ca="1">OFFSET(IND!AI$25,$E61,0)</f>
        <v>103.1040417653585</v>
      </c>
      <c r="AG61" s="126">
        <f ca="1">OFFSET(IND!AJ$25,$E61,0)</f>
        <v>106.5549344581659</v>
      </c>
      <c r="AH61" s="126">
        <f ca="1">OFFSET(IND!AK$25,$E61,0)</f>
        <v>109.9924447515621</v>
      </c>
      <c r="AI61" s="126">
        <f ca="1">OFFSET(IND!AL$25,$E61,0)</f>
        <v>113.68773817142443</v>
      </c>
      <c r="AJ61" s="126">
        <f ca="1">OFFSET(IND!AM$25,$E61,0)</f>
        <v>134.61153435680066</v>
      </c>
      <c r="AK61" s="126">
        <f ca="1">OFFSET(IND!AN$25,$E61,0)</f>
        <v>160.31374935770009</v>
      </c>
      <c r="AL61" s="126">
        <f ca="1">OFFSET(IND!AO$25,$E61,0)</f>
        <v>206.14335740805475</v>
      </c>
      <c r="AM61" s="126">
        <f ca="1">OFFSET(IND!AP$25,$E61,0)</f>
        <v>252.76936859433081</v>
      </c>
      <c r="AQ61" s="4"/>
    </row>
    <row r="62" spans="1:43">
      <c r="A62" s="35" t="s">
        <v>362</v>
      </c>
      <c r="B62">
        <v>9.3435013244270007</v>
      </c>
      <c r="E62" s="128">
        <f>MATCH(F62,RES!$D$96:$D$134,0)</f>
        <v>28</v>
      </c>
      <c r="F62" s="4" t="str">
        <f t="shared" si="0"/>
        <v>RHEH</v>
      </c>
      <c r="G62" s="126">
        <f ca="1">OFFSET(RES!J$95,$E62,0)</f>
        <v>7.0843020492948998</v>
      </c>
      <c r="H62" s="126">
        <f ca="1">OFFSET(RES!K$95,$E62,0)</f>
        <v>7.3555682376090985</v>
      </c>
      <c r="I62" s="126">
        <f ca="1">OFFSET(RES!L$95,$E62,0)</f>
        <v>7.6268344259232981</v>
      </c>
      <c r="J62" s="126">
        <f ca="1">OFFSET(RES!M$95,$E62,0)</f>
        <v>7.8981006142374968</v>
      </c>
      <c r="K62" s="126">
        <f ca="1">OFFSET(RES!N$95,$E62,0)</f>
        <v>8.1693668025516963</v>
      </c>
      <c r="L62" s="126">
        <f ca="1">OFFSET(RES!O$95,$E62,0)</f>
        <v>8.440632990865895</v>
      </c>
      <c r="M62" s="126">
        <f ca="1">OFFSET(RES!P$95,$E62,0)</f>
        <v>8.7526595614782643</v>
      </c>
      <c r="N62" s="126">
        <f ca="1">OFFSET(RES!Q$95,$E62,0)</f>
        <v>8.88209374776355</v>
      </c>
      <c r="O62" s="203">
        <f ca="1">OFFSET(RES!R$95,$E62,0)</f>
        <v>8.2226082852882474</v>
      </c>
      <c r="P62" s="126">
        <f ca="1">OFFSET(RES!S$95,$E62,0)</f>
        <v>7.490858598235917</v>
      </c>
      <c r="Q62" s="126">
        <f ca="1">OFFSET(RES!T$95,$E62,0)</f>
        <v>7.4905296399313688</v>
      </c>
      <c r="R62" s="126">
        <f ca="1">OFFSET(RES!U$95,$E62,0)</f>
        <v>7.6071051058245853</v>
      </c>
      <c r="S62" s="126">
        <f ca="1">OFFSET(RES!V$95,$E62,0)</f>
        <v>7.7523978875832418</v>
      </c>
      <c r="T62" s="203">
        <f ca="1">OFFSET(RES!W$95,$E62,0)</f>
        <v>8.0437071240468772</v>
      </c>
      <c r="U62" s="126">
        <f ca="1">OFFSET(RES!X$95,$E62,0)</f>
        <v>8.3145578055680378</v>
      </c>
      <c r="V62" s="126">
        <f ca="1">OFFSET(RES!Y$95,$E62,0)</f>
        <v>8.6006801263121186</v>
      </c>
      <c r="W62" s="126">
        <f ca="1">OFFSET(RES!Z$95,$E62,0)</f>
        <v>8.9423750950789778</v>
      </c>
      <c r="X62" s="126">
        <f ca="1">OFFSET(RES!AA$95,$E62,0)</f>
        <v>9.3374647139147235</v>
      </c>
      <c r="Y62" s="205">
        <f ca="1">OFFSET(RES!AB$95,$E62,0)</f>
        <v>9.7399483639542659</v>
      </c>
      <c r="Z62" s="126">
        <f ca="1">OFFSET(RES!AC$95,$E62,0)</f>
        <v>10.160646339686114</v>
      </c>
      <c r="AA62" s="126">
        <f ca="1">OFFSET(RES!AD$95,$E62,0)</f>
        <v>10.620356766066987</v>
      </c>
      <c r="AB62" s="126">
        <f ca="1">OFFSET(RES!AE$95,$E62,0)</f>
        <v>11.082347288873084</v>
      </c>
      <c r="AC62" s="126">
        <f ca="1">OFFSET(RES!AF$95,$E62,0)</f>
        <v>11.529847152660297</v>
      </c>
      <c r="AD62" s="126">
        <f ca="1">OFFSET(RES!AG$95,$E62,0)</f>
        <v>11.911577367518094</v>
      </c>
      <c r="AE62" s="126">
        <f ca="1">OFFSET(RES!AH$95,$E62,0)</f>
        <v>12.292943764388411</v>
      </c>
      <c r="AF62" s="126">
        <f ca="1">OFFSET(RES!AI$95,$E62,0)</f>
        <v>12.678598760707374</v>
      </c>
      <c r="AG62" s="126">
        <f ca="1">OFFSET(RES!AJ$95,$E62,0)</f>
        <v>13.057501156465339</v>
      </c>
      <c r="AH62" s="126">
        <f ca="1">OFFSET(RES!AK$95,$E62,0)</f>
        <v>13.41904869883755</v>
      </c>
      <c r="AI62" s="126">
        <f ca="1">OFFSET(RES!AL$95,$E62,0)</f>
        <v>13.79315308670656</v>
      </c>
      <c r="AJ62" s="126">
        <f ca="1">OFFSET(RES!AM$95,$E62,0)</f>
        <v>15.58315738587241</v>
      </c>
      <c r="AK62" s="126">
        <f ca="1">OFFSET(RES!AN$95,$E62,0)</f>
        <v>17.304454422544492</v>
      </c>
      <c r="AL62" s="126">
        <f ca="1">OFFSET(RES!AO$95,$E62,0)</f>
        <v>17.304454422544492</v>
      </c>
      <c r="AM62" s="126">
        <f ca="1">OFFSET(RES!AP$95,$E62,0)</f>
        <v>17.304454422544492</v>
      </c>
      <c r="AQ62" s="4"/>
    </row>
    <row r="63" spans="1:43">
      <c r="A63" s="35" t="s">
        <v>363</v>
      </c>
      <c r="B63">
        <v>3.5355599850489998</v>
      </c>
      <c r="E63" s="129">
        <f>MATCH(F63,RES!$D$96:$D$134,0)</f>
        <v>27</v>
      </c>
      <c r="F63" s="4" t="str">
        <f t="shared" si="0"/>
        <v>RHEK</v>
      </c>
      <c r="G63" s="126">
        <f ca="1">OFFSET(RES!J$95,$E63,0)</f>
        <v>3.8919384966800701</v>
      </c>
      <c r="H63" s="126">
        <f ca="1">OFFSET(RES!K$95,$E63,0)</f>
        <v>4.3030943148213661</v>
      </c>
      <c r="I63" s="126">
        <f ca="1">OFFSET(RES!L$95,$E63,0)</f>
        <v>4.714250132962662</v>
      </c>
      <c r="J63" s="126">
        <f ca="1">OFFSET(RES!M$95,$E63,0)</f>
        <v>5.125405951103958</v>
      </c>
      <c r="K63" s="126">
        <f ca="1">OFFSET(RES!N$95,$E63,0)</f>
        <v>5.536561769245254</v>
      </c>
      <c r="L63" s="126">
        <f ca="1">OFFSET(RES!O$95,$E63,0)</f>
        <v>5.94771758738655</v>
      </c>
      <c r="M63" s="126">
        <f ca="1">OFFSET(RES!P$95,$E63,0)</f>
        <v>6.1675880548943098</v>
      </c>
      <c r="N63" s="126">
        <f ca="1">OFFSET(RES!Q$95,$E63,0)</f>
        <v>6.2587942460663637</v>
      </c>
      <c r="O63" s="203">
        <f ca="1">OFFSET(RES!R$95,$E63,0)</f>
        <v>5.794085818625577</v>
      </c>
      <c r="P63" s="126">
        <f ca="1">OFFSET(RES!S$95,$E63,0)</f>
        <v>5.3479799256209137</v>
      </c>
      <c r="Q63" s="126">
        <f ca="1">OFFSET(RES!T$95,$E63,0)</f>
        <v>5.4191215453005777</v>
      </c>
      <c r="R63" s="126">
        <f ca="1">OFFSET(RES!U$95,$E63,0)</f>
        <v>5.5779080541585007</v>
      </c>
      <c r="S63" s="126">
        <f ca="1">OFFSET(RES!V$95,$E63,0)</f>
        <v>5.7623951883161784</v>
      </c>
      <c r="T63" s="203">
        <f ca="1">OFFSET(RES!W$95,$E63,0)</f>
        <v>6.0620562286746571</v>
      </c>
      <c r="U63" s="126">
        <f ca="1">OFFSET(RES!X$95,$E63,0)</f>
        <v>6.3545318074058716</v>
      </c>
      <c r="V63" s="126">
        <f ca="1">OFFSET(RES!Y$95,$E63,0)</f>
        <v>6.667211535591143</v>
      </c>
      <c r="W63" s="126">
        <f ca="1">OFFSET(RES!Z$95,$E63,0)</f>
        <v>7.0326692856338591</v>
      </c>
      <c r="X63" s="126">
        <f ca="1">OFFSET(RES!AA$95,$E63,0)</f>
        <v>7.4514980473429464</v>
      </c>
      <c r="Y63" s="205">
        <f ca="1">OFFSET(RES!AB$95,$E63,0)</f>
        <v>7.8888322967237929</v>
      </c>
      <c r="Z63" s="126">
        <f ca="1">OFFSET(RES!AC$95,$E63,0)</f>
        <v>8.2295749427938727</v>
      </c>
      <c r="AA63" s="126">
        <f ca="1">OFFSET(RES!AD$95,$E63,0)</f>
        <v>8.6019155675342862</v>
      </c>
      <c r="AB63" s="126">
        <f ca="1">OFFSET(RES!AE$95,$E63,0)</f>
        <v>8.9761029472724498</v>
      </c>
      <c r="AC63" s="126">
        <f ca="1">OFFSET(RES!AF$95,$E63,0)</f>
        <v>9.3385536755831726</v>
      </c>
      <c r="AD63" s="126">
        <f ca="1">OFFSET(RES!AG$95,$E63,0)</f>
        <v>9.6477345392877627</v>
      </c>
      <c r="AE63" s="126">
        <f ca="1">OFFSET(RES!AH$95,$E63,0)</f>
        <v>9.9566207300657101</v>
      </c>
      <c r="AF63" s="126">
        <f ca="1">OFFSET(RES!AI$95,$E63,0)</f>
        <v>10.268980454847533</v>
      </c>
      <c r="AG63" s="126">
        <f ca="1">OFFSET(RES!AJ$95,$E63,0)</f>
        <v>10.575870937760516</v>
      </c>
      <c r="AH63" s="126">
        <f ca="1">OFFSET(RES!AK$95,$E63,0)</f>
        <v>10.868704926452123</v>
      </c>
      <c r="AI63" s="126">
        <f ca="1">OFFSET(RES!AL$95,$E63,0)</f>
        <v>11.1717092820285</v>
      </c>
      <c r="AJ63" s="126">
        <f ca="1">OFFSET(RES!AM$95,$E63,0)</f>
        <v>12.621516118663623</v>
      </c>
      <c r="AK63" s="126">
        <f ca="1">OFFSET(RES!AN$95,$E63,0)</f>
        <v>14.015673782312756</v>
      </c>
      <c r="AL63" s="126">
        <f ca="1">OFFSET(RES!AO$95,$E63,0)</f>
        <v>14.015673782312756</v>
      </c>
      <c r="AM63" s="126">
        <f ca="1">OFFSET(RES!AP$95,$E63,0)</f>
        <v>14.015673782312756</v>
      </c>
      <c r="AQ63" s="4"/>
    </row>
    <row r="64" spans="1:43">
      <c r="A64" s="35" t="s">
        <v>364</v>
      </c>
      <c r="B64">
        <v>27.200595464100001</v>
      </c>
      <c r="E64" s="129">
        <f>MATCH(F64,RES!$D$96:$D$134,0)</f>
        <v>26</v>
      </c>
      <c r="F64" s="4" t="str">
        <f t="shared" si="0"/>
        <v>RHEL</v>
      </c>
      <c r="G64" s="126">
        <f ca="1">OFFSET(RES!J$95,$E64,0)</f>
        <v>29.155130644409116</v>
      </c>
      <c r="H64" s="126">
        <f ca="1">OFFSET(RES!K$95,$E64,0)</f>
        <v>30.403931874323813</v>
      </c>
      <c r="I64" s="126">
        <f ca="1">OFFSET(RES!L$95,$E64,0)</f>
        <v>31.652733104238511</v>
      </c>
      <c r="J64" s="126">
        <f ca="1">OFFSET(RES!M$95,$E64,0)</f>
        <v>32.901534334153212</v>
      </c>
      <c r="K64" s="126">
        <f ca="1">OFFSET(RES!N$95,$E64,0)</f>
        <v>34.150335564067909</v>
      </c>
      <c r="L64" s="126">
        <f ca="1">OFFSET(RES!O$95,$E64,0)</f>
        <v>35.399136793982606</v>
      </c>
      <c r="M64" s="126">
        <f ca="1">OFFSET(RES!P$95,$E64,0)</f>
        <v>36.707743775048776</v>
      </c>
      <c r="N64" s="126">
        <f ca="1">OFFSET(RES!Q$95,$E64,0)</f>
        <v>37.25057728896757</v>
      </c>
      <c r="O64" s="203">
        <f ca="1">OFFSET(RES!R$95,$E64,0)</f>
        <v>34.484763857075748</v>
      </c>
      <c r="P64" s="126">
        <f ca="1">OFFSET(RES!S$95,$E64,0)</f>
        <v>31.829667461012193</v>
      </c>
      <c r="Q64" s="126">
        <f ca="1">OFFSET(RES!T$95,$E64,0)</f>
        <v>32.253082307091411</v>
      </c>
      <c r="R64" s="126">
        <f ca="1">OFFSET(RES!U$95,$E64,0)</f>
        <v>33.19813480252612</v>
      </c>
      <c r="S64" s="126">
        <f ca="1">OFFSET(RES!V$95,$E64,0)</f>
        <v>34.296150167718849</v>
      </c>
      <c r="T64" s="203">
        <f ca="1">OFFSET(RES!W$95,$E64,0)</f>
        <v>36.07964812363609</v>
      </c>
      <c r="U64" s="126">
        <f ca="1">OFFSET(RES!X$95,$E64,0)</f>
        <v>37.820380239492117</v>
      </c>
      <c r="V64" s="126">
        <f ca="1">OFFSET(RES!Y$95,$E64,0)</f>
        <v>39.681361751830416</v>
      </c>
      <c r="W64" s="126">
        <f ca="1">OFFSET(RES!Z$95,$E64,0)</f>
        <v>41.856463157724122</v>
      </c>
      <c r="X64" s="126">
        <f ca="1">OFFSET(RES!AA$95,$E64,0)</f>
        <v>44.349213765190171</v>
      </c>
      <c r="Y64" s="205">
        <f ca="1">OFFSET(RES!AB$95,$E64,0)</f>
        <v>46.952103813526982</v>
      </c>
      <c r="Z64" s="126">
        <f ca="1">OFFSET(RES!AC$95,$E64,0)</f>
        <v>48.980107894514028</v>
      </c>
      <c r="AA64" s="126">
        <f ca="1">OFFSET(RES!AD$95,$E64,0)</f>
        <v>51.196174228446068</v>
      </c>
      <c r="AB64" s="126">
        <f ca="1">OFFSET(RES!AE$95,$E64,0)</f>
        <v>53.423231927020062</v>
      </c>
      <c r="AC64" s="126">
        <f ca="1">OFFSET(RES!AF$95,$E64,0)</f>
        <v>55.580436388065706</v>
      </c>
      <c r="AD64" s="126">
        <f ca="1">OFFSET(RES!AG$95,$E64,0)</f>
        <v>57.420593646300567</v>
      </c>
      <c r="AE64" s="126">
        <f ca="1">OFFSET(RES!AH$95,$E64,0)</f>
        <v>59.258997094424835</v>
      </c>
      <c r="AF64" s="126">
        <f ca="1">OFFSET(RES!AI$95,$E64,0)</f>
        <v>61.118074036802177</v>
      </c>
      <c r="AG64" s="126">
        <f ca="1">OFFSET(RES!AJ$95,$E64,0)</f>
        <v>62.944599594849336</v>
      </c>
      <c r="AH64" s="126">
        <f ca="1">OFFSET(RES!AK$95,$E64,0)</f>
        <v>64.687464865655954</v>
      </c>
      <c r="AI64" s="126">
        <f ca="1">OFFSET(RES!AL$95,$E64,0)</f>
        <v>66.490861290356378</v>
      </c>
      <c r="AJ64" s="126">
        <f ca="1">OFFSET(RES!AM$95,$E64,0)</f>
        <v>75.11970248546244</v>
      </c>
      <c r="AK64" s="126">
        <f ca="1">OFFSET(RES!AN$95,$E64,0)</f>
        <v>83.417335505657732</v>
      </c>
      <c r="AL64" s="126">
        <f ca="1">OFFSET(RES!AO$95,$E64,0)</f>
        <v>83.417335505657732</v>
      </c>
      <c r="AM64" s="126">
        <f ca="1">OFFSET(RES!AP$95,$E64,0)</f>
        <v>83.417335505657732</v>
      </c>
      <c r="AQ64" s="4"/>
    </row>
    <row r="65" spans="1:39">
      <c r="A65" s="35" t="s">
        <v>365</v>
      </c>
      <c r="B65">
        <v>11.63227160329</v>
      </c>
      <c r="E65" s="129">
        <f>MATCH(F65,RES!$D$96:$D$134,0)</f>
        <v>32</v>
      </c>
      <c r="F65" s="4" t="str">
        <f t="shared" si="0"/>
        <v>RHEO</v>
      </c>
      <c r="G65" s="126">
        <f ca="1">OFFSET(RES!J$95,$E65,0)</f>
        <v>11.690422995158354</v>
      </c>
      <c r="H65" s="126">
        <f ca="1">OFFSET(RES!K$95,$E65,0)</f>
        <v>12.19470307470295</v>
      </c>
      <c r="I65" s="126">
        <f ca="1">OFFSET(RES!L$95,$E65,0)</f>
        <v>12.698983154247545</v>
      </c>
      <c r="J65" s="126">
        <f ca="1">OFFSET(RES!M$95,$E65,0)</f>
        <v>13.203263233792141</v>
      </c>
      <c r="K65" s="126">
        <f ca="1">OFFSET(RES!N$95,$E65,0)</f>
        <v>13.707543313336735</v>
      </c>
      <c r="L65" s="126">
        <f ca="1">OFFSET(RES!O$95,$E65,0)</f>
        <v>14.211823392881332</v>
      </c>
      <c r="M65" s="126">
        <f ca="1">OFFSET(RES!P$95,$E65,0)</f>
        <v>14.737194715177683</v>
      </c>
      <c r="N65" s="126">
        <f ca="1">OFFSET(RES!Q$95,$E65,0)</f>
        <v>14.955128109329332</v>
      </c>
      <c r="O65" s="203">
        <f ca="1">OFFSET(RES!R$95,$E65,0)</f>
        <v>13.844726681733297</v>
      </c>
      <c r="P65" s="126">
        <f ca="1">OFFSET(RES!S$95,$E65,0)</f>
        <v>12.762162827384222</v>
      </c>
      <c r="Q65" s="126">
        <f ca="1">OFFSET(RES!T$95,$E65,0)</f>
        <v>12.915098382205198</v>
      </c>
      <c r="R65" s="126">
        <f ca="1">OFFSET(RES!U$95,$E65,0)</f>
        <v>13.276199021728381</v>
      </c>
      <c r="S65" s="126">
        <f ca="1">OFFSET(RES!V$95,$E65,0)</f>
        <v>13.697404423989678</v>
      </c>
      <c r="T65" s="203">
        <f ca="1">OFFSET(RES!W$95,$E65,0)</f>
        <v>14.39087811260263</v>
      </c>
      <c r="U65" s="126">
        <f ca="1">OFFSET(RES!X$95,$E65,0)</f>
        <v>15.06545468933402</v>
      </c>
      <c r="V65" s="126">
        <f ca="1">OFFSET(RES!Y$95,$E65,0)</f>
        <v>15.786051887673878</v>
      </c>
      <c r="W65" s="126">
        <f ca="1">OFFSET(RES!Z$95,$E65,0)</f>
        <v>16.629505865829589</v>
      </c>
      <c r="X65" s="126">
        <f ca="1">OFFSET(RES!AA$95,$E65,0)</f>
        <v>17.596725137780076</v>
      </c>
      <c r="Y65" s="205">
        <f ca="1">OFFSET(RES!AB$95,$E65,0)</f>
        <v>18.604985654306748</v>
      </c>
      <c r="Z65" s="126">
        <f ca="1">OFFSET(RES!AC$95,$E65,0)</f>
        <v>19.408591537090835</v>
      </c>
      <c r="AA65" s="126">
        <f ca="1">OFFSET(RES!AD$95,$E65,0)</f>
        <v>20.286717946836916</v>
      </c>
      <c r="AB65" s="126">
        <f ca="1">OFFSET(RES!AE$95,$E65,0)</f>
        <v>21.169199735040522</v>
      </c>
      <c r="AC65" s="126">
        <f ca="1">OFFSET(RES!AF$95,$E65,0)</f>
        <v>22.024001858722954</v>
      </c>
      <c r="AD65" s="126">
        <f ca="1">OFFSET(RES!AG$95,$E65,0)</f>
        <v>22.753172579743222</v>
      </c>
      <c r="AE65" s="126">
        <f ca="1">OFFSET(RES!AH$95,$E65,0)</f>
        <v>23.481648345494236</v>
      </c>
      <c r="AF65" s="126">
        <f ca="1">OFFSET(RES!AI$95,$E65,0)</f>
        <v>24.218316077797596</v>
      </c>
      <c r="AG65" s="126">
        <f ca="1">OFFSET(RES!AJ$95,$E65,0)</f>
        <v>24.942085175336985</v>
      </c>
      <c r="AH65" s="126">
        <f ca="1">OFFSET(RES!AK$95,$E65,0)</f>
        <v>25.632703501824082</v>
      </c>
      <c r="AI65" s="126">
        <f ca="1">OFFSET(RES!AL$95,$E65,0)</f>
        <v>26.347307574600748</v>
      </c>
      <c r="AJ65" s="126">
        <f ca="1">OFFSET(RES!AM$95,$E65,0)</f>
        <v>29.766525322240589</v>
      </c>
      <c r="AK65" s="126">
        <f ca="1">OFFSET(RES!AN$95,$E65,0)</f>
        <v>33.054500317323956</v>
      </c>
      <c r="AL65" s="126">
        <f ca="1">OFFSET(RES!AO$95,$E65,0)</f>
        <v>33.054500317323956</v>
      </c>
      <c r="AM65" s="126">
        <f ca="1">OFFSET(RES!AP$95,$E65,0)</f>
        <v>33.054500317323956</v>
      </c>
    </row>
    <row r="66" spans="1:39">
      <c r="A66" s="35" t="s">
        <v>366</v>
      </c>
      <c r="B66">
        <v>4.337948126733</v>
      </c>
      <c r="E66" s="129">
        <f>MATCH(F66,RES!$D$96:$D$134,0)</f>
        <v>31</v>
      </c>
      <c r="F66" s="4" t="str">
        <f t="shared" si="0"/>
        <v>RHER</v>
      </c>
      <c r="G66" s="126">
        <f ca="1">OFFSET(RES!J$95,$E66,0)</f>
        <v>5.2230494700907748</v>
      </c>
      <c r="H66" s="126">
        <f ca="1">OFFSET(RES!K$95,$E66,0)</f>
        <v>5.4483518225662646</v>
      </c>
      <c r="I66" s="126">
        <f ca="1">OFFSET(RES!L$95,$E66,0)</f>
        <v>5.6736541750417535</v>
      </c>
      <c r="J66" s="126">
        <f ca="1">OFFSET(RES!M$95,$E66,0)</f>
        <v>5.8989565275172433</v>
      </c>
      <c r="K66" s="126">
        <f ca="1">OFFSET(RES!N$95,$E66,0)</f>
        <v>6.1242588799927322</v>
      </c>
      <c r="L66" s="126">
        <f ca="1">OFFSET(RES!O$95,$E66,0)</f>
        <v>6.349561232468222</v>
      </c>
      <c r="M66" s="126">
        <f ca="1">OFFSET(RES!P$95,$E66,0)</f>
        <v>6.5842867345015792</v>
      </c>
      <c r="N66" s="126">
        <f ca="1">OFFSET(RES!Q$95,$E66,0)</f>
        <v>6.6816550589249362</v>
      </c>
      <c r="O66" s="203">
        <f ca="1">OFFSET(RES!R$95,$E66,0)</f>
        <v>6.1855496921306399</v>
      </c>
      <c r="P66" s="126">
        <f ca="1">OFFSET(RES!S$95,$E66,0)</f>
        <v>5.709303696556618</v>
      </c>
      <c r="Q66" s="126">
        <f ca="1">OFFSET(RES!T$95,$E66,0)</f>
        <v>5.7852518335850069</v>
      </c>
      <c r="R66" s="126">
        <f ca="1">OFFSET(RES!U$95,$E66,0)</f>
        <v>5.9547663819928536</v>
      </c>
      <c r="S66" s="126">
        <f ca="1">OFFSET(RES!V$95,$E66,0)</f>
        <v>6.1517179584128554</v>
      </c>
      <c r="T66" s="203">
        <f ca="1">OFFSET(RES!W$95,$E66,0)</f>
        <v>6.4716248969629344</v>
      </c>
      <c r="U66" s="126">
        <f ca="1">OFFSET(RES!X$95,$E66,0)</f>
        <v>6.78386090495595</v>
      </c>
      <c r="V66" s="126">
        <f ca="1">OFFSET(RES!Y$95,$E66,0)</f>
        <v>7.1176661085645296</v>
      </c>
      <c r="W66" s="126">
        <f ca="1">OFFSET(RES!Z$95,$E66,0)</f>
        <v>7.507815157789298</v>
      </c>
      <c r="X66" s="126">
        <f ca="1">OFFSET(RES!AA$95,$E66,0)</f>
        <v>7.9549411064104119</v>
      </c>
      <c r="Y66" s="205">
        <f ca="1">OFFSET(RES!AB$95,$E66,0)</f>
        <v>8.4218228227494993</v>
      </c>
      <c r="Z66" s="126">
        <f ca="1">OFFSET(RES!AC$95,$E66,0)</f>
        <v>8.7855869497355439</v>
      </c>
      <c r="AA66" s="126">
        <f ca="1">OFFSET(RES!AD$95,$E66,0)</f>
        <v>9.1830838990087464</v>
      </c>
      <c r="AB66" s="126">
        <f ca="1">OFFSET(RES!AE$95,$E66,0)</f>
        <v>9.5825523749671522</v>
      </c>
      <c r="AC66" s="126">
        <f ca="1">OFFSET(RES!AF$95,$E66,0)</f>
        <v>9.9694912400609272</v>
      </c>
      <c r="AD66" s="126">
        <f ca="1">OFFSET(RES!AG$95,$E66,0)</f>
        <v>10.299561186583444</v>
      </c>
      <c r="AE66" s="126">
        <f ca="1">OFFSET(RES!AH$95,$E66,0)</f>
        <v>10.629316551291378</v>
      </c>
      <c r="AF66" s="126">
        <f ca="1">OFFSET(RES!AI$95,$E66,0)</f>
        <v>10.962780131214076</v>
      </c>
      <c r="AG66" s="126">
        <f ca="1">OFFSET(RES!AJ$95,$E66,0)</f>
        <v>11.29040495271707</v>
      </c>
      <c r="AH66" s="126">
        <f ca="1">OFFSET(RES!AK$95,$E66,0)</f>
        <v>11.603023585802216</v>
      </c>
      <c r="AI66" s="126">
        <f ca="1">OFFSET(RES!AL$95,$E66,0)</f>
        <v>11.926499722852995</v>
      </c>
      <c r="AJ66" s="126">
        <f ca="1">OFFSET(RES!AM$95,$E66,0)</f>
        <v>13.474259371695158</v>
      </c>
      <c r="AK66" s="126">
        <f ca="1">OFFSET(RES!AN$95,$E66,0)</f>
        <v>14.962610041173521</v>
      </c>
      <c r="AL66" s="126">
        <f ca="1">OFFSET(RES!AO$95,$E66,0)</f>
        <v>14.962610041173521</v>
      </c>
      <c r="AM66" s="126">
        <f ca="1">OFFSET(RES!AP$95,$E66,0)</f>
        <v>14.962610041173521</v>
      </c>
    </row>
    <row r="67" spans="1:39">
      <c r="A67" s="35" t="s">
        <v>521</v>
      </c>
      <c r="B67">
        <v>25.581294669590001</v>
      </c>
      <c r="E67" s="129">
        <f>MATCH(F67,RES!$D$96:$D$134,0)</f>
        <v>29</v>
      </c>
      <c r="F67" s="4" t="str">
        <f t="shared" si="0"/>
        <v>RHEWG</v>
      </c>
      <c r="G67" s="126">
        <f ca="1">OFFSET(RES!J$95,$E67,0)</f>
        <v>31.741961474336566</v>
      </c>
      <c r="H67" s="126">
        <f ca="1">OFFSET(RES!K$95,$E67,0)</f>
        <v>32.709053877558809</v>
      </c>
      <c r="I67" s="126">
        <f ca="1">OFFSET(RES!L$95,$E67,0)</f>
        <v>33.676146280781047</v>
      </c>
      <c r="J67" s="126">
        <f ca="1">OFFSET(RES!M$95,$E67,0)</f>
        <v>34.643238684003286</v>
      </c>
      <c r="K67" s="126">
        <f ca="1">OFFSET(RES!N$95,$E67,0)</f>
        <v>35.610331087225532</v>
      </c>
      <c r="L67" s="126">
        <f ca="1">OFFSET(RES!O$95,$E67,0)</f>
        <v>36.577423490447771</v>
      </c>
      <c r="M67" s="126">
        <f ca="1">OFFSET(RES!P$95,$E67,0)</f>
        <v>37.929588431858157</v>
      </c>
      <c r="N67" s="126">
        <f ca="1">OFFSET(RES!Q$95,$E67,0)</f>
        <v>38.490490564556232</v>
      </c>
      <c r="O67" s="203">
        <f ca="1">OFFSET(RES!R$95,$E67,0)</f>
        <v>35.632614967683686</v>
      </c>
      <c r="P67" s="126">
        <f ca="1">OFFSET(RES!S$95,$E67,0)</f>
        <v>32.889141705836046</v>
      </c>
      <c r="Q67" s="126">
        <f ca="1">OFFSET(RES!T$95,$E67,0)</f>
        <v>33.32665023117994</v>
      </c>
      <c r="R67" s="126">
        <f ca="1">OFFSET(RES!U$95,$E67,0)</f>
        <v>34.30315950448221</v>
      </c>
      <c r="S67" s="126">
        <f ca="1">OFFSET(RES!V$95,$E67,0)</f>
        <v>35.437723130861372</v>
      </c>
      <c r="T67" s="203">
        <f ca="1">OFFSET(RES!W$95,$E67,0)</f>
        <v>37.280586147764708</v>
      </c>
      <c r="U67" s="126">
        <f ca="1">OFFSET(RES!X$95,$E67,0)</f>
        <v>39.079259831692291</v>
      </c>
      <c r="V67" s="126">
        <f ca="1">OFFSET(RES!Y$95,$E67,0)</f>
        <v>41.002185503039811</v>
      </c>
      <c r="W67" s="126">
        <f ca="1">OFFSET(RES!Z$95,$E67,0)</f>
        <v>43.24968678311528</v>
      </c>
      <c r="X67" s="126">
        <f ca="1">OFFSET(RES!AA$95,$E67,0)</f>
        <v>45.825410455587871</v>
      </c>
      <c r="Y67" s="205">
        <f ca="1">OFFSET(RES!AB$95,$E67,0)</f>
        <v>48.514939642448482</v>
      </c>
      <c r="Z67" s="126">
        <f ca="1">OFFSET(RES!AC$95,$E67,0)</f>
        <v>50.610447353337889</v>
      </c>
      <c r="AA67" s="126">
        <f ca="1">OFFSET(RES!AD$95,$E67,0)</f>
        <v>52.900277109665033</v>
      </c>
      <c r="AB67" s="126">
        <f ca="1">OFFSET(RES!AE$95,$E67,0)</f>
        <v>55.201464086412166</v>
      </c>
      <c r="AC67" s="126">
        <f ca="1">OFFSET(RES!AF$95,$E67,0)</f>
        <v>57.430472708468805</v>
      </c>
      <c r="AD67" s="126">
        <f ca="1">OFFSET(RES!AG$95,$E67,0)</f>
        <v>59.331880974868092</v>
      </c>
      <c r="AE67" s="126">
        <f ca="1">OFFSET(RES!AH$95,$E67,0)</f>
        <v>61.231477054277896</v>
      </c>
      <c r="AF67" s="126">
        <f ca="1">OFFSET(RES!AI$95,$E67,0)</f>
        <v>63.152434760631401</v>
      </c>
      <c r="AG67" s="126">
        <f ca="1">OFFSET(RES!AJ$95,$E67,0)</f>
        <v>65.039757585525081</v>
      </c>
      <c r="AH67" s="126">
        <f ca="1">OFFSET(RES!AK$95,$E67,0)</f>
        <v>66.840635428058349</v>
      </c>
      <c r="AI67" s="126">
        <f ca="1">OFFSET(RES!AL$95,$E67,0)</f>
        <v>68.704059249134104</v>
      </c>
      <c r="AJ67" s="126">
        <f ca="1">OFFSET(RES!AM$95,$E67,0)</f>
        <v>77.620117865537068</v>
      </c>
      <c r="AK67" s="126">
        <f ca="1">OFFSET(RES!AN$95,$E67,0)</f>
        <v>86.193943795654036</v>
      </c>
      <c r="AL67" s="126">
        <f ca="1">OFFSET(RES!AO$95,$E67,0)</f>
        <v>86.193943795654036</v>
      </c>
      <c r="AM67" s="126">
        <f ca="1">OFFSET(RES!AP$95,$E67,0)</f>
        <v>86.193943795654036</v>
      </c>
    </row>
    <row r="68" spans="1:39">
      <c r="A68" s="35" t="s">
        <v>367</v>
      </c>
      <c r="B68">
        <v>14.738241842140001</v>
      </c>
      <c r="E68" s="129">
        <f>MATCH(F68,RES!$D$96:$D$134,0)</f>
        <v>7</v>
      </c>
      <c r="F68" s="4" t="str">
        <f t="shared" si="0"/>
        <v>RLEH</v>
      </c>
      <c r="G68" s="126">
        <f ca="1">OFFSET(RES!J$95,$E68,0)</f>
        <v>14.6766565883431</v>
      </c>
      <c r="H68" s="126">
        <f ca="1">OFFSET(RES!K$95,$E68,0)</f>
        <v>14.023952251143458</v>
      </c>
      <c r="I68" s="126">
        <f ca="1">OFFSET(RES!L$95,$E68,0)</f>
        <v>13.371247913943817</v>
      </c>
      <c r="J68" s="126">
        <f ca="1">OFFSET(RES!M$95,$E68,0)</f>
        <v>12.718543576744175</v>
      </c>
      <c r="K68" s="126">
        <f ca="1">OFFSET(RES!N$95,$E68,0)</f>
        <v>12.065839239544534</v>
      </c>
      <c r="L68" s="126">
        <f ca="1">OFFSET(RES!O$95,$E68,0)</f>
        <v>11.413134902344892</v>
      </c>
      <c r="M68" s="126">
        <f ca="1">OFFSET(RES!P$95,$E68,0)</f>
        <v>11.391278466807988</v>
      </c>
      <c r="N68" s="126">
        <f ca="1">OFFSET(RES!Q$95,$E68,0)</f>
        <v>11.497928226747431</v>
      </c>
      <c r="O68" s="203">
        <f ca="1">OFFSET(RES!R$95,$E68,0)</f>
        <v>11.963910623052939</v>
      </c>
      <c r="P68" s="126">
        <f ca="1">OFFSET(RES!S$95,$E68,0)</f>
        <v>13.124900894654191</v>
      </c>
      <c r="Q68" s="126">
        <f ca="1">OFFSET(RES!T$95,$E68,0)</f>
        <v>12.926363903165491</v>
      </c>
      <c r="R68" s="126">
        <f ca="1">OFFSET(RES!U$95,$E68,0)</f>
        <v>12.765280579609636</v>
      </c>
      <c r="S68" s="126">
        <f ca="1">OFFSET(RES!V$95,$E68,0)</f>
        <v>12.57835868944556</v>
      </c>
      <c r="T68" s="203">
        <f ca="1">OFFSET(RES!W$95,$E68,0)</f>
        <v>12.305045886646534</v>
      </c>
      <c r="U68" s="126">
        <f ca="1">OFFSET(RES!X$95,$E68,0)</f>
        <v>11.960673280505112</v>
      </c>
      <c r="V68" s="126">
        <f ca="1">OFFSET(RES!Y$95,$E68,0)</f>
        <v>11.610863682414234</v>
      </c>
      <c r="W68" s="126">
        <f ca="1">OFFSET(RES!Z$95,$E68,0)</f>
        <v>11.225805250006445</v>
      </c>
      <c r="X68" s="126">
        <f ca="1">OFFSET(RES!AA$95,$E68,0)</f>
        <v>10.798022863447704</v>
      </c>
      <c r="Y68" s="205">
        <f ca="1">OFFSET(RES!AB$95,$E68,0)</f>
        <v>10.346281814724888</v>
      </c>
      <c r="Z68" s="126">
        <f ca="1">OFFSET(RES!AC$95,$E68,0)</f>
        <v>10.101101692542889</v>
      </c>
      <c r="AA68" s="126">
        <f ca="1">OFFSET(RES!AD$95,$E68,0)</f>
        <v>9.8516033448800435</v>
      </c>
      <c r="AB68" s="126">
        <f ca="1">OFFSET(RES!AE$95,$E68,0)</f>
        <v>9.6074349193674848</v>
      </c>
      <c r="AC68" s="126">
        <f ca="1">OFFSET(RES!AF$95,$E68,0)</f>
        <v>9.3699440908663352</v>
      </c>
      <c r="AD68" s="126">
        <f ca="1">OFFSET(RES!AG$95,$E68,0)</f>
        <v>9.1717860576254093</v>
      </c>
      <c r="AE68" s="126">
        <f ca="1">OFFSET(RES!AH$95,$E68,0)</f>
        <v>8.9808965993234935</v>
      </c>
      <c r="AF68" s="126">
        <f ca="1">OFFSET(RES!AI$95,$E68,0)</f>
        <v>8.780848387130586</v>
      </c>
      <c r="AG68" s="126">
        <f ca="1">OFFSET(RES!AJ$95,$E68,0)</f>
        <v>8.5840681870603923</v>
      </c>
      <c r="AH68" s="126">
        <f ca="1">OFFSET(RES!AK$95,$E68,0)</f>
        <v>8.4042108681270005</v>
      </c>
      <c r="AI68" s="126">
        <f ca="1">OFFSET(RES!AL$95,$E68,0)</f>
        <v>8.2246583642828135</v>
      </c>
      <c r="AJ68" s="126">
        <f ca="1">OFFSET(RES!AM$95,$E68,0)</f>
        <v>7.2892162765133026</v>
      </c>
      <c r="AK68" s="126">
        <f ca="1">OFFSET(RES!AN$95,$E68,0)</f>
        <v>6.3349388646683584</v>
      </c>
      <c r="AL68" s="126">
        <f ca="1">OFFSET(RES!AO$95,$E68,0)</f>
        <v>7.2815389249061599</v>
      </c>
      <c r="AM68" s="126">
        <f ca="1">OFFSET(RES!AP$95,$E68,0)</f>
        <v>7.2815389249061599</v>
      </c>
    </row>
    <row r="69" spans="1:39">
      <c r="A69" s="35" t="s">
        <v>368</v>
      </c>
      <c r="B69">
        <v>8.0953817121640004</v>
      </c>
      <c r="E69" s="129">
        <f>MATCH(F69,RES!$D$96:$D$134,0)</f>
        <v>6</v>
      </c>
      <c r="F69" s="4" t="str">
        <f t="shared" ref="F69:F131" si="1">A69</f>
        <v>RLEK</v>
      </c>
      <c r="G69" s="126">
        <f ca="1">OFFSET(RES!J$95,$E69,0)</f>
        <v>10.057139730159809</v>
      </c>
      <c r="H69" s="126">
        <f ca="1">OFFSET(RES!K$95,$E69,0)</f>
        <v>10.49046997290535</v>
      </c>
      <c r="I69" s="126">
        <f ca="1">OFFSET(RES!L$95,$E69,0)</f>
        <v>10.923800215650893</v>
      </c>
      <c r="J69" s="126">
        <f ca="1">OFFSET(RES!M$95,$E69,0)</f>
        <v>11.357130458396433</v>
      </c>
      <c r="K69" s="126">
        <f ca="1">OFFSET(RES!N$95,$E69,0)</f>
        <v>11.790460701141976</v>
      </c>
      <c r="L69" s="126">
        <f ca="1">OFFSET(RES!O$95,$E69,0)</f>
        <v>12.223790943887517</v>
      </c>
      <c r="M69" s="126">
        <f ca="1">OFFSET(RES!P$95,$E69,0)</f>
        <v>12.200382081986938</v>
      </c>
      <c r="N69" s="126">
        <f ca="1">OFFSET(RES!Q$95,$E69,0)</f>
        <v>12.314606997478624</v>
      </c>
      <c r="O69" s="203">
        <f ca="1">OFFSET(RES!R$95,$E69,0)</f>
        <v>12.813687350484877</v>
      </c>
      <c r="P69" s="126">
        <f ca="1">OFFSET(RES!S$95,$E69,0)</f>
        <v>14.242290613357323</v>
      </c>
      <c r="Q69" s="126">
        <f ca="1">OFFSET(RES!T$95,$E69,0)</f>
        <v>14.214067854923979</v>
      </c>
      <c r="R69" s="126">
        <f ca="1">OFFSET(RES!U$95,$E69,0)</f>
        <v>14.226823398388397</v>
      </c>
      <c r="S69" s="126">
        <f ca="1">OFFSET(RES!V$95,$E69,0)</f>
        <v>14.21073696610725</v>
      </c>
      <c r="T69" s="203">
        <f ca="1">OFFSET(RES!W$95,$E69,0)</f>
        <v>14.095243728366095</v>
      </c>
      <c r="U69" s="126">
        <f ca="1">OFFSET(RES!X$95,$E69,0)</f>
        <v>13.893948009615562</v>
      </c>
      <c r="V69" s="126">
        <f ca="1">OFFSET(RES!Y$95,$E69,0)</f>
        <v>13.680488527215971</v>
      </c>
      <c r="W69" s="126">
        <f ca="1">OFFSET(RES!Z$95,$E69,0)</f>
        <v>13.418700420826639</v>
      </c>
      <c r="X69" s="126">
        <f ca="1">OFFSET(RES!AA$95,$E69,0)</f>
        <v>13.097382239108114</v>
      </c>
      <c r="Y69" s="205">
        <f ca="1">OFFSET(RES!AB$95,$E69,0)</f>
        <v>12.736966725294337</v>
      </c>
      <c r="Z69" s="126">
        <f ca="1">OFFSET(RES!AC$95,$E69,0)</f>
        <v>12.435133553353159</v>
      </c>
      <c r="AA69" s="126">
        <f ca="1">OFFSET(RES!AD$95,$E69,0)</f>
        <v>12.127984356269158</v>
      </c>
      <c r="AB69" s="126">
        <f ca="1">OFFSET(RES!AE$95,$E69,0)</f>
        <v>11.827396650771433</v>
      </c>
      <c r="AC69" s="126">
        <f ca="1">OFFSET(RES!AF$95,$E69,0)</f>
        <v>11.53502951498777</v>
      </c>
      <c r="AD69" s="126">
        <f ca="1">OFFSET(RES!AG$95,$E69,0)</f>
        <v>11.29108368778757</v>
      </c>
      <c r="AE69" s="126">
        <f ca="1">OFFSET(RES!AH$95,$E69,0)</f>
        <v>11.056085963760697</v>
      </c>
      <c r="AF69" s="126">
        <f ca="1">OFFSET(RES!AI$95,$E69,0)</f>
        <v>10.809813199517089</v>
      </c>
      <c r="AG69" s="126">
        <f ca="1">OFFSET(RES!AJ$95,$E69,0)</f>
        <v>10.567563577346183</v>
      </c>
      <c r="AH69" s="126">
        <f ca="1">OFFSET(RES!AK$95,$E69,0)</f>
        <v>10.346147156686257</v>
      </c>
      <c r="AI69" s="126">
        <f ca="1">OFFSET(RES!AL$95,$E69,0)</f>
        <v>10.12510598384174</v>
      </c>
      <c r="AJ69" s="126">
        <f ca="1">OFFSET(RES!AM$95,$E69,0)</f>
        <v>8.9735140439814636</v>
      </c>
      <c r="AK69" s="126">
        <f ca="1">OFFSET(RES!AN$95,$E69,0)</f>
        <v>7.7987345571062319</v>
      </c>
      <c r="AL69" s="126">
        <f ca="1">OFFSET(RES!AO$95,$E69,0)</f>
        <v>7.7987345571062319</v>
      </c>
      <c r="AM69" s="126">
        <f ca="1">OFFSET(RES!AP$95,$E69,0)</f>
        <v>7.7987345571062319</v>
      </c>
    </row>
    <row r="70" spans="1:39">
      <c r="A70" s="35" t="s">
        <v>369</v>
      </c>
      <c r="B70">
        <v>8.4652619723960001</v>
      </c>
      <c r="E70" s="129">
        <f>MATCH(F70,RES!$D$96:$D$134,0)</f>
        <v>4</v>
      </c>
      <c r="F70" s="4" t="str">
        <f t="shared" si="1"/>
        <v>RLEL</v>
      </c>
      <c r="G70" s="126">
        <f ca="1">OFFSET(RES!J$95,$E70,0)</f>
        <v>10.675871970797223</v>
      </c>
      <c r="H70" s="126">
        <f ca="1">OFFSET(RES!K$95,$E70,0)</f>
        <v>12.319810594020572</v>
      </c>
      <c r="I70" s="126">
        <f ca="1">OFFSET(RES!L$95,$E70,0)</f>
        <v>13.963749217243922</v>
      </c>
      <c r="J70" s="126">
        <f ca="1">OFFSET(RES!M$95,$E70,0)</f>
        <v>15.607687840467271</v>
      </c>
      <c r="K70" s="126">
        <f ca="1">OFFSET(RES!N$95,$E70,0)</f>
        <v>17.25162646369062</v>
      </c>
      <c r="L70" s="126">
        <f ca="1">OFFSET(RES!O$95,$E70,0)</f>
        <v>18.895565086913969</v>
      </c>
      <c r="M70" s="126">
        <f ca="1">OFFSET(RES!P$95,$E70,0)</f>
        <v>18.859379612564528</v>
      </c>
      <c r="N70" s="126">
        <f ca="1">OFFSET(RES!Q$95,$E70,0)</f>
        <v>19.035948758349836</v>
      </c>
      <c r="O70" s="203">
        <f ca="1">OFFSET(RES!R$95,$E70,0)</f>
        <v>19.807428353928596</v>
      </c>
      <c r="P70" s="126">
        <f ca="1">OFFSET(RES!S$95,$E70,0)</f>
        <v>22.015766672286571</v>
      </c>
      <c r="Q70" s="126">
        <f ca="1">OFFSET(RES!T$95,$E70,0)</f>
        <v>21.972139865238127</v>
      </c>
      <c r="R70" s="126">
        <f ca="1">OFFSET(RES!U$95,$E70,0)</f>
        <v>21.991857414634815</v>
      </c>
      <c r="S70" s="126">
        <f ca="1">OFFSET(RES!V$95,$E70,0)</f>
        <v>21.966990969390459</v>
      </c>
      <c r="T70" s="203">
        <f ca="1">OFFSET(RES!W$95,$E70,0)</f>
        <v>21.788461248058166</v>
      </c>
      <c r="U70" s="126">
        <f ca="1">OFFSET(RES!X$95,$E70,0)</f>
        <v>21.477297847699965</v>
      </c>
      <c r="V70" s="126">
        <f ca="1">OFFSET(RES!Y$95,$E70,0)</f>
        <v>21.147331672589832</v>
      </c>
      <c r="W70" s="126">
        <f ca="1">OFFSET(RES!Z$95,$E70,0)</f>
        <v>20.742658995679143</v>
      </c>
      <c r="X70" s="126">
        <f ca="1">OFFSET(RES!AA$95,$E70,0)</f>
        <v>20.24596458687078</v>
      </c>
      <c r="Y70" s="205">
        <f ca="1">OFFSET(RES!AB$95,$E70,0)</f>
        <v>19.688833429207516</v>
      </c>
      <c r="Z70" s="126">
        <f ca="1">OFFSET(RES!AC$95,$E70,0)</f>
        <v>19.222258994812748</v>
      </c>
      <c r="AA70" s="126">
        <f ca="1">OFFSET(RES!AD$95,$E70,0)</f>
        <v>18.747467036120401</v>
      </c>
      <c r="AB70" s="126">
        <f ca="1">OFFSET(RES!AE$95,$E70,0)</f>
        <v>18.282817846713368</v>
      </c>
      <c r="AC70" s="126">
        <f ca="1">OFFSET(RES!AF$95,$E70,0)</f>
        <v>17.830876033503831</v>
      </c>
      <c r="AD70" s="126">
        <f ca="1">OFFSET(RES!AG$95,$E70,0)</f>
        <v>17.453783994160062</v>
      </c>
      <c r="AE70" s="126">
        <f ca="1">OFFSET(RES!AH$95,$E70,0)</f>
        <v>17.090523953963871</v>
      </c>
      <c r="AF70" s="126">
        <f ca="1">OFFSET(RES!AI$95,$E70,0)</f>
        <v>16.709834929809194</v>
      </c>
      <c r="AG70" s="126">
        <f ca="1">OFFSET(RES!AJ$95,$E70,0)</f>
        <v>16.335364888230185</v>
      </c>
      <c r="AH70" s="126">
        <f ca="1">OFFSET(RES!AK$95,$E70,0)</f>
        <v>15.993098859050159</v>
      </c>
      <c r="AI70" s="126">
        <f ca="1">OFFSET(RES!AL$95,$E70,0)</f>
        <v>15.651412888834844</v>
      </c>
      <c r="AJ70" s="126">
        <f ca="1">OFFSET(RES!AM$95,$E70,0)</f>
        <v>13.871279331816151</v>
      </c>
      <c r="AK70" s="126">
        <f ca="1">OFFSET(RES!AN$95,$E70,0)</f>
        <v>12.055302409524097</v>
      </c>
      <c r="AL70" s="126">
        <f ca="1">OFFSET(RES!AO$95,$E70,0)</f>
        <v>12.055302409524097</v>
      </c>
      <c r="AM70" s="126">
        <f ca="1">OFFSET(RES!AP$95,$E70,0)</f>
        <v>12.055302409524097</v>
      </c>
    </row>
    <row r="71" spans="1:39">
      <c r="A71" s="35" t="s">
        <v>370</v>
      </c>
      <c r="B71">
        <v>1.2001829018570001</v>
      </c>
      <c r="E71" s="129">
        <f>MATCH(F71,RES!$D$96:$D$134,0)</f>
        <v>11</v>
      </c>
      <c r="F71" s="4" t="str">
        <f t="shared" si="1"/>
        <v>RLEO</v>
      </c>
      <c r="G71" s="126">
        <f ca="1">OFFSET(RES!J$95,$E71,0)</f>
        <v>1.9876880086386437</v>
      </c>
      <c r="H71" s="126">
        <f ca="1">OFFSET(RES!K$95,$E71,0)</f>
        <v>2.1123622448291601</v>
      </c>
      <c r="I71" s="126">
        <f ca="1">OFFSET(RES!L$95,$E71,0)</f>
        <v>2.2370364810196768</v>
      </c>
      <c r="J71" s="126">
        <f ca="1">OFFSET(RES!M$95,$E71,0)</f>
        <v>2.3617107172101934</v>
      </c>
      <c r="K71" s="126">
        <f ca="1">OFFSET(RES!N$95,$E71,0)</f>
        <v>2.4863849534007101</v>
      </c>
      <c r="L71" s="126">
        <f ca="1">OFFSET(RES!O$95,$E71,0)</f>
        <v>2.6110591895912267</v>
      </c>
      <c r="M71" s="126">
        <f ca="1">OFFSET(RES!P$95,$E71,0)</f>
        <v>2.6060589466826269</v>
      </c>
      <c r="N71" s="126">
        <f ca="1">OFFSET(RES!Q$95,$E71,0)</f>
        <v>2.6304579254154876</v>
      </c>
      <c r="O71" s="203">
        <f ca="1">OFFSET(RES!R$95,$E71,0)</f>
        <v>2.7370638341751623</v>
      </c>
      <c r="P71" s="126">
        <f ca="1">OFFSET(RES!S$95,$E71,0)</f>
        <v>3.0422202046437179</v>
      </c>
      <c r="Q71" s="126">
        <f ca="1">OFFSET(RES!T$95,$E71,0)</f>
        <v>3.0361916908134936</v>
      </c>
      <c r="R71" s="126">
        <f ca="1">OFFSET(RES!U$95,$E71,0)</f>
        <v>3.0389163348403661</v>
      </c>
      <c r="S71" s="126">
        <f ca="1">OFFSET(RES!V$95,$E71,0)</f>
        <v>3.0354801973091994</v>
      </c>
      <c r="T71" s="203">
        <f ca="1">OFFSET(RES!W$95,$E71,0)</f>
        <v>3.0108102989835506</v>
      </c>
      <c r="U71" s="126">
        <f ca="1">OFFSET(RES!X$95,$E71,0)</f>
        <v>2.967812587497674</v>
      </c>
      <c r="V71" s="126">
        <f ca="1">OFFSET(RES!Y$95,$E71,0)</f>
        <v>2.9222166389344713</v>
      </c>
      <c r="W71" s="126">
        <f ca="1">OFFSET(RES!Z$95,$E71,0)</f>
        <v>2.8662974691735261</v>
      </c>
      <c r="X71" s="126">
        <f ca="1">OFFSET(RES!AA$95,$E71,0)</f>
        <v>2.7976623955690951</v>
      </c>
      <c r="Y71" s="205">
        <f ca="1">OFFSET(RES!AB$95,$E71,0)</f>
        <v>2.7206759480967353</v>
      </c>
      <c r="Z71" s="126">
        <f ca="1">OFFSET(RES!AC$95,$E71,0)</f>
        <v>2.6562029641477936</v>
      </c>
      <c r="AA71" s="126">
        <f ca="1">OFFSET(RES!AD$95,$E71,0)</f>
        <v>2.5905944522464361</v>
      </c>
      <c r="AB71" s="126">
        <f ca="1">OFFSET(RES!AE$95,$E71,0)</f>
        <v>2.5263875057827092</v>
      </c>
      <c r="AC71" s="126">
        <f ca="1">OFFSET(RES!AF$95,$E71,0)</f>
        <v>2.4639365116413106</v>
      </c>
      <c r="AD71" s="126">
        <f ca="1">OFFSET(RES!AG$95,$E71,0)</f>
        <v>2.4118285365624317</v>
      </c>
      <c r="AE71" s="126">
        <f ca="1">OFFSET(RES!AH$95,$E71,0)</f>
        <v>2.3616319183717209</v>
      </c>
      <c r="AF71" s="126">
        <f ca="1">OFFSET(RES!AI$95,$E71,0)</f>
        <v>2.3090268986052584</v>
      </c>
      <c r="AG71" s="126">
        <f ca="1">OFFSET(RES!AJ$95,$E71,0)</f>
        <v>2.2572812408917122</v>
      </c>
      <c r="AH71" s="126">
        <f ca="1">OFFSET(RES!AK$95,$E71,0)</f>
        <v>2.2099856529235962</v>
      </c>
      <c r="AI71" s="126">
        <f ca="1">OFFSET(RES!AL$95,$E71,0)</f>
        <v>2.1627702196522751</v>
      </c>
      <c r="AJ71" s="126">
        <f ca="1">OFFSET(RES!AM$95,$E71,0)</f>
        <v>1.9167847695546567</v>
      </c>
      <c r="AK71" s="126">
        <f ca="1">OFFSET(RES!AN$95,$E71,0)</f>
        <v>1.6658463504480459</v>
      </c>
      <c r="AL71" s="126">
        <f ca="1">OFFSET(RES!AO$95,$E71,0)</f>
        <v>1.6658463504480459</v>
      </c>
      <c r="AM71" s="126">
        <f ca="1">OFFSET(RES!AP$95,$E71,0)</f>
        <v>1.6658463504480459</v>
      </c>
    </row>
    <row r="72" spans="1:39">
      <c r="A72" s="35" t="s">
        <v>371</v>
      </c>
      <c r="B72">
        <v>1.9088027674250001</v>
      </c>
      <c r="E72" s="129">
        <f>MATCH(F72,RES!$D$96:$D$134,0)</f>
        <v>10</v>
      </c>
      <c r="F72" s="4" t="str">
        <f t="shared" si="1"/>
        <v>RLER</v>
      </c>
      <c r="G72" s="126">
        <f ca="1">OFFSET(RES!J$95,$E72,0)</f>
        <v>1.4352211531349246</v>
      </c>
      <c r="H72" s="126">
        <f ca="1">OFFSET(RES!K$95,$E72,0)</f>
        <v>1.6554859196644964</v>
      </c>
      <c r="I72" s="126">
        <f ca="1">OFFSET(RES!L$95,$E72,0)</f>
        <v>1.8757506861940683</v>
      </c>
      <c r="J72" s="126">
        <f ca="1">OFFSET(RES!M$95,$E72,0)</f>
        <v>2.0960154527236399</v>
      </c>
      <c r="K72" s="126">
        <f ca="1">OFFSET(RES!N$95,$E72,0)</f>
        <v>2.3162802192532119</v>
      </c>
      <c r="L72" s="126">
        <f ca="1">OFFSET(RES!O$95,$E72,0)</f>
        <v>2.5365449857827835</v>
      </c>
      <c r="M72" s="126">
        <f ca="1">OFFSET(RES!P$95,$E72,0)</f>
        <v>2.5316874394169004</v>
      </c>
      <c r="N72" s="126">
        <f ca="1">OFFSET(RES!Q$95,$E72,0)</f>
        <v>2.5553901219948267</v>
      </c>
      <c r="O72" s="203">
        <f ca="1">OFFSET(RES!R$95,$E72,0)</f>
        <v>2.6589537196325748</v>
      </c>
      <c r="P72" s="126">
        <f ca="1">OFFSET(RES!S$95,$E72,0)</f>
        <v>2.9554015613656714</v>
      </c>
      <c r="Q72" s="126">
        <f ca="1">OFFSET(RES!T$95,$E72,0)</f>
        <v>2.9495450887936454</v>
      </c>
      <c r="R72" s="126">
        <f ca="1">OFFSET(RES!U$95,$E72,0)</f>
        <v>2.9521919771414686</v>
      </c>
      <c r="S72" s="126">
        <f ca="1">OFFSET(RES!V$95,$E72,0)</f>
        <v>2.9488538998355671</v>
      </c>
      <c r="T72" s="203">
        <f ca="1">OFFSET(RES!W$95,$E72,0)</f>
        <v>2.9248880291470929</v>
      </c>
      <c r="U72" s="126">
        <f ca="1">OFFSET(RES!X$95,$E72,0)</f>
        <v>2.8831173830030234</v>
      </c>
      <c r="V72" s="126">
        <f ca="1">OFFSET(RES!Y$95,$E72,0)</f>
        <v>2.8388226480689953</v>
      </c>
      <c r="W72" s="126">
        <f ca="1">OFFSET(RES!Z$95,$E72,0)</f>
        <v>2.7844992952198138</v>
      </c>
      <c r="X72" s="126">
        <f ca="1">OFFSET(RES!AA$95,$E72,0)</f>
        <v>2.7178229240007425</v>
      </c>
      <c r="Y72" s="205">
        <f ca="1">OFFSET(RES!AB$95,$E72,0)</f>
        <v>2.6430335097707971</v>
      </c>
      <c r="Z72" s="126">
        <f ca="1">OFFSET(RES!AC$95,$E72,0)</f>
        <v>2.5804004508167622</v>
      </c>
      <c r="AA72" s="126">
        <f ca="1">OFFSET(RES!AD$95,$E72,0)</f>
        <v>2.5166642695185848</v>
      </c>
      <c r="AB72" s="126">
        <f ca="1">OFFSET(RES!AE$95,$E72,0)</f>
        <v>2.4542896558927301</v>
      </c>
      <c r="AC72" s="126">
        <f ca="1">OFFSET(RES!AF$95,$E72,0)</f>
        <v>2.393620883358579</v>
      </c>
      <c r="AD72" s="126">
        <f ca="1">OFFSET(RES!AG$95,$E72,0)</f>
        <v>2.3429999616144355</v>
      </c>
      <c r="AE72" s="126">
        <f ca="1">OFFSET(RES!AH$95,$E72,0)</f>
        <v>2.2942358506044385</v>
      </c>
      <c r="AF72" s="126">
        <f ca="1">OFFSET(RES!AI$95,$E72,0)</f>
        <v>2.2431320687952967</v>
      </c>
      <c r="AG72" s="126">
        <f ca="1">OFFSET(RES!AJ$95,$E72,0)</f>
        <v>2.1928631246317307</v>
      </c>
      <c r="AH72" s="126">
        <f ca="1">OFFSET(RES!AK$95,$E72,0)</f>
        <v>2.1469172544697619</v>
      </c>
      <c r="AI72" s="126">
        <f ca="1">OFFSET(RES!AL$95,$E72,0)</f>
        <v>2.1010492515560935</v>
      </c>
      <c r="AJ72" s="126">
        <f ca="1">OFFSET(RES!AM$95,$E72,0)</f>
        <v>1.8620837150765019</v>
      </c>
      <c r="AK72" s="126">
        <f ca="1">OFFSET(RES!AN$95,$E72,0)</f>
        <v>1.6183065570317692</v>
      </c>
      <c r="AL72" s="126">
        <f ca="1">OFFSET(RES!AO$95,$E72,0)</f>
        <v>1.6183065570317692</v>
      </c>
      <c r="AM72" s="126">
        <f ca="1">OFFSET(RES!AP$95,$E72,0)</f>
        <v>1.6183065570317692</v>
      </c>
    </row>
    <row r="73" spans="1:39">
      <c r="A73" s="35" t="s">
        <v>372</v>
      </c>
      <c r="B73">
        <v>7.6914136780069997</v>
      </c>
      <c r="E73" s="129">
        <f>MATCH(F73,RES!$D$96:$D$134,0)</f>
        <v>9</v>
      </c>
      <c r="F73" s="4" t="str">
        <f t="shared" si="1"/>
        <v>RLEW</v>
      </c>
      <c r="G73" s="126">
        <f ca="1">OFFSET(RES!J$95,$E73,0)</f>
        <v>5.6663373040102876</v>
      </c>
      <c r="H73" s="126">
        <f ca="1">OFFSET(RES!K$95,$E73,0)</f>
        <v>5.9525691342184208</v>
      </c>
      <c r="I73" s="126">
        <f ca="1">OFFSET(RES!L$95,$E73,0)</f>
        <v>6.238800964426555</v>
      </c>
      <c r="J73" s="126">
        <f ca="1">OFFSET(RES!M$95,$E73,0)</f>
        <v>6.5250327946346882</v>
      </c>
      <c r="K73" s="126">
        <f ca="1">OFFSET(RES!N$95,$E73,0)</f>
        <v>6.8112646248428224</v>
      </c>
      <c r="L73" s="126">
        <f ca="1">OFFSET(RES!O$95,$E73,0)</f>
        <v>7.0974964550509556</v>
      </c>
      <c r="M73" s="126">
        <f ca="1">OFFSET(RES!P$95,$E73,0)</f>
        <v>7.0839045738482413</v>
      </c>
      <c r="N73" s="126">
        <f ca="1">OFFSET(RES!Q$95,$E73,0)</f>
        <v>7.1502269558737721</v>
      </c>
      <c r="O73" s="203">
        <f ca="1">OFFSET(RES!R$95,$E73,0)</f>
        <v>7.4400078472934457</v>
      </c>
      <c r="P73" s="126">
        <f ca="1">OFFSET(RES!S$95,$E73,0)</f>
        <v>8.2694973763974797</v>
      </c>
      <c r="Q73" s="126">
        <f ca="1">OFFSET(RES!T$95,$E73,0)</f>
        <v>8.2531104037429301</v>
      </c>
      <c r="R73" s="126">
        <f ca="1">OFFSET(RES!U$95,$E73,0)</f>
        <v>8.2605166515212627</v>
      </c>
      <c r="S73" s="126">
        <f ca="1">OFFSET(RES!V$95,$E73,0)</f>
        <v>8.2511763906632396</v>
      </c>
      <c r="T73" s="203">
        <f ca="1">OFFSET(RES!W$95,$E73,0)</f>
        <v>8.1841175830303996</v>
      </c>
      <c r="U73" s="126">
        <f ca="1">OFFSET(RES!X$95,$E73,0)</f>
        <v>8.0672393038772974</v>
      </c>
      <c r="V73" s="126">
        <f ca="1">OFFSET(RES!Y$95,$E73,0)</f>
        <v>7.9432983819012311</v>
      </c>
      <c r="W73" s="126">
        <f ca="1">OFFSET(RES!Z$95,$E73,0)</f>
        <v>7.7912964239487437</v>
      </c>
      <c r="X73" s="126">
        <f ca="1">OFFSET(RES!AA$95,$E73,0)</f>
        <v>7.6047295343349264</v>
      </c>
      <c r="Y73" s="205">
        <f ca="1">OFFSET(RES!AB$95,$E73,0)</f>
        <v>7.3954615712798324</v>
      </c>
      <c r="Z73" s="126">
        <f ca="1">OFFSET(RES!AC$95,$E73,0)</f>
        <v>7.2202082576635256</v>
      </c>
      <c r="AA73" s="126">
        <f ca="1">OFFSET(RES!AD$95,$E73,0)</f>
        <v>7.0418683017952892</v>
      </c>
      <c r="AB73" s="126">
        <f ca="1">OFFSET(RES!AE$95,$E73,0)</f>
        <v>6.8673381430257781</v>
      </c>
      <c r="AC73" s="126">
        <f ca="1">OFFSET(RES!AF$95,$E73,0)</f>
        <v>6.6975810914430527</v>
      </c>
      <c r="AD73" s="126">
        <f ca="1">OFFSET(RES!AG$95,$E73,0)</f>
        <v>6.5559388912675276</v>
      </c>
      <c r="AE73" s="126">
        <f ca="1">OFFSET(RES!AH$95,$E73,0)</f>
        <v>6.4194922258359828</v>
      </c>
      <c r="AF73" s="126">
        <f ca="1">OFFSET(RES!AI$95,$E73,0)</f>
        <v>6.2764989368294613</v>
      </c>
      <c r="AG73" s="126">
        <f ca="1">OFFSET(RES!AJ$95,$E73,0)</f>
        <v>6.135841603724856</v>
      </c>
      <c r="AH73" s="126">
        <f ca="1">OFFSET(RES!AK$95,$E73,0)</f>
        <v>6.0072806468222248</v>
      </c>
      <c r="AI73" s="126">
        <f ca="1">OFFSET(RES!AL$95,$E73,0)</f>
        <v>5.8789375699579436</v>
      </c>
      <c r="AJ73" s="126">
        <f ca="1">OFFSET(RES!AM$95,$E73,0)</f>
        <v>5.2102890509884112</v>
      </c>
      <c r="AK73" s="126">
        <f ca="1">OFFSET(RES!AN$95,$E73,0)</f>
        <v>4.5281771528188068</v>
      </c>
      <c r="AL73" s="126">
        <f ca="1">OFFSET(RES!AO$95,$E73,0)</f>
        <v>4.5281771528188068</v>
      </c>
      <c r="AM73" s="126">
        <f ca="1">OFFSET(RES!AP$95,$E73,0)</f>
        <v>4.5281771528188068</v>
      </c>
    </row>
    <row r="74" spans="1:39">
      <c r="A74" s="35" t="s">
        <v>373</v>
      </c>
      <c r="B74">
        <v>0.1043575899953</v>
      </c>
      <c r="E74" s="129">
        <f>MATCH(F74,RES!$D$96:$D$134,0)</f>
        <v>5</v>
      </c>
      <c r="F74" s="4" t="str">
        <f t="shared" si="1"/>
        <v>RLNL</v>
      </c>
      <c r="G74" s="126">
        <f ca="1">OFFSET(RES!J$95,$E74,0)</f>
        <v>4.742986727829742E-2</v>
      </c>
      <c r="H74" s="126">
        <f ca="1">OFFSET(RES!K$95,$E74,0)</f>
        <v>4.5677967231928775E-2</v>
      </c>
      <c r="I74" s="126">
        <f ca="1">OFFSET(RES!L$95,$E74,0)</f>
        <v>4.3926067185560122E-2</v>
      </c>
      <c r="J74" s="126">
        <f ca="1">OFFSET(RES!M$95,$E74,0)</f>
        <v>4.2174167139191476E-2</v>
      </c>
      <c r="K74" s="126">
        <f ca="1">OFFSET(RES!N$95,$E74,0)</f>
        <v>4.0422267092822824E-2</v>
      </c>
      <c r="L74" s="126">
        <f ca="1">OFFSET(RES!O$95,$E74,0)</f>
        <v>3.8670367046454178E-2</v>
      </c>
      <c r="M74" s="126">
        <f ca="1">OFFSET(RES!P$95,$E74,0)</f>
        <v>3.8596312337404383E-2</v>
      </c>
      <c r="N74" s="126">
        <f ca="1">OFFSET(RES!Q$95,$E74,0)</f>
        <v>3.8957666636425872E-2</v>
      </c>
      <c r="O74" s="203">
        <f ca="1">OFFSET(RES!R$95,$E74,0)</f>
        <v>4.0536523844064594E-2</v>
      </c>
      <c r="P74" s="126">
        <f ca="1">OFFSET(RES!S$95,$E74,0)</f>
        <v>4.5055957528151329E-2</v>
      </c>
      <c r="Q74" s="126">
        <f ca="1">OFFSET(RES!T$95,$E74,0)</f>
        <v>4.4966673898163646E-2</v>
      </c>
      <c r="R74" s="126">
        <f ca="1">OFFSET(RES!U$95,$E74,0)</f>
        <v>4.5007026481900587E-2</v>
      </c>
      <c r="S74" s="126">
        <f ca="1">OFFSET(RES!V$95,$E74,0)</f>
        <v>4.495613652119728E-2</v>
      </c>
      <c r="T74" s="203">
        <f ca="1">OFFSET(RES!W$95,$E74,0)</f>
        <v>4.4590769842780126E-2</v>
      </c>
      <c r="U74" s="126">
        <f ca="1">OFFSET(RES!X$95,$E74,0)</f>
        <v>4.3953964177115876E-2</v>
      </c>
      <c r="V74" s="126">
        <f ca="1">OFFSET(RES!Y$95,$E74,0)</f>
        <v>4.3278678042738224E-2</v>
      </c>
      <c r="W74" s="126">
        <f ca="1">OFFSET(RES!Z$95,$E74,0)</f>
        <v>4.2450502707529807E-2</v>
      </c>
      <c r="X74" s="126">
        <f ca="1">OFFSET(RES!AA$95,$E74,0)</f>
        <v>4.1434002009604509E-2</v>
      </c>
      <c r="Y74" s="205">
        <f ca="1">OFFSET(RES!AB$95,$E74,0)</f>
        <v>4.029381560815231E-2</v>
      </c>
      <c r="Z74" s="126">
        <f ca="1">OFFSET(RES!AC$95,$E74,0)</f>
        <v>3.9338956383273518E-2</v>
      </c>
      <c r="AA74" s="126">
        <f ca="1">OFFSET(RES!AD$95,$E74,0)</f>
        <v>3.836727973698717E-2</v>
      </c>
      <c r="AB74" s="126">
        <f ca="1">OFFSET(RES!AE$95,$E74,0)</f>
        <v>3.741636058640558E-2</v>
      </c>
      <c r="AC74" s="126">
        <f ca="1">OFFSET(RES!AF$95,$E74,0)</f>
        <v>3.6491447480072693E-2</v>
      </c>
      <c r="AD74" s="126">
        <f ca="1">OFFSET(RES!AG$95,$E74,0)</f>
        <v>3.5719716785349076E-2</v>
      </c>
      <c r="AE74" s="126">
        <f ca="1">OFFSET(RES!AH$95,$E74,0)</f>
        <v>3.4976293711041294E-2</v>
      </c>
      <c r="AF74" s="126">
        <f ca="1">OFFSET(RES!AI$95,$E74,0)</f>
        <v>3.4197201673999596E-2</v>
      </c>
      <c r="AG74" s="126">
        <f ca="1">OFFSET(RES!AJ$95,$E74,0)</f>
        <v>3.3430836980001113E-2</v>
      </c>
      <c r="AH74" s="126">
        <f ca="1">OFFSET(RES!AK$95,$E74,0)</f>
        <v>3.2730378808200247E-2</v>
      </c>
      <c r="AI74" s="126">
        <f ca="1">OFFSET(RES!AL$95,$E74,0)</f>
        <v>3.2031107745277621E-2</v>
      </c>
      <c r="AJ74" s="126">
        <f ca="1">OFFSET(RES!AM$95,$E74,0)</f>
        <v>2.8388008545810087E-2</v>
      </c>
      <c r="AK74" s="126">
        <f ca="1">OFFSET(RES!AN$95,$E74,0)</f>
        <v>2.467155477425511E-2</v>
      </c>
      <c r="AL74" s="126">
        <f ca="1">OFFSET(RES!AO$95,$E74,0)</f>
        <v>2.467155477425511E-2</v>
      </c>
      <c r="AM74" s="126">
        <f ca="1">OFFSET(RES!AP$95,$E74,0)</f>
        <v>2.467155477425511E-2</v>
      </c>
    </row>
    <row r="75" spans="1:39">
      <c r="A75" s="35" t="s">
        <v>374</v>
      </c>
      <c r="B75">
        <v>12.72538201427</v>
      </c>
      <c r="E75" s="129">
        <f>MATCH(F75,RES!$D$96:$D$134,0)</f>
        <v>18</v>
      </c>
      <c r="F75" s="4" t="str">
        <f t="shared" si="1"/>
        <v>RMEH</v>
      </c>
      <c r="G75" s="126">
        <f ca="1">OFFSET(RES!J$95,$E75,0)</f>
        <v>13.162661948752438</v>
      </c>
      <c r="H75" s="126">
        <f ca="1">OFFSET(RES!K$95,$E75,0)</f>
        <v>12.979644905726269</v>
      </c>
      <c r="I75" s="126">
        <f ca="1">OFFSET(RES!L$95,$E75,0)</f>
        <v>12.796627862700101</v>
      </c>
      <c r="J75" s="126">
        <f ca="1">OFFSET(RES!M$95,$E75,0)</f>
        <v>12.61361081967393</v>
      </c>
      <c r="K75" s="126">
        <f ca="1">OFFSET(RES!N$95,$E75,0)</f>
        <v>12.430593776647761</v>
      </c>
      <c r="L75" s="126">
        <f ca="1">OFFSET(RES!O$95,$E75,0)</f>
        <v>12.247576733621592</v>
      </c>
      <c r="M75" s="126">
        <f ca="1">OFFSET(RES!P$95,$E75,0)</f>
        <v>12.578033660619854</v>
      </c>
      <c r="N75" s="126">
        <f ca="1">OFFSET(RES!Q$95,$E75,0)</f>
        <v>12.917945809644714</v>
      </c>
      <c r="O75" s="203">
        <f ca="1">OFFSET(RES!R$95,$E75,0)</f>
        <v>13.575136089610984</v>
      </c>
      <c r="P75" s="126">
        <f ca="1">OFFSET(RES!S$95,$E75,0)</f>
        <v>12.478431677045521</v>
      </c>
      <c r="Q75" s="126">
        <f ca="1">OFFSET(RES!T$95,$E75,0)</f>
        <v>12.718459184555439</v>
      </c>
      <c r="R75" s="126">
        <f ca="1">OFFSET(RES!U$95,$E75,0)</f>
        <v>12.761902108447623</v>
      </c>
      <c r="S75" s="126">
        <f ca="1">OFFSET(RES!V$95,$E75,0)</f>
        <v>12.80701060543684</v>
      </c>
      <c r="T75" s="203">
        <f ca="1">OFFSET(RES!W$95,$E75,0)</f>
        <v>12.819324640489308</v>
      </c>
      <c r="U75" s="126">
        <f ca="1">OFFSET(RES!X$95,$E75,0)</f>
        <v>12.891484722602645</v>
      </c>
      <c r="V75" s="126">
        <f ca="1">OFFSET(RES!Y$95,$E75,0)</f>
        <v>12.947886551054014</v>
      </c>
      <c r="W75" s="126">
        <f ca="1">OFFSET(RES!Z$95,$E75,0)</f>
        <v>12.990905328693996</v>
      </c>
      <c r="X75" s="126">
        <f ca="1">OFFSET(RES!AA$95,$E75,0)</f>
        <v>13.034688598953498</v>
      </c>
      <c r="Y75" s="205">
        <f ca="1">OFFSET(RES!AB$95,$E75,0)</f>
        <v>13.100456829985813</v>
      </c>
      <c r="Z75" s="126">
        <f ca="1">OFFSET(RES!AC$95,$E75,0)</f>
        <v>13.366115680813124</v>
      </c>
      <c r="AA75" s="126">
        <f ca="1">OFFSET(RES!AD$95,$E75,0)</f>
        <v>13.598207282451469</v>
      </c>
      <c r="AB75" s="126">
        <f ca="1">OFFSET(RES!AE$95,$E75,0)</f>
        <v>13.822272894163342</v>
      </c>
      <c r="AC75" s="126">
        <f ca="1">OFFSET(RES!AF$95,$E75,0)</f>
        <v>14.054837621812649</v>
      </c>
      <c r="AD75" s="126">
        <f ca="1">OFFSET(RES!AG$95,$E75,0)</f>
        <v>14.301112126660538</v>
      </c>
      <c r="AE75" s="126">
        <f ca="1">OFFSET(RES!AH$95,$E75,0)</f>
        <v>14.488242107510168</v>
      </c>
      <c r="AF75" s="126">
        <f ca="1">OFFSET(RES!AI$95,$E75,0)</f>
        <v>14.687390880038173</v>
      </c>
      <c r="AG75" s="126">
        <f ca="1">OFFSET(RES!AJ$95,$E75,0)</f>
        <v>14.891132198282179</v>
      </c>
      <c r="AH75" s="126">
        <f ca="1">OFFSET(RES!AK$95,$E75,0)</f>
        <v>15.089603937031914</v>
      </c>
      <c r="AI75" s="126">
        <f ca="1">OFFSET(RES!AL$95,$E75,0)</f>
        <v>15.275943265811808</v>
      </c>
      <c r="AJ75" s="126">
        <f ca="1">OFFSET(RES!AM$95,$E75,0)</f>
        <v>16.143134470984908</v>
      </c>
      <c r="AK75" s="126">
        <f ca="1">OFFSET(RES!AN$95,$E75,0)</f>
        <v>16.905029469324859</v>
      </c>
      <c r="AL75" s="126">
        <f ca="1">OFFSET(RES!AO$95,$E75,0)</f>
        <v>19.431068355545815</v>
      </c>
      <c r="AM75" s="126">
        <f ca="1">OFFSET(RES!AP$95,$E75,0)</f>
        <v>19.431068355545815</v>
      </c>
    </row>
    <row r="76" spans="1:39">
      <c r="A76" s="35" t="s">
        <v>375</v>
      </c>
      <c r="B76">
        <v>5.0035172999329998</v>
      </c>
      <c r="E76" s="129">
        <f>MATCH(F76,RES!$D$96:$D$134,0)</f>
        <v>17</v>
      </c>
      <c r="F76" s="4" t="str">
        <f t="shared" si="1"/>
        <v>RMEK</v>
      </c>
      <c r="G76" s="126">
        <f ca="1">OFFSET(RES!J$95,$E76,0)</f>
        <v>9.0463558635584818</v>
      </c>
      <c r="H76" s="126">
        <f ca="1">OFFSET(RES!K$95,$E76,0)</f>
        <v>8.8686538544256486</v>
      </c>
      <c r="I76" s="126">
        <f ca="1">OFFSET(RES!L$95,$E76,0)</f>
        <v>8.6909518452928154</v>
      </c>
      <c r="J76" s="126">
        <f ca="1">OFFSET(RES!M$95,$E76,0)</f>
        <v>8.5132498361599804</v>
      </c>
      <c r="K76" s="126">
        <f ca="1">OFFSET(RES!N$95,$E76,0)</f>
        <v>8.3355478270271472</v>
      </c>
      <c r="L76" s="126">
        <f ca="1">OFFSET(RES!O$95,$E76,0)</f>
        <v>8.1578458178943141</v>
      </c>
      <c r="M76" s="126">
        <f ca="1">OFFSET(RES!P$95,$E76,0)</f>
        <v>8.3779560256961982</v>
      </c>
      <c r="N76" s="126">
        <f ca="1">OFFSET(RES!Q$95,$E76,0)</f>
        <v>8.6043641522737371</v>
      </c>
      <c r="O76" s="203">
        <f ca="1">OFFSET(RES!R$95,$E76,0)</f>
        <v>9.0421043757961677</v>
      </c>
      <c r="P76" s="126">
        <f ca="1">OFFSET(RES!S$95,$E76,0)</f>
        <v>8.4210874365548598</v>
      </c>
      <c r="Q76" s="126">
        <f ca="1">OFFSET(RES!T$95,$E76,0)</f>
        <v>8.6976287764920617</v>
      </c>
      <c r="R76" s="126">
        <f ca="1">OFFSET(RES!U$95,$E76,0)</f>
        <v>8.8453973150664122</v>
      </c>
      <c r="S76" s="126">
        <f ca="1">OFFSET(RES!V$95,$E76,0)</f>
        <v>8.9983888327535677</v>
      </c>
      <c r="T76" s="203">
        <f ca="1">OFFSET(RES!W$95,$E76,0)</f>
        <v>9.1322724339211359</v>
      </c>
      <c r="U76" s="126">
        <f ca="1">OFFSET(RES!X$95,$E76,0)</f>
        <v>9.3131659379909486</v>
      </c>
      <c r="V76" s="126">
        <f ca="1">OFFSET(RES!Y$95,$E76,0)</f>
        <v>9.4876865040618039</v>
      </c>
      <c r="W76" s="126">
        <f ca="1">OFFSET(RES!Z$95,$E76,0)</f>
        <v>9.6573224431114983</v>
      </c>
      <c r="X76" s="126">
        <f ca="1">OFFSET(RES!AA$95,$E76,0)</f>
        <v>9.8325300088940448</v>
      </c>
      <c r="Y76" s="205">
        <f ca="1">OFFSET(RES!AB$95,$E76,0)</f>
        <v>10.029805509520664</v>
      </c>
      <c r="Z76" s="126">
        <f ca="1">OFFSET(RES!AC$95,$E76,0)</f>
        <v>10.233195867602062</v>
      </c>
      <c r="AA76" s="126">
        <f ca="1">OFFSET(RES!AD$95,$E76,0)</f>
        <v>10.410886894337672</v>
      </c>
      <c r="AB76" s="126">
        <f ca="1">OFFSET(RES!AE$95,$E76,0)</f>
        <v>10.582433164517955</v>
      </c>
      <c r="AC76" s="126">
        <f ca="1">OFFSET(RES!AF$95,$E76,0)</f>
        <v>10.76048641998597</v>
      </c>
      <c r="AD76" s="126">
        <f ca="1">OFFSET(RES!AG$95,$E76,0)</f>
        <v>10.949035981091656</v>
      </c>
      <c r="AE76" s="126">
        <f ca="1">OFFSET(RES!AH$95,$E76,0)</f>
        <v>11.092304062295215</v>
      </c>
      <c r="AF76" s="126">
        <f ca="1">OFFSET(RES!AI$95,$E76,0)</f>
        <v>11.244773818261567</v>
      </c>
      <c r="AG76" s="126">
        <f ca="1">OFFSET(RES!AJ$95,$E76,0)</f>
        <v>11.400759660798247</v>
      </c>
      <c r="AH76" s="126">
        <f ca="1">OFFSET(RES!AK$95,$E76,0)</f>
        <v>11.552711074755038</v>
      </c>
      <c r="AI76" s="126">
        <f ca="1">OFFSET(RES!AL$95,$E76,0)</f>
        <v>11.695373826954572</v>
      </c>
      <c r="AJ76" s="126">
        <f ca="1">OFFSET(RES!AM$95,$E76,0)</f>
        <v>12.359301752547562</v>
      </c>
      <c r="AK76" s="126">
        <f ca="1">OFFSET(RES!AN$95,$E76,0)</f>
        <v>12.942614132504815</v>
      </c>
      <c r="AL76" s="126">
        <f ca="1">OFFSET(RES!AO$95,$E76,0)</f>
        <v>12.942614132504815</v>
      </c>
      <c r="AM76" s="126">
        <f ca="1">OFFSET(RES!AP$95,$E76,0)</f>
        <v>12.942614132504815</v>
      </c>
    </row>
    <row r="77" spans="1:39">
      <c r="A77" s="35" t="s">
        <v>376</v>
      </c>
      <c r="B77">
        <v>15.793352715539999</v>
      </c>
      <c r="E77" s="129">
        <f>MATCH(F77,RES!$D$96:$D$134,0)</f>
        <v>15</v>
      </c>
      <c r="F77" s="4" t="str">
        <f t="shared" si="1"/>
        <v>RMEL</v>
      </c>
      <c r="G77" s="126">
        <f ca="1">OFFSET(RES!J$95,$E77,0)</f>
        <v>16.048370490489006</v>
      </c>
      <c r="H77" s="126">
        <f ca="1">OFFSET(RES!K$95,$E77,0)</f>
        <v>17.221786163619843</v>
      </c>
      <c r="I77" s="126">
        <f ca="1">OFFSET(RES!L$95,$E77,0)</f>
        <v>18.39520183675068</v>
      </c>
      <c r="J77" s="126">
        <f ca="1">OFFSET(RES!M$95,$E77,0)</f>
        <v>19.56861750988152</v>
      </c>
      <c r="K77" s="126">
        <f ca="1">OFFSET(RES!N$95,$E77,0)</f>
        <v>20.742033183012357</v>
      </c>
      <c r="L77" s="126">
        <f ca="1">OFFSET(RES!O$95,$E77,0)</f>
        <v>21.915448856143193</v>
      </c>
      <c r="M77" s="126">
        <f ca="1">OFFSET(RES!P$95,$E77,0)</f>
        <v>22.506758634420219</v>
      </c>
      <c r="N77" s="126">
        <f ca="1">OFFSET(RES!Q$95,$E77,0)</f>
        <v>23.114987305246704</v>
      </c>
      <c r="O77" s="203">
        <f ca="1">OFFSET(RES!R$95,$E77,0)</f>
        <v>24.290944009385385</v>
      </c>
      <c r="P77" s="126">
        <f ca="1">OFFSET(RES!S$95,$E77,0)</f>
        <v>22.622627976629762</v>
      </c>
      <c r="Q77" s="126">
        <f ca="1">OFFSET(RES!T$95,$E77,0)</f>
        <v>23.365535813734162</v>
      </c>
      <c r="R77" s="126">
        <f ca="1">OFFSET(RES!U$95,$E77,0)</f>
        <v>23.762505053158829</v>
      </c>
      <c r="S77" s="126">
        <f ca="1">OFFSET(RES!V$95,$E77,0)</f>
        <v>24.173505439307586</v>
      </c>
      <c r="T77" s="203">
        <f ca="1">OFFSET(RES!W$95,$E77,0)</f>
        <v>24.533173822304985</v>
      </c>
      <c r="U77" s="126">
        <f ca="1">OFFSET(RES!X$95,$E77,0)</f>
        <v>25.019130829258295</v>
      </c>
      <c r="V77" s="126">
        <f ca="1">OFFSET(RES!Y$95,$E77,0)</f>
        <v>25.487967410072493</v>
      </c>
      <c r="W77" s="126">
        <f ca="1">OFFSET(RES!Z$95,$E77,0)</f>
        <v>25.943681802008253</v>
      </c>
      <c r="X77" s="126">
        <f ca="1">OFFSET(RES!AA$95,$E77,0)</f>
        <v>26.414363956688621</v>
      </c>
      <c r="Y77" s="205">
        <f ca="1">OFFSET(RES!AB$95,$E77,0)</f>
        <v>26.944329984615909</v>
      </c>
      <c r="Z77" s="126">
        <f ca="1">OFFSET(RES!AC$95,$E77,0)</f>
        <v>27.49072312440634</v>
      </c>
      <c r="AA77" s="126">
        <f ca="1">OFFSET(RES!AD$95,$E77,0)</f>
        <v>27.968076913083976</v>
      </c>
      <c r="AB77" s="126">
        <f ca="1">OFFSET(RES!AE$95,$E77,0)</f>
        <v>28.428923268178302</v>
      </c>
      <c r="AC77" s="126">
        <f ca="1">OFFSET(RES!AF$95,$E77,0)</f>
        <v>28.907250157529383</v>
      </c>
      <c r="AD77" s="126">
        <f ca="1">OFFSET(RES!AG$95,$E77,0)</f>
        <v>29.413774594923876</v>
      </c>
      <c r="AE77" s="126">
        <f ca="1">OFFSET(RES!AH$95,$E77,0)</f>
        <v>29.798653688795348</v>
      </c>
      <c r="AF77" s="126">
        <f ca="1">OFFSET(RES!AI$95,$E77,0)</f>
        <v>30.208252400707718</v>
      </c>
      <c r="AG77" s="126">
        <f ca="1">OFFSET(RES!AJ$95,$E77,0)</f>
        <v>30.627296818891804</v>
      </c>
      <c r="AH77" s="126">
        <f ca="1">OFFSET(RES!AK$95,$E77,0)</f>
        <v>31.035503043368873</v>
      </c>
      <c r="AI77" s="126">
        <f ca="1">OFFSET(RES!AL$95,$E77,0)</f>
        <v>31.418755965684159</v>
      </c>
      <c r="AJ77" s="126">
        <f ca="1">OFFSET(RES!AM$95,$E77,0)</f>
        <v>33.202349186529574</v>
      </c>
      <c r="AK77" s="126">
        <f ca="1">OFFSET(RES!AN$95,$E77,0)</f>
        <v>34.769374712075482</v>
      </c>
      <c r="AL77" s="126">
        <f ca="1">OFFSET(RES!AO$95,$E77,0)</f>
        <v>34.769374712075482</v>
      </c>
      <c r="AM77" s="126">
        <f ca="1">OFFSET(RES!AP$95,$E77,0)</f>
        <v>34.769374712075482</v>
      </c>
    </row>
    <row r="78" spans="1:39">
      <c r="A78" s="35" t="s">
        <v>377</v>
      </c>
      <c r="B78">
        <v>8.1991938940679994</v>
      </c>
      <c r="E78" s="129">
        <f>MATCH(F78,RES!$D$96:$D$134,0)</f>
        <v>22</v>
      </c>
      <c r="F78" s="4" t="str">
        <f t="shared" si="1"/>
        <v>RMEO</v>
      </c>
      <c r="G78" s="126">
        <f ca="1">OFFSET(RES!J$95,$E78,0)</f>
        <v>5.817816552719238</v>
      </c>
      <c r="H78" s="126">
        <f ca="1">OFFSET(RES!K$95,$E78,0)</f>
        <v>6.2717807948241582</v>
      </c>
      <c r="I78" s="126">
        <f ca="1">OFFSET(RES!L$95,$E78,0)</f>
        <v>6.7257450369290783</v>
      </c>
      <c r="J78" s="126">
        <f ca="1">OFFSET(RES!M$95,$E78,0)</f>
        <v>7.1797092790339985</v>
      </c>
      <c r="K78" s="126">
        <f ca="1">OFFSET(RES!N$95,$E78,0)</f>
        <v>7.6336735211389186</v>
      </c>
      <c r="L78" s="126">
        <f ca="1">OFFSET(RES!O$95,$E78,0)</f>
        <v>8.0876377632438388</v>
      </c>
      <c r="M78" s="126">
        <f ca="1">OFFSET(RES!P$95,$E78,0)</f>
        <v>8.3058536585221177</v>
      </c>
      <c r="N78" s="126">
        <f ca="1">OFFSET(RES!Q$95,$E78,0)</f>
        <v>8.5303132714259622</v>
      </c>
      <c r="O78" s="203">
        <f ca="1">OFFSET(RES!R$95,$E78,0)</f>
        <v>8.9642862149308709</v>
      </c>
      <c r="P78" s="126">
        <f ca="1">OFFSET(RES!S$95,$E78,0)</f>
        <v>8.3377606737888499</v>
      </c>
      <c r="Q78" s="126">
        <f ca="1">OFFSET(RES!T$95,$E78,0)</f>
        <v>8.6003560259845919</v>
      </c>
      <c r="R78" s="126">
        <f ca="1">OFFSET(RES!U$95,$E78,0)</f>
        <v>8.7350718935419653</v>
      </c>
      <c r="S78" s="126">
        <f ca="1">OFFSET(RES!V$95,$E78,0)</f>
        <v>8.874557972743025</v>
      </c>
      <c r="T78" s="203">
        <f ca="1">OFFSET(RES!W$95,$E78,0)</f>
        <v>8.9948293599457045</v>
      </c>
      <c r="U78" s="126">
        <f ca="1">OFFSET(RES!X$95,$E78,0)</f>
        <v>9.1609974503006093</v>
      </c>
      <c r="V78" s="126">
        <f ca="1">OFFSET(RES!Y$95,$E78,0)</f>
        <v>9.320438668651482</v>
      </c>
      <c r="W78" s="126">
        <f ca="1">OFFSET(RES!Z$95,$E78,0)</f>
        <v>9.4746378126059057</v>
      </c>
      <c r="X78" s="126">
        <f ca="1">OFFSET(RES!AA$95,$E78,0)</f>
        <v>9.633858748099037</v>
      </c>
      <c r="Y78" s="205">
        <f ca="1">OFFSET(RES!AB$95,$E78,0)</f>
        <v>9.8142216639855313</v>
      </c>
      <c r="Z78" s="126">
        <f ca="1">OFFSET(RES!AC$95,$E78,0)</f>
        <v>10.013240284698909</v>
      </c>
      <c r="AA78" s="126">
        <f ca="1">OFFSET(RES!AD$95,$E78,0)</f>
        <v>10.187111963708945</v>
      </c>
      <c r="AB78" s="126">
        <f ca="1">OFFSET(RES!AE$95,$E78,0)</f>
        <v>10.354970963525155</v>
      </c>
      <c r="AC78" s="126">
        <f ca="1">OFFSET(RES!AF$95,$E78,0)</f>
        <v>10.529197085407437</v>
      </c>
      <c r="AD78" s="126">
        <f ca="1">OFFSET(RES!AG$95,$E78,0)</f>
        <v>10.713693901978992</v>
      </c>
      <c r="AE78" s="126">
        <f ca="1">OFFSET(RES!AH$95,$E78,0)</f>
        <v>10.853882533251145</v>
      </c>
      <c r="AF78" s="126">
        <f ca="1">OFFSET(RES!AI$95,$E78,0)</f>
        <v>11.00307505554753</v>
      </c>
      <c r="AG78" s="126">
        <f ca="1">OFFSET(RES!AJ$95,$E78,0)</f>
        <v>11.155708088525621</v>
      </c>
      <c r="AH78" s="126">
        <f ca="1">OFFSET(RES!AK$95,$E78,0)</f>
        <v>11.30439341022128</v>
      </c>
      <c r="AI78" s="126">
        <f ca="1">OFFSET(RES!AL$95,$E78,0)</f>
        <v>11.443989723624508</v>
      </c>
      <c r="AJ78" s="126">
        <f ca="1">OFFSET(RES!AM$95,$E78,0)</f>
        <v>12.093646970167775</v>
      </c>
      <c r="AK78" s="126">
        <f ca="1">OFFSET(RES!AN$95,$E78,0)</f>
        <v>12.664421447381047</v>
      </c>
      <c r="AL78" s="126">
        <f ca="1">OFFSET(RES!AO$95,$E78,0)</f>
        <v>12.831227403628214</v>
      </c>
      <c r="AM78" s="126">
        <f ca="1">OFFSET(RES!AP$95,$E78,0)</f>
        <v>12.831227403628214</v>
      </c>
    </row>
    <row r="79" spans="1:39">
      <c r="A79" s="35" t="s">
        <v>378</v>
      </c>
      <c r="B79">
        <v>3.5984677195130002</v>
      </c>
      <c r="E79" s="129">
        <f>MATCH(F79,RES!$D$96:$D$134,0)</f>
        <v>21</v>
      </c>
      <c r="F79" s="4" t="str">
        <f t="shared" si="1"/>
        <v>RMER</v>
      </c>
      <c r="G79" s="126">
        <f ca="1">OFFSET(RES!J$95,$E79,0)</f>
        <v>3.2555704876676663</v>
      </c>
      <c r="H79" s="126">
        <f ca="1">OFFSET(RES!K$95,$E79,0)</f>
        <v>3.4642806026564417</v>
      </c>
      <c r="I79" s="126">
        <f ca="1">OFFSET(RES!L$95,$E79,0)</f>
        <v>3.6729907176452175</v>
      </c>
      <c r="J79" s="126">
        <f ca="1">OFFSET(RES!M$95,$E79,0)</f>
        <v>3.8817008326339928</v>
      </c>
      <c r="K79" s="126">
        <f ca="1">OFFSET(RES!N$95,$E79,0)</f>
        <v>4.0904109476227681</v>
      </c>
      <c r="L79" s="126">
        <f ca="1">OFFSET(RES!O$95,$E79,0)</f>
        <v>4.2991210626115439</v>
      </c>
      <c r="M79" s="126">
        <f ca="1">OFFSET(RES!P$95,$E79,0)</f>
        <v>4.4151174238545092</v>
      </c>
      <c r="N79" s="126">
        <f ca="1">OFFSET(RES!Q$95,$E79,0)</f>
        <v>4.5344327391281638</v>
      </c>
      <c r="O79" s="203">
        <f ca="1">OFFSET(RES!R$95,$E79,0)</f>
        <v>4.7651184197486049</v>
      </c>
      <c r="P79" s="126">
        <f ca="1">OFFSET(RES!S$95,$E79,0)</f>
        <v>4.43784734067592</v>
      </c>
      <c r="Q79" s="126">
        <f ca="1">OFFSET(RES!T$95,$E79,0)</f>
        <v>4.5835824680301309</v>
      </c>
      <c r="R79" s="126">
        <f ca="1">OFFSET(RES!U$95,$E79,0)</f>
        <v>4.6614553343182923</v>
      </c>
      <c r="S79" s="126">
        <f ca="1">OFFSET(RES!V$95,$E79,0)</f>
        <v>4.7420806698262306</v>
      </c>
      <c r="T79" s="203">
        <f ca="1">OFFSET(RES!W$95,$E79,0)</f>
        <v>4.812636282492412</v>
      </c>
      <c r="U79" s="126">
        <f ca="1">OFFSET(RES!X$95,$E79,0)</f>
        <v>4.9079657470099054</v>
      </c>
      <c r="V79" s="126">
        <f ca="1">OFFSET(RES!Y$95,$E79,0)</f>
        <v>4.9999367229516603</v>
      </c>
      <c r="W79" s="126">
        <f ca="1">OFFSET(RES!Z$95,$E79,0)</f>
        <v>5.0893335385846221</v>
      </c>
      <c r="X79" s="126">
        <f ca="1">OFFSET(RES!AA$95,$E79,0)</f>
        <v>5.1816665580114423</v>
      </c>
      <c r="Y79" s="205">
        <f ca="1">OFFSET(RES!AB$95,$E79,0)</f>
        <v>5.285629206829932</v>
      </c>
      <c r="Z79" s="126">
        <f ca="1">OFFSET(RES!AC$95,$E79,0)</f>
        <v>5.3928143377920588</v>
      </c>
      <c r="AA79" s="126">
        <f ca="1">OFFSET(RES!AD$95,$E79,0)</f>
        <v>5.4864561217542516</v>
      </c>
      <c r="AB79" s="126">
        <f ca="1">OFFSET(RES!AE$95,$E79,0)</f>
        <v>5.576859666980222</v>
      </c>
      <c r="AC79" s="126">
        <f ca="1">OFFSET(RES!AF$95,$E79,0)</f>
        <v>5.6706923426566895</v>
      </c>
      <c r="AD79" s="126">
        <f ca="1">OFFSET(RES!AG$95,$E79,0)</f>
        <v>5.7700564894658353</v>
      </c>
      <c r="AE79" s="126">
        <f ca="1">OFFSET(RES!AH$95,$E79,0)</f>
        <v>5.8455576498519655</v>
      </c>
      <c r="AF79" s="126">
        <f ca="1">OFFSET(RES!AI$95,$E79,0)</f>
        <v>5.9259080210061219</v>
      </c>
      <c r="AG79" s="126">
        <f ca="1">OFFSET(RES!AJ$95,$E79,0)</f>
        <v>6.0081113423348569</v>
      </c>
      <c r="AH79" s="126">
        <f ca="1">OFFSET(RES!AK$95,$E79,0)</f>
        <v>6.0881885512963594</v>
      </c>
      <c r="AI79" s="126">
        <f ca="1">OFFSET(RES!AL$95,$E79,0)</f>
        <v>6.1633707080228097</v>
      </c>
      <c r="AJ79" s="126">
        <f ca="1">OFFSET(RES!AM$95,$E79,0)</f>
        <v>6.5132555419224483</v>
      </c>
      <c r="AK79" s="126">
        <f ca="1">OFFSET(RES!AN$95,$E79,0)</f>
        <v>6.8206566125893593</v>
      </c>
      <c r="AL79" s="126">
        <f ca="1">OFFSET(RES!AO$95,$E79,0)</f>
        <v>6.8206566125893593</v>
      </c>
      <c r="AM79" s="126">
        <f ca="1">OFFSET(RES!AP$95,$E79,0)</f>
        <v>6.8206566125893593</v>
      </c>
    </row>
    <row r="80" spans="1:39">
      <c r="A80" s="35" t="s">
        <v>379</v>
      </c>
      <c r="B80">
        <v>16.347656033450001</v>
      </c>
      <c r="E80" s="129">
        <f>MATCH(F80,RES!$D$96:$D$134,0)</f>
        <v>20</v>
      </c>
      <c r="F80" s="4" t="str">
        <f t="shared" si="1"/>
        <v>RMEW</v>
      </c>
      <c r="G80" s="126">
        <f ca="1">OFFSET(RES!J$95,$E80,0)</f>
        <v>6.0852856077195092</v>
      </c>
      <c r="H80" s="126">
        <f ca="1">OFFSET(RES!K$95,$E80,0)</f>
        <v>5.8332168569258736</v>
      </c>
      <c r="I80" s="126">
        <f ca="1">OFFSET(RES!L$95,$E80,0)</f>
        <v>5.5811481061322379</v>
      </c>
      <c r="J80" s="126">
        <f ca="1">OFFSET(RES!M$95,$E80,0)</f>
        <v>5.3290793553386013</v>
      </c>
      <c r="K80" s="126">
        <f ca="1">OFFSET(RES!N$95,$E80,0)</f>
        <v>5.0770106045449657</v>
      </c>
      <c r="L80" s="126">
        <f ca="1">OFFSET(RES!O$95,$E80,0)</f>
        <v>4.82494185375133</v>
      </c>
      <c r="M80" s="126">
        <f ca="1">OFFSET(RES!P$95,$E80,0)</f>
        <v>4.9551256029626307</v>
      </c>
      <c r="N80" s="126">
        <f ca="1">OFFSET(RES!Q$95,$E80,0)</f>
        <v>5.0890342438390244</v>
      </c>
      <c r="O80" s="203">
        <f ca="1">OFFSET(RES!R$95,$E80,0)</f>
        <v>5.3479348375363198</v>
      </c>
      <c r="P80" s="126">
        <f ca="1">OFFSET(RES!S$95,$E80,0)</f>
        <v>4.9806355910291877</v>
      </c>
      <c r="Q80" s="126">
        <f ca="1">OFFSET(RES!T$95,$E80,0)</f>
        <v>5.1441954222812916</v>
      </c>
      <c r="R80" s="126">
        <f ca="1">OFFSET(RES!U$95,$E80,0)</f>
        <v>5.2315928336017086</v>
      </c>
      <c r="S80" s="126">
        <f ca="1">OFFSET(RES!V$95,$E80,0)</f>
        <v>5.322079365639186</v>
      </c>
      <c r="T80" s="203">
        <f ca="1">OFFSET(RES!W$95,$E80,0)</f>
        <v>5.4012645580569432</v>
      </c>
      <c r="U80" s="126">
        <f ca="1">OFFSET(RES!X$95,$E80,0)</f>
        <v>5.5082536650272758</v>
      </c>
      <c r="V80" s="126">
        <f ca="1">OFFSET(RES!Y$95,$E80,0)</f>
        <v>5.6114735103605371</v>
      </c>
      <c r="W80" s="126">
        <f ca="1">OFFSET(RES!Z$95,$E80,0)</f>
        <v>5.711804352655439</v>
      </c>
      <c r="X80" s="126">
        <f ca="1">OFFSET(RES!AA$95,$E80,0)</f>
        <v>5.8154305226161132</v>
      </c>
      <c r="Y80" s="205">
        <f ca="1">OFFSET(RES!AB$95,$E80,0)</f>
        <v>5.9321087292089905</v>
      </c>
      <c r="Z80" s="126">
        <f ca="1">OFFSET(RES!AC$95,$E80,0)</f>
        <v>6.0524035562090068</v>
      </c>
      <c r="AA80" s="126">
        <f ca="1">OFFSET(RES!AD$95,$E80,0)</f>
        <v>6.1574985642627373</v>
      </c>
      <c r="AB80" s="126">
        <f ca="1">OFFSET(RES!AE$95,$E80,0)</f>
        <v>6.2589592681451531</v>
      </c>
      <c r="AC80" s="126">
        <f ca="1">OFFSET(RES!AF$95,$E80,0)</f>
        <v>6.3642685156697718</v>
      </c>
      <c r="AD80" s="126">
        <f ca="1">OFFSET(RES!AG$95,$E80,0)</f>
        <v>6.4757857825062874</v>
      </c>
      <c r="AE80" s="126">
        <f ca="1">OFFSET(RES!AH$95,$E80,0)</f>
        <v>6.5605214071719811</v>
      </c>
      <c r="AF80" s="126">
        <f ca="1">OFFSET(RES!AI$95,$E80,0)</f>
        <v>6.6506993442665552</v>
      </c>
      <c r="AG80" s="126">
        <f ca="1">OFFSET(RES!AJ$95,$E80,0)</f>
        <v>6.7429568638432311</v>
      </c>
      <c r="AH80" s="126">
        <f ca="1">OFFSET(RES!AK$95,$E80,0)</f>
        <v>6.8328282285763846</v>
      </c>
      <c r="AI80" s="126">
        <f ca="1">OFFSET(RES!AL$95,$E80,0)</f>
        <v>6.9172058325939805</v>
      </c>
      <c r="AJ80" s="126">
        <f ca="1">OFFSET(RES!AM$95,$E80,0)</f>
        <v>7.3098846975268277</v>
      </c>
      <c r="AK80" s="126">
        <f ca="1">OFFSET(RES!AN$95,$E80,0)</f>
        <v>7.6548836566507585</v>
      </c>
      <c r="AL80" s="126">
        <f ca="1">OFFSET(RES!AO$95,$E80,0)</f>
        <v>7.6548836566507585</v>
      </c>
      <c r="AM80" s="126">
        <f ca="1">OFFSET(RES!AP$95,$E80,0)</f>
        <v>7.6548836566507585</v>
      </c>
    </row>
    <row r="81" spans="1:39" s="185" customFormat="1">
      <c r="A81" s="35" t="s">
        <v>544</v>
      </c>
      <c r="B81" s="185">
        <v>17.347656033450001</v>
      </c>
      <c r="E81" s="129">
        <f>MATCH(F81,RES!$D$96:$D$134,0)</f>
        <v>19</v>
      </c>
      <c r="F81" s="185" t="str">
        <f>A81</f>
        <v>RMEWG</v>
      </c>
      <c r="G81" s="126">
        <f ca="1">OFFSET(RES!J$95,$E81,0)</f>
        <v>8.7188816642673164</v>
      </c>
      <c r="H81" s="126">
        <f ca="1">OFFSET(RES!K$95,$E81,0)</f>
        <v>9.1329523515035227</v>
      </c>
      <c r="I81" s="126">
        <f ca="1">OFFSET(RES!L$95,$E81,0)</f>
        <v>9.547023038739729</v>
      </c>
      <c r="J81" s="126">
        <f ca="1">OFFSET(RES!M$95,$E81,0)</f>
        <v>9.9610937259759336</v>
      </c>
      <c r="K81" s="126">
        <f ca="1">OFFSET(RES!N$95,$E81,0)</f>
        <v>10.37516441321214</v>
      </c>
      <c r="L81" s="126">
        <f ca="1">OFFSET(RES!O$95,$E81,0)</f>
        <v>10.789235100448346</v>
      </c>
      <c r="M81" s="126">
        <f ca="1">OFFSET(RES!P$95,$E81,0)</f>
        <v>11.080343909439794</v>
      </c>
      <c r="N81" s="126">
        <f ca="1">OFFSET(RES!Q$95,$E81,0)</f>
        <v>11.379782089668563</v>
      </c>
      <c r="O81" s="203">
        <f ca="1">OFFSET(RES!R$95,$E81,0)</f>
        <v>11.958719506473699</v>
      </c>
      <c r="P81" s="126">
        <f ca="1">OFFSET(RES!S$95,$E81,0)</f>
        <v>11.137387759293805</v>
      </c>
      <c r="Q81" s="126">
        <f ca="1">OFFSET(RES!T$95,$E81,0)</f>
        <v>11.503130088602207</v>
      </c>
      <c r="R81" s="126">
        <f ca="1">OFFSET(RES!U$95,$E81,0)</f>
        <v>11.69856274799756</v>
      </c>
      <c r="S81" s="126">
        <f ca="1">OFFSET(RES!V$95,$E81,0)</f>
        <v>11.900903107149773</v>
      </c>
      <c r="T81" s="203">
        <f ca="1">OFFSET(RES!W$95,$E81,0)</f>
        <v>12.077972113029123</v>
      </c>
      <c r="U81" s="126">
        <f ca="1">OFFSET(RES!X$95,$E81,0)</f>
        <v>12.317214504601667</v>
      </c>
      <c r="V81" s="126">
        <f ca="1">OFFSET(RES!Y$95,$E81,0)</f>
        <v>12.54802830756317</v>
      </c>
      <c r="W81" s="126">
        <f ca="1">OFFSET(RES!Z$95,$E81,0)</f>
        <v>12.772381901483493</v>
      </c>
      <c r="X81" s="126">
        <f ca="1">OFFSET(RES!AA$95,$E81,0)</f>
        <v>13.00410430232351</v>
      </c>
      <c r="Y81" s="205">
        <f ca="1">OFFSET(RES!AB$95,$E81,0)</f>
        <v>13.265012856288878</v>
      </c>
      <c r="Z81" s="126">
        <f ca="1">OFFSET(RES!AC$95,$E81,0)</f>
        <v>13.534008672033652</v>
      </c>
      <c r="AA81" s="126">
        <f ca="1">OFFSET(RES!AD$95,$E81,0)</f>
        <v>13.769015597328229</v>
      </c>
      <c r="AB81" s="126">
        <f ca="1">OFFSET(RES!AE$95,$E81,0)</f>
        <v>13.995895717509004</v>
      </c>
      <c r="AC81" s="126">
        <f ca="1">OFFSET(RES!AF$95,$E81,0)</f>
        <v>14.231381711793274</v>
      </c>
      <c r="AD81" s="126">
        <f ca="1">OFFSET(RES!AG$95,$E81,0)</f>
        <v>14.480749693030837</v>
      </c>
      <c r="AE81" s="126">
        <f ca="1">OFFSET(RES!AH$95,$E81,0)</f>
        <v>14.670230230540469</v>
      </c>
      <c r="AF81" s="126">
        <f ca="1">OFFSET(RES!AI$95,$E81,0)</f>
        <v>14.871880528860716</v>
      </c>
      <c r="AG81" s="126">
        <f ca="1">OFFSET(RES!AJ$95,$E81,0)</f>
        <v>15.078181060280192</v>
      </c>
      <c r="AH81" s="126">
        <f ca="1">OFFSET(RES!AK$95,$E81,0)</f>
        <v>15.27914582053948</v>
      </c>
      <c r="AI81" s="126">
        <f ca="1">OFFSET(RES!AL$95,$E81,0)</f>
        <v>15.467825774527025</v>
      </c>
      <c r="AJ81" s="126">
        <f ca="1">OFFSET(RES!AM$95,$E81,0)</f>
        <v>16.345909847072626</v>
      </c>
      <c r="AK81" s="126">
        <f ca="1">OFFSET(RES!AN$95,$E81,0)</f>
        <v>17.117375077581887</v>
      </c>
      <c r="AL81" s="126">
        <f ca="1">OFFSET(RES!AO$95,$E81,0)</f>
        <v>17.117375077581887</v>
      </c>
      <c r="AM81" s="126">
        <f ca="1">OFFSET(RES!AP$95,$E81,0)</f>
        <v>17.117375077581887</v>
      </c>
    </row>
    <row r="82" spans="1:39">
      <c r="A82" s="35" t="s">
        <v>380</v>
      </c>
      <c r="B82">
        <v>0.2282739655271</v>
      </c>
      <c r="E82" s="129">
        <f>MATCH(F82,RES!$D$96:$D$134,0)</f>
        <v>16</v>
      </c>
      <c r="F82" s="4" t="str">
        <f t="shared" si="1"/>
        <v>RMNL</v>
      </c>
      <c r="G82" s="126">
        <f ca="1">OFFSET(RES!J$95,$E82,0)</f>
        <v>3.3422499241462768E-2</v>
      </c>
      <c r="H82" s="126">
        <f ca="1">OFFSET(RES!K$95,$E82,0)</f>
        <v>4.0400852626521169E-2</v>
      </c>
      <c r="I82" s="126">
        <f ca="1">OFFSET(RES!L$95,$E82,0)</f>
        <v>4.7379206011579571E-2</v>
      </c>
      <c r="J82" s="126">
        <f ca="1">OFFSET(RES!M$95,$E82,0)</f>
        <v>5.4357559396637972E-2</v>
      </c>
      <c r="K82" s="126">
        <f ca="1">OFFSET(RES!N$95,$E82,0)</f>
        <v>6.1335912781696374E-2</v>
      </c>
      <c r="L82" s="126">
        <f ca="1">OFFSET(RES!O$95,$E82,0)</f>
        <v>6.8314266166754775E-2</v>
      </c>
      <c r="M82" s="126">
        <f ca="1">OFFSET(RES!P$95,$E82,0)</f>
        <v>7.0157481601007599E-2</v>
      </c>
      <c r="N82" s="126">
        <f ca="1">OFFSET(RES!Q$95,$E82,0)</f>
        <v>7.2053436166293394E-2</v>
      </c>
      <c r="O82" s="203">
        <f ca="1">OFFSET(RES!R$95,$E82,0)</f>
        <v>7.5719097764850654E-2</v>
      </c>
      <c r="P82" s="126">
        <f ca="1">OFFSET(RES!S$95,$E82,0)</f>
        <v>7.0518666495564347E-2</v>
      </c>
      <c r="Q82" s="126">
        <f ca="1">OFFSET(RES!T$95,$E82,0)</f>
        <v>7.2834439448902319E-2</v>
      </c>
      <c r="R82" s="126">
        <f ca="1">OFFSET(RES!U$95,$E82,0)</f>
        <v>7.4071861618992582E-2</v>
      </c>
      <c r="S82" s="126">
        <f ca="1">OFFSET(RES!V$95,$E82,0)</f>
        <v>7.5353021314069277E-2</v>
      </c>
      <c r="T82" s="203">
        <f ca="1">OFFSET(RES!W$95,$E82,0)</f>
        <v>7.6474170226379284E-2</v>
      </c>
      <c r="U82" s="126">
        <f ca="1">OFFSET(RES!X$95,$E82,0)</f>
        <v>7.7988982746831137E-2</v>
      </c>
      <c r="V82" s="126">
        <f ca="1">OFFSET(RES!Y$95,$E82,0)</f>
        <v>7.9450427920995326E-2</v>
      </c>
      <c r="W82" s="126">
        <f ca="1">OFFSET(RES!Z$95,$E82,0)</f>
        <v>8.0870968949886629E-2</v>
      </c>
      <c r="X82" s="126">
        <f ca="1">OFFSET(RES!AA$95,$E82,0)</f>
        <v>8.2338167098819956E-2</v>
      </c>
      <c r="Y82" s="205">
        <f ca="1">OFFSET(RES!AB$95,$E82,0)</f>
        <v>8.3990163392795664E-2</v>
      </c>
      <c r="Z82" s="126">
        <f ca="1">OFFSET(RES!AC$95,$E82,0)</f>
        <v>8.569336585186231E-2</v>
      </c>
      <c r="AA82" s="126">
        <f ca="1">OFFSET(RES!AD$95,$E82,0)</f>
        <v>8.7181360644462316E-2</v>
      </c>
      <c r="AB82" s="126">
        <f ca="1">OFFSET(RES!AE$95,$E82,0)</f>
        <v>8.8617898895198069E-2</v>
      </c>
      <c r="AC82" s="126">
        <f ca="1">OFFSET(RES!AF$95,$E82,0)</f>
        <v>9.0108927011863169E-2</v>
      </c>
      <c r="AD82" s="126">
        <f ca="1">OFFSET(RES!AG$95,$E82,0)</f>
        <v>9.1687851790601321E-2</v>
      </c>
      <c r="AE82" s="126">
        <f ca="1">OFFSET(RES!AH$95,$E82,0)</f>
        <v>9.2887586873982242E-2</v>
      </c>
      <c r="AF82" s="126">
        <f ca="1">OFFSET(RES!AI$95,$E82,0)</f>
        <v>9.4164377306649935E-2</v>
      </c>
      <c r="AG82" s="126">
        <f ca="1">OFFSET(RES!AJ$95,$E82,0)</f>
        <v>9.5470611648799678E-2</v>
      </c>
      <c r="AH82" s="126">
        <f ca="1">OFFSET(RES!AK$95,$E82,0)</f>
        <v>9.6743061455915338E-2</v>
      </c>
      <c r="AI82" s="126">
        <f ca="1">OFFSET(RES!AL$95,$E82,0)</f>
        <v>9.7937727479691261E-2</v>
      </c>
      <c r="AJ82" s="126">
        <f ca="1">OFFSET(RES!AM$95,$E82,0)</f>
        <v>0.10349749779614081</v>
      </c>
      <c r="AK82" s="126">
        <f ca="1">OFFSET(RES!AN$95,$E82,0)</f>
        <v>0.10838218893547993</v>
      </c>
      <c r="AL82" s="126">
        <f ca="1">OFFSET(RES!AO$95,$E82,0)</f>
        <v>0.10838218893547993</v>
      </c>
      <c r="AM82" s="126">
        <f ca="1">OFFSET(RES!AP$95,$E82,0)</f>
        <v>0.10838218893547993</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0.76619187600000005</v>
      </c>
      <c r="O83" s="24">
        <f ca="1">OFFSET(OtherTRA!R$46,$E83,0)</f>
        <v>0.76619187600000005</v>
      </c>
      <c r="P83" s="24">
        <f ca="1">OFFSET(OtherTRA!S$46,$E83,0)</f>
        <v>0.76619187600000005</v>
      </c>
      <c r="Q83" s="24">
        <f ca="1">OFFSET(OtherTRA!T$46,$E83,0)</f>
        <v>0.76619187600000005</v>
      </c>
      <c r="R83" s="24">
        <f ca="1">OFFSET(OtherTRA!U$46,$E83,0)</f>
        <v>0.76619187600000005</v>
      </c>
      <c r="S83" s="24">
        <f ca="1">OFFSET(OtherTRA!V$46,$E83,0)</f>
        <v>0.76619187600000005</v>
      </c>
      <c r="T83" s="24">
        <f ca="1">OFFSET(OtherTRA!W$46,$E83,0)</f>
        <v>0.76619187600000005</v>
      </c>
      <c r="U83" s="24">
        <f ca="1">OFFSET(OtherTRA!X$46,$E83,0)</f>
        <v>0.76619187600000005</v>
      </c>
      <c r="V83" s="24">
        <f ca="1">OFFSET(OtherTRA!Y$46,$E83,0)</f>
        <v>0.76619187600000005</v>
      </c>
      <c r="W83" s="24">
        <f ca="1">OFFSET(OtherTRA!Z$46,$E83,0)</f>
        <v>0.76619187600000005</v>
      </c>
      <c r="X83" s="24">
        <f ca="1">OFFSET(OtherTRA!AA$46,$E83,0)</f>
        <v>0.76619187600000005</v>
      </c>
      <c r="Y83" s="24">
        <f ca="1">OFFSET(OtherTRA!AB$46,$E83,0)</f>
        <v>0.76619187600000005</v>
      </c>
      <c r="Z83" s="24">
        <f ca="1">OFFSET(OtherTRA!AC$46,$E83,0)</f>
        <v>0.76619187600000005</v>
      </c>
      <c r="AA83" s="24">
        <f ca="1">OFFSET(OtherTRA!AD$46,$E83,0)</f>
        <v>0.76619187600000005</v>
      </c>
      <c r="AB83" s="24">
        <f ca="1">OFFSET(OtherTRA!AE$46,$E83,0)</f>
        <v>0.76619187600000005</v>
      </c>
      <c r="AC83" s="24">
        <f ca="1">OFFSET(OtherTRA!AF$46,$E83,0)</f>
        <v>0.76619187600000005</v>
      </c>
      <c r="AD83" s="24">
        <f ca="1">OFFSET(OtherTRA!AG$46,$E83,0)</f>
        <v>0.76619187600000005</v>
      </c>
      <c r="AE83" s="24">
        <f ca="1">OFFSET(OtherTRA!AH$46,$E83,0)</f>
        <v>0.76619187600000005</v>
      </c>
      <c r="AF83" s="24">
        <f ca="1">OFFSET(OtherTRA!AI$46,$E83,0)</f>
        <v>0.76619187600000005</v>
      </c>
      <c r="AG83" s="24">
        <f ca="1">OFFSET(OtherTRA!AJ$46,$E83,0)</f>
        <v>0.76619187600000005</v>
      </c>
      <c r="AH83" s="24">
        <f ca="1">OFFSET(OtherTRA!AK$46,$E83,0)</f>
        <v>0.76619187600000005</v>
      </c>
      <c r="AI83" s="24">
        <f ca="1">OFFSET(OtherTRA!AL$46,$E83,0)</f>
        <v>0.76619187600000005</v>
      </c>
      <c r="AJ83" s="24">
        <f ca="1">OFFSET(OtherTRA!AM$46,$E83,0)</f>
        <v>0.76619187600000005</v>
      </c>
      <c r="AK83" s="24">
        <f ca="1">OFFSET(OtherTRA!AN$46,$E83,0)</f>
        <v>0.76619187600000005</v>
      </c>
      <c r="AL83" s="24">
        <f ca="1">OFFSET(OtherTRA!AO$46,$E83,0)</f>
        <v>0.76619187600000005</v>
      </c>
      <c r="AM83" s="24">
        <f ca="1">OFFSET(OtherTRA!AP$46,$E83,0)</f>
        <v>0.76619187600000005</v>
      </c>
    </row>
    <row r="84" spans="1:39">
      <c r="A84" s="35" t="s">
        <v>605</v>
      </c>
      <c r="B84">
        <f>[2]EB_2006!$AI$69/1000</f>
        <v>35.178032837499991</v>
      </c>
      <c r="E84" s="128">
        <f>MATCH(F84,OtherTRA!$D$47:$D$51,0)</f>
        <v>2</v>
      </c>
      <c r="F84" s="4" t="str">
        <f t="shared" si="1"/>
        <v>TAIJET</v>
      </c>
      <c r="G84" s="24">
        <f ca="1">OFFSET(OtherTRA!J$46,$E84,0)</f>
        <v>60.368000000000002</v>
      </c>
      <c r="H84" s="24">
        <f ca="1">OFFSET(OtherTRA!K$46,$E84,0)</f>
        <v>62.148158892930546</v>
      </c>
      <c r="I84" s="24">
        <f ca="1">OFFSET(OtherTRA!L$46,$E84,0)</f>
        <v>63.92831778586109</v>
      </c>
      <c r="J84" s="24">
        <f ca="1">OFFSET(OtherTRA!M$46,$E84,0)</f>
        <v>65.708476678791641</v>
      </c>
      <c r="K84" s="24">
        <f ca="1">OFFSET(OtherTRA!N$46,$E84,0)</f>
        <v>67.323877427011467</v>
      </c>
      <c r="L84" s="24">
        <f ca="1">OFFSET(OtherTRA!O$46,$E84,0)</f>
        <v>68.939278175231294</v>
      </c>
      <c r="M84" s="24">
        <f ca="1">OFFSET(OtherTRA!P$46,$E84,0)</f>
        <v>69.31496218118528</v>
      </c>
      <c r="N84" s="24">
        <f ca="1">OFFSET(OtherTRA!Q$46,$E84,0)</f>
        <v>69.690646187139279</v>
      </c>
      <c r="O84" s="24">
        <f ca="1">OFFSET(OtherTRA!R$46,$E84,0)</f>
        <v>65.724555425124123</v>
      </c>
      <c r="P84" s="24">
        <f ca="1">OFFSET(OtherTRA!S$46,$E84,0)</f>
        <v>68.06783333710716</v>
      </c>
      <c r="Q84" s="24">
        <f ca="1">OFFSET(OtherTRA!T$46,$E84,0)</f>
        <v>70.361359755379993</v>
      </c>
      <c r="R84" s="24">
        <f ca="1">OFFSET(OtherTRA!U$46,$E84,0)</f>
        <v>72.654886173652827</v>
      </c>
      <c r="S84" s="24">
        <f ca="1">OFFSET(OtherTRA!V$46,$E84,0)</f>
        <v>74.94841259192566</v>
      </c>
      <c r="T84" s="24">
        <f ca="1">OFFSET(OtherTRA!W$46,$E84,0)</f>
        <v>77.241939010198493</v>
      </c>
      <c r="U84" s="24">
        <f ca="1">OFFSET(OtherTRA!X$46,$E84,0)</f>
        <v>79.535465428471326</v>
      </c>
      <c r="V84" s="24">
        <f ca="1">OFFSET(OtherTRA!Y$46,$E84,0)</f>
        <v>81.828991846744159</v>
      </c>
      <c r="W84" s="24">
        <f ca="1">OFFSET(OtherTRA!Z$46,$E84,0)</f>
        <v>84.122518265016993</v>
      </c>
      <c r="X84" s="24">
        <f ca="1">OFFSET(OtherTRA!AA$46,$E84,0)</f>
        <v>86.416044683289826</v>
      </c>
      <c r="Y84" s="24">
        <f ca="1">OFFSET(OtherTRA!AB$46,$E84,0)</f>
        <v>88.709571101562702</v>
      </c>
      <c r="Z84" s="24">
        <f ca="1">OFFSET(OtherTRA!AC$46,$E84,0)</f>
        <v>91.480199071517376</v>
      </c>
      <c r="AA84" s="24">
        <f ca="1">OFFSET(OtherTRA!AD$46,$E84,0)</f>
        <v>94.25082704147205</v>
      </c>
      <c r="AB84" s="24">
        <f ca="1">OFFSET(OtherTRA!AE$46,$E84,0)</f>
        <v>97.021455011426724</v>
      </c>
      <c r="AC84" s="24">
        <f ca="1">OFFSET(OtherTRA!AF$46,$E84,0)</f>
        <v>99.792082981381398</v>
      </c>
      <c r="AD84" s="24">
        <f ca="1">OFFSET(OtherTRA!AG$46,$E84,0)</f>
        <v>102.56271095133607</v>
      </c>
      <c r="AE84" s="24">
        <f ca="1">OFFSET(OtherTRA!AH$46,$E84,0)</f>
        <v>105.33333892129075</v>
      </c>
      <c r="AF84" s="24">
        <f ca="1">OFFSET(OtherTRA!AI$46,$E84,0)</f>
        <v>108.10396689124542</v>
      </c>
      <c r="AG84" s="24">
        <f ca="1">OFFSET(OtherTRA!AJ$46,$E84,0)</f>
        <v>110.87459486120009</v>
      </c>
      <c r="AH84" s="24">
        <f ca="1">OFFSET(OtherTRA!AK$46,$E84,0)</f>
        <v>113.64522283115477</v>
      </c>
      <c r="AI84" s="24">
        <f ca="1">OFFSET(OtherTRA!AL$46,$E84,0)</f>
        <v>116.41585080110939</v>
      </c>
      <c r="AJ84" s="24">
        <f ca="1">OFFSET(OtherTRA!AM$46,$E84,0)</f>
        <v>133.23688551669798</v>
      </c>
      <c r="AK84" s="24">
        <f ca="1">OFFSET(OtherTRA!AN$46,$E84,0)</f>
        <v>150.05792023228659</v>
      </c>
      <c r="AL84" s="24">
        <f ca="1">OFFSET(OtherTRA!AO$46,$E84,0)</f>
        <v>150.05792023228659</v>
      </c>
      <c r="AM84" s="24">
        <f ca="1">OFFSET(OtherTRA!AP$46,$E84,0)</f>
        <v>150.05792023228659</v>
      </c>
    </row>
    <row r="85" spans="1:39" s="185" customFormat="1">
      <c r="A85" s="35" t="s">
        <v>606</v>
      </c>
      <c r="B85" s="185">
        <f>[2]EB_2006!$AI$70/1000</f>
        <v>42.764908764899999</v>
      </c>
      <c r="E85" s="128">
        <f>MATCH(F85,OtherTRA!$D$47:$D$51,0)</f>
        <v>3</v>
      </c>
      <c r="F85" s="185" t="str">
        <f t="shared" ref="F85" si="2">A85</f>
        <v>TADJET</v>
      </c>
      <c r="G85" s="24">
        <f ca="1">OFFSET(OtherTRA!J$46,$E85,0)</f>
        <v>20.123000000000001</v>
      </c>
      <c r="H85" s="24">
        <f ca="1">OFFSET(OtherTRA!K$46,$E85,0)</f>
        <v>20.716396127127641</v>
      </c>
      <c r="I85" s="24">
        <f ca="1">OFFSET(OtherTRA!L$46,$E85,0)</f>
        <v>21.309792254255282</v>
      </c>
      <c r="J85" s="24">
        <f ca="1">OFFSET(OtherTRA!M$46,$E85,0)</f>
        <v>21.903188381382925</v>
      </c>
      <c r="K85" s="24">
        <f ca="1">OFFSET(OtherTRA!N$46,$E85,0)</f>
        <v>21.184208220267859</v>
      </c>
      <c r="L85" s="24">
        <f ca="1">OFFSET(OtherTRA!O$46,$E85,0)</f>
        <v>20.465228059152793</v>
      </c>
      <c r="M85" s="24">
        <f ca="1">OFFSET(OtherTRA!P$46,$E85,0)</f>
        <v>21.847914132476973</v>
      </c>
      <c r="N85" s="24">
        <f ca="1">OFFSET(OtherTRA!Q$46,$E85,0)</f>
        <v>23.230600205801153</v>
      </c>
      <c r="O85" s="24">
        <f ca="1">OFFSET(OtherTRA!R$46,$E85,0)</f>
        <v>21.908548052275595</v>
      </c>
      <c r="P85" s="24">
        <f ca="1">OFFSET(OtherTRA!S$46,$E85,0)</f>
        <v>22.689653628455602</v>
      </c>
      <c r="Q85" s="24">
        <f ca="1">OFFSET(OtherTRA!T$46,$E85,0)</f>
        <v>23.454175098686591</v>
      </c>
      <c r="R85" s="24">
        <f ca="1">OFFSET(OtherTRA!U$46,$E85,0)</f>
        <v>24.218696568917579</v>
      </c>
      <c r="S85" s="24">
        <f ca="1">OFFSET(OtherTRA!V$46,$E85,0)</f>
        <v>24.983218039148568</v>
      </c>
      <c r="T85" s="24">
        <f ca="1">OFFSET(OtherTRA!W$46,$E85,0)</f>
        <v>25.747739509379556</v>
      </c>
      <c r="U85" s="24">
        <f ca="1">OFFSET(OtherTRA!X$46,$E85,0)</f>
        <v>26.512260979610545</v>
      </c>
      <c r="V85" s="24">
        <f ca="1">OFFSET(OtherTRA!Y$46,$E85,0)</f>
        <v>27.276782449841534</v>
      </c>
      <c r="W85" s="24">
        <f ca="1">OFFSET(OtherTRA!Z$46,$E85,0)</f>
        <v>28.041303920072522</v>
      </c>
      <c r="X85" s="24">
        <f ca="1">OFFSET(OtherTRA!AA$46,$E85,0)</f>
        <v>28.805825390303511</v>
      </c>
      <c r="Y85" s="24">
        <f ca="1">OFFSET(OtherTRA!AB$46,$E85,0)</f>
        <v>29.570346860534503</v>
      </c>
      <c r="Z85" s="24">
        <f ca="1">OFFSET(OtherTRA!AC$46,$E85,0)</f>
        <v>30.493904815732584</v>
      </c>
      <c r="AA85" s="24">
        <f ca="1">OFFSET(OtherTRA!AD$46,$E85,0)</f>
        <v>31.417462770930666</v>
      </c>
      <c r="AB85" s="24">
        <f ca="1">OFFSET(OtherTRA!AE$46,$E85,0)</f>
        <v>32.341020726128747</v>
      </c>
      <c r="AC85" s="24">
        <f ca="1">OFFSET(OtherTRA!AF$46,$E85,0)</f>
        <v>33.264578681326832</v>
      </c>
      <c r="AD85" s="24">
        <f ca="1">OFFSET(OtherTRA!AG$46,$E85,0)</f>
        <v>34.188136636524916</v>
      </c>
      <c r="AE85" s="24">
        <f ca="1">OFFSET(OtherTRA!AH$46,$E85,0)</f>
        <v>35.111694591723001</v>
      </c>
      <c r="AF85" s="24">
        <f ca="1">OFFSET(OtherTRA!AI$46,$E85,0)</f>
        <v>36.035252546921086</v>
      </c>
      <c r="AG85" s="24">
        <f ca="1">OFFSET(OtherTRA!AJ$46,$E85,0)</f>
        <v>36.958810502119171</v>
      </c>
      <c r="AH85" s="24">
        <f ca="1">OFFSET(OtherTRA!AK$46,$E85,0)</f>
        <v>37.882368457317256</v>
      </c>
      <c r="AI85" s="24">
        <f ca="1">OFFSET(OtherTRA!AL$46,$E85,0)</f>
        <v>38.805926412515319</v>
      </c>
      <c r="AJ85" s="24">
        <f ca="1">OFFSET(OtherTRA!AM$46,$E85,0)</f>
        <v>44.413030864903831</v>
      </c>
      <c r="AK85" s="24">
        <f ca="1">OFFSET(OtherTRA!AN$46,$E85,0)</f>
        <v>50.020135317292336</v>
      </c>
      <c r="AL85" s="24">
        <f ca="1">OFFSET(OtherTRA!AO$46,$E85,0)</f>
        <v>50.020135317292336</v>
      </c>
      <c r="AM85" s="24">
        <f ca="1">OFFSET(OtherTRA!AP$46,$E85,0)</f>
        <v>50.020135317292336</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1.1016876135958813</v>
      </c>
      <c r="I86" s="24">
        <f ca="1">OFFSET(OtherTRA!L$46,$E86,0)</f>
        <v>1.1332441236761377</v>
      </c>
      <c r="J86" s="24">
        <f ca="1">OFFSET(OtherTRA!M$46,$E86,0)</f>
        <v>1.1648006337563943</v>
      </c>
      <c r="K86" s="24">
        <f ca="1">OFFSET(OtherTRA!N$46,$E86,0)</f>
        <v>1.1797169224594737</v>
      </c>
      <c r="L86" s="24">
        <f ca="1">OFFSET(OtherTRA!O$46,$E86,0)</f>
        <v>1.1946332111625533</v>
      </c>
      <c r="M86" s="24">
        <f ca="1">OFFSET(OtherTRA!P$46,$E86,0)</f>
        <v>1.2150124718428752</v>
      </c>
      <c r="N86" s="24">
        <f ca="1">OFFSET(OtherTRA!Q$46,$E86,0)</f>
        <v>1.2353917325231971</v>
      </c>
      <c r="O86" s="24">
        <f ca="1">OFFSET(OtherTRA!R$46,$E86,0)</f>
        <v>1.1650856583812941</v>
      </c>
      <c r="P86" s="24">
        <f ca="1">OFFSET(OtherTRA!S$46,$E86,0)</f>
        <v>1.2066244633407792</v>
      </c>
      <c r="Q86" s="24">
        <f ca="1">OFFSET(OtherTRA!T$46,$E86,0)</f>
        <v>1.2472813338173323</v>
      </c>
      <c r="R86" s="24">
        <f ca="1">OFFSET(OtherTRA!U$46,$E86,0)</f>
        <v>1.2879382042938854</v>
      </c>
      <c r="S86" s="24">
        <f ca="1">OFFSET(OtherTRA!V$46,$E86,0)</f>
        <v>1.3285950747704385</v>
      </c>
      <c r="T86" s="24">
        <f ca="1">OFFSET(OtherTRA!W$46,$E86,0)</f>
        <v>1.3692519452469916</v>
      </c>
      <c r="U86" s="24">
        <f ca="1">OFFSET(OtherTRA!X$46,$E86,0)</f>
        <v>1.4099088157235447</v>
      </c>
      <c r="V86" s="24">
        <f ca="1">OFFSET(OtherTRA!Y$46,$E86,0)</f>
        <v>1.4505656862000977</v>
      </c>
      <c r="W86" s="24">
        <f ca="1">OFFSET(OtherTRA!Z$46,$E86,0)</f>
        <v>1.4912225566766508</v>
      </c>
      <c r="X86" s="24">
        <f ca="1">OFFSET(OtherTRA!AA$46,$E86,0)</f>
        <v>1.5318794271532039</v>
      </c>
      <c r="Y86" s="24">
        <f ca="1">OFFSET(OtherTRA!AB$46,$E86,0)</f>
        <v>1.5725362976297563</v>
      </c>
      <c r="Z86" s="24">
        <f ca="1">OFFSET(OtherTRA!AC$46,$E86,0)</f>
        <v>1.6216506490563209</v>
      </c>
      <c r="AA86" s="24">
        <f ca="1">OFFSET(OtherTRA!AD$46,$E86,0)</f>
        <v>1.6707650004828856</v>
      </c>
      <c r="AB86" s="24">
        <f ca="1">OFFSET(OtherTRA!AE$46,$E86,0)</f>
        <v>1.7198793519094502</v>
      </c>
      <c r="AC86" s="24">
        <f ca="1">OFFSET(OtherTRA!AF$46,$E86,0)</f>
        <v>1.7689937033360148</v>
      </c>
      <c r="AD86" s="24">
        <f ca="1">OFFSET(OtherTRA!AG$46,$E86,0)</f>
        <v>1.8181080547625794</v>
      </c>
      <c r="AE86" s="24">
        <f ca="1">OFFSET(OtherTRA!AH$46,$E86,0)</f>
        <v>1.867222406189144</v>
      </c>
      <c r="AF86" s="24">
        <f ca="1">OFFSET(OtherTRA!AI$46,$E86,0)</f>
        <v>1.9163367576157087</v>
      </c>
      <c r="AG86" s="24">
        <f ca="1">OFFSET(OtherTRA!AJ$46,$E86,0)</f>
        <v>1.9654511090422733</v>
      </c>
      <c r="AH86" s="24">
        <f ca="1">OFFSET(OtherTRA!AK$46,$E86,0)</f>
        <v>2.0145654604688379</v>
      </c>
      <c r="AI86" s="24">
        <f ca="1">OFFSET(OtherTRA!AL$46,$E86,0)</f>
        <v>2.0636798118954016</v>
      </c>
      <c r="AJ86" s="24">
        <f ca="1">OFFSET(OtherTRA!AM$46,$E86,0)</f>
        <v>2.3618628300915896</v>
      </c>
      <c r="AK86" s="24">
        <f ca="1">OFFSET(OtherTRA!AN$46,$E86,0)</f>
        <v>2.6600458482877776</v>
      </c>
      <c r="AL86" s="24">
        <f ca="1">OFFSET(OtherTRA!AO$46,$E86,0)</f>
        <v>2.6600458482877776</v>
      </c>
      <c r="AM86" s="24">
        <f ca="1">OFFSET(OtherTRA!AP$46,$E86,0)</f>
        <v>2.6600458482877776</v>
      </c>
    </row>
    <row r="87" spans="1:39">
      <c r="A87" s="35" t="s">
        <v>151</v>
      </c>
      <c r="B87" s="24">
        <v>52.28615900487997</v>
      </c>
      <c r="E87" s="129">
        <f>MATCH(F87,FTRA!$D$137:$D$149,0)</f>
        <v>1</v>
      </c>
      <c r="F87" s="4" t="str">
        <f>A87</f>
        <v>TFLCV</v>
      </c>
      <c r="G87" s="24">
        <f ca="1">OFFSET(FTRA!J$136,$E87,0)</f>
        <v>43.11250375056882</v>
      </c>
      <c r="H87" s="24">
        <f ca="1">OFFSET(FTRA!K$136,$E87,0)</f>
        <v>43.541669167045889</v>
      </c>
      <c r="I87" s="24">
        <f ca="1">OFFSET(FTRA!L$136,$E87,0)</f>
        <v>43.970834583522958</v>
      </c>
      <c r="J87" s="24">
        <f ca="1">OFFSET(FTRA!M$136,$E87,0)</f>
        <v>44.4</v>
      </c>
      <c r="K87" s="24">
        <f ca="1">OFFSET(FTRA!N$136,$E87,0)</f>
        <v>44.871410582810697</v>
      </c>
      <c r="L87" s="24">
        <f ca="1">OFFSET(FTRA!O$136,$E87,0)</f>
        <v>45.342821165621402</v>
      </c>
      <c r="M87" s="24">
        <f ca="1">OFFSET(FTRA!P$136,$E87,0)</f>
        <v>46.092887519806268</v>
      </c>
      <c r="N87" s="24">
        <f ca="1">OFFSET(FTRA!Q$136,$E87,0)</f>
        <v>46.842953873991142</v>
      </c>
      <c r="O87" s="24">
        <f ca="1">OFFSET(FTRA!R$136,$E87,0)</f>
        <v>44.142991852962098</v>
      </c>
      <c r="P87" s="24">
        <f ca="1">OFFSET(FTRA!S$136,$E87,0)</f>
        <v>45.232606077655504</v>
      </c>
      <c r="Q87" s="24">
        <f ca="1">OFFSET(FTRA!T$136,$E87,0)</f>
        <v>46.506386417345041</v>
      </c>
      <c r="R87" s="24">
        <f ca="1">OFFSET(FTRA!U$136,$E87,0)</f>
        <v>47.780166757034578</v>
      </c>
      <c r="S87" s="24">
        <f ca="1">OFFSET(FTRA!V$136,$E87,0)</f>
        <v>49.053947096724116</v>
      </c>
      <c r="T87" s="24">
        <f ca="1">OFFSET(FTRA!W$136,$E87,0)</f>
        <v>50.327727436413653</v>
      </c>
      <c r="U87" s="24">
        <f ca="1">OFFSET(FTRA!X$136,$E87,0)</f>
        <v>51.60150777610319</v>
      </c>
      <c r="V87" s="24">
        <f ca="1">OFFSET(FTRA!Y$136,$E87,0)</f>
        <v>52.875288115792728</v>
      </c>
      <c r="W87" s="24">
        <f ca="1">OFFSET(FTRA!Z$136,$E87,0)</f>
        <v>54.149068455482265</v>
      </c>
      <c r="X87" s="24">
        <f ca="1">OFFSET(FTRA!AA$136,$E87,0)</f>
        <v>55.422848795171802</v>
      </c>
      <c r="Y87" s="24">
        <f ca="1">OFFSET(FTRA!AB$136,$E87,0)</f>
        <v>56.69662913486134</v>
      </c>
      <c r="Z87" s="24">
        <f ca="1">OFFSET(FTRA!AC$136,$E87,0)</f>
        <v>58.4405689335453</v>
      </c>
      <c r="AA87" s="24">
        <f ca="1">OFFSET(FTRA!AD$136,$E87,0)</f>
        <v>60.184508732229261</v>
      </c>
      <c r="AB87" s="24">
        <f ca="1">OFFSET(FTRA!AE$136,$E87,0)</f>
        <v>61.928448530913222</v>
      </c>
      <c r="AC87" s="24">
        <f ca="1">OFFSET(FTRA!AF$136,$E87,0)</f>
        <v>63.672388329597183</v>
      </c>
      <c r="AD87" s="24">
        <f ca="1">OFFSET(FTRA!AG$136,$E87,0)</f>
        <v>65.416328128281151</v>
      </c>
      <c r="AE87" s="24">
        <f ca="1">OFFSET(FTRA!AH$136,$E87,0)</f>
        <v>67.160267926965119</v>
      </c>
      <c r="AF87" s="24">
        <f ca="1">OFFSET(FTRA!AI$136,$E87,0)</f>
        <v>68.904207725649087</v>
      </c>
      <c r="AG87" s="24">
        <f ca="1">OFFSET(FTRA!AJ$136,$E87,0)</f>
        <v>70.648147524333055</v>
      </c>
      <c r="AH87" s="24">
        <f ca="1">OFFSET(FTRA!AK$136,$E87,0)</f>
        <v>72.392087323017023</v>
      </c>
      <c r="AI87" s="24">
        <f ca="1">OFFSET(FTRA!AL$136,$E87,0)</f>
        <v>74.136027121700977</v>
      </c>
      <c r="AJ87" s="24">
        <f ca="1">OFFSET(FTRA!AM$136,$E87,0)</f>
        <v>85.739967821746831</v>
      </c>
      <c r="AK87" s="24">
        <f ca="1">OFFSET(FTRA!AN$136,$E87,0)</f>
        <v>97.343908521792656</v>
      </c>
      <c r="AL87" s="24">
        <f ca="1">OFFSET(FTRA!AO$136,$E87,0)</f>
        <v>97.343908521792656</v>
      </c>
      <c r="AM87" s="24">
        <f ca="1">OFFSET(FTRA!AP$136,$E87,0)</f>
        <v>97.343908521792656</v>
      </c>
    </row>
    <row r="88" spans="1:39">
      <c r="A88" s="35" t="s">
        <v>412</v>
      </c>
      <c r="B88" s="24">
        <v>4.134278411680218</v>
      </c>
      <c r="E88" s="128">
        <f>MATCH(F88,FTRA!$D$137:$D$149,0)</f>
        <v>2</v>
      </c>
      <c r="F88" s="4" t="str">
        <f>A88</f>
        <v>TFHCV1</v>
      </c>
      <c r="G88" s="24">
        <f ca="1">OFFSET(FTRA!J$136,$E88,0)</f>
        <v>3.310563752317667</v>
      </c>
      <c r="H88" s="24">
        <f ca="1">OFFSET(FTRA!K$136,$E88,0)</f>
        <v>3.3405637523176668</v>
      </c>
      <c r="I88" s="24">
        <f ca="1">OFFSET(FTRA!L$136,$E88,0)</f>
        <v>3.3705637523176666</v>
      </c>
      <c r="J88" s="24">
        <f ca="1">OFFSET(FTRA!M$136,$E88,0)</f>
        <v>3.4</v>
      </c>
      <c r="K88" s="24">
        <f ca="1">OFFSET(FTRA!N$136,$E88,0)</f>
        <v>3.4249999999999998</v>
      </c>
      <c r="L88" s="24">
        <f ca="1">OFFSET(FTRA!O$136,$E88,0)</f>
        <v>3.45</v>
      </c>
      <c r="M88" s="24">
        <f ca="1">OFFSET(FTRA!P$136,$E88,0)</f>
        <v>3.3841483803586243</v>
      </c>
      <c r="N88" s="24">
        <f ca="1">OFFSET(FTRA!Q$136,$E88,0)</f>
        <v>3.3182967607172484</v>
      </c>
      <c r="O88" s="24">
        <f ca="1">OFFSET(FTRA!R$136,$E88,0)</f>
        <v>3.2916155783920273</v>
      </c>
      <c r="P88" s="24">
        <f ca="1">OFFSET(FTRA!S$136,$E88,0)</f>
        <v>3.2042217198779537</v>
      </c>
      <c r="Q88" s="24">
        <f ca="1">OFFSET(FTRA!T$136,$E88,0)</f>
        <v>3.2944547394784527</v>
      </c>
      <c r="R88" s="24">
        <f ca="1">OFFSET(FTRA!U$136,$E88,0)</f>
        <v>3.3846877590789517</v>
      </c>
      <c r="S88" s="24">
        <f ca="1">OFFSET(FTRA!V$136,$E88,0)</f>
        <v>3.4749207786794507</v>
      </c>
      <c r="T88" s="24">
        <f ca="1">OFFSET(FTRA!W$136,$E88,0)</f>
        <v>3.5651537982799497</v>
      </c>
      <c r="U88" s="24">
        <f ca="1">OFFSET(FTRA!X$136,$E88,0)</f>
        <v>3.6553868178804487</v>
      </c>
      <c r="V88" s="24">
        <f ca="1">OFFSET(FTRA!Y$136,$E88,0)</f>
        <v>3.7456198374809477</v>
      </c>
      <c r="W88" s="24">
        <f ca="1">OFFSET(FTRA!Z$136,$E88,0)</f>
        <v>3.8358528570814467</v>
      </c>
      <c r="X88" s="24">
        <f ca="1">OFFSET(FTRA!AA$136,$E88,0)</f>
        <v>3.9260858766819458</v>
      </c>
      <c r="Y88" s="24">
        <f ca="1">OFFSET(FTRA!AB$136,$E88,0)</f>
        <v>4.0163188962824439</v>
      </c>
      <c r="Z88" s="24">
        <f ca="1">OFFSET(FTRA!AC$136,$E88,0)</f>
        <v>4.1135989077835351</v>
      </c>
      <c r="AA88" s="24">
        <f ca="1">OFFSET(FTRA!AD$136,$E88,0)</f>
        <v>4.2108789192846263</v>
      </c>
      <c r="AB88" s="24">
        <f ca="1">OFFSET(FTRA!AE$136,$E88,0)</f>
        <v>4.3081589307857175</v>
      </c>
      <c r="AC88" s="24">
        <f ca="1">OFFSET(FTRA!AF$136,$E88,0)</f>
        <v>4.4054389422868088</v>
      </c>
      <c r="AD88" s="24">
        <f ca="1">OFFSET(FTRA!AG$136,$E88,0)</f>
        <v>4.5027189537879</v>
      </c>
      <c r="AE88" s="24">
        <f ca="1">OFFSET(FTRA!AH$136,$E88,0)</f>
        <v>4.5999989652889912</v>
      </c>
      <c r="AF88" s="24">
        <f ca="1">OFFSET(FTRA!AI$136,$E88,0)</f>
        <v>4.6972789767900824</v>
      </c>
      <c r="AG88" s="24">
        <f ca="1">OFFSET(FTRA!AJ$136,$E88,0)</f>
        <v>4.7945589882911737</v>
      </c>
      <c r="AH88" s="24">
        <f ca="1">OFFSET(FTRA!AK$136,$E88,0)</f>
        <v>4.8918389997922649</v>
      </c>
      <c r="AI88" s="24">
        <f ca="1">OFFSET(FTRA!AL$136,$E88,0)</f>
        <v>4.9891190112933579</v>
      </c>
      <c r="AJ88" s="24">
        <f ca="1">OFFSET(FTRA!AM$136,$E88,0)</f>
        <v>5.6062539497682993</v>
      </c>
      <c r="AK88" s="24">
        <f ca="1">OFFSET(FTRA!AN$136,$E88,0)</f>
        <v>6.2233888882432389</v>
      </c>
      <c r="AL88" s="24">
        <f ca="1">OFFSET(FTRA!AO$136,$E88,0)</f>
        <v>6.2233888882432389</v>
      </c>
      <c r="AM88" s="24">
        <f ca="1">OFFSET(FTRA!AP$136,$E88,0)</f>
        <v>6.2233888882432389</v>
      </c>
    </row>
    <row r="89" spans="1:39" s="4" customFormat="1">
      <c r="A89" s="35" t="s">
        <v>413</v>
      </c>
      <c r="B89" s="24">
        <v>0.80954708483781546</v>
      </c>
      <c r="E89" s="128">
        <f>MATCH(F89,FTRA!$D$137:$D$149,0)</f>
        <v>3</v>
      </c>
      <c r="F89" s="4" t="str">
        <f t="shared" ref="F89:F96" si="3">A89</f>
        <v>TFHCV2</v>
      </c>
      <c r="G89" s="24">
        <f ca="1">OFFSET(FTRA!J$136,$E89,0)</f>
        <v>0.6547839540708813</v>
      </c>
      <c r="H89" s="24">
        <f ca="1">OFFSET(FTRA!K$136,$E89,0)</f>
        <v>0.67123078144835724</v>
      </c>
      <c r="I89" s="24">
        <f ca="1">OFFSET(FTRA!L$136,$E89,0)</f>
        <v>0.68767760882583318</v>
      </c>
      <c r="J89" s="24">
        <f ca="1">OFFSET(FTRA!M$136,$E89,0)</f>
        <v>0.704124436203308</v>
      </c>
      <c r="K89" s="24">
        <f ca="1">OFFSET(FTRA!N$136,$E89,0)</f>
        <v>0.72006693722491655</v>
      </c>
      <c r="L89" s="24">
        <f ca="1">OFFSET(FTRA!O$136,$E89,0)</f>
        <v>0.73600943824652509</v>
      </c>
      <c r="M89" s="24">
        <f ca="1">OFFSET(FTRA!P$136,$E89,0)</f>
        <v>0.7405901859105648</v>
      </c>
      <c r="N89" s="24">
        <f ca="1">OFFSET(FTRA!Q$136,$E89,0)</f>
        <v>0.7451709335746044</v>
      </c>
      <c r="O89" s="24">
        <f ca="1">OFFSET(FTRA!R$136,$E89,0)</f>
        <v>0.7022203283408196</v>
      </c>
      <c r="P89" s="24">
        <f ca="1">OFFSET(FTRA!S$136,$E89,0)</f>
        <v>0.71955375379548081</v>
      </c>
      <c r="Q89" s="24">
        <f ca="1">OFFSET(FTRA!T$136,$E89,0)</f>
        <v>0.71977416107313852</v>
      </c>
      <c r="R89" s="24">
        <f ca="1">OFFSET(FTRA!U$136,$E89,0)</f>
        <v>0.71999456835079623</v>
      </c>
      <c r="S89" s="24">
        <f ca="1">OFFSET(FTRA!V$136,$E89,0)</f>
        <v>0.72021497562845394</v>
      </c>
      <c r="T89" s="24">
        <f ca="1">OFFSET(FTRA!W$136,$E89,0)</f>
        <v>0.72043538290611164</v>
      </c>
      <c r="U89" s="24">
        <f ca="1">OFFSET(FTRA!X$136,$E89,0)</f>
        <v>0.72065579018376935</v>
      </c>
      <c r="V89" s="24">
        <f ca="1">OFFSET(FTRA!Y$136,$E89,0)</f>
        <v>0.72087619746142706</v>
      </c>
      <c r="W89" s="24">
        <f ca="1">OFFSET(FTRA!Z$136,$E89,0)</f>
        <v>0.72109660473908477</v>
      </c>
      <c r="X89" s="24">
        <f ca="1">OFFSET(FTRA!AA$136,$E89,0)</f>
        <v>0.72131701201674248</v>
      </c>
      <c r="Y89" s="24">
        <f ca="1">OFFSET(FTRA!AB$136,$E89,0)</f>
        <v>0.7215374192944003</v>
      </c>
      <c r="Z89" s="24">
        <f ca="1">OFFSET(FTRA!AC$136,$E89,0)</f>
        <v>0.72957915058270539</v>
      </c>
      <c r="AA89" s="24">
        <f ca="1">OFFSET(FTRA!AD$136,$E89,0)</f>
        <v>0.73762088187101049</v>
      </c>
      <c r="AB89" s="24">
        <f ca="1">OFFSET(FTRA!AE$136,$E89,0)</f>
        <v>0.74566261315931559</v>
      </c>
      <c r="AC89" s="24">
        <f ca="1">OFFSET(FTRA!AF$136,$E89,0)</f>
        <v>0.75370434444762069</v>
      </c>
      <c r="AD89" s="24">
        <f ca="1">OFFSET(FTRA!AG$136,$E89,0)</f>
        <v>0.76174607573592579</v>
      </c>
      <c r="AE89" s="24">
        <f ca="1">OFFSET(FTRA!AH$136,$E89,0)</f>
        <v>0.76978780702423089</v>
      </c>
      <c r="AF89" s="24">
        <f ca="1">OFFSET(FTRA!AI$136,$E89,0)</f>
        <v>0.77782953831253598</v>
      </c>
      <c r="AG89" s="24">
        <f ca="1">OFFSET(FTRA!AJ$136,$E89,0)</f>
        <v>0.78587126960084108</v>
      </c>
      <c r="AH89" s="24">
        <f ca="1">OFFSET(FTRA!AK$136,$E89,0)</f>
        <v>0.79391300088914618</v>
      </c>
      <c r="AI89" s="24">
        <f ca="1">OFFSET(FTRA!AL$136,$E89,0)</f>
        <v>0.80195473217745161</v>
      </c>
      <c r="AJ89" s="24">
        <f ca="1">OFFSET(FTRA!AM$136,$E89,0)</f>
        <v>0.84850334941136019</v>
      </c>
      <c r="AK89" s="24">
        <f ca="1">OFFSET(FTRA!AN$136,$E89,0)</f>
        <v>0.8950519666452692</v>
      </c>
      <c r="AL89" s="24">
        <f ca="1">OFFSET(FTRA!AO$136,$E89,0)</f>
        <v>0.8950519666452692</v>
      </c>
      <c r="AM89" s="24">
        <f ca="1">OFFSET(FTRA!AP$136,$E89,0)</f>
        <v>0.8950519666452692</v>
      </c>
    </row>
    <row r="90" spans="1:39" s="4" customFormat="1">
      <c r="A90" s="35" t="s">
        <v>414</v>
      </c>
      <c r="B90" s="24">
        <v>2.7195831056144888</v>
      </c>
      <c r="E90" s="128">
        <f>MATCH(F90,FTRA!$D$137:$D$149,0)</f>
        <v>4</v>
      </c>
      <c r="F90" s="4" t="str">
        <f t="shared" si="3"/>
        <v>TFHCV3</v>
      </c>
      <c r="G90" s="24">
        <f ca="1">OFFSET(FTRA!J$136,$E90,0)</f>
        <v>2.7114063478211388</v>
      </c>
      <c r="H90" s="24">
        <f ca="1">OFFSET(FTRA!K$136,$E90,0)</f>
        <v>2.7742708985474289</v>
      </c>
      <c r="I90" s="24">
        <f ca="1">OFFSET(FTRA!L$136,$E90,0)</f>
        <v>2.8371354492737191</v>
      </c>
      <c r="J90" s="24">
        <f ca="1">OFFSET(FTRA!M$136,$E90,0)</f>
        <v>2.9</v>
      </c>
      <c r="K90" s="24">
        <f ca="1">OFFSET(FTRA!N$136,$E90,0)</f>
        <v>2.9652984627095749</v>
      </c>
      <c r="L90" s="24">
        <f ca="1">OFFSET(FTRA!O$136,$E90,0)</f>
        <v>3.0305969254191498</v>
      </c>
      <c r="M90" s="24">
        <f ca="1">OFFSET(FTRA!P$136,$E90,0)</f>
        <v>3.0494586397741084</v>
      </c>
      <c r="N90" s="24">
        <f ca="1">OFFSET(FTRA!Q$136,$E90,0)</f>
        <v>3.0683203541290669</v>
      </c>
      <c r="O90" s="24">
        <f ca="1">OFFSET(FTRA!R$136,$E90,0)</f>
        <v>2.8914666816048276</v>
      </c>
      <c r="P90" s="24">
        <f ca="1">OFFSET(FTRA!S$136,$E90,0)</f>
        <v>2.9628388993511483</v>
      </c>
      <c r="Q90" s="24">
        <f ca="1">OFFSET(FTRA!T$136,$E90,0)</f>
        <v>2.963746449693982</v>
      </c>
      <c r="R90" s="24">
        <f ca="1">OFFSET(FTRA!U$136,$E90,0)</f>
        <v>2.9646540000368158</v>
      </c>
      <c r="S90" s="24">
        <f ca="1">OFFSET(FTRA!V$136,$E90,0)</f>
        <v>2.9655615503796495</v>
      </c>
      <c r="T90" s="24">
        <f ca="1">OFFSET(FTRA!W$136,$E90,0)</f>
        <v>2.9664691007224833</v>
      </c>
      <c r="U90" s="24">
        <f ca="1">OFFSET(FTRA!X$136,$E90,0)</f>
        <v>2.967376651065317</v>
      </c>
      <c r="V90" s="24">
        <f ca="1">OFFSET(FTRA!Y$136,$E90,0)</f>
        <v>2.9682842014081507</v>
      </c>
      <c r="W90" s="24">
        <f ca="1">OFFSET(FTRA!Z$136,$E90,0)</f>
        <v>2.9691917517509845</v>
      </c>
      <c r="X90" s="24">
        <f ca="1">OFFSET(FTRA!AA$136,$E90,0)</f>
        <v>2.9700993020938182</v>
      </c>
      <c r="Y90" s="24">
        <f ca="1">OFFSET(FTRA!AB$136,$E90,0)</f>
        <v>2.9710068524366524</v>
      </c>
      <c r="Z90" s="24">
        <f ca="1">OFFSET(FTRA!AC$136,$E90,0)</f>
        <v>3.0041195339471596</v>
      </c>
      <c r="AA90" s="24">
        <f ca="1">OFFSET(FTRA!AD$136,$E90,0)</f>
        <v>3.0372322154576668</v>
      </c>
      <c r="AB90" s="24">
        <f ca="1">OFFSET(FTRA!AE$136,$E90,0)</f>
        <v>3.0703448969681739</v>
      </c>
      <c r="AC90" s="24">
        <f ca="1">OFFSET(FTRA!AF$136,$E90,0)</f>
        <v>3.1034575784786811</v>
      </c>
      <c r="AD90" s="24">
        <f ca="1">OFFSET(FTRA!AG$136,$E90,0)</f>
        <v>3.1365702599891883</v>
      </c>
      <c r="AE90" s="24">
        <f ca="1">OFFSET(FTRA!AH$136,$E90,0)</f>
        <v>3.1696829414996954</v>
      </c>
      <c r="AF90" s="24">
        <f ca="1">OFFSET(FTRA!AI$136,$E90,0)</f>
        <v>3.2027956230102026</v>
      </c>
      <c r="AG90" s="24">
        <f ca="1">OFFSET(FTRA!AJ$136,$E90,0)</f>
        <v>3.2359083045207098</v>
      </c>
      <c r="AH90" s="24">
        <f ca="1">OFFSET(FTRA!AK$136,$E90,0)</f>
        <v>3.2690209860312169</v>
      </c>
      <c r="AI90" s="24">
        <f ca="1">OFFSET(FTRA!AL$136,$E90,0)</f>
        <v>3.3021336675417237</v>
      </c>
      <c r="AJ90" s="24">
        <f ca="1">OFFSET(FTRA!AM$136,$E90,0)</f>
        <v>3.4938025360927618</v>
      </c>
      <c r="AK90" s="24">
        <f ca="1">OFFSET(FTRA!AN$136,$E90,0)</f>
        <v>3.6854714046438004</v>
      </c>
      <c r="AL90" s="24">
        <f ca="1">OFFSET(FTRA!AO$136,$E90,0)</f>
        <v>3.6854714046438004</v>
      </c>
      <c r="AM90" s="24">
        <f ca="1">OFFSET(FTRA!AP$136,$E90,0)</f>
        <v>3.6854714046438004</v>
      </c>
    </row>
    <row r="91" spans="1:39" s="4" customFormat="1">
      <c r="A91" s="35" t="s">
        <v>415</v>
      </c>
      <c r="B91" s="24">
        <v>0.66594475210557558</v>
      </c>
      <c r="E91" s="128">
        <f>MATCH(F91,FTRA!$D$137:$D$149,0)</f>
        <v>5</v>
      </c>
      <c r="F91" s="4" t="str">
        <f t="shared" si="3"/>
        <v>TFHCV4</v>
      </c>
      <c r="G91" s="24">
        <f ca="1">OFFSET(FTRA!J$136,$E91,0)</f>
        <v>0.57023972229676956</v>
      </c>
      <c r="H91" s="24">
        <f ca="1">OFFSET(FTRA!K$136,$E91,0)</f>
        <v>0.55900373411704862</v>
      </c>
      <c r="I91" s="24">
        <f ca="1">OFFSET(FTRA!L$136,$E91,0)</f>
        <v>0.54776774593732769</v>
      </c>
      <c r="J91" s="24">
        <f ca="1">OFFSET(FTRA!M$136,$E91,0)</f>
        <v>0.53653175775760331</v>
      </c>
      <c r="K91" s="24">
        <f ca="1">OFFSET(FTRA!N$136,$E91,0)</f>
        <v>0.54016937887880168</v>
      </c>
      <c r="L91" s="24">
        <f ca="1">OFFSET(FTRA!O$136,$E91,0)</f>
        <v>0.54380700000000004</v>
      </c>
      <c r="M91" s="24">
        <f ca="1">OFFSET(FTRA!P$136,$E91,0)</f>
        <v>0.54719152540890392</v>
      </c>
      <c r="N91" s="24">
        <f ca="1">OFFSET(FTRA!Q$136,$E91,0)</f>
        <v>0.55057605081780769</v>
      </c>
      <c r="O91" s="24">
        <f ca="1">OFFSET(FTRA!R$136,$E91,0)</f>
        <v>0.51884162111264742</v>
      </c>
      <c r="P91" s="24">
        <f ca="1">OFFSET(FTRA!S$136,$E91,0)</f>
        <v>0.53164857385863329</v>
      </c>
      <c r="Q91" s="24">
        <f ca="1">OFFSET(FTRA!T$136,$E91,0)</f>
        <v>0.53181142370024237</v>
      </c>
      <c r="R91" s="24">
        <f ca="1">OFFSET(FTRA!U$136,$E91,0)</f>
        <v>0.53197427354185145</v>
      </c>
      <c r="S91" s="24">
        <f ca="1">OFFSET(FTRA!V$136,$E91,0)</f>
        <v>0.53213712338346053</v>
      </c>
      <c r="T91" s="24">
        <f ca="1">OFFSET(FTRA!W$136,$E91,0)</f>
        <v>0.53229997322506961</v>
      </c>
      <c r="U91" s="24">
        <f ca="1">OFFSET(FTRA!X$136,$E91,0)</f>
        <v>0.53246282306667869</v>
      </c>
      <c r="V91" s="24">
        <f ca="1">OFFSET(FTRA!Y$136,$E91,0)</f>
        <v>0.53262567290828777</v>
      </c>
      <c r="W91" s="24">
        <f ca="1">OFFSET(FTRA!Z$136,$E91,0)</f>
        <v>0.53278852274989685</v>
      </c>
      <c r="X91" s="24">
        <f ca="1">OFFSET(FTRA!AA$136,$E91,0)</f>
        <v>0.53295137259150593</v>
      </c>
      <c r="Y91" s="24">
        <f ca="1">OFFSET(FTRA!AB$136,$E91,0)</f>
        <v>0.5331142224331149</v>
      </c>
      <c r="Z91" s="24">
        <f ca="1">OFFSET(FTRA!AC$136,$E91,0)</f>
        <v>0.53905592581278616</v>
      </c>
      <c r="AA91" s="24">
        <f ca="1">OFFSET(FTRA!AD$136,$E91,0)</f>
        <v>0.54499762919245742</v>
      </c>
      <c r="AB91" s="24">
        <f ca="1">OFFSET(FTRA!AE$136,$E91,0)</f>
        <v>0.55093933257212868</v>
      </c>
      <c r="AC91" s="24">
        <f ca="1">OFFSET(FTRA!AF$136,$E91,0)</f>
        <v>0.55688103595179994</v>
      </c>
      <c r="AD91" s="24">
        <f ca="1">OFFSET(FTRA!AG$136,$E91,0)</f>
        <v>0.5628227393314712</v>
      </c>
      <c r="AE91" s="24">
        <f ca="1">OFFSET(FTRA!AH$136,$E91,0)</f>
        <v>0.56876444271114246</v>
      </c>
      <c r="AF91" s="24">
        <f ca="1">OFFSET(FTRA!AI$136,$E91,0)</f>
        <v>0.57470614609081372</v>
      </c>
      <c r="AG91" s="24">
        <f ca="1">OFFSET(FTRA!AJ$136,$E91,0)</f>
        <v>0.58064784947048498</v>
      </c>
      <c r="AH91" s="24">
        <f ca="1">OFFSET(FTRA!AK$136,$E91,0)</f>
        <v>0.58658955285015624</v>
      </c>
      <c r="AI91" s="24">
        <f ca="1">OFFSET(FTRA!AL$136,$E91,0)</f>
        <v>0.59253125622982783</v>
      </c>
      <c r="AJ91" s="24">
        <f ca="1">OFFSET(FTRA!AM$136,$E91,0)</f>
        <v>0.62692410851773783</v>
      </c>
      <c r="AK91" s="24">
        <f ca="1">OFFSET(FTRA!AN$136,$E91,0)</f>
        <v>0.6613169608056475</v>
      </c>
      <c r="AL91" s="24">
        <f ca="1">OFFSET(FTRA!AO$136,$E91,0)</f>
        <v>0.6613169608056475</v>
      </c>
      <c r="AM91" s="24">
        <f ca="1">OFFSET(FTRA!AP$136,$E91,0)</f>
        <v>0.6613169608056475</v>
      </c>
    </row>
    <row r="92" spans="1:39" s="4" customFormat="1">
      <c r="A92" s="35" t="s">
        <v>416</v>
      </c>
      <c r="B92" s="24">
        <v>0.33457448391316724</v>
      </c>
      <c r="E92" s="128">
        <f>MATCH(F92,FTRA!$D$137:$D$149,0)</f>
        <v>6</v>
      </c>
      <c r="F92" s="4" t="str">
        <f t="shared" si="3"/>
        <v>TFHCV5</v>
      </c>
      <c r="G92" s="24">
        <f ca="1">OFFSET(FTRA!J$136,$E92,0)</f>
        <v>0.27326501935541331</v>
      </c>
      <c r="H92" s="24">
        <f ca="1">OFFSET(FTRA!K$136,$E92,0)</f>
        <v>0.27740453823694228</v>
      </c>
      <c r="I92" s="24">
        <f ca="1">OFFSET(FTRA!L$136,$E92,0)</f>
        <v>0.28154405711847125</v>
      </c>
      <c r="J92" s="24">
        <f ca="1">OFFSET(FTRA!M$136,$E92,0)</f>
        <v>0.28568357599999999</v>
      </c>
      <c r="K92" s="24">
        <f ca="1">OFFSET(FTRA!N$136,$E92,0)</f>
        <v>0.2876204765</v>
      </c>
      <c r="L92" s="24">
        <f ca="1">OFFSET(FTRA!O$136,$E92,0)</f>
        <v>0.289557377</v>
      </c>
      <c r="M92" s="24">
        <f ca="1">OFFSET(FTRA!P$136,$E92,0)</f>
        <v>0.29135951323545128</v>
      </c>
      <c r="N92" s="24">
        <f ca="1">OFFSET(FTRA!Q$136,$E92,0)</f>
        <v>0.29316164947090256</v>
      </c>
      <c r="O92" s="24">
        <f ca="1">OFFSET(FTRA!R$136,$E92,0)</f>
        <v>0.27626422404971984</v>
      </c>
      <c r="P92" s="24">
        <f ca="1">OFFSET(FTRA!S$136,$E92,0)</f>
        <v>0.2830834588968083</v>
      </c>
      <c r="Q92" s="24">
        <f ca="1">OFFSET(FTRA!T$136,$E92,0)</f>
        <v>0.28317017049298338</v>
      </c>
      <c r="R92" s="24">
        <f ca="1">OFFSET(FTRA!U$136,$E92,0)</f>
        <v>0.28325688208915845</v>
      </c>
      <c r="S92" s="24">
        <f ca="1">OFFSET(FTRA!V$136,$E92,0)</f>
        <v>0.28334359368533352</v>
      </c>
      <c r="T92" s="24">
        <f ca="1">OFFSET(FTRA!W$136,$E92,0)</f>
        <v>0.28343030528150859</v>
      </c>
      <c r="U92" s="24">
        <f ca="1">OFFSET(FTRA!X$136,$E92,0)</f>
        <v>0.28351701687768366</v>
      </c>
      <c r="V92" s="24">
        <f ca="1">OFFSET(FTRA!Y$136,$E92,0)</f>
        <v>0.28360372847385873</v>
      </c>
      <c r="W92" s="24">
        <f ca="1">OFFSET(FTRA!Z$136,$E92,0)</f>
        <v>0.2836904400700338</v>
      </c>
      <c r="X92" s="24">
        <f ca="1">OFFSET(FTRA!AA$136,$E92,0)</f>
        <v>0.28377715166620887</v>
      </c>
      <c r="Y92" s="24">
        <f ca="1">OFFSET(FTRA!AB$136,$E92,0)</f>
        <v>0.28386386326238411</v>
      </c>
      <c r="Z92" s="24">
        <f ca="1">OFFSET(FTRA!AC$136,$E92,0)</f>
        <v>0.28702760342301031</v>
      </c>
      <c r="AA92" s="24">
        <f ca="1">OFFSET(FTRA!AD$136,$E92,0)</f>
        <v>0.29019134358363652</v>
      </c>
      <c r="AB92" s="24">
        <f ca="1">OFFSET(FTRA!AE$136,$E92,0)</f>
        <v>0.29335508374426272</v>
      </c>
      <c r="AC92" s="24">
        <f ca="1">OFFSET(FTRA!AF$136,$E92,0)</f>
        <v>0.29651882390488893</v>
      </c>
      <c r="AD92" s="24">
        <f ca="1">OFFSET(FTRA!AG$136,$E92,0)</f>
        <v>0.29968256406551513</v>
      </c>
      <c r="AE92" s="24">
        <f ca="1">OFFSET(FTRA!AH$136,$E92,0)</f>
        <v>0.30284630422614134</v>
      </c>
      <c r="AF92" s="24">
        <f ca="1">OFFSET(FTRA!AI$136,$E92,0)</f>
        <v>0.30601004438676754</v>
      </c>
      <c r="AG92" s="24">
        <f ca="1">OFFSET(FTRA!AJ$136,$E92,0)</f>
        <v>0.30917378454739375</v>
      </c>
      <c r="AH92" s="24">
        <f ca="1">OFFSET(FTRA!AK$136,$E92,0)</f>
        <v>0.31233752470801995</v>
      </c>
      <c r="AI92" s="24">
        <f ca="1">OFFSET(FTRA!AL$136,$E92,0)</f>
        <v>0.3155012648686461</v>
      </c>
      <c r="AJ92" s="24">
        <f ca="1">OFFSET(FTRA!AM$136,$E92,0)</f>
        <v>0.33381420327516836</v>
      </c>
      <c r="AK92" s="24">
        <f ca="1">OFFSET(FTRA!AN$136,$E92,0)</f>
        <v>0.35212714168169051</v>
      </c>
      <c r="AL92" s="24">
        <f ca="1">OFFSET(FTRA!AO$136,$E92,0)</f>
        <v>0.35212714168169051</v>
      </c>
      <c r="AM92" s="24">
        <f ca="1">OFFSET(FTRA!AP$136,$E92,0)</f>
        <v>0.35212714168169051</v>
      </c>
    </row>
    <row r="93" spans="1:39" s="4" customFormat="1">
      <c r="A93" s="35" t="s">
        <v>417</v>
      </c>
      <c r="B93" s="24">
        <v>4.2080971938397562</v>
      </c>
      <c r="E93" s="128">
        <f>MATCH(F93,FTRA!$D$137:$D$149,0)</f>
        <v>7</v>
      </c>
      <c r="F93" s="4" t="str">
        <f t="shared" si="3"/>
        <v>TFHCV6</v>
      </c>
      <c r="G93" s="24">
        <f ca="1">OFFSET(FTRA!J$136,$E93,0)</f>
        <v>5.0361375113209643</v>
      </c>
      <c r="H93" s="24">
        <f ca="1">OFFSET(FTRA!K$136,$E93,0)</f>
        <v>5.3607583408806443</v>
      </c>
      <c r="I93" s="24">
        <f ca="1">OFFSET(FTRA!L$136,$E93,0)</f>
        <v>5.6853791704403243</v>
      </c>
      <c r="J93" s="24">
        <f ca="1">OFFSET(FTRA!M$136,$E93,0)</f>
        <v>6.01</v>
      </c>
      <c r="K93" s="24">
        <f ca="1">OFFSET(FTRA!N$136,$E93,0)</f>
        <v>6.0652596920330133</v>
      </c>
      <c r="L93" s="24">
        <f ca="1">OFFSET(FTRA!O$136,$E93,0)</f>
        <v>6.1205193840660259</v>
      </c>
      <c r="M93" s="24">
        <f ca="1">OFFSET(FTRA!P$136,$E93,0)</f>
        <v>6.1586120407825806</v>
      </c>
      <c r="N93" s="24">
        <f ca="1">OFFSET(FTRA!Q$136,$E93,0)</f>
        <v>6.1967046974991353</v>
      </c>
      <c r="O93" s="24">
        <f ca="1">OFFSET(FTRA!R$136,$E93,0)</f>
        <v>5.8395353485339427</v>
      </c>
      <c r="P93" s="24">
        <f ca="1">OFFSET(FTRA!S$136,$E93,0)</f>
        <v>5.9836769328324619</v>
      </c>
      <c r="Q93" s="24">
        <f ca="1">OFFSET(FTRA!T$136,$E93,0)</f>
        <v>5.9855097992947552</v>
      </c>
      <c r="R93" s="24">
        <f ca="1">OFFSET(FTRA!U$136,$E93,0)</f>
        <v>5.9873426657570485</v>
      </c>
      <c r="S93" s="24">
        <f ca="1">OFFSET(FTRA!V$136,$E93,0)</f>
        <v>5.9891755322193418</v>
      </c>
      <c r="T93" s="24">
        <f ca="1">OFFSET(FTRA!W$136,$E93,0)</f>
        <v>5.9910083986816351</v>
      </c>
      <c r="U93" s="24">
        <f ca="1">OFFSET(FTRA!X$136,$E93,0)</f>
        <v>5.9928412651439285</v>
      </c>
      <c r="V93" s="24">
        <f ca="1">OFFSET(FTRA!Y$136,$E93,0)</f>
        <v>5.9946741316062218</v>
      </c>
      <c r="W93" s="24">
        <f ca="1">OFFSET(FTRA!Z$136,$E93,0)</f>
        <v>5.9965069980685151</v>
      </c>
      <c r="X93" s="24">
        <f ca="1">OFFSET(FTRA!AA$136,$E93,0)</f>
        <v>5.9983398645308084</v>
      </c>
      <c r="Y93" s="24">
        <f ca="1">OFFSET(FTRA!AB$136,$E93,0)</f>
        <v>6.0001727309931017</v>
      </c>
      <c r="Z93" s="24">
        <f ca="1">OFFSET(FTRA!AC$136,$E93,0)</f>
        <v>6.0670462922191408</v>
      </c>
      <c r="AA93" s="24">
        <f ca="1">OFFSET(FTRA!AD$136,$E93,0)</f>
        <v>6.13391985344518</v>
      </c>
      <c r="AB93" s="24">
        <f ca="1">OFFSET(FTRA!AE$136,$E93,0)</f>
        <v>6.2007934146712191</v>
      </c>
      <c r="AC93" s="24">
        <f ca="1">OFFSET(FTRA!AF$136,$E93,0)</f>
        <v>6.2676669758972583</v>
      </c>
      <c r="AD93" s="24">
        <f ca="1">OFFSET(FTRA!AG$136,$E93,0)</f>
        <v>6.3345405371232975</v>
      </c>
      <c r="AE93" s="24">
        <f ca="1">OFFSET(FTRA!AH$136,$E93,0)</f>
        <v>6.4014140983493366</v>
      </c>
      <c r="AF93" s="24">
        <f ca="1">OFFSET(FTRA!AI$136,$E93,0)</f>
        <v>6.4682876595753758</v>
      </c>
      <c r="AG93" s="24">
        <f ca="1">OFFSET(FTRA!AJ$136,$E93,0)</f>
        <v>6.5351612208014149</v>
      </c>
      <c r="AH93" s="24">
        <f ca="1">OFFSET(FTRA!AK$136,$E93,0)</f>
        <v>6.6020347820274541</v>
      </c>
      <c r="AI93" s="24">
        <f ca="1">OFFSET(FTRA!AL$136,$E93,0)</f>
        <v>6.668908343253495</v>
      </c>
      <c r="AJ93" s="24">
        <f ca="1">OFFSET(FTRA!AM$136,$E93,0)</f>
        <v>7.0559980995484155</v>
      </c>
      <c r="AK93" s="24">
        <f ca="1">OFFSET(FTRA!AN$136,$E93,0)</f>
        <v>7.4430878558433351</v>
      </c>
      <c r="AL93" s="24">
        <f ca="1">OFFSET(FTRA!AO$136,$E93,0)</f>
        <v>7.4430878558433351</v>
      </c>
      <c r="AM93" s="24">
        <f ca="1">OFFSET(FTRA!AP$136,$E93,0)</f>
        <v>7.4430878558433351</v>
      </c>
    </row>
    <row r="94" spans="1:39" s="4" customFormat="1">
      <c r="A94" s="35" t="s">
        <v>418</v>
      </c>
      <c r="B94" s="24">
        <v>1.4910262867673953</v>
      </c>
      <c r="E94" s="128">
        <f>MATCH(F94,FTRA!$D$137:$D$149,0)</f>
        <v>8</v>
      </c>
      <c r="F94" s="4" t="str">
        <f t="shared" si="3"/>
        <v>TFHCV7</v>
      </c>
      <c r="G94" s="24">
        <f ca="1">OFFSET(FTRA!J$136,$E94,0)</f>
        <v>1.5653068685251963</v>
      </c>
      <c r="H94" s="24">
        <f ca="1">OFFSET(FTRA!K$136,$E94,0)</f>
        <v>1.6102045790167996</v>
      </c>
      <c r="I94" s="24">
        <f ca="1">OFFSET(FTRA!L$136,$E94,0)</f>
        <v>1.6551022895084029</v>
      </c>
      <c r="J94" s="24">
        <f ca="1">OFFSET(FTRA!M$136,$E94,0)</f>
        <v>1.7</v>
      </c>
      <c r="K94" s="24">
        <f ca="1">OFFSET(FTRA!N$136,$E94,0)</f>
        <v>1.74</v>
      </c>
      <c r="L94" s="24">
        <f ca="1">OFFSET(FTRA!O$136,$E94,0)</f>
        <v>1.78</v>
      </c>
      <c r="M94" s="24">
        <f ca="1">OFFSET(FTRA!P$136,$E94,0)</f>
        <v>1.7910782965792071</v>
      </c>
      <c r="N94" s="24">
        <f ca="1">OFFSET(FTRA!Q$136,$E94,0)</f>
        <v>1.802156593158414</v>
      </c>
      <c r="O94" s="24">
        <f ca="1">OFFSET(FTRA!R$136,$E94,0)</f>
        <v>1.6982828201558868</v>
      </c>
      <c r="P94" s="24">
        <f ca="1">OFFSET(FTRA!S$136,$E94,0)</f>
        <v>1.7402027952350143</v>
      </c>
      <c r="Q94" s="24">
        <f ca="1">OFFSET(FTRA!T$136,$E94,0)</f>
        <v>1.7407358386089762</v>
      </c>
      <c r="R94" s="24">
        <f ca="1">OFFSET(FTRA!U$136,$E94,0)</f>
        <v>1.7412688819829381</v>
      </c>
      <c r="S94" s="24">
        <f ca="1">OFFSET(FTRA!V$136,$E94,0)</f>
        <v>1.7418019253568999</v>
      </c>
      <c r="T94" s="24">
        <f ca="1">OFFSET(FTRA!W$136,$E94,0)</f>
        <v>1.7423349687308618</v>
      </c>
      <c r="U94" s="24">
        <f ca="1">OFFSET(FTRA!X$136,$E94,0)</f>
        <v>1.7428680121048237</v>
      </c>
      <c r="V94" s="24">
        <f ca="1">OFFSET(FTRA!Y$136,$E94,0)</f>
        <v>1.7434010554787855</v>
      </c>
      <c r="W94" s="24">
        <f ca="1">OFFSET(FTRA!Z$136,$E94,0)</f>
        <v>1.7439340988527474</v>
      </c>
      <c r="X94" s="24">
        <f ca="1">OFFSET(FTRA!AA$136,$E94,0)</f>
        <v>1.7444671422267093</v>
      </c>
      <c r="Y94" s="24">
        <f ca="1">OFFSET(FTRA!AB$136,$E94,0)</f>
        <v>1.745000185600672</v>
      </c>
      <c r="Z94" s="24">
        <f ca="1">OFFSET(FTRA!AC$136,$E94,0)</f>
        <v>1.7644486884993382</v>
      </c>
      <c r="AA94" s="24">
        <f ca="1">OFFSET(FTRA!AD$136,$E94,0)</f>
        <v>1.7838971913980044</v>
      </c>
      <c r="AB94" s="24">
        <f ca="1">OFFSET(FTRA!AE$136,$E94,0)</f>
        <v>1.8033456942966706</v>
      </c>
      <c r="AC94" s="24">
        <f ca="1">OFFSET(FTRA!AF$136,$E94,0)</f>
        <v>1.8227941971953368</v>
      </c>
      <c r="AD94" s="24">
        <f ca="1">OFFSET(FTRA!AG$136,$E94,0)</f>
        <v>1.8422427000940029</v>
      </c>
      <c r="AE94" s="24">
        <f ca="1">OFFSET(FTRA!AH$136,$E94,0)</f>
        <v>1.8616912029926691</v>
      </c>
      <c r="AF94" s="24">
        <f ca="1">OFFSET(FTRA!AI$136,$E94,0)</f>
        <v>1.8811397058913353</v>
      </c>
      <c r="AG94" s="24">
        <f ca="1">OFFSET(FTRA!AJ$136,$E94,0)</f>
        <v>1.9005882087900015</v>
      </c>
      <c r="AH94" s="24">
        <f ca="1">OFFSET(FTRA!AK$136,$E94,0)</f>
        <v>1.9200367116886676</v>
      </c>
      <c r="AI94" s="24">
        <f ca="1">OFFSET(FTRA!AL$136,$E94,0)</f>
        <v>1.9394852145873329</v>
      </c>
      <c r="AJ94" s="24">
        <f ca="1">OFFSET(FTRA!AM$136,$E94,0)</f>
        <v>2.0520605898077315</v>
      </c>
      <c r="AK94" s="24">
        <f ca="1">OFFSET(FTRA!AN$136,$E94,0)</f>
        <v>2.1646359650281308</v>
      </c>
      <c r="AL94" s="24">
        <f ca="1">OFFSET(FTRA!AO$136,$E94,0)</f>
        <v>2.1646359650281308</v>
      </c>
      <c r="AM94" s="24">
        <f ca="1">OFFSET(FTRA!AP$136,$E94,0)</f>
        <v>2.1646359650281308</v>
      </c>
    </row>
    <row r="95" spans="1:39" s="4" customFormat="1">
      <c r="A95" s="35" t="s">
        <v>419</v>
      </c>
      <c r="B95" s="24">
        <v>0</v>
      </c>
      <c r="E95" s="128">
        <f>MATCH(F95,FTRA!$D$137:$D$149,0)</f>
        <v>9</v>
      </c>
      <c r="F95" s="4" t="str">
        <f t="shared" si="3"/>
        <v>TFHCV8</v>
      </c>
      <c r="G95" s="24">
        <f ca="1">OFFSET(FTRA!J$136,$E95,0)</f>
        <v>5.8486156921973939E-2</v>
      </c>
      <c r="H95" s="24">
        <f ca="1">OFFSET(FTRA!K$136,$E95,0)</f>
        <v>6.5622085483256903E-2</v>
      </c>
      <c r="I95" s="24">
        <f ca="1">OFFSET(FTRA!L$136,$E95,0)</f>
        <v>7.2758014044539868E-2</v>
      </c>
      <c r="J95" s="24">
        <f ca="1">OFFSET(FTRA!M$136,$E95,0)</f>
        <v>7.9893942605822804E-2</v>
      </c>
      <c r="K95" s="24">
        <f ca="1">OFFSET(FTRA!N$136,$E95,0)</f>
        <v>9.0970063028559395E-2</v>
      </c>
      <c r="L95" s="24">
        <f ca="1">OFFSET(FTRA!O$136,$E95,0)</f>
        <v>0.102046183451296</v>
      </c>
      <c r="M95" s="24">
        <f ca="1">OFFSET(FTRA!P$136,$E95,0)</f>
        <v>0.1026812946226722</v>
      </c>
      <c r="N95" s="24">
        <f ca="1">OFFSET(FTRA!Q$136,$E95,0)</f>
        <v>0.10331640579404838</v>
      </c>
      <c r="O95" s="24">
        <f ca="1">OFFSET(FTRA!R$136,$E95,0)</f>
        <v>9.7361393380793235E-2</v>
      </c>
      <c r="P95" s="24">
        <f ca="1">OFFSET(FTRA!S$136,$E95,0)</f>
        <v>9.9764636901691184E-2</v>
      </c>
      <c r="Q95" s="24">
        <f ca="1">OFFSET(FTRA!T$136,$E95,0)</f>
        <v>9.9795195914009621E-2</v>
      </c>
      <c r="R95" s="24">
        <f ca="1">OFFSET(FTRA!U$136,$E95,0)</f>
        <v>9.9825754926328059E-2</v>
      </c>
      <c r="S95" s="24">
        <f ca="1">OFFSET(FTRA!V$136,$E95,0)</f>
        <v>9.9856313938646496E-2</v>
      </c>
      <c r="T95" s="24">
        <f ca="1">OFFSET(FTRA!W$136,$E95,0)</f>
        <v>9.9886872950964933E-2</v>
      </c>
      <c r="U95" s="24">
        <f ca="1">OFFSET(FTRA!X$136,$E95,0)</f>
        <v>9.9917431963283371E-2</v>
      </c>
      <c r="V95" s="24">
        <f ca="1">OFFSET(FTRA!Y$136,$E95,0)</f>
        <v>9.9947990975601808E-2</v>
      </c>
      <c r="W95" s="24">
        <f ca="1">OFFSET(FTRA!Z$136,$E95,0)</f>
        <v>9.9978549987920246E-2</v>
      </c>
      <c r="X95" s="24">
        <f ca="1">OFFSET(FTRA!AA$136,$E95,0)</f>
        <v>0.10000910900023868</v>
      </c>
      <c r="Y95" s="24">
        <f ca="1">OFFSET(FTRA!AB$136,$E95,0)</f>
        <v>0.10003966801255715</v>
      </c>
      <c r="Z95" s="24">
        <f ca="1">OFFSET(FTRA!AC$136,$E95,0)</f>
        <v>0.1011546373915742</v>
      </c>
      <c r="AA95" s="24">
        <f ca="1">OFFSET(FTRA!AD$136,$E95,0)</f>
        <v>0.10226960677059124</v>
      </c>
      <c r="AB95" s="24">
        <f ca="1">OFFSET(FTRA!AE$136,$E95,0)</f>
        <v>0.10338457614960829</v>
      </c>
      <c r="AC95" s="24">
        <f ca="1">OFFSET(FTRA!AF$136,$E95,0)</f>
        <v>0.10449954552862534</v>
      </c>
      <c r="AD95" s="24">
        <f ca="1">OFFSET(FTRA!AG$136,$E95,0)</f>
        <v>0.10561451490764238</v>
      </c>
      <c r="AE95" s="24">
        <f ca="1">OFFSET(FTRA!AH$136,$E95,0)</f>
        <v>0.10672948428665943</v>
      </c>
      <c r="AF95" s="24">
        <f ca="1">OFFSET(FTRA!AI$136,$E95,0)</f>
        <v>0.10784445366567648</v>
      </c>
      <c r="AG95" s="24">
        <f ca="1">OFFSET(FTRA!AJ$136,$E95,0)</f>
        <v>0.10895942304469353</v>
      </c>
      <c r="AH95" s="24">
        <f ca="1">OFFSET(FTRA!AK$136,$E95,0)</f>
        <v>0.11007439242371057</v>
      </c>
      <c r="AI95" s="24">
        <f ca="1">OFFSET(FTRA!AL$136,$E95,0)</f>
        <v>0.11118936180272759</v>
      </c>
      <c r="AJ95" s="24">
        <f ca="1">OFFSET(FTRA!AM$136,$E95,0)</f>
        <v>0.11764323112398564</v>
      </c>
      <c r="AK95" s="24">
        <f ca="1">OFFSET(FTRA!AN$136,$E95,0)</f>
        <v>0.12409710044524368</v>
      </c>
      <c r="AL95" s="24">
        <f ca="1">OFFSET(FTRA!AO$136,$E95,0)</f>
        <v>0.12409710044524368</v>
      </c>
      <c r="AM95" s="24">
        <f ca="1">OFFSET(FTRA!AP$136,$E95,0)</f>
        <v>0.12409710044524368</v>
      </c>
    </row>
    <row r="96" spans="1:39">
      <c r="A96" s="35" t="s">
        <v>420</v>
      </c>
      <c r="B96" s="24">
        <v>4.2946824044977329E-2</v>
      </c>
      <c r="E96" s="128">
        <f>MATCH(F96,FTRA!$D$137:$D$149,0)</f>
        <v>10</v>
      </c>
      <c r="F96" s="4" t="str">
        <f t="shared" si="3"/>
        <v>TFHCV9</v>
      </c>
      <c r="G96" s="24">
        <f ca="1">OFFSET(FTRA!J$136,$E96,0)</f>
        <v>3.9969372950314989E-2</v>
      </c>
      <c r="H96" s="24">
        <f ca="1">OFFSET(FTRA!K$136,$E96,0)</f>
        <v>3.4102559292729893E-2</v>
      </c>
      <c r="I96" s="24">
        <f ca="1">OFFSET(FTRA!L$136,$E96,0)</f>
        <v>2.8235745635144794E-2</v>
      </c>
      <c r="J96" s="24">
        <f ca="1">OFFSET(FTRA!M$136,$E96,0)</f>
        <v>2.2368931977559604E-2</v>
      </c>
      <c r="K96" s="24">
        <f ca="1">OFFSET(FTRA!N$136,$E96,0)</f>
        <v>2.2519965988779801E-2</v>
      </c>
      <c r="L96" s="24">
        <f ca="1">OFFSET(FTRA!O$136,$E96,0)</f>
        <v>2.2670999999999997E-2</v>
      </c>
      <c r="M96" s="24">
        <f ca="1">OFFSET(FTRA!P$136,$E96,0)</f>
        <v>2.2812098911093932E-2</v>
      </c>
      <c r="N96" s="24">
        <f ca="1">OFFSET(FTRA!Q$136,$E96,0)</f>
        <v>2.2953197822187865E-2</v>
      </c>
      <c r="O96" s="24">
        <f ca="1">OFFSET(FTRA!R$136,$E96,0)</f>
        <v>2.1630207761659609E-2</v>
      </c>
      <c r="P96" s="24">
        <f ca="1">OFFSET(FTRA!S$136,$E96,0)</f>
        <v>2.2164122230771348E-2</v>
      </c>
      <c r="Q96" s="24">
        <f ca="1">OFFSET(FTRA!T$136,$E96,0)</f>
        <v>2.217091134668769E-2</v>
      </c>
      <c r="R96" s="24">
        <f ca="1">OFFSET(FTRA!U$136,$E96,0)</f>
        <v>2.2177700462604033E-2</v>
      </c>
      <c r="S96" s="24">
        <f ca="1">OFFSET(FTRA!V$136,$E96,0)</f>
        <v>2.2184489578520376E-2</v>
      </c>
      <c r="T96" s="24">
        <f ca="1">OFFSET(FTRA!W$136,$E96,0)</f>
        <v>2.2191278694436718E-2</v>
      </c>
      <c r="U96" s="24">
        <f ca="1">OFFSET(FTRA!X$136,$E96,0)</f>
        <v>2.2198067810353061E-2</v>
      </c>
      <c r="V96" s="24">
        <f ca="1">OFFSET(FTRA!Y$136,$E96,0)</f>
        <v>2.2204856926269403E-2</v>
      </c>
      <c r="W96" s="24">
        <f ca="1">OFFSET(FTRA!Z$136,$E96,0)</f>
        <v>2.2211646042185746E-2</v>
      </c>
      <c r="X96" s="24">
        <f ca="1">OFFSET(FTRA!AA$136,$E96,0)</f>
        <v>2.2218435158102089E-2</v>
      </c>
      <c r="Y96" s="24">
        <f ca="1">OFFSET(FTRA!AB$136,$E96,0)</f>
        <v>2.2225224274018442E-2</v>
      </c>
      <c r="Z96" s="24">
        <f ca="1">OFFSET(FTRA!AC$136,$E96,0)</f>
        <v>2.2472930458971058E-2</v>
      </c>
      <c r="AA96" s="24">
        <f ca="1">OFFSET(FTRA!AD$136,$E96,0)</f>
        <v>2.2720636643923674E-2</v>
      </c>
      <c r="AB96" s="24">
        <f ca="1">OFFSET(FTRA!AE$136,$E96,0)</f>
        <v>2.296834282887629E-2</v>
      </c>
      <c r="AC96" s="24">
        <f ca="1">OFFSET(FTRA!AF$136,$E96,0)</f>
        <v>2.3216049013828906E-2</v>
      </c>
      <c r="AD96" s="24">
        <f ca="1">OFFSET(FTRA!AG$136,$E96,0)</f>
        <v>2.3463755198781522E-2</v>
      </c>
      <c r="AE96" s="24">
        <f ca="1">OFFSET(FTRA!AH$136,$E96,0)</f>
        <v>2.3711461383734138E-2</v>
      </c>
      <c r="AF96" s="24">
        <f ca="1">OFFSET(FTRA!AI$136,$E96,0)</f>
        <v>2.3959167568686754E-2</v>
      </c>
      <c r="AG96" s="24">
        <f ca="1">OFFSET(FTRA!AJ$136,$E96,0)</f>
        <v>2.420687375363937E-2</v>
      </c>
      <c r="AH96" s="24">
        <f ca="1">OFFSET(FTRA!AK$136,$E96,0)</f>
        <v>2.4454579938591986E-2</v>
      </c>
      <c r="AI96" s="24">
        <f ca="1">OFFSET(FTRA!AL$136,$E96,0)</f>
        <v>2.4702286123544609E-2</v>
      </c>
      <c r="AJ96" s="24">
        <f ca="1">OFFSET(FTRA!AM$136,$E96,0)</f>
        <v>2.6136104287377011E-2</v>
      </c>
      <c r="AK96" s="24">
        <f ca="1">OFFSET(FTRA!AN$136,$E96,0)</f>
        <v>2.75699224512094E-2</v>
      </c>
      <c r="AL96" s="24">
        <f ca="1">OFFSET(FTRA!AO$136,$E96,0)</f>
        <v>2.75699224512094E-2</v>
      </c>
      <c r="AM96" s="24">
        <f ca="1">OFFSET(FTRA!AP$136,$E96,0)</f>
        <v>2.75699224512094E-2</v>
      </c>
    </row>
    <row r="97" spans="1:39">
      <c r="A97" s="35" t="s">
        <v>382</v>
      </c>
      <c r="B97">
        <v>28</v>
      </c>
      <c r="E97" s="128">
        <f>MATCH(F97,FTRA!$D$137:$D$149,0)</f>
        <v>11</v>
      </c>
      <c r="F97" s="4" t="str">
        <f t="shared" si="1"/>
        <v>TFRCO</v>
      </c>
      <c r="G97" s="24">
        <f ca="1">OFFSET(FTRA!J$136,$E97,0)</f>
        <v>22</v>
      </c>
      <c r="H97" s="24">
        <f ca="1">OFFSET(FTRA!K$136,$E97,0)</f>
        <v>22.394471154794275</v>
      </c>
      <c r="I97" s="24">
        <f ca="1">OFFSET(FTRA!L$136,$E97,0)</f>
        <v>22.788942309588549</v>
      </c>
      <c r="J97" s="24">
        <f ca="1">OFFSET(FTRA!M$136,$E97,0)</f>
        <v>23.18341346438282</v>
      </c>
      <c r="K97" s="24">
        <f ca="1">OFFSET(FTRA!N$136,$E97,0)</f>
        <v>23.396576241140856</v>
      </c>
      <c r="L97" s="24">
        <f ca="1">OFFSET(FTRA!O$136,$E97,0)</f>
        <v>23.609739017898892</v>
      </c>
      <c r="M97" s="24">
        <f ca="1">OFFSET(FTRA!P$136,$E97,0)</f>
        <v>23.75668041733595</v>
      </c>
      <c r="N97" s="24">
        <f ca="1">OFFSET(FTRA!Q$136,$E97,0)</f>
        <v>23.903621816773004</v>
      </c>
      <c r="O97" s="24">
        <f ca="1">OFFSET(FTRA!R$136,$E97,0)</f>
        <v>22.525850653068428</v>
      </c>
      <c r="P97" s="24">
        <f ca="1">OFFSET(FTRA!S$136,$E97,0)</f>
        <v>23.081872940290349</v>
      </c>
      <c r="Q97" s="24">
        <f ca="1">OFFSET(FTRA!T$136,$E97,0)</f>
        <v>28.143818973593948</v>
      </c>
      <c r="R97" s="24">
        <f ca="1">OFFSET(FTRA!U$136,$E97,0)</f>
        <v>33.205765006897551</v>
      </c>
      <c r="S97" s="24">
        <f ca="1">OFFSET(FTRA!V$136,$E97,0)</f>
        <v>38.267711040201149</v>
      </c>
      <c r="T97" s="24">
        <f ca="1">OFFSET(FTRA!W$136,$E97,0)</f>
        <v>43.329657073504748</v>
      </c>
      <c r="U97" s="24">
        <f ca="1">OFFSET(FTRA!X$136,$E97,0)</f>
        <v>48.391603106808347</v>
      </c>
      <c r="V97" s="24">
        <f ca="1">OFFSET(FTRA!Y$136,$E97,0)</f>
        <v>53.453549140111946</v>
      </c>
      <c r="W97" s="24">
        <f ca="1">OFFSET(FTRA!Z$136,$E97,0)</f>
        <v>58.515495173415545</v>
      </c>
      <c r="X97" s="24">
        <f ca="1">OFFSET(FTRA!AA$136,$E97,0)</f>
        <v>63.577441206719143</v>
      </c>
      <c r="Y97" s="24">
        <f ca="1">OFFSET(FTRA!AB$136,$E97,0)</f>
        <v>68.639387240022742</v>
      </c>
      <c r="Z97" s="24">
        <f ca="1">OFFSET(FTRA!AC$136,$E97,0)</f>
        <v>73.865947759306707</v>
      </c>
      <c r="AA97" s="24">
        <f ca="1">OFFSET(FTRA!AD$136,$E97,0)</f>
        <v>79.092508278590671</v>
      </c>
      <c r="AB97" s="24">
        <f ca="1">OFFSET(FTRA!AE$136,$E97,0)</f>
        <v>84.319068797874635</v>
      </c>
      <c r="AC97" s="24">
        <f ca="1">OFFSET(FTRA!AF$136,$E97,0)</f>
        <v>89.5456293171586</v>
      </c>
      <c r="AD97" s="24">
        <f ca="1">OFFSET(FTRA!AG$136,$E97,0)</f>
        <v>94.772189836442564</v>
      </c>
      <c r="AE97" s="24">
        <f ca="1">OFFSET(FTRA!AH$136,$E97,0)</f>
        <v>99.998750355726528</v>
      </c>
      <c r="AF97" s="24">
        <f ca="1">OFFSET(FTRA!AI$136,$E97,0)</f>
        <v>105.22531087501049</v>
      </c>
      <c r="AG97" s="24">
        <f ca="1">OFFSET(FTRA!AJ$136,$E97,0)</f>
        <v>110.45187139429446</v>
      </c>
      <c r="AH97" s="24">
        <f ca="1">OFFSET(FTRA!AK$136,$E97,0)</f>
        <v>115.67843191357842</v>
      </c>
      <c r="AI97" s="24">
        <f ca="1">OFFSET(FTRA!AL$136,$E97,0)</f>
        <v>120.90499243286243</v>
      </c>
      <c r="AJ97" s="24">
        <f ca="1">OFFSET(FTRA!AM$136,$E97,0)</f>
        <v>157.21390378891965</v>
      </c>
      <c r="AK97" s="24">
        <f ca="1">OFFSET(FTRA!AN$136,$E97,0)</f>
        <v>193.52281514497699</v>
      </c>
      <c r="AL97" s="24">
        <f ca="1">OFFSET(FTRA!AO$136,$E97,0)</f>
        <v>193.52281514497699</v>
      </c>
      <c r="AM97" s="24">
        <f ca="1">OFFSET(FTRA!AP$136,$E97,0)</f>
        <v>193.52281514497699</v>
      </c>
    </row>
    <row r="98" spans="1:39">
      <c r="A98" s="35" t="s">
        <v>384</v>
      </c>
      <c r="B98">
        <v>26</v>
      </c>
      <c r="E98" s="130">
        <f>MATCH(F98,FTRA!$D$137:$D$149,0)</f>
        <v>12</v>
      </c>
      <c r="F98" s="4" t="str">
        <f>A98</f>
        <v>TFROT</v>
      </c>
      <c r="G98" s="24">
        <f ca="1">OFFSET(FTRA!J$136,$E98,0)</f>
        <v>25.1</v>
      </c>
      <c r="H98" s="24">
        <f ca="1">OFFSET(FTRA!K$136,$E98,0)</f>
        <v>25.5500557266062</v>
      </c>
      <c r="I98" s="24">
        <f ca="1">OFFSET(FTRA!L$136,$E98,0)</f>
        <v>26.000111453212398</v>
      </c>
      <c r="J98" s="24">
        <f ca="1">OFFSET(FTRA!M$136,$E98,0)</f>
        <v>26.4501671798186</v>
      </c>
      <c r="K98" s="24">
        <f ca="1">OFFSET(FTRA!N$136,$E98,0)</f>
        <v>26.693366529665269</v>
      </c>
      <c r="L98" s="24">
        <f ca="1">OFFSET(FTRA!O$136,$E98,0)</f>
        <v>26.936565879511939</v>
      </c>
      <c r="M98" s="24">
        <f ca="1">OFFSET(FTRA!P$136,$E98,0)</f>
        <v>27.237648406378405</v>
      </c>
      <c r="N98" s="24">
        <f ca="1">OFFSET(FTRA!Q$136,$E98,0)</f>
        <v>27.538730933244871</v>
      </c>
      <c r="O98" s="24">
        <f ca="1">OFFSET(FTRA!R$136,$E98,0)</f>
        <v>25.699947790546275</v>
      </c>
      <c r="P98" s="24">
        <f ca="1">OFFSET(FTRA!S$136,$E98,0)</f>
        <v>26.592015771098485</v>
      </c>
      <c r="Q98" s="24">
        <f ca="1">OFFSET(FTRA!T$136,$E98,0)</f>
        <v>27.340864661736958</v>
      </c>
      <c r="R98" s="24">
        <f ca="1">OFFSET(FTRA!U$136,$E98,0)</f>
        <v>28.089713552375432</v>
      </c>
      <c r="S98" s="24">
        <f ca="1">OFFSET(FTRA!V$136,$E98,0)</f>
        <v>28.838562443013906</v>
      </c>
      <c r="T98" s="24">
        <f ca="1">OFFSET(FTRA!W$136,$E98,0)</f>
        <v>29.58741133365238</v>
      </c>
      <c r="U98" s="24">
        <f ca="1">OFFSET(FTRA!X$136,$E98,0)</f>
        <v>30.336260224290854</v>
      </c>
      <c r="V98" s="24">
        <f ca="1">OFFSET(FTRA!Y$136,$E98,0)</f>
        <v>31.085109114929327</v>
      </c>
      <c r="W98" s="24">
        <f ca="1">OFFSET(FTRA!Z$136,$E98,0)</f>
        <v>31.833958005567801</v>
      </c>
      <c r="X98" s="24">
        <f ca="1">OFFSET(FTRA!AA$136,$E98,0)</f>
        <v>32.582806896206272</v>
      </c>
      <c r="Y98" s="24">
        <f ca="1">OFFSET(FTRA!AB$136,$E98,0)</f>
        <v>33.331655786844742</v>
      </c>
      <c r="Z98" s="24">
        <f ca="1">OFFSET(FTRA!AC$136,$E98,0)</f>
        <v>34.397033608749112</v>
      </c>
      <c r="AA98" s="24">
        <f ca="1">OFFSET(FTRA!AD$136,$E98,0)</f>
        <v>35.462411430653482</v>
      </c>
      <c r="AB98" s="24">
        <f ca="1">OFFSET(FTRA!AE$136,$E98,0)</f>
        <v>36.527789252557852</v>
      </c>
      <c r="AC98" s="24">
        <f ca="1">OFFSET(FTRA!AF$136,$E98,0)</f>
        <v>37.593167074462222</v>
      </c>
      <c r="AD98" s="24">
        <f ca="1">OFFSET(FTRA!AG$136,$E98,0)</f>
        <v>38.658544896366593</v>
      </c>
      <c r="AE98" s="24">
        <f ca="1">OFFSET(FTRA!AH$136,$E98,0)</f>
        <v>39.723922718270963</v>
      </c>
      <c r="AF98" s="24">
        <f ca="1">OFFSET(FTRA!AI$136,$E98,0)</f>
        <v>40.789300540175333</v>
      </c>
      <c r="AG98" s="24">
        <f ca="1">OFFSET(FTRA!AJ$136,$E98,0)</f>
        <v>41.854678362079703</v>
      </c>
      <c r="AH98" s="24">
        <f ca="1">OFFSET(FTRA!AK$136,$E98,0)</f>
        <v>42.920056183984073</v>
      </c>
      <c r="AI98" s="24">
        <f ca="1">OFFSET(FTRA!AL$136,$E98,0)</f>
        <v>43.985434005888429</v>
      </c>
      <c r="AJ98" s="24">
        <f ca="1">OFFSET(FTRA!AM$136,$E98,0)</f>
        <v>51.120390503883193</v>
      </c>
      <c r="AK98" s="24">
        <f ca="1">OFFSET(FTRA!AN$136,$E98,0)</f>
        <v>58.255347001877944</v>
      </c>
      <c r="AL98" s="24">
        <f ca="1">OFFSET(FTRA!AO$136,$E98,0)</f>
        <v>58.255347001877944</v>
      </c>
      <c r="AM98" s="24">
        <f ca="1">OFFSET(FTRA!AP$136,$E98,0)</f>
        <v>58.255347001877944</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81.711261480059846</v>
      </c>
      <c r="Q99" s="24">
        <f ca="1">OFFSET(FTRA!T$136,$E99,0)</f>
        <v>82.596353096491868</v>
      </c>
      <c r="R99" s="24">
        <f ca="1">OFFSET(FTRA!U$136,$E99,0)</f>
        <v>83.481444712923889</v>
      </c>
      <c r="S99" s="24">
        <f ca="1">OFFSET(FTRA!V$136,$E99,0)</f>
        <v>84.36653632935591</v>
      </c>
      <c r="T99" s="24">
        <f ca="1">OFFSET(FTRA!W$136,$E99,0)</f>
        <v>85.251627945787931</v>
      </c>
      <c r="U99" s="24">
        <f ca="1">OFFSET(FTRA!X$136,$E99,0)</f>
        <v>86.136719562219952</v>
      </c>
      <c r="V99" s="24">
        <f ca="1">OFFSET(FTRA!Y$136,$E99,0)</f>
        <v>87.021811178651973</v>
      </c>
      <c r="W99" s="24">
        <f ca="1">OFFSET(FTRA!Z$136,$E99,0)</f>
        <v>87.906902795083994</v>
      </c>
      <c r="X99" s="24">
        <f ca="1">OFFSET(FTRA!AA$136,$E99,0)</f>
        <v>88.791994411516015</v>
      </c>
      <c r="Y99" s="24">
        <f ca="1">OFFSET(FTRA!AB$136,$E99,0)</f>
        <v>89.677086027947979</v>
      </c>
      <c r="Z99" s="24">
        <f ca="1">OFFSET(FTRA!AC$136,$E99,0)</f>
        <v>92.062691644320012</v>
      </c>
      <c r="AA99" s="24">
        <f ca="1">OFFSET(FTRA!AD$136,$E99,0)</f>
        <v>94.448297260692044</v>
      </c>
      <c r="AB99" s="24">
        <f ca="1">OFFSET(FTRA!AE$136,$E99,0)</f>
        <v>96.833902877064077</v>
      </c>
      <c r="AC99" s="24">
        <f ca="1">OFFSET(FTRA!AF$136,$E99,0)</f>
        <v>99.219508493436109</v>
      </c>
      <c r="AD99" s="24">
        <f ca="1">OFFSET(FTRA!AG$136,$E99,0)</f>
        <v>101.60511410980814</v>
      </c>
      <c r="AE99" s="24">
        <f ca="1">OFFSET(FTRA!AH$136,$E99,0)</f>
        <v>103.99071972618017</v>
      </c>
      <c r="AF99" s="24">
        <f ca="1">OFFSET(FTRA!AI$136,$E99,0)</f>
        <v>106.37632534255221</v>
      </c>
      <c r="AG99" s="24">
        <f ca="1">OFFSET(FTRA!AJ$136,$E99,0)</f>
        <v>108.76193095892424</v>
      </c>
      <c r="AH99" s="24">
        <f ca="1">OFFSET(FTRA!AK$136,$E99,0)</f>
        <v>111.14753657529627</v>
      </c>
      <c r="AI99" s="24">
        <f ca="1">OFFSET(FTRA!AL$136,$E99,0)</f>
        <v>113.53314219166836</v>
      </c>
      <c r="AJ99" s="24">
        <f ca="1">OFFSET(FTRA!AM$136,$E99,0)</f>
        <v>127.41709475577724</v>
      </c>
      <c r="AK99" s="24">
        <f ca="1">OFFSET(FTRA!AN$136,$E99,0)</f>
        <v>141.30104731988612</v>
      </c>
      <c r="AL99" s="24">
        <f ca="1">OFFSET(FTRA!AO$136,$E99,0)</f>
        <v>141.30104731988612</v>
      </c>
      <c r="AM99" s="24">
        <f ca="1">OFFSET(FTRA!AP$136,$E99,0)</f>
        <v>141.30104731988612</v>
      </c>
    </row>
    <row r="100" spans="1:39">
      <c r="A100" s="35" t="s">
        <v>128</v>
      </c>
      <c r="B100">
        <v>73.203613436309993</v>
      </c>
      <c r="E100" s="128">
        <f>MATCH(F100,PTRA!$D$219:$D$226,0)</f>
        <v>1</v>
      </c>
      <c r="F100" s="4" t="str">
        <f t="shared" si="1"/>
        <v>TPPRCAR</v>
      </c>
      <c r="G100" s="24">
        <f ca="1">OFFSET(PTRA!J$218,$E100,0)</f>
        <v>76.916431902036379</v>
      </c>
      <c r="H100" s="24">
        <f ca="1">OFFSET(PTRA!K$218,$E100,0)</f>
        <v>77.964053461390947</v>
      </c>
      <c r="I100" s="24">
        <f ca="1">OFFSET(PTRA!L$218,$E100,0)</f>
        <v>79.011675020745514</v>
      </c>
      <c r="J100" s="24">
        <f ca="1">OFFSET(PTRA!M$218,$E100,0)</f>
        <v>80.059296580100096</v>
      </c>
      <c r="K100" s="24">
        <f ca="1">OFFSET(PTRA!N$218,$E100,0)</f>
        <v>80.789672264732843</v>
      </c>
      <c r="L100" s="24">
        <f ca="1">OFFSET(PTRA!O$218,$E100,0)</f>
        <v>81.520047949365591</v>
      </c>
      <c r="M100" s="24">
        <f ca="1">OFFSET(PTRA!P$218,$E100,0)</f>
        <v>83.548632104177614</v>
      </c>
      <c r="N100" s="24">
        <f ca="1">OFFSET(PTRA!Q$218,$E100,0)</f>
        <v>85.577216258989623</v>
      </c>
      <c r="O100" s="24">
        <f ca="1">OFFSET(PTRA!R$218,$E100,0)</f>
        <v>83.292081581682481</v>
      </c>
      <c r="P100" s="24">
        <f ca="1">OFFSET(PTRA!S$218,$E100,0)</f>
        <v>80.102090899213678</v>
      </c>
      <c r="Q100" s="24">
        <f ca="1">OFFSET(PTRA!T$218,$E100,0)</f>
        <v>81.013970859821328</v>
      </c>
      <c r="R100" s="24">
        <f ca="1">OFFSET(PTRA!U$218,$E100,0)</f>
        <v>81.925850820428977</v>
      </c>
      <c r="S100" s="24">
        <f ca="1">OFFSET(PTRA!V$218,$E100,0)</f>
        <v>82.837730781036626</v>
      </c>
      <c r="T100" s="24">
        <f ca="1">OFFSET(PTRA!W$218,$E100,0)</f>
        <v>83.749610741644275</v>
      </c>
      <c r="U100" s="24">
        <f ca="1">OFFSET(PTRA!X$218,$E100,0)</f>
        <v>84.661490702251925</v>
      </c>
      <c r="V100" s="24">
        <f ca="1">OFFSET(PTRA!Y$218,$E100,0)</f>
        <v>85.573370662859574</v>
      </c>
      <c r="W100" s="24">
        <f ca="1">OFFSET(PTRA!Z$218,$E100,0)</f>
        <v>86.485250623467223</v>
      </c>
      <c r="X100" s="24">
        <f ca="1">OFFSET(PTRA!AA$218,$E100,0)</f>
        <v>87.397130584074873</v>
      </c>
      <c r="Y100" s="24">
        <f ca="1">OFFSET(PTRA!AB$218,$E100,0)</f>
        <v>88.309010544682494</v>
      </c>
      <c r="Z100" s="24">
        <f ca="1">OFFSET(PTRA!AC$218,$E100,0)</f>
        <v>92.001440401321787</v>
      </c>
      <c r="AA100" s="24">
        <f ca="1">OFFSET(PTRA!AD$218,$E100,0)</f>
        <v>95.69387025796108</v>
      </c>
      <c r="AB100" s="24">
        <f ca="1">OFFSET(PTRA!AE$218,$E100,0)</f>
        <v>99.386300114600374</v>
      </c>
      <c r="AC100" s="24">
        <f ca="1">OFFSET(PTRA!AF$218,$E100,0)</f>
        <v>103.07872997123967</v>
      </c>
      <c r="AD100" s="24">
        <f ca="1">OFFSET(PTRA!AG$218,$E100,0)</f>
        <v>106.77115982787896</v>
      </c>
      <c r="AE100" s="24">
        <f ca="1">OFFSET(PTRA!AH$218,$E100,0)</f>
        <v>110.46358968451825</v>
      </c>
      <c r="AF100" s="24">
        <f ca="1">OFFSET(PTRA!AI$218,$E100,0)</f>
        <v>114.15601954115755</v>
      </c>
      <c r="AG100" s="24">
        <f ca="1">OFFSET(PTRA!AJ$218,$E100,0)</f>
        <v>117.84844939779684</v>
      </c>
      <c r="AH100" s="24">
        <f ca="1">OFFSET(PTRA!AK$218,$E100,0)</f>
        <v>121.54087925443613</v>
      </c>
      <c r="AI100" s="24">
        <f ca="1">OFFSET(PTRA!AL$218,$E100,0)</f>
        <v>125.2333091110754</v>
      </c>
      <c r="AJ100" s="24">
        <f ca="1">OFFSET(PTRA!AM$218,$E100,0)</f>
        <v>144.04757241146709</v>
      </c>
      <c r="AK100" s="24">
        <f ca="1">OFFSET(PTRA!AN$218,$E100,0)</f>
        <v>162.86183571185879</v>
      </c>
      <c r="AL100" s="24">
        <f ca="1">OFFSET(PTRA!AO$218,$E100,0)</f>
        <v>162.86183571185879</v>
      </c>
      <c r="AM100" s="24">
        <f ca="1">OFFSET(PTRA!AP$218,$E100,0)</f>
        <v>162.86183571185879</v>
      </c>
    </row>
    <row r="101" spans="1:39">
      <c r="A101" s="35" t="s">
        <v>183</v>
      </c>
      <c r="B101">
        <v>2.2210937076119999</v>
      </c>
      <c r="E101" s="129">
        <f>MATCH(F101,PTRA!$D$219:$D$226,0)</f>
        <v>3</v>
      </c>
      <c r="F101" s="4" t="str">
        <f t="shared" si="1"/>
        <v>TPPRMOT</v>
      </c>
      <c r="G101" s="24">
        <f ca="1">OFFSET(PTRA!J$218,$E101,0)</f>
        <v>3.3624693609771357</v>
      </c>
      <c r="H101" s="24">
        <f ca="1">OFFSET(PTRA!K$218,$E101,0)</f>
        <v>3.179907801534632</v>
      </c>
      <c r="I101" s="24">
        <f ca="1">OFFSET(PTRA!L$218,$E101,0)</f>
        <v>2.9973462420921284</v>
      </c>
      <c r="J101" s="24">
        <f ca="1">OFFSET(PTRA!M$218,$E101,0)</f>
        <v>2.8147846826496248</v>
      </c>
      <c r="K101" s="24">
        <f ca="1">OFFSET(PTRA!N$218,$E101,0)</f>
        <v>2.8283048454515551</v>
      </c>
      <c r="L101" s="24">
        <f ca="1">OFFSET(PTRA!O$218,$E101,0)</f>
        <v>2.8418250082534851</v>
      </c>
      <c r="M101" s="24">
        <f ca="1">OFFSET(PTRA!P$218,$E101,0)</f>
        <v>2.9125423511342481</v>
      </c>
      <c r="N101" s="24">
        <f ca="1">OFFSET(PTRA!Q$218,$E101,0)</f>
        <v>2.9832596940150111</v>
      </c>
      <c r="O101" s="24">
        <f ca="1">OFFSET(PTRA!R$218,$E101,0)</f>
        <v>2.9035988861946791</v>
      </c>
      <c r="P101" s="24">
        <f ca="1">OFFSET(PTRA!S$218,$E101,0)</f>
        <v>2.7923943969239389</v>
      </c>
      <c r="Q101" s="24">
        <f ca="1">OFFSET(PTRA!T$218,$E101,0)</f>
        <v>2.9096965825132033</v>
      </c>
      <c r="R101" s="24">
        <f ca="1">OFFSET(PTRA!U$218,$E101,0)</f>
        <v>3.0269987681024677</v>
      </c>
      <c r="S101" s="24">
        <f ca="1">OFFSET(PTRA!V$218,$E101,0)</f>
        <v>3.1443009536917321</v>
      </c>
      <c r="T101" s="24">
        <f ca="1">OFFSET(PTRA!W$218,$E101,0)</f>
        <v>3.2616031392809965</v>
      </c>
      <c r="U101" s="24">
        <f ca="1">OFFSET(PTRA!X$218,$E101,0)</f>
        <v>3.378905324870261</v>
      </c>
      <c r="V101" s="24">
        <f ca="1">OFFSET(PTRA!Y$218,$E101,0)</f>
        <v>3.4962075104595254</v>
      </c>
      <c r="W101" s="24">
        <f ca="1">OFFSET(PTRA!Z$218,$E101,0)</f>
        <v>3.6135096960487898</v>
      </c>
      <c r="X101" s="24">
        <f ca="1">OFFSET(PTRA!AA$218,$E101,0)</f>
        <v>3.7308118816380542</v>
      </c>
      <c r="Y101" s="24">
        <f ca="1">OFFSET(PTRA!AB$218,$E101,0)</f>
        <v>3.8481140672273186</v>
      </c>
      <c r="Z101" s="24">
        <f ca="1">OFFSET(PTRA!AC$218,$E101,0)</f>
        <v>4.0090137442358662</v>
      </c>
      <c r="AA101" s="24">
        <f ca="1">OFFSET(PTRA!AD$218,$E101,0)</f>
        <v>4.1699134212444138</v>
      </c>
      <c r="AB101" s="24">
        <f ca="1">OFFSET(PTRA!AE$218,$E101,0)</f>
        <v>4.3308130982529613</v>
      </c>
      <c r="AC101" s="24">
        <f ca="1">OFFSET(PTRA!AF$218,$E101,0)</f>
        <v>4.4917127752615089</v>
      </c>
      <c r="AD101" s="24">
        <f ca="1">OFFSET(PTRA!AG$218,$E101,0)</f>
        <v>4.6526124522700565</v>
      </c>
      <c r="AE101" s="24">
        <f ca="1">OFFSET(PTRA!AH$218,$E101,0)</f>
        <v>4.8135121292786041</v>
      </c>
      <c r="AF101" s="24">
        <f ca="1">OFFSET(PTRA!AI$218,$E101,0)</f>
        <v>4.9744118062871516</v>
      </c>
      <c r="AG101" s="24">
        <f ca="1">OFFSET(PTRA!AJ$218,$E101,0)</f>
        <v>5.1353114832956992</v>
      </c>
      <c r="AH101" s="24">
        <f ca="1">OFFSET(PTRA!AK$218,$E101,0)</f>
        <v>5.2962111603042468</v>
      </c>
      <c r="AI101" s="24">
        <f ca="1">OFFSET(PTRA!AL$218,$E101,0)</f>
        <v>5.4571108373127917</v>
      </c>
      <c r="AJ101" s="24">
        <f ca="1">OFFSET(PTRA!AM$218,$E101,0)</f>
        <v>6.2769527857640579</v>
      </c>
      <c r="AK101" s="24">
        <f ca="1">OFFSET(PTRA!AN$218,$E101,0)</f>
        <v>7.0967947342153241</v>
      </c>
      <c r="AL101" s="24">
        <f ca="1">OFFSET(PTRA!AO$218,$E101,0)</f>
        <v>7.0967947342153241</v>
      </c>
      <c r="AM101" s="24">
        <f ca="1">OFFSET(PTRA!AP$218,$E101,0)</f>
        <v>7.0967947342153241</v>
      </c>
    </row>
    <row r="102" spans="1:39">
      <c r="A102" s="35" t="s">
        <v>127</v>
      </c>
      <c r="B102">
        <v>9.7306216335790001</v>
      </c>
      <c r="E102" s="129">
        <f>MATCH(F102,PTRA!$D$219:$D$226,0)</f>
        <v>2</v>
      </c>
      <c r="F102" s="4" t="str">
        <f t="shared" si="1"/>
        <v>TPPRSUV</v>
      </c>
      <c r="G102" s="24">
        <f ca="1">OFFSET(PTRA!J$218,$E102,0)</f>
        <v>9.8639485205430191</v>
      </c>
      <c r="H102" s="24">
        <f ca="1">OFFSET(PTRA!K$218,$E102,0)</f>
        <v>9.9982980330587043</v>
      </c>
      <c r="I102" s="24">
        <f ca="1">OFFSET(PTRA!L$218,$E102,0)</f>
        <v>10.13264754557439</v>
      </c>
      <c r="J102" s="24">
        <f ca="1">OFFSET(PTRA!M$218,$E102,0)</f>
        <v>10.266997058090077</v>
      </c>
      <c r="K102" s="24">
        <f ca="1">OFFSET(PTRA!N$218,$E102,0)</f>
        <v>10.316312187793585</v>
      </c>
      <c r="L102" s="24">
        <f ca="1">OFFSET(PTRA!O$218,$E102,0)</f>
        <v>10.365627317497093</v>
      </c>
      <c r="M102" s="24">
        <f ca="1">OFFSET(PTRA!P$218,$E102,0)</f>
        <v>10.623570582496422</v>
      </c>
      <c r="N102" s="24">
        <f ca="1">OFFSET(PTRA!Q$218,$E102,0)</f>
        <v>10.88151384749575</v>
      </c>
      <c r="O102" s="24">
        <f ca="1">OFFSET(PTRA!R$218,$E102,0)</f>
        <v>10.590949071945479</v>
      </c>
      <c r="P102" s="24">
        <f ca="1">OFFSET(PTRA!S$218,$E102,0)</f>
        <v>10.18532793466035</v>
      </c>
      <c r="Q102" s="24">
        <f ca="1">OFFSET(PTRA!T$218,$E102,0)</f>
        <v>10.301277422764477</v>
      </c>
      <c r="R102" s="24">
        <f ca="1">OFFSET(PTRA!U$218,$E102,0)</f>
        <v>10.417226910868603</v>
      </c>
      <c r="S102" s="24">
        <f ca="1">OFFSET(PTRA!V$218,$E102,0)</f>
        <v>10.53317639897273</v>
      </c>
      <c r="T102" s="24">
        <f ca="1">OFFSET(PTRA!W$218,$E102,0)</f>
        <v>10.649125887076856</v>
      </c>
      <c r="U102" s="24">
        <f ca="1">OFFSET(PTRA!X$218,$E102,0)</f>
        <v>10.765075375180983</v>
      </c>
      <c r="V102" s="24">
        <f ca="1">OFFSET(PTRA!Y$218,$E102,0)</f>
        <v>10.881024863285109</v>
      </c>
      <c r="W102" s="24">
        <f ca="1">OFFSET(PTRA!Z$218,$E102,0)</f>
        <v>10.996974351389236</v>
      </c>
      <c r="X102" s="24">
        <f ca="1">OFFSET(PTRA!AA$218,$E102,0)</f>
        <v>11.112923839493362</v>
      </c>
      <c r="Y102" s="24">
        <f ca="1">OFFSET(PTRA!AB$218,$E102,0)</f>
        <v>11.228873327597489</v>
      </c>
      <c r="Z102" s="24">
        <f ca="1">OFFSET(PTRA!AC$218,$E102,0)</f>
        <v>11.698381782912621</v>
      </c>
      <c r="AA102" s="24">
        <f ca="1">OFFSET(PTRA!AD$218,$E102,0)</f>
        <v>12.167890238227754</v>
      </c>
      <c r="AB102" s="24">
        <f ca="1">OFFSET(PTRA!AE$218,$E102,0)</f>
        <v>12.637398693542886</v>
      </c>
      <c r="AC102" s="24">
        <f ca="1">OFFSET(PTRA!AF$218,$E102,0)</f>
        <v>13.106907148858019</v>
      </c>
      <c r="AD102" s="24">
        <f ca="1">OFFSET(PTRA!AG$218,$E102,0)</f>
        <v>13.576415604173151</v>
      </c>
      <c r="AE102" s="24">
        <f ca="1">OFFSET(PTRA!AH$218,$E102,0)</f>
        <v>14.045924059488284</v>
      </c>
      <c r="AF102" s="24">
        <f ca="1">OFFSET(PTRA!AI$218,$E102,0)</f>
        <v>14.515432514803416</v>
      </c>
      <c r="AG102" s="24">
        <f ca="1">OFFSET(PTRA!AJ$218,$E102,0)</f>
        <v>14.984940970118549</v>
      </c>
      <c r="AH102" s="24">
        <f ca="1">OFFSET(PTRA!AK$218,$E102,0)</f>
        <v>15.454449425433681</v>
      </c>
      <c r="AI102" s="24">
        <f ca="1">OFFSET(PTRA!AL$218,$E102,0)</f>
        <v>15.923957880748807</v>
      </c>
      <c r="AJ102" s="24">
        <f ca="1">OFFSET(PTRA!AM$218,$E102,0)</f>
        <v>18.316272980296546</v>
      </c>
      <c r="AK102" s="24">
        <f ca="1">OFFSET(PTRA!AN$218,$E102,0)</f>
        <v>20.708588079844287</v>
      </c>
      <c r="AL102" s="24">
        <f ca="1">OFFSET(PTRA!AO$218,$E102,0)</f>
        <v>20.708588079844287</v>
      </c>
      <c r="AM102" s="24">
        <f ca="1">OFFSET(PTRA!AP$218,$E102,0)</f>
        <v>20.708588079844287</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0.10353384316145484</v>
      </c>
      <c r="P103" s="24">
        <f ca="1">OFFSET(PTRA!S$218,$E103,0)</f>
        <v>0.29501465519094006</v>
      </c>
      <c r="Q103" s="24">
        <f ca="1">OFFSET(PTRA!T$218,$E103,0)</f>
        <v>0.33953271936534773</v>
      </c>
      <c r="R103" s="24">
        <f ca="1">OFFSET(PTRA!U$218,$E103,0)</f>
        <v>0.38405078353975541</v>
      </c>
      <c r="S103" s="24">
        <f ca="1">OFFSET(PTRA!V$218,$E103,0)</f>
        <v>0.42856884771416309</v>
      </c>
      <c r="T103" s="24">
        <f ca="1">OFFSET(PTRA!W$218,$E103,0)</f>
        <v>0.47308691188857077</v>
      </c>
      <c r="U103" s="24">
        <f ca="1">OFFSET(PTRA!X$218,$E103,0)</f>
        <v>0.51760497606297851</v>
      </c>
      <c r="V103" s="24">
        <f ca="1">OFFSET(PTRA!Y$218,$E103,0)</f>
        <v>0.56212304023738624</v>
      </c>
      <c r="W103" s="24">
        <f ca="1">OFFSET(PTRA!Z$218,$E103,0)</f>
        <v>0.60664110441179397</v>
      </c>
      <c r="X103" s="24">
        <f ca="1">OFFSET(PTRA!AA$218,$E103,0)</f>
        <v>0.65115916858620171</v>
      </c>
      <c r="Y103" s="24">
        <f ca="1">OFFSET(PTRA!AB$218,$E103,0)</f>
        <v>0.69567723276060933</v>
      </c>
      <c r="Z103" s="24">
        <f ca="1">OFFSET(PTRA!AC$218,$E103,0)</f>
        <v>0.74975669298596437</v>
      </c>
      <c r="AA103" s="24">
        <f ca="1">OFFSET(PTRA!AD$218,$E103,0)</f>
        <v>0.8038361532113194</v>
      </c>
      <c r="AB103" s="24">
        <f ca="1">OFFSET(PTRA!AE$218,$E103,0)</f>
        <v>0.85791561343667444</v>
      </c>
      <c r="AC103" s="24">
        <f ca="1">OFFSET(PTRA!AF$218,$E103,0)</f>
        <v>0.91199507366202948</v>
      </c>
      <c r="AD103" s="24">
        <f ca="1">OFFSET(PTRA!AG$218,$E103,0)</f>
        <v>0.96607453388738451</v>
      </c>
      <c r="AE103" s="24">
        <f ca="1">OFFSET(PTRA!AH$218,$E103,0)</f>
        <v>1.0201539941127395</v>
      </c>
      <c r="AF103" s="24">
        <f ca="1">OFFSET(PTRA!AI$218,$E103,0)</f>
        <v>1.0742334543380945</v>
      </c>
      <c r="AG103" s="24">
        <f ca="1">OFFSET(PTRA!AJ$218,$E103,0)</f>
        <v>1.1283129145634494</v>
      </c>
      <c r="AH103" s="24">
        <f ca="1">OFFSET(PTRA!AK$218,$E103,0)</f>
        <v>1.1823923747888043</v>
      </c>
      <c r="AI103" s="24">
        <f ca="1">OFFSET(PTRA!AL$218,$E103,0)</f>
        <v>1.2364718350141592</v>
      </c>
      <c r="AJ103" s="24">
        <f ca="1">OFFSET(PTRA!AM$218,$E103,0)</f>
        <v>1.4864260160798013</v>
      </c>
      <c r="AK103" s="24">
        <f ca="1">OFFSET(PTRA!AN$218,$E103,0)</f>
        <v>1.7363801971454433</v>
      </c>
      <c r="AL103" s="24">
        <f ca="1">OFFSET(PTRA!AO$218,$E103,0)</f>
        <v>1.7363801971454433</v>
      </c>
      <c r="AM103" s="24">
        <f ca="1">OFFSET(PTRA!AP$218,$E103,0)</f>
        <v>1.7363801971454433</v>
      </c>
    </row>
    <row r="104" spans="1:39">
      <c r="A104" s="35" t="s">
        <v>129</v>
      </c>
      <c r="B104">
        <v>0.62801975359410001</v>
      </c>
      <c r="E104" s="129">
        <f>MATCH(F104,PTRA!$D$219:$D$226,0)</f>
        <v>4</v>
      </c>
      <c r="F104" s="4" t="str">
        <f t="shared" si="1"/>
        <v>TPPUBUS</v>
      </c>
      <c r="G104" s="24">
        <f ca="1">OFFSET(PTRA!J$218,$E104,0)</f>
        <v>1.4990333520535337</v>
      </c>
      <c r="H104" s="24">
        <f ca="1">OFFSET(PTRA!K$218,$E104,0)</f>
        <v>0.77993800504441069</v>
      </c>
      <c r="I104" s="24">
        <f ca="1">OFFSET(PTRA!L$218,$E104,0)</f>
        <v>0.94188452037123238</v>
      </c>
      <c r="J104" s="24">
        <f ca="1">OFFSET(PTRA!M$218,$E104,0)</f>
        <v>1.1038310356980541</v>
      </c>
      <c r="K104" s="24">
        <f ca="1">OFFSET(PTRA!N$218,$E104,0)</f>
        <v>0.92688140998228596</v>
      </c>
      <c r="L104" s="24">
        <f ca="1">OFFSET(PTRA!O$218,$E104,0)</f>
        <v>0.74993178426651796</v>
      </c>
      <c r="M104" s="24">
        <f ca="1">OFFSET(PTRA!P$218,$E104,0)</f>
        <v>0.75866553211988874</v>
      </c>
      <c r="N104" s="24">
        <f ca="1">OFFSET(PTRA!Q$218,$E104,0)</f>
        <v>0.76739927997325941</v>
      </c>
      <c r="O104" s="24">
        <f ca="1">OFFSET(PTRA!R$218,$E104,0)</f>
        <v>0.78813027350014819</v>
      </c>
      <c r="P104" s="24">
        <f ca="1">OFFSET(PTRA!S$218,$E104,0)</f>
        <v>0.79100601273953586</v>
      </c>
      <c r="Q104" s="24">
        <f ca="1">OFFSET(PTRA!T$218,$E104,0)</f>
        <v>0.81199085029376261</v>
      </c>
      <c r="R104" s="24">
        <f ca="1">OFFSET(PTRA!U$218,$E104,0)</f>
        <v>0.83297568784798937</v>
      </c>
      <c r="S104" s="24">
        <f ca="1">OFFSET(PTRA!V$218,$E104,0)</f>
        <v>0.85396052540221612</v>
      </c>
      <c r="T104" s="24">
        <f ca="1">OFFSET(PTRA!W$218,$E104,0)</f>
        <v>0.87494536295644287</v>
      </c>
      <c r="U104" s="24">
        <f ca="1">OFFSET(PTRA!X$218,$E104,0)</f>
        <v>0.89593020051066963</v>
      </c>
      <c r="V104" s="24">
        <f ca="1">OFFSET(PTRA!Y$218,$E104,0)</f>
        <v>0.91691503806489638</v>
      </c>
      <c r="W104" s="24">
        <f ca="1">OFFSET(PTRA!Z$218,$E104,0)</f>
        <v>0.93789987561912314</v>
      </c>
      <c r="X104" s="24">
        <f ca="1">OFFSET(PTRA!AA$218,$E104,0)</f>
        <v>0.95888471317334989</v>
      </c>
      <c r="Y104" s="24">
        <f ca="1">OFFSET(PTRA!AB$218,$E104,0)</f>
        <v>0.97986955072757664</v>
      </c>
      <c r="Z104" s="24">
        <f ca="1">OFFSET(PTRA!AC$218,$E104,0)</f>
        <v>0.98133634512168577</v>
      </c>
      <c r="AA104" s="24">
        <f ca="1">OFFSET(PTRA!AD$218,$E104,0)</f>
        <v>0.9828031395157949</v>
      </c>
      <c r="AB104" s="24">
        <f ca="1">OFFSET(PTRA!AE$218,$E104,0)</f>
        <v>0.98426993390990403</v>
      </c>
      <c r="AC104" s="24">
        <f ca="1">OFFSET(PTRA!AF$218,$E104,0)</f>
        <v>0.98573672830401315</v>
      </c>
      <c r="AD104" s="24">
        <f ca="1">OFFSET(PTRA!AG$218,$E104,0)</f>
        <v>0.98720352269812228</v>
      </c>
      <c r="AE104" s="24">
        <f ca="1">OFFSET(PTRA!AH$218,$E104,0)</f>
        <v>0.98867031709223141</v>
      </c>
      <c r="AF104" s="24">
        <f ca="1">OFFSET(PTRA!AI$218,$E104,0)</f>
        <v>0.99013711148634054</v>
      </c>
      <c r="AG104" s="24">
        <f ca="1">OFFSET(PTRA!AJ$218,$E104,0)</f>
        <v>0.99160390588044967</v>
      </c>
      <c r="AH104" s="24">
        <f ca="1">OFFSET(PTRA!AK$218,$E104,0)</f>
        <v>0.99307070027455879</v>
      </c>
      <c r="AI104" s="24">
        <f ca="1">OFFSET(PTRA!AL$218,$E104,0)</f>
        <v>0.99453749466866814</v>
      </c>
      <c r="AJ104" s="24">
        <f ca="1">OFFSET(PTRA!AM$218,$E104,0)</f>
        <v>0.99234399169896514</v>
      </c>
      <c r="AK104" s="24">
        <f ca="1">OFFSET(PTRA!AN$218,$E104,0)</f>
        <v>0.99015048872926226</v>
      </c>
      <c r="AL104" s="24">
        <f ca="1">OFFSET(PTRA!AO$218,$E104,0)</f>
        <v>0.99015048872926226</v>
      </c>
      <c r="AM104" s="24">
        <f ca="1">OFFSET(PTRA!AP$218,$E104,0)</f>
        <v>0.99015048872926226</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0.67889467519440883</v>
      </c>
      <c r="P105" s="24">
        <f ca="1">OFFSET(PTRA!S$218,$E105,0)</f>
        <v>0.6319238548513697</v>
      </c>
      <c r="Q105" s="24">
        <f ca="1">OFFSET(PTRA!T$218,$E105,0)</f>
        <v>0.67900999005217866</v>
      </c>
      <c r="R105" s="24">
        <f ca="1">OFFSET(PTRA!U$218,$E105,0)</f>
        <v>0.72609612525298761</v>
      </c>
      <c r="S105" s="24">
        <f ca="1">OFFSET(PTRA!V$218,$E105,0)</f>
        <v>0.77318226045379657</v>
      </c>
      <c r="T105" s="24">
        <f ca="1">OFFSET(PTRA!W$218,$E105,0)</f>
        <v>0.82026839565460552</v>
      </c>
      <c r="U105" s="24">
        <f ca="1">OFFSET(PTRA!X$218,$E105,0)</f>
        <v>0.86735453085541447</v>
      </c>
      <c r="V105" s="24">
        <f ca="1">OFFSET(PTRA!Y$218,$E105,0)</f>
        <v>0.91444066605622343</v>
      </c>
      <c r="W105" s="24">
        <f ca="1">OFFSET(PTRA!Z$218,$E105,0)</f>
        <v>0.96152680125703238</v>
      </c>
      <c r="X105" s="24">
        <f ca="1">OFFSET(PTRA!AA$218,$E105,0)</f>
        <v>1.0086129364578413</v>
      </c>
      <c r="Y105" s="24">
        <f ca="1">OFFSET(PTRA!AB$218,$E105,0)</f>
        <v>1.0556990716586507</v>
      </c>
      <c r="Z105" s="24">
        <f ca="1">OFFSET(PTRA!AC$218,$E105,0)</f>
        <v>1.0917650161842369</v>
      </c>
      <c r="AA105" s="24">
        <f ca="1">OFFSET(PTRA!AD$218,$E105,0)</f>
        <v>1.1278309607098231</v>
      </c>
      <c r="AB105" s="24">
        <f ca="1">OFFSET(PTRA!AE$218,$E105,0)</f>
        <v>1.1638969052354093</v>
      </c>
      <c r="AC105" s="24">
        <f ca="1">OFFSET(PTRA!AF$218,$E105,0)</f>
        <v>1.1999628497609955</v>
      </c>
      <c r="AD105" s="24">
        <f ca="1">OFFSET(PTRA!AG$218,$E105,0)</f>
        <v>1.2360287942865817</v>
      </c>
      <c r="AE105" s="24">
        <f ca="1">OFFSET(PTRA!AH$218,$E105,0)</f>
        <v>1.2720947388121679</v>
      </c>
      <c r="AF105" s="24">
        <f ca="1">OFFSET(PTRA!AI$218,$E105,0)</f>
        <v>1.3081606833377541</v>
      </c>
      <c r="AG105" s="24">
        <f ca="1">OFFSET(PTRA!AJ$218,$E105,0)</f>
        <v>1.3442266278633404</v>
      </c>
      <c r="AH105" s="24">
        <f ca="1">OFFSET(PTRA!AK$218,$E105,0)</f>
        <v>1.3802925723889266</v>
      </c>
      <c r="AI105" s="24">
        <f ca="1">OFFSET(PTRA!AL$218,$E105,0)</f>
        <v>1.4163585169145128</v>
      </c>
      <c r="AJ105" s="24">
        <f ca="1">OFFSET(PTRA!AM$218,$E105,0)</f>
        <v>1.5762528020218953</v>
      </c>
      <c r="AK105" s="24">
        <f ca="1">OFFSET(PTRA!AN$218,$E105,0)</f>
        <v>1.7361470871292777</v>
      </c>
      <c r="AL105" s="24">
        <f ca="1">OFFSET(PTRA!AO$218,$E105,0)</f>
        <v>1.7361470871292777</v>
      </c>
      <c r="AM105" s="24">
        <f ca="1">OFFSET(PTRA!AP$218,$E105,0)</f>
        <v>1.7361470871292777</v>
      </c>
    </row>
    <row r="106" spans="1:39">
      <c r="A106" s="35" t="s">
        <v>130</v>
      </c>
      <c r="B106">
        <v>8.3842691666009994</v>
      </c>
      <c r="E106" s="129">
        <f>MATCH(F106,PTRA!$D$219:$D$226,0)</f>
        <v>5</v>
      </c>
      <c r="F106" s="4" t="str">
        <f t="shared" si="1"/>
        <v>TPPUMBT</v>
      </c>
      <c r="G106" s="24">
        <f ca="1">OFFSET(PTRA!J$218,$E106,0)</f>
        <v>6.4978638621089795</v>
      </c>
      <c r="H106" s="24">
        <f ca="1">OFFSET(PTRA!K$218,$E106,0)</f>
        <v>6.2668670366510444</v>
      </c>
      <c r="I106" s="24">
        <f ca="1">OFFSET(PTRA!L$218,$E106,0)</f>
        <v>6.5498968102490789</v>
      </c>
      <c r="J106" s="24">
        <f ca="1">OFFSET(PTRA!M$218,$E106,0)</f>
        <v>6.8329265838471125</v>
      </c>
      <c r="K106" s="24">
        <f ca="1">OFFSET(PTRA!N$218,$E106,0)</f>
        <v>6.9589137448716958</v>
      </c>
      <c r="L106" s="24">
        <f ca="1">OFFSET(PTRA!O$218,$E106,0)</f>
        <v>7.0849009058962782</v>
      </c>
      <c r="M106" s="24">
        <f ca="1">OFFSET(PTRA!P$218,$E106,0)</f>
        <v>7.1674120614125592</v>
      </c>
      <c r="N106" s="24">
        <f ca="1">OFFSET(PTRA!Q$218,$E106,0)</f>
        <v>7.2499232169288392</v>
      </c>
      <c r="O106" s="24">
        <f ca="1">OFFSET(PTRA!R$218,$E106,0)</f>
        <v>7.4457770771068548</v>
      </c>
      <c r="P106" s="24">
        <f ca="1">OFFSET(PTRA!S$218,$E106,0)</f>
        <v>7.4729453182318606</v>
      </c>
      <c r="Q106" s="24">
        <f ca="1">OFFSET(PTRA!T$218,$E106,0)</f>
        <v>7.6711973429056002</v>
      </c>
      <c r="R106" s="24">
        <f ca="1">OFFSET(PTRA!U$218,$E106,0)</f>
        <v>7.8694493675793398</v>
      </c>
      <c r="S106" s="24">
        <f ca="1">OFFSET(PTRA!V$218,$E106,0)</f>
        <v>8.0677013922530794</v>
      </c>
      <c r="T106" s="24">
        <f ca="1">OFFSET(PTRA!W$218,$E106,0)</f>
        <v>8.2659534169268198</v>
      </c>
      <c r="U106" s="24">
        <f ca="1">OFFSET(PTRA!X$218,$E106,0)</f>
        <v>8.4642054416005603</v>
      </c>
      <c r="V106" s="24">
        <f ca="1">OFFSET(PTRA!Y$218,$E106,0)</f>
        <v>8.6624574662743008</v>
      </c>
      <c r="W106" s="24">
        <f ca="1">OFFSET(PTRA!Z$218,$E106,0)</f>
        <v>8.8607094909480413</v>
      </c>
      <c r="X106" s="24">
        <f ca="1">OFFSET(PTRA!AA$218,$E106,0)</f>
        <v>9.0589615156217818</v>
      </c>
      <c r="Y106" s="24">
        <f ca="1">OFFSET(PTRA!AB$218,$E106,0)</f>
        <v>9.2572135402955187</v>
      </c>
      <c r="Z106" s="24">
        <f ca="1">OFFSET(PTRA!AC$218,$E106,0)</f>
        <v>9.2710709245931469</v>
      </c>
      <c r="AA106" s="24">
        <f ca="1">OFFSET(PTRA!AD$218,$E106,0)</f>
        <v>9.284928308890775</v>
      </c>
      <c r="AB106" s="24">
        <f ca="1">OFFSET(PTRA!AE$218,$E106,0)</f>
        <v>9.2987856931884032</v>
      </c>
      <c r="AC106" s="24">
        <f ca="1">OFFSET(PTRA!AF$218,$E106,0)</f>
        <v>9.3126430774860314</v>
      </c>
      <c r="AD106" s="24">
        <f ca="1">OFFSET(PTRA!AG$218,$E106,0)</f>
        <v>9.3265004617836595</v>
      </c>
      <c r="AE106" s="24">
        <f ca="1">OFFSET(PTRA!AH$218,$E106,0)</f>
        <v>9.3403578460812877</v>
      </c>
      <c r="AF106" s="24">
        <f ca="1">OFFSET(PTRA!AI$218,$E106,0)</f>
        <v>9.3542152303789159</v>
      </c>
      <c r="AG106" s="24">
        <f ca="1">OFFSET(PTRA!AJ$218,$E106,0)</f>
        <v>9.3680726146765441</v>
      </c>
      <c r="AH106" s="24">
        <f ca="1">OFFSET(PTRA!AK$218,$E106,0)</f>
        <v>9.3819299989741722</v>
      </c>
      <c r="AI106" s="24">
        <f ca="1">OFFSET(PTRA!AL$218,$E106,0)</f>
        <v>9.395787383271804</v>
      </c>
      <c r="AJ106" s="24">
        <f ca="1">OFFSET(PTRA!AM$218,$E106,0)</f>
        <v>9.375064496866429</v>
      </c>
      <c r="AK106" s="24">
        <f ca="1">OFFSET(PTRA!AN$218,$E106,0)</f>
        <v>9.3543416104610539</v>
      </c>
      <c r="AL106" s="24">
        <f ca="1">OFFSET(PTRA!AO$218,$E106,0)</f>
        <v>9.3543416104610539</v>
      </c>
      <c r="AM106" s="24">
        <f ca="1">OFFSET(PTRA!AP$218,$E106,0)</f>
        <v>9.3543416104610539</v>
      </c>
    </row>
    <row r="107" spans="1:39">
      <c r="A107" s="35" t="s">
        <v>132</v>
      </c>
      <c r="B107">
        <v>13.9</v>
      </c>
      <c r="E107" s="130">
        <f>MATCH(F107,PTRA!$D$219:$D$226,0)</f>
        <v>7</v>
      </c>
      <c r="F107" s="4" t="str">
        <f t="shared" si="1"/>
        <v>TPPUMER</v>
      </c>
      <c r="G107" s="24">
        <f ca="1">OFFSET(PTRA!J$218,$E107,0)</f>
        <v>15.8</v>
      </c>
      <c r="H107" s="24">
        <f ca="1">OFFSET(PTRA!K$218,$E107,0)</f>
        <v>13.727172676158915</v>
      </c>
      <c r="I107" s="24">
        <f ca="1">OFFSET(PTRA!L$218,$E107,0)</f>
        <v>12.904236152961406</v>
      </c>
      <c r="J107" s="24">
        <f ca="1">OFFSET(PTRA!M$218,$E107,0)</f>
        <v>12.081299629763897</v>
      </c>
      <c r="K107" s="24">
        <f ca="1">OFFSET(PTRA!N$218,$E107,0)</f>
        <v>10.411029300894594</v>
      </c>
      <c r="L107" s="24">
        <f ca="1">OFFSET(PTRA!O$218,$E107,0)</f>
        <v>8.7407589720252883</v>
      </c>
      <c r="M107" s="24">
        <f ca="1">OFFSET(PTRA!P$218,$E107,0)</f>
        <v>8.8425543439649132</v>
      </c>
      <c r="N107" s="24">
        <f ca="1">OFFSET(PTRA!Q$218,$E107,0)</f>
        <v>8.9443497159045364</v>
      </c>
      <c r="O107" s="24">
        <f ca="1">OFFSET(PTRA!R$218,$E107,0)</f>
        <v>9.1859778499172613</v>
      </c>
      <c r="P107" s="24">
        <f ca="1">OFFSET(PTRA!S$218,$E107,0)</f>
        <v>9.2194957565925577</v>
      </c>
      <c r="Q107" s="24">
        <f ca="1">OFFSET(PTRA!T$218,$E107,0)</f>
        <v>9.4640825456536462</v>
      </c>
      <c r="R107" s="24">
        <f ca="1">OFFSET(PTRA!U$218,$E107,0)</f>
        <v>9.7086693347147346</v>
      </c>
      <c r="S107" s="24">
        <f ca="1">OFFSET(PTRA!V$218,$E107,0)</f>
        <v>9.953256123775823</v>
      </c>
      <c r="T107" s="24">
        <f ca="1">OFFSET(PTRA!W$218,$E107,0)</f>
        <v>10.197842912836911</v>
      </c>
      <c r="U107" s="24">
        <f ca="1">OFFSET(PTRA!X$218,$E107,0)</f>
        <v>10.442429701898</v>
      </c>
      <c r="V107" s="24">
        <f ca="1">OFFSET(PTRA!Y$218,$E107,0)</f>
        <v>10.687016490959088</v>
      </c>
      <c r="W107" s="24">
        <f ca="1">OFFSET(PTRA!Z$218,$E107,0)</f>
        <v>10.931603280020177</v>
      </c>
      <c r="X107" s="24">
        <f ca="1">OFFSET(PTRA!AA$218,$E107,0)</f>
        <v>11.176190069081265</v>
      </c>
      <c r="Y107" s="24">
        <f ca="1">OFFSET(PTRA!AB$218,$E107,0)</f>
        <v>11.420776858142354</v>
      </c>
      <c r="Z107" s="24">
        <f ca="1">OFFSET(PTRA!AC$218,$E107,0)</f>
        <v>11.437872941452072</v>
      </c>
      <c r="AA107" s="24">
        <f ca="1">OFFSET(PTRA!AD$218,$E107,0)</f>
        <v>11.454969024761791</v>
      </c>
      <c r="AB107" s="24">
        <f ca="1">OFFSET(PTRA!AE$218,$E107,0)</f>
        <v>11.47206510807151</v>
      </c>
      <c r="AC107" s="24">
        <f ca="1">OFFSET(PTRA!AF$218,$E107,0)</f>
        <v>11.489161191381228</v>
      </c>
      <c r="AD107" s="24">
        <f ca="1">OFFSET(PTRA!AG$218,$E107,0)</f>
        <v>11.506257274690947</v>
      </c>
      <c r="AE107" s="24">
        <f ca="1">OFFSET(PTRA!AH$218,$E107,0)</f>
        <v>11.523353358000666</v>
      </c>
      <c r="AF107" s="24">
        <f ca="1">OFFSET(PTRA!AI$218,$E107,0)</f>
        <v>11.540449441310384</v>
      </c>
      <c r="AG107" s="24">
        <f ca="1">OFFSET(PTRA!AJ$218,$E107,0)</f>
        <v>11.557545524620103</v>
      </c>
      <c r="AH107" s="24">
        <f ca="1">OFFSET(PTRA!AK$218,$E107,0)</f>
        <v>11.574641607929822</v>
      </c>
      <c r="AI107" s="24">
        <f ca="1">OFFSET(PTRA!AL$218,$E107,0)</f>
        <v>11.591737691239533</v>
      </c>
      <c r="AJ107" s="24">
        <f ca="1">OFFSET(PTRA!AM$218,$E107,0)</f>
        <v>11.566171524869684</v>
      </c>
      <c r="AK107" s="24">
        <f ca="1">OFFSET(PTRA!AN$218,$E107,0)</f>
        <v>11.540605358499837</v>
      </c>
      <c r="AL107" s="24">
        <f ca="1">OFFSET(PTRA!AO$218,$E107,0)</f>
        <v>11.540605358499837</v>
      </c>
      <c r="AM107" s="24">
        <f ca="1">OFFSET(PTRA!AP$218,$E107,0)</f>
        <v>11.540605358499837</v>
      </c>
    </row>
    <row r="108" spans="1:39">
      <c r="A108" s="35" t="s">
        <v>158</v>
      </c>
      <c r="B108">
        <v>0.1024485696</v>
      </c>
      <c r="E108" s="131">
        <f>MATCH(F108,OtherTRA!$D$47:$D$51,0)</f>
        <v>5</v>
      </c>
      <c r="F108" s="4" t="str">
        <f t="shared" si="1"/>
        <v>TSHFO</v>
      </c>
      <c r="G108" s="24">
        <f ca="1">OFFSET(OtherTRA!J$46,$E108,0)</f>
        <v>4.5090000000000003</v>
      </c>
      <c r="H108" s="24">
        <f ca="1">OFFSET(OtherTRA!K$46,$E108,0)</f>
        <v>4.492908655130547</v>
      </c>
      <c r="I108" s="24">
        <f ca="1">OFFSET(OtherTRA!L$46,$E108,0)</f>
        <v>4.4768173102610938</v>
      </c>
      <c r="J108" s="24">
        <f ca="1">OFFSET(OtherTRA!M$46,$E108,0)</f>
        <v>4.4607259653916396</v>
      </c>
      <c r="K108" s="24">
        <f ca="1">OFFSET(OtherTRA!N$46,$E108,0)</f>
        <v>4.4846699876958205</v>
      </c>
      <c r="L108" s="24">
        <f ca="1">OFFSET(OtherTRA!O$46,$E108,0)</f>
        <v>4.5086140100000014</v>
      </c>
      <c r="M108" s="24">
        <f ca="1">OFFSET(OtherTRA!P$46,$E108,0)</f>
        <v>4.4091991120569594</v>
      </c>
      <c r="N108" s="24">
        <f ca="1">OFFSET(OtherTRA!Q$46,$E108,0)</f>
        <v>4.3097842141139173</v>
      </c>
      <c r="O108" s="24">
        <f ca="1">OFFSET(OtherTRA!R$46,$E108,0)</f>
        <v>3.8768197170278187</v>
      </c>
      <c r="P108" s="24">
        <f ca="1">OFFSET(OtherTRA!S$46,$E108,0)</f>
        <v>3.8892139401833017</v>
      </c>
      <c r="Q108" s="24">
        <f ca="1">OFFSET(OtherTRA!T$46,$E108,0)</f>
        <v>4.0483312145171304</v>
      </c>
      <c r="R108" s="24">
        <f ca="1">OFFSET(OtherTRA!U$46,$E108,0)</f>
        <v>4.2074484888509591</v>
      </c>
      <c r="S108" s="24">
        <f ca="1">OFFSET(OtherTRA!V$46,$E108,0)</f>
        <v>4.3665657631847878</v>
      </c>
      <c r="T108" s="24">
        <f ca="1">OFFSET(OtherTRA!W$46,$E108,0)</f>
        <v>4.5256830375186166</v>
      </c>
      <c r="U108" s="24">
        <f ca="1">OFFSET(OtherTRA!X$46,$E108,0)</f>
        <v>4.6848003118524453</v>
      </c>
      <c r="V108" s="24">
        <f ca="1">OFFSET(OtherTRA!Y$46,$E108,0)</f>
        <v>4.843917586186274</v>
      </c>
      <c r="W108" s="24">
        <f ca="1">OFFSET(OtherTRA!Z$46,$E108,0)</f>
        <v>5.0030348605201027</v>
      </c>
      <c r="X108" s="24">
        <f ca="1">OFFSET(OtherTRA!AA$46,$E108,0)</f>
        <v>5.1621521348539314</v>
      </c>
      <c r="Y108" s="24">
        <f ca="1">OFFSET(OtherTRA!AB$46,$E108,0)</f>
        <v>5.3212694091877584</v>
      </c>
      <c r="Z108" s="24">
        <f ca="1">OFFSET(OtherTRA!AC$46,$E108,0)</f>
        <v>5.6362869475852877</v>
      </c>
      <c r="AA108" s="24">
        <f ca="1">OFFSET(OtherTRA!AD$46,$E108,0)</f>
        <v>5.951304485982817</v>
      </c>
      <c r="AB108" s="24">
        <f ca="1">OFFSET(OtherTRA!AE$46,$E108,0)</f>
        <v>6.2663220243803464</v>
      </c>
      <c r="AC108" s="24">
        <f ca="1">OFFSET(OtherTRA!AF$46,$E108,0)</f>
        <v>6.5813395627778757</v>
      </c>
      <c r="AD108" s="24">
        <f ca="1">OFFSET(OtherTRA!AG$46,$E108,0)</f>
        <v>6.896357101175405</v>
      </c>
      <c r="AE108" s="24">
        <f ca="1">OFFSET(OtherTRA!AH$46,$E108,0)</f>
        <v>7.2113746395729343</v>
      </c>
      <c r="AF108" s="24">
        <f ca="1">OFFSET(OtherTRA!AI$46,$E108,0)</f>
        <v>7.5263921779704637</v>
      </c>
      <c r="AG108" s="24">
        <f ca="1">OFFSET(OtherTRA!AJ$46,$E108,0)</f>
        <v>7.841409716367993</v>
      </c>
      <c r="AH108" s="24">
        <f ca="1">OFFSET(OtherTRA!AK$46,$E108,0)</f>
        <v>8.1564272547655214</v>
      </c>
      <c r="AI108" s="24">
        <f ca="1">OFFSET(OtherTRA!AL$46,$E108,0)</f>
        <v>8.4714447931630499</v>
      </c>
      <c r="AJ108" s="24">
        <f ca="1">OFFSET(OtherTRA!AM$46,$E108,0)</f>
        <v>11.292605971619391</v>
      </c>
      <c r="AK108" s="24">
        <f ca="1">OFFSET(OtherTRA!AN$46,$E108,0)</f>
        <v>14.113767150075734</v>
      </c>
      <c r="AL108" s="24">
        <f ca="1">OFFSET(OtherTRA!AO$46,$E108,0)</f>
        <v>14.113767150075734</v>
      </c>
      <c r="AM108" s="24">
        <f ca="1">OFFSET(OtherTRA!AP$46,$E108,0)</f>
        <v>14.113767150075734</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115.32354902894926</v>
      </c>
      <c r="Q109" s="24">
        <f ca="1">OFFSET(COM!T$247,$E109,0)</f>
        <v>112.8733656531885</v>
      </c>
      <c r="R109" s="24">
        <f ca="1">OFFSET(COM!U$247,$E109,0)</f>
        <v>110.44146997267359</v>
      </c>
      <c r="S109" s="24">
        <f ca="1">OFFSET(COM!V$247,$E109,0)</f>
        <v>108.03929853001998</v>
      </c>
      <c r="T109" s="194">
        <f ca="1">OFFSET(COM!W$247,$E109,0)</f>
        <v>105.7540874488821</v>
      </c>
      <c r="U109" s="24">
        <f ca="1">OFFSET(COM!X$247,$E109,0)</f>
        <v>103.50006411294001</v>
      </c>
      <c r="V109" s="24">
        <f ca="1">OFFSET(COM!Y$247,$E109,0)</f>
        <v>101.29174791600036</v>
      </c>
      <c r="W109" s="24">
        <f ca="1">OFFSET(COM!Z$247,$E109,0)</f>
        <v>99.129260505715934</v>
      </c>
      <c r="X109" s="24">
        <f ca="1">OFFSET(COM!AA$247,$E109,0)</f>
        <v>97.047697068057857</v>
      </c>
      <c r="Y109" s="206">
        <f ca="1">OFFSET(COM!AB$247,$E109,0)</f>
        <v>95.012088119856443</v>
      </c>
      <c r="Z109" s="24">
        <f ca="1">OFFSET(COM!AC$247,$E109,0)</f>
        <v>94.669557380681283</v>
      </c>
      <c r="AA109" s="24">
        <f ca="1">OFFSET(COM!AD$247,$E109,0)</f>
        <v>94.311845638793628</v>
      </c>
      <c r="AB109" s="24">
        <f ca="1">OFFSET(COM!AE$247,$E109,0)</f>
        <v>93.969527259143362</v>
      </c>
      <c r="AC109" s="24">
        <f ca="1">OFFSET(COM!AF$247,$E109,0)</f>
        <v>93.629794138096628</v>
      </c>
      <c r="AD109" s="24">
        <f ca="1">OFFSET(COM!AG$247,$E109,0)</f>
        <v>93.253312380351161</v>
      </c>
      <c r="AE109" s="24">
        <f ca="1">OFFSET(COM!AH$247,$E109,0)</f>
        <v>92.87700676632906</v>
      </c>
      <c r="AF109" s="24">
        <f ca="1">OFFSET(COM!AI$247,$E109,0)</f>
        <v>92.50082454440215</v>
      </c>
      <c r="AG109" s="24">
        <f ca="1">OFFSET(COM!AJ$247,$E109,0)</f>
        <v>92.119923147531054</v>
      </c>
      <c r="AH109" s="24">
        <f ca="1">OFFSET(COM!AK$247,$E109,0)</f>
        <v>91.7279284038177</v>
      </c>
      <c r="AI109" s="24">
        <f ca="1">OFFSET(COM!AL$247,$E109,0)</f>
        <v>91.356145874836471</v>
      </c>
      <c r="AJ109" s="24">
        <f ca="1">OFFSET(COM!AM$247,$E109,0)</f>
        <v>89.621713141255469</v>
      </c>
      <c r="AK109" s="24">
        <f ca="1">OFFSET(COM!AN$247,$E109,0)</f>
        <v>88.191799367980835</v>
      </c>
      <c r="AL109" s="24">
        <f ca="1">OFFSET(COM!AO$247,$E109,0)</f>
        <v>88.191799367980835</v>
      </c>
      <c r="AM109" s="24">
        <f ca="1">OFFSET(COM!AP$247,$E109,0)</f>
        <v>88.191799367980835</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9.0318289814154848</v>
      </c>
      <c r="Q110" s="24">
        <f ca="1">OFFSET(COM!T$247,$E110,0)</f>
        <v>9.0437430430623582</v>
      </c>
      <c r="R110" s="24">
        <f ca="1">OFFSET(COM!U$247,$E110,0)</f>
        <v>9.0527202567763592</v>
      </c>
      <c r="S110" s="24">
        <f ca="1">OFFSET(COM!V$247,$E110,0)</f>
        <v>9.0630609208786286</v>
      </c>
      <c r="T110" s="194">
        <f ca="1">OFFSET(COM!W$247,$E110,0)</f>
        <v>9.1079808619299882</v>
      </c>
      <c r="U110" s="24">
        <f ca="1">OFFSET(COM!X$247,$E110,0)</f>
        <v>9.1553866633276471</v>
      </c>
      <c r="V110" s="24">
        <f ca="1">OFFSET(COM!Y$247,$E110,0)</f>
        <v>9.210974386932719</v>
      </c>
      <c r="W110" s="24">
        <f ca="1">OFFSET(COM!Z$247,$E110,0)</f>
        <v>9.2750189641120038</v>
      </c>
      <c r="X110" s="24">
        <f ca="1">OFFSET(COM!AA$247,$E110,0)</f>
        <v>9.3614697710346935</v>
      </c>
      <c r="Y110" s="206">
        <f ca="1">OFFSET(COM!AB$247,$E110,0)</f>
        <v>9.457134113994071</v>
      </c>
      <c r="Z110" s="24">
        <f ca="1">OFFSET(COM!AC$247,$E110,0)</f>
        <v>9.6432679280960194</v>
      </c>
      <c r="AA110" s="24">
        <f ca="1">OFFSET(COM!AD$247,$E110,0)</f>
        <v>9.8234303716864435</v>
      </c>
      <c r="AB110" s="24">
        <f ca="1">OFFSET(COM!AE$247,$E110,0)</f>
        <v>10.009647716331731</v>
      </c>
      <c r="AC110" s="24">
        <f ca="1">OFFSET(COM!AF$247,$E110,0)</f>
        <v>10.196881959352057</v>
      </c>
      <c r="AD110" s="24">
        <f ca="1">OFFSET(COM!AG$247,$E110,0)</f>
        <v>10.369661312291797</v>
      </c>
      <c r="AE110" s="24">
        <f ca="1">OFFSET(COM!AH$247,$E110,0)</f>
        <v>10.542509950472805</v>
      </c>
      <c r="AF110" s="24">
        <f ca="1">OFFSET(COM!AI$247,$E110,0)</f>
        <v>10.715407124309358</v>
      </c>
      <c r="AG110" s="24">
        <f ca="1">OFFSET(COM!AJ$247,$E110,0)</f>
        <v>10.886448034588481</v>
      </c>
      <c r="AH110" s="24">
        <f ca="1">OFFSET(COM!AK$247,$E110,0)</f>
        <v>11.053125433084965</v>
      </c>
      <c r="AI110" s="24">
        <f ca="1">OFFSET(COM!AL$247,$E110,0)</f>
        <v>11.227753203853306</v>
      </c>
      <c r="AJ110" s="24">
        <f ca="1">OFFSET(COM!AM$247,$E110,0)</f>
        <v>12.149855600212165</v>
      </c>
      <c r="AK110" s="24">
        <f ca="1">OFFSET(COM!AN$247,$E110,0)</f>
        <v>13.191738986945385</v>
      </c>
      <c r="AL110" s="24">
        <f ca="1">OFFSET(COM!AO$247,$E110,0)</f>
        <v>13.191738986945385</v>
      </c>
      <c r="AM110" s="24">
        <f ca="1">OFFSET(COM!AP$247,$E110,0)</f>
        <v>13.191738986945385</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10.746882391470457</v>
      </c>
      <c r="Q111" s="24">
        <f ca="1">OFFSET(COM!T$247,$E111,0)</f>
        <v>10.265065197744374</v>
      </c>
      <c r="R111" s="24">
        <f ca="1">OFFSET(COM!U$247,$E111,0)</f>
        <v>9.7879599876864116</v>
      </c>
      <c r="S111" s="24">
        <f ca="1">OFFSET(COM!V$247,$E111,0)</f>
        <v>9.3165720791092284</v>
      </c>
      <c r="T111" s="194">
        <f ca="1">OFFSET(COM!W$247,$E111,0)</f>
        <v>8.8581440929719886</v>
      </c>
      <c r="U111" s="24">
        <f ca="1">OFFSET(COM!X$247,$E111,0)</f>
        <v>8.4049734300971863</v>
      </c>
      <c r="V111" s="24">
        <f ca="1">OFFSET(COM!Y$247,$E111,0)</f>
        <v>7.9580930052660852</v>
      </c>
      <c r="W111" s="24">
        <f ca="1">OFFSET(COM!Z$247,$E111,0)</f>
        <v>7.5172777054780031</v>
      </c>
      <c r="X111" s="24">
        <f ca="1">OFFSET(COM!AA$247,$E111,0)</f>
        <v>7.0848376972549216</v>
      </c>
      <c r="Y111" s="206">
        <f ca="1">OFFSET(COM!AB$247,$E111,0)</f>
        <v>6.6577439682953132</v>
      </c>
      <c r="Z111" s="24">
        <f ca="1">OFFSET(COM!AC$247,$E111,0)</f>
        <v>6.6337419491014762</v>
      </c>
      <c r="AA111" s="24">
        <f ca="1">OFFSET(COM!AD$247,$E111,0)</f>
        <v>6.6086761575893842</v>
      </c>
      <c r="AB111" s="24">
        <f ca="1">OFFSET(COM!AE$247,$E111,0)</f>
        <v>6.5846890189794198</v>
      </c>
      <c r="AC111" s="24">
        <f ca="1">OFFSET(COM!AF$247,$E111,0)</f>
        <v>6.5608830361593622</v>
      </c>
      <c r="AD111" s="24">
        <f ca="1">OFFSET(COM!AG$247,$E111,0)</f>
        <v>6.5345019808494191</v>
      </c>
      <c r="AE111" s="24">
        <f ca="1">OFFSET(COM!AH$247,$E111,0)</f>
        <v>6.5081332683880024</v>
      </c>
      <c r="AF111" s="24">
        <f ca="1">OFFSET(COM!AI$247,$E111,0)</f>
        <v>6.4817732023314143</v>
      </c>
      <c r="AG111" s="24">
        <f ca="1">OFFSET(COM!AJ$247,$E111,0)</f>
        <v>6.4550824514204912</v>
      </c>
      <c r="AH111" s="24">
        <f ca="1">OFFSET(COM!AK$247,$E111,0)</f>
        <v>6.427614360862699</v>
      </c>
      <c r="AI111" s="24">
        <f ca="1">OFFSET(COM!AL$247,$E111,0)</f>
        <v>6.4015625927264184</v>
      </c>
      <c r="AJ111" s="24">
        <f ca="1">OFFSET(COM!AM$247,$E111,0)</f>
        <v>6.2800263829775496</v>
      </c>
      <c r="AK111" s="24">
        <f ca="1">OFFSET(COM!AN$247,$E111,0)</f>
        <v>6.1798286082776377</v>
      </c>
      <c r="AL111" s="24">
        <f ca="1">OFFSET(COM!AO$247,$E111,0)</f>
        <v>6.1798286082776377</v>
      </c>
      <c r="AM111" s="24">
        <f ca="1">OFFSET(COM!AP$247,$E111,0)</f>
        <v>6.1798286082776377</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7.9268470661892216</v>
      </c>
      <c r="Q112" s="24">
        <f ca="1">OFFSET(COM!T$247,$E112,0)</f>
        <v>7.772893084224803</v>
      </c>
      <c r="R112" s="24">
        <f ca="1">OFFSET(COM!U$247,$E112,0)</f>
        <v>7.6200245303786218</v>
      </c>
      <c r="S112" s="24">
        <f ca="1">OFFSET(COM!V$247,$E112,0)</f>
        <v>7.4690309517610967</v>
      </c>
      <c r="T112" s="194">
        <f ca="1">OFFSET(COM!W$247,$E112,0)</f>
        <v>7.3259591782532016</v>
      </c>
      <c r="U112" s="24">
        <f ca="1">OFFSET(COM!X$247,$E112,0)</f>
        <v>7.1848969968732854</v>
      </c>
      <c r="V112" s="24">
        <f ca="1">OFFSET(COM!Y$247,$E112,0)</f>
        <v>7.046860671767897</v>
      </c>
      <c r="W112" s="24">
        <f ca="1">OFFSET(COM!Z$247,$E112,0)</f>
        <v>6.9118720536175946</v>
      </c>
      <c r="X112" s="24">
        <f ca="1">OFFSET(COM!AA$247,$E112,0)</f>
        <v>6.7823982202216992</v>
      </c>
      <c r="Y112" s="206">
        <f ca="1">OFFSET(COM!AB$247,$E112,0)</f>
        <v>6.6560224116106461</v>
      </c>
      <c r="Z112" s="24">
        <f ca="1">OFFSET(COM!AC$247,$E112,0)</f>
        <v>6.6320265988490181</v>
      </c>
      <c r="AA112" s="24">
        <f ca="1">OFFSET(COM!AD$247,$E112,0)</f>
        <v>6.6069672888389368</v>
      </c>
      <c r="AB112" s="24">
        <f ca="1">OFFSET(COM!AE$247,$E112,0)</f>
        <v>6.5829863528133643</v>
      </c>
      <c r="AC112" s="24">
        <f ca="1">OFFSET(COM!AF$247,$E112,0)</f>
        <v>6.5591865257345088</v>
      </c>
      <c r="AD112" s="24">
        <f ca="1">OFFSET(COM!AG$247,$E112,0)</f>
        <v>6.5328122920269482</v>
      </c>
      <c r="AE112" s="24">
        <f ca="1">OFFSET(COM!AH$247,$E112,0)</f>
        <v>6.5064503979763071</v>
      </c>
      <c r="AF112" s="24">
        <f ca="1">OFFSET(COM!AI$247,$E112,0)</f>
        <v>6.4800971480947078</v>
      </c>
      <c r="AG112" s="24">
        <f ca="1">OFFSET(COM!AJ$247,$E112,0)</f>
        <v>6.4534132988671287</v>
      </c>
      <c r="AH112" s="24">
        <f ca="1">OFFSET(COM!AK$247,$E112,0)</f>
        <v>6.4259523109968448</v>
      </c>
      <c r="AI112" s="24">
        <f ca="1">OFFSET(COM!AL$247,$E112,0)</f>
        <v>6.3999072793160057</v>
      </c>
      <c r="AJ112" s="24">
        <f ca="1">OFFSET(COM!AM$247,$E112,0)</f>
        <v>6.2784024963500418</v>
      </c>
      <c r="AK112" s="24">
        <f ca="1">OFFSET(COM!AN$247,$E112,0)</f>
        <v>6.1782306307493133</v>
      </c>
      <c r="AL112" s="24">
        <f ca="1">OFFSET(COM!AO$247,$E112,0)</f>
        <v>6.1782306307493133</v>
      </c>
      <c r="AM112" s="24">
        <f ca="1">OFFSET(COM!AP$247,$E112,0)</f>
        <v>6.1782306307493133</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100.35811611793034</v>
      </c>
      <c r="Q113" s="24">
        <f ca="1">OFFSET(COM!T$247,$E113,0)</f>
        <v>98.225890828253412</v>
      </c>
      <c r="R113" s="24">
        <f ca="1">OFFSET(COM!U$247,$E113,0)</f>
        <v>96.109580056109692</v>
      </c>
      <c r="S113" s="24">
        <f ca="1">OFFSET(COM!V$247,$E113,0)</f>
        <v>94.019136234297619</v>
      </c>
      <c r="T113" s="194">
        <f ca="1">OFFSET(COM!W$247,$E113,0)</f>
        <v>92.03047493341063</v>
      </c>
      <c r="U113" s="24">
        <f ca="1">OFFSET(COM!X$247,$E113,0)</f>
        <v>90.068954172163359</v>
      </c>
      <c r="V113" s="24">
        <f ca="1">OFFSET(COM!Y$247,$E113,0)</f>
        <v>88.147209175727767</v>
      </c>
      <c r="W113" s="24">
        <f ca="1">OFFSET(COM!Z$247,$E113,0)</f>
        <v>86.265345805650526</v>
      </c>
      <c r="X113" s="24">
        <f ca="1">OFFSET(COM!AA$247,$E113,0)</f>
        <v>84.453904977282605</v>
      </c>
      <c r="Y113" s="206">
        <f ca="1">OFFSET(COM!AB$247,$E113,0)</f>
        <v>82.682455165735362</v>
      </c>
      <c r="Z113" s="24">
        <f ca="1">OFFSET(COM!AC$247,$E113,0)</f>
        <v>82.384374331547079</v>
      </c>
      <c r="AA113" s="24">
        <f ca="1">OFFSET(COM!AD$247,$E113,0)</f>
        <v>82.0730825196718</v>
      </c>
      <c r="AB113" s="24">
        <f ca="1">OFFSET(COM!AE$247,$E113,0)</f>
        <v>81.775186487304495</v>
      </c>
      <c r="AC113" s="24">
        <f ca="1">OFFSET(COM!AF$247,$E113,0)</f>
        <v>81.47954022686416</v>
      </c>
      <c r="AD113" s="24">
        <f ca="1">OFFSET(COM!AG$247,$E113,0)</f>
        <v>81.151914167154374</v>
      </c>
      <c r="AE113" s="24">
        <f ca="1">OFFSET(COM!AH$247,$E113,0)</f>
        <v>80.824441393155908</v>
      </c>
      <c r="AF113" s="24">
        <f ca="1">OFFSET(COM!AI$247,$E113,0)</f>
        <v>80.497075998771749</v>
      </c>
      <c r="AG113" s="24">
        <f ca="1">OFFSET(COM!AJ$247,$E113,0)</f>
        <v>80.165603832518229</v>
      </c>
      <c r="AH113" s="24">
        <f ca="1">OFFSET(COM!AK$247,$E113,0)</f>
        <v>79.824477893033574</v>
      </c>
      <c r="AI113" s="24">
        <f ca="1">OFFSET(COM!AL$247,$E113,0)</f>
        <v>79.500941247411006</v>
      </c>
      <c r="AJ113" s="24">
        <f ca="1">OFFSET(COM!AM$247,$E113,0)</f>
        <v>77.991584284838112</v>
      </c>
      <c r="AK113" s="24">
        <f ca="1">OFFSET(COM!AN$247,$E113,0)</f>
        <v>76.747229131833762</v>
      </c>
      <c r="AL113" s="24">
        <f ca="1">OFFSET(COM!AO$247,$E113,0)</f>
        <v>76.747229131833762</v>
      </c>
      <c r="AM113" s="24">
        <f ca="1">OFFSET(COM!AP$247,$E113,0)</f>
        <v>76.747229131833762</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16.253369956721976</v>
      </c>
      <c r="Q114" s="24">
        <f ca="1">OFFSET(COM!T$247,$E114,0)</f>
        <v>15.862700395765513</v>
      </c>
      <c r="R114" s="24">
        <f ca="1">OFFSET(COM!U$247,$E114,0)</f>
        <v>15.475146327491238</v>
      </c>
      <c r="S114" s="24">
        <f ca="1">OFFSET(COM!V$247,$E114,0)</f>
        <v>15.092308772614025</v>
      </c>
      <c r="T114" s="194">
        <f ca="1">OFFSET(COM!W$247,$E114,0)</f>
        <v>14.726323891146249</v>
      </c>
      <c r="U114" s="24">
        <f ca="1">OFFSET(COM!X$247,$E114,0)</f>
        <v>14.365155099209577</v>
      </c>
      <c r="V114" s="24">
        <f ca="1">OFFSET(COM!Y$247,$E114,0)</f>
        <v>14.01079144816747</v>
      </c>
      <c r="W114" s="24">
        <f ca="1">OFFSET(COM!Z$247,$E114,0)</f>
        <v>13.663207782950906</v>
      </c>
      <c r="X114" s="24">
        <f ca="1">OFFSET(COM!AA$247,$E114,0)</f>
        <v>13.327178521673474</v>
      </c>
      <c r="Y114" s="206">
        <f ca="1">OFFSET(COM!AB$247,$E114,0)</f>
        <v>12.997816268416816</v>
      </c>
      <c r="Z114" s="24">
        <f ca="1">OFFSET(COM!AC$247,$E114,0)</f>
        <v>12.950957477054736</v>
      </c>
      <c r="AA114" s="24">
        <f ca="1">OFFSET(COM!AD$247,$E114,0)</f>
        <v>12.902021898539234</v>
      </c>
      <c r="AB114" s="24">
        <f ca="1">OFFSET(COM!AE$247,$E114,0)</f>
        <v>12.855192158323616</v>
      </c>
      <c r="AC114" s="24">
        <f ca="1">OFFSET(COM!AF$247,$E114,0)</f>
        <v>12.808716085909641</v>
      </c>
      <c r="AD114" s="24">
        <f ca="1">OFFSET(COM!AG$247,$E114,0)</f>
        <v>12.757212737099824</v>
      </c>
      <c r="AE114" s="24">
        <f ca="1">OFFSET(COM!AH$247,$E114,0)</f>
        <v>12.705733485052832</v>
      </c>
      <c r="AF114" s="24">
        <f ca="1">OFFSET(COM!AI$247,$E114,0)</f>
        <v>12.654271113255648</v>
      </c>
      <c r="AG114" s="24">
        <f ca="1">OFFSET(COM!AJ$247,$E114,0)</f>
        <v>12.602163150249211</v>
      </c>
      <c r="AH114" s="24">
        <f ca="1">OFFSET(COM!AK$247,$E114,0)</f>
        <v>12.548537598408441</v>
      </c>
      <c r="AI114" s="24">
        <f ca="1">OFFSET(COM!AL$247,$E114,0)</f>
        <v>12.497677112136319</v>
      </c>
      <c r="AJ114" s="24">
        <f ca="1">OFFSET(COM!AM$247,$E114,0)</f>
        <v>12.260403745692937</v>
      </c>
      <c r="AK114" s="24">
        <f ca="1">OFFSET(COM!AN$247,$E114,0)</f>
        <v>12.064789094205048</v>
      </c>
      <c r="AL114" s="24">
        <f ca="1">OFFSET(COM!AO$247,$E114,0)</f>
        <v>12.064789094205048</v>
      </c>
      <c r="AM114" s="24">
        <f ca="1">OFFSET(COM!AP$247,$E114,0)</f>
        <v>12.064789094205048</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24.413531348844035</v>
      </c>
      <c r="Q115" s="24">
        <f ca="1">OFFSET(COM!T$247,$E115,0)</f>
        <v>23.89483738600444</v>
      </c>
      <c r="R115" s="24">
        <f ca="1">OFFSET(COM!U$247,$E115,0)</f>
        <v>23.380014854671607</v>
      </c>
      <c r="S115" s="24">
        <f ca="1">OFFSET(COM!V$247,$E115,0)</f>
        <v>22.871484824904659</v>
      </c>
      <c r="T115" s="194">
        <f ca="1">OFFSET(COM!W$247,$E115,0)</f>
        <v>22.387714833104628</v>
      </c>
      <c r="U115" s="24">
        <f ca="1">OFFSET(COM!X$247,$E115,0)</f>
        <v>21.910547161485056</v>
      </c>
      <c r="V115" s="24">
        <f ca="1">OFFSET(COM!Y$247,$E115,0)</f>
        <v>21.443055507299036</v>
      </c>
      <c r="W115" s="24">
        <f ca="1">OFFSET(COM!Z$247,$E115,0)</f>
        <v>20.985265622865221</v>
      </c>
      <c r="X115" s="24">
        <f ca="1">OFFSET(COM!AA$247,$E115,0)</f>
        <v>20.544607017855448</v>
      </c>
      <c r="Y115" s="206">
        <f ca="1">OFFSET(COM!AB$247,$E115,0)</f>
        <v>20.113676793375227</v>
      </c>
      <c r="Z115" s="24">
        <f ca="1">OFFSET(COM!AC$247,$E115,0)</f>
        <v>20.041164413993833</v>
      </c>
      <c r="AA115" s="24">
        <f ca="1">OFFSET(COM!AD$247,$E115,0)</f>
        <v>19.965438277415853</v>
      </c>
      <c r="AB115" s="24">
        <f ca="1">OFFSET(COM!AE$247,$E115,0)</f>
        <v>19.892970853691498</v>
      </c>
      <c r="AC115" s="24">
        <f ca="1">OFFSET(COM!AF$247,$E115,0)</f>
        <v>19.821050718812252</v>
      </c>
      <c r="AD115" s="24">
        <f ca="1">OFFSET(COM!AG$247,$E115,0)</f>
        <v>19.74135104539447</v>
      </c>
      <c r="AE115" s="24">
        <f ca="1">OFFSET(COM!AH$247,$E115,0)</f>
        <v>19.661688660894249</v>
      </c>
      <c r="AF115" s="24">
        <f ca="1">OFFSET(COM!AI$247,$E115,0)</f>
        <v>19.58205239800413</v>
      </c>
      <c r="AG115" s="24">
        <f ca="1">OFFSET(COM!AJ$247,$E115,0)</f>
        <v>19.501417104764965</v>
      </c>
      <c r="AH115" s="24">
        <f ca="1">OFFSET(COM!AK$247,$E115,0)</f>
        <v>19.418433394631087</v>
      </c>
      <c r="AI115" s="24">
        <f ca="1">OFFSET(COM!AL$247,$E115,0)</f>
        <v>19.339728529036314</v>
      </c>
      <c r="AJ115" s="24">
        <f ca="1">OFFSET(COM!AM$247,$E115,0)</f>
        <v>18.972556097470655</v>
      </c>
      <c r="AK115" s="24">
        <f ca="1">OFFSET(COM!AN$247,$E115,0)</f>
        <v>18.669849104632434</v>
      </c>
      <c r="AL115" s="24">
        <f ca="1">OFFSET(COM!AO$247,$E115,0)</f>
        <v>18.669849104632434</v>
      </c>
      <c r="AM115" s="24">
        <f ca="1">OFFSET(COM!AP$247,$E115,0)</f>
        <v>18.669849104632434</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3.120944298568888</v>
      </c>
      <c r="Q116" s="24">
        <f ca="1">OFFSET(COM!T$247,$E116,0)</f>
        <v>3.1250611970228026</v>
      </c>
      <c r="R116" s="24">
        <f ca="1">OFFSET(COM!U$247,$E116,0)</f>
        <v>3.1281632690411487</v>
      </c>
      <c r="S116" s="24">
        <f ca="1">OFFSET(COM!V$247,$E116,0)</f>
        <v>3.1317364807062282</v>
      </c>
      <c r="T116" s="194">
        <f ca="1">OFFSET(COM!W$247,$E116,0)</f>
        <v>3.1472585454181217</v>
      </c>
      <c r="U116" s="24">
        <f ca="1">OFFSET(COM!X$247,$E116,0)</f>
        <v>3.1636395980150596</v>
      </c>
      <c r="V116" s="24">
        <f ca="1">OFFSET(COM!Y$247,$E116,0)</f>
        <v>3.182847910020596</v>
      </c>
      <c r="W116" s="24">
        <f ca="1">OFFSET(COM!Z$247,$E116,0)</f>
        <v>3.2049784838404971</v>
      </c>
      <c r="X116" s="24">
        <f ca="1">OFFSET(COM!AA$247,$E116,0)</f>
        <v>3.2348515199140575</v>
      </c>
      <c r="Y116" s="206">
        <f ca="1">OFFSET(COM!AB$247,$E116,0)</f>
        <v>3.2679082890745175</v>
      </c>
      <c r="Z116" s="24">
        <f ca="1">OFFSET(COM!AC$247,$E116,0)</f>
        <v>3.3322267418582991</v>
      </c>
      <c r="AA116" s="24">
        <f ca="1">OFFSET(COM!AD$247,$E116,0)</f>
        <v>3.3944817903425819</v>
      </c>
      <c r="AB116" s="24">
        <f ca="1">OFFSET(COM!AE$247,$E116,0)</f>
        <v>3.4588291070667148</v>
      </c>
      <c r="AC116" s="24">
        <f ca="1">OFFSET(COM!AF$247,$E116,0)</f>
        <v>3.5235278125507912</v>
      </c>
      <c r="AD116" s="24">
        <f ca="1">OFFSET(COM!AG$247,$E116,0)</f>
        <v>3.5832316374989026</v>
      </c>
      <c r="AE116" s="24">
        <f ca="1">OFFSET(COM!AH$247,$E116,0)</f>
        <v>3.6429594039298685</v>
      </c>
      <c r="AF116" s="24">
        <f ca="1">OFFSET(COM!AI$247,$E116,0)</f>
        <v>3.702703941834006</v>
      </c>
      <c r="AG116" s="24">
        <f ca="1">OFFSET(COM!AJ$247,$E116,0)</f>
        <v>3.7618070487303017</v>
      </c>
      <c r="AH116" s="24">
        <f ca="1">OFFSET(COM!AK$247,$E116,0)</f>
        <v>3.8194023461621147</v>
      </c>
      <c r="AI116" s="24">
        <f ca="1">OFFSET(COM!AL$247,$E116,0)</f>
        <v>3.8797448910301235</v>
      </c>
      <c r="AJ116" s="24">
        <f ca="1">OFFSET(COM!AM$247,$E116,0)</f>
        <v>4.1983769446855357</v>
      </c>
      <c r="AK116" s="24">
        <f ca="1">OFFSET(COM!AN$247,$E116,0)</f>
        <v>4.5583992637849713</v>
      </c>
      <c r="AL116" s="24">
        <f ca="1">OFFSET(COM!AO$247,$E116,0)</f>
        <v>4.5583992637849713</v>
      </c>
      <c r="AM116" s="24">
        <f ca="1">OFFSET(COM!AP$247,$E116,0)</f>
        <v>4.5583992637849713</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9.1818372867566165</v>
      </c>
      <c r="Q117" s="24">
        <f ca="1">OFFSET(COM!T$247,$E117,0)</f>
        <v>8.9162268238270457</v>
      </c>
      <c r="R117" s="24">
        <f ca="1">OFFSET(COM!U$247,$E117,0)</f>
        <v>8.6529092903386857</v>
      </c>
      <c r="S117" s="24">
        <f ca="1">OFFSET(COM!V$247,$E117,0)</f>
        <v>8.3927784239883998</v>
      </c>
      <c r="T117" s="194">
        <f ca="1">OFFSET(COM!W$247,$E117,0)</f>
        <v>8.1425330412872654</v>
      </c>
      <c r="U117" s="24">
        <f ca="1">OFFSET(COM!X$247,$E117,0)</f>
        <v>7.8954249126813609</v>
      </c>
      <c r="V117" s="24">
        <f ca="1">OFFSET(COM!Y$247,$E117,0)</f>
        <v>7.6525209687583668</v>
      </c>
      <c r="W117" s="24">
        <f ca="1">OFFSET(COM!Z$247,$E117,0)</f>
        <v>7.4137651039743151</v>
      </c>
      <c r="X117" s="24">
        <f ca="1">OFFSET(COM!AA$247,$E117,0)</f>
        <v>7.1816843250641114</v>
      </c>
      <c r="Y117" s="206">
        <f ca="1">OFFSET(COM!AB$247,$E117,0)</f>
        <v>6.9535583586182517</v>
      </c>
      <c r="Z117" s="24">
        <f ca="1">OFFSET(COM!AC$247,$E117,0)</f>
        <v>6.9284898906831973</v>
      </c>
      <c r="AA117" s="24">
        <f ca="1">OFFSET(COM!AD$247,$E117,0)</f>
        <v>6.9023103852960404</v>
      </c>
      <c r="AB117" s="24">
        <f ca="1">OFFSET(COM!AE$247,$E117,0)</f>
        <v>6.8772574591133946</v>
      </c>
      <c r="AC117" s="24">
        <f ca="1">OFFSET(COM!AF$247,$E117,0)</f>
        <v>6.8523937377669704</v>
      </c>
      <c r="AD117" s="24">
        <f ca="1">OFFSET(COM!AG$247,$E117,0)</f>
        <v>6.8248405292727439</v>
      </c>
      <c r="AE117" s="24">
        <f ca="1">OFFSET(COM!AH$247,$E117,0)</f>
        <v>6.7973002120398736</v>
      </c>
      <c r="AF117" s="24">
        <f ca="1">OFFSET(COM!AI$247,$E117,0)</f>
        <v>6.769768925385657</v>
      </c>
      <c r="AG117" s="24">
        <f ca="1">OFFSET(COM!AJ$247,$E117,0)</f>
        <v>6.7418922610113174</v>
      </c>
      <c r="AH117" s="24">
        <f ca="1">OFFSET(COM!AK$247,$E117,0)</f>
        <v>6.7132037185256088</v>
      </c>
      <c r="AI117" s="24">
        <f ca="1">OFFSET(COM!AL$247,$E117,0)</f>
        <v>6.6859944279696055</v>
      </c>
      <c r="AJ117" s="24">
        <f ca="1">OFFSET(COM!AM$247,$E117,0)</f>
        <v>6.559058166797878</v>
      </c>
      <c r="AK117" s="24">
        <f ca="1">OFFSET(COM!AN$247,$E117,0)</f>
        <v>6.454408442041653</v>
      </c>
      <c r="AL117" s="24">
        <f ca="1">OFFSET(COM!AO$247,$E117,0)</f>
        <v>6.454408442041653</v>
      </c>
      <c r="AM117" s="24">
        <f ca="1">OFFSET(COM!AP$247,$E117,0)</f>
        <v>6.454408442041653</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6.4395314482346349</v>
      </c>
      <c r="Q118" s="24">
        <f ca="1">OFFSET(COM!T$247,$E118,0)</f>
        <v>8.3369653560616861</v>
      </c>
      <c r="R118" s="24">
        <f ca="1">OFFSET(COM!U$247,$E118,0)</f>
        <v>10.161021666193076</v>
      </c>
      <c r="S118" s="24">
        <f ca="1">OFFSET(COM!V$247,$E118,0)</f>
        <v>11.957446549090781</v>
      </c>
      <c r="T118" s="194">
        <f ca="1">OFFSET(COM!W$247,$E118,0)</f>
        <v>14.075184499372595</v>
      </c>
      <c r="U118" s="24">
        <f ca="1">OFFSET(COM!X$247,$E118,0)</f>
        <v>16.171145051758433</v>
      </c>
      <c r="V118" s="24">
        <f ca="1">OFFSET(COM!Y$247,$E118,0)</f>
        <v>18.303405781475188</v>
      </c>
      <c r="W118" s="24">
        <f ca="1">OFFSET(COM!Z$247,$E118,0)</f>
        <v>20.472453279133898</v>
      </c>
      <c r="X118" s="24">
        <f ca="1">OFFSET(COM!AA$247,$E118,0)</f>
        <v>22.81866828861909</v>
      </c>
      <c r="Y118" s="206">
        <f ca="1">OFFSET(COM!AB$247,$E118,0)</f>
        <v>25.202172877251986</v>
      </c>
      <c r="Z118" s="24">
        <f ca="1">OFFSET(COM!AC$247,$E118,0)</f>
        <v>27.88365595248781</v>
      </c>
      <c r="AA118" s="24">
        <f ca="1">OFFSET(COM!AD$247,$E118,0)</f>
        <v>30.505022256982322</v>
      </c>
      <c r="AB118" s="24">
        <f ca="1">OFFSET(COM!AE$247,$E118,0)</f>
        <v>33.187346275936854</v>
      </c>
      <c r="AC118" s="24">
        <f ca="1">OFFSET(COM!AF$247,$E118,0)</f>
        <v>35.879907918961351</v>
      </c>
      <c r="AD118" s="24">
        <f ca="1">OFFSET(COM!AG$247,$E118,0)</f>
        <v>38.426944960658837</v>
      </c>
      <c r="AE118" s="24">
        <f ca="1">OFFSET(COM!AH$247,$E118,0)</f>
        <v>40.974679531500932</v>
      </c>
      <c r="AF118" s="24">
        <f ca="1">OFFSET(COM!AI$247,$E118,0)</f>
        <v>43.522902735039921</v>
      </c>
      <c r="AG118" s="24">
        <f ca="1">OFFSET(COM!AJ$247,$E118,0)</f>
        <v>46.052438005799971</v>
      </c>
      <c r="AH118" s="24">
        <f ca="1">OFFSET(COM!AK$247,$E118,0)</f>
        <v>48.538043623064624</v>
      </c>
      <c r="AI118" s="24">
        <f ca="1">OFFSET(COM!AL$247,$E118,0)</f>
        <v>51.103689610668525</v>
      </c>
      <c r="AJ118" s="24">
        <f ca="1">OFFSET(COM!AM$247,$E118,0)</f>
        <v>64.158436589798299</v>
      </c>
      <c r="AK118" s="24">
        <f ca="1">OFFSET(COM!AN$247,$E118,0)</f>
        <v>78.394960750084948</v>
      </c>
      <c r="AL118" s="24">
        <f ca="1">OFFSET(COM!AO$247,$E118,0)</f>
        <v>78.394960750084948</v>
      </c>
      <c r="AM118" s="24">
        <f ca="1">OFFSET(COM!AP$247,$E118,0)</f>
        <v>78.394960750084948</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0.60009328288171915</v>
      </c>
      <c r="Q120" s="24">
        <f ca="1">OFFSET(COM!T$247,$E120,0)</f>
        <v>0.75819031740630893</v>
      </c>
      <c r="R120" s="24">
        <f ca="1">OFFSET(COM!U$247,$E120,0)</f>
        <v>0.90052833892305795</v>
      </c>
      <c r="S120" s="24">
        <f ca="1">OFFSET(COM!V$247,$E120,0)</f>
        <v>1.0311286186826334</v>
      </c>
      <c r="T120" s="194">
        <f ca="1">OFFSET(COM!W$247,$E120,0)</f>
        <v>1.1789616405216894</v>
      </c>
      <c r="U120" s="24">
        <f ca="1">OFFSET(COM!X$247,$E120,0)</f>
        <v>1.3132170077301837</v>
      </c>
      <c r="V120" s="24">
        <f ca="1">OFFSET(COM!Y$247,$E120,0)</f>
        <v>1.4380263794331816</v>
      </c>
      <c r="W120" s="24">
        <f ca="1">OFFSET(COM!Z$247,$E120,0)</f>
        <v>1.552489303627957</v>
      </c>
      <c r="X120" s="24">
        <f ca="1">OFFSET(COM!AA$247,$E120,0)</f>
        <v>1.6658464464024327</v>
      </c>
      <c r="Y120" s="206">
        <f ca="1">OFFSET(COM!AB$247,$E120,0)</f>
        <v>1.7659817585505102</v>
      </c>
      <c r="Z120" s="24">
        <f ca="1">OFFSET(COM!AC$247,$E120,0)</f>
        <v>1.9538802472956101</v>
      </c>
      <c r="AA120" s="24">
        <f ca="1">OFFSET(COM!AD$247,$E120,0)</f>
        <v>2.1375661976604201</v>
      </c>
      <c r="AB120" s="24">
        <f ca="1">OFFSET(COM!AE$247,$E120,0)</f>
        <v>2.3255236135176558</v>
      </c>
      <c r="AC120" s="24">
        <f ca="1">OFFSET(COM!AF$247,$E120,0)</f>
        <v>2.514198406302925</v>
      </c>
      <c r="AD120" s="24">
        <f ca="1">OFFSET(COM!AG$247,$E120,0)</f>
        <v>2.6926759120282435</v>
      </c>
      <c r="AE120" s="24">
        <f ca="1">OFFSET(COM!AH$247,$E120,0)</f>
        <v>2.8712022954337311</v>
      </c>
      <c r="AF120" s="24">
        <f ca="1">OFFSET(COM!AI$247,$E120,0)</f>
        <v>3.0497629186023349</v>
      </c>
      <c r="AG120" s="24">
        <f ca="1">OFFSET(COM!AJ$247,$E120,0)</f>
        <v>3.2270140297477745</v>
      </c>
      <c r="AH120" s="24">
        <f ca="1">OFFSET(COM!AK$247,$E120,0)</f>
        <v>3.4011868758916135</v>
      </c>
      <c r="AI120" s="24">
        <f ca="1">OFFSET(COM!AL$247,$E120,0)</f>
        <v>3.580968358824637</v>
      </c>
      <c r="AJ120" s="24">
        <f ca="1">OFFSET(COM!AM$247,$E120,0)</f>
        <v>4.4957484113194361</v>
      </c>
      <c r="AK120" s="24">
        <f ca="1">OFFSET(COM!AN$247,$E120,0)</f>
        <v>5.4933386625522189</v>
      </c>
      <c r="AL120" s="24">
        <f ca="1">OFFSET(COM!AO$247,$E120,0)</f>
        <v>5.4933386625522189</v>
      </c>
      <c r="AM120" s="24">
        <f ca="1">OFFSET(COM!AP$247,$E120,0)</f>
        <v>5.4933386625522189</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0.44262582445549137</v>
      </c>
      <c r="Q121" s="24">
        <f ca="1">OFFSET(COM!T$247,$E121,0)</f>
        <v>0.57411542558820716</v>
      </c>
      <c r="R121" s="24">
        <f ca="1">OFFSET(COM!U$247,$E121,0)</f>
        <v>0.70107029876782345</v>
      </c>
      <c r="S121" s="24">
        <f ca="1">OFFSET(COM!V$247,$E121,0)</f>
        <v>0.82664863243602027</v>
      </c>
      <c r="T121" s="194">
        <f ca="1">OFFSET(COM!W$247,$E121,0)</f>
        <v>0.97503774611669491</v>
      </c>
      <c r="U121" s="24">
        <f ca="1">OFFSET(COM!X$247,$E121,0)</f>
        <v>1.1225887878832257</v>
      </c>
      <c r="V121" s="24">
        <f ca="1">OFFSET(COM!Y$247,$E121,0)</f>
        <v>1.2733668143218242</v>
      </c>
      <c r="W121" s="24">
        <f ca="1">OFFSET(COM!Z$247,$E121,0)</f>
        <v>1.4274592281547203</v>
      </c>
      <c r="X121" s="24">
        <f ca="1">OFFSET(COM!AA$247,$E121,0)</f>
        <v>1.5947343405792025</v>
      </c>
      <c r="Y121" s="206">
        <f ca="1">OFFSET(COM!AB$247,$E121,0)</f>
        <v>1.7655251117170019</v>
      </c>
      <c r="Z121" s="24">
        <f ca="1">OFFSET(COM!AC$247,$E121,0)</f>
        <v>1.9533750137485126</v>
      </c>
      <c r="AA121" s="24">
        <f ca="1">OFFSET(COM!AD$247,$E121,0)</f>
        <v>2.1370134666761671</v>
      </c>
      <c r="AB121" s="24">
        <f ca="1">OFFSET(COM!AE$247,$E121,0)</f>
        <v>2.3249222805824656</v>
      </c>
      <c r="AC121" s="24">
        <f ca="1">OFFSET(COM!AF$247,$E121,0)</f>
        <v>2.5135482859177678</v>
      </c>
      <c r="AD121" s="24">
        <f ca="1">OFFSET(COM!AG$247,$E121,0)</f>
        <v>2.6919796410033943</v>
      </c>
      <c r="AE121" s="24">
        <f ca="1">OFFSET(COM!AH$247,$E121,0)</f>
        <v>2.8704598611304184</v>
      </c>
      <c r="AF121" s="24">
        <f ca="1">OFFSET(COM!AI$247,$E121,0)</f>
        <v>3.0489743121668562</v>
      </c>
      <c r="AG121" s="24">
        <f ca="1">OFFSET(COM!AJ$247,$E121,0)</f>
        <v>3.2261795897932073</v>
      </c>
      <c r="AH121" s="24">
        <f ca="1">OFFSET(COM!AK$247,$E121,0)</f>
        <v>3.4003073983944505</v>
      </c>
      <c r="AI121" s="24">
        <f ca="1">OFFSET(COM!AL$247,$E121,0)</f>
        <v>3.5800423935058943</v>
      </c>
      <c r="AJ121" s="24">
        <f ca="1">OFFSET(COM!AM$247,$E121,0)</f>
        <v>4.4945859025526609</v>
      </c>
      <c r="AK121" s="24">
        <f ca="1">OFFSET(COM!AN$247,$E121,0)</f>
        <v>5.4919181973104365</v>
      </c>
      <c r="AL121" s="24">
        <f ca="1">OFFSET(COM!AO$247,$E121,0)</f>
        <v>5.4919181973104365</v>
      </c>
      <c r="AM121" s="24">
        <f ca="1">OFFSET(COM!AP$247,$E121,0)</f>
        <v>5.4919181973104365</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5.6038792620297118</v>
      </c>
      <c r="Q122" s="24">
        <f ca="1">OFFSET(COM!T$247,$E122,0)</f>
        <v>7.2550848835286157</v>
      </c>
      <c r="R122" s="24">
        <f ca="1">OFFSET(COM!U$247,$E122,0)</f>
        <v>8.8424350519825605</v>
      </c>
      <c r="S122" s="24">
        <f ca="1">OFFSET(COM!V$247,$E122,0)</f>
        <v>10.40573949858549</v>
      </c>
      <c r="T122" s="194">
        <f ca="1">OFFSET(COM!W$247,$E122,0)</f>
        <v>12.248660505711094</v>
      </c>
      <c r="U122" s="24">
        <f ca="1">OFFSET(COM!X$247,$E122,0)</f>
        <v>14.072630148217817</v>
      </c>
      <c r="V122" s="24">
        <f ca="1">OFFSET(COM!Y$247,$E122,0)</f>
        <v>15.928189326793735</v>
      </c>
      <c r="W122" s="24">
        <f ca="1">OFFSET(COM!Z$247,$E122,0)</f>
        <v>17.815761487625299</v>
      </c>
      <c r="X122" s="24">
        <f ca="1">OFFSET(COM!AA$247,$E122,0)</f>
        <v>19.857510292116554</v>
      </c>
      <c r="Y122" s="206">
        <f ca="1">OFFSET(COM!AB$247,$E122,0)</f>
        <v>21.931709640712686</v>
      </c>
      <c r="Z122" s="24">
        <f ca="1">OFFSET(COM!AC$247,$E122,0)</f>
        <v>24.265219076545506</v>
      </c>
      <c r="AA122" s="24">
        <f ca="1">OFFSET(COM!AD$247,$E122,0)</f>
        <v>26.546413040737946</v>
      </c>
      <c r="AB122" s="24">
        <f ca="1">OFFSET(COM!AE$247,$E122,0)</f>
        <v>28.880654291781806</v>
      </c>
      <c r="AC122" s="24">
        <f ca="1">OFFSET(COM!AF$247,$E122,0)</f>
        <v>31.223804639656596</v>
      </c>
      <c r="AD122" s="24">
        <f ca="1">OFFSET(COM!AG$247,$E122,0)</f>
        <v>33.440314982424312</v>
      </c>
      <c r="AE122" s="24">
        <f ca="1">OFFSET(COM!AH$247,$E122,0)</f>
        <v>35.657432336608863</v>
      </c>
      <c r="AF122" s="24">
        <f ca="1">OFFSET(COM!AI$247,$E122,0)</f>
        <v>37.874974914066087</v>
      </c>
      <c r="AG122" s="24">
        <f ca="1">OFFSET(COM!AJ$247,$E122,0)</f>
        <v>40.076254674920584</v>
      </c>
      <c r="AH122" s="24">
        <f ca="1">OFFSET(COM!AK$247,$E122,0)</f>
        <v>42.239305493779852</v>
      </c>
      <c r="AI122" s="24">
        <f ca="1">OFFSET(COM!AL$247,$E122,0)</f>
        <v>44.472009916332944</v>
      </c>
      <c r="AJ122" s="24">
        <f ca="1">OFFSET(COM!AM$247,$E122,0)</f>
        <v>55.832654158150575</v>
      </c>
      <c r="AK122" s="24">
        <f ca="1">OFFSET(COM!AN$247,$E122,0)</f>
        <v>68.221717422541744</v>
      </c>
      <c r="AL122" s="24">
        <f ca="1">OFFSET(COM!AO$247,$E122,0)</f>
        <v>68.221717422541744</v>
      </c>
      <c r="AM122" s="24">
        <f ca="1">OFFSET(COM!AP$247,$E122,0)</f>
        <v>68.221717422541744</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0.90756907723876679</v>
      </c>
      <c r="Q123" s="24">
        <f ca="1">OFFSET(COM!T$247,$E123,0)</f>
        <v>1.1716385250655217</v>
      </c>
      <c r="R123" s="24">
        <f ca="1">OFFSET(COM!U$247,$E123,0)</f>
        <v>1.4237704112418388</v>
      </c>
      <c r="S123" s="24">
        <f ca="1">OFFSET(COM!V$247,$E123,0)</f>
        <v>1.6703688186272487</v>
      </c>
      <c r="T123" s="194">
        <f ca="1">OFFSET(COM!W$247,$E123,0)</f>
        <v>1.9599783872712437</v>
      </c>
      <c r="U123" s="24">
        <f ca="1">OFFSET(COM!X$247,$E123,0)</f>
        <v>2.2444527816604718</v>
      </c>
      <c r="V123" s="24">
        <f ca="1">OFFSET(COM!Y$247,$E123,0)</f>
        <v>2.5317482072488033</v>
      </c>
      <c r="W123" s="24">
        <f ca="1">OFFSET(COM!Z$247,$E123,0)</f>
        <v>2.8217640437601372</v>
      </c>
      <c r="X123" s="24">
        <f ca="1">OFFSET(COM!AA$247,$E123,0)</f>
        <v>3.1335979636488442</v>
      </c>
      <c r="Y123" s="206">
        <f ca="1">OFFSET(COM!AB$247,$E123,0)</f>
        <v>3.4477003832414432</v>
      </c>
      <c r="Z123" s="24">
        <f ca="1">OFFSET(COM!AC$247,$E123,0)</f>
        <v>3.8145318573041695</v>
      </c>
      <c r="AA123" s="24">
        <f ca="1">OFFSET(COM!AD$247,$E123,0)</f>
        <v>4.1731392542393575</v>
      </c>
      <c r="AB123" s="24">
        <f ca="1">OFFSET(COM!AE$247,$E123,0)</f>
        <v>4.5400857708420812</v>
      </c>
      <c r="AC123" s="24">
        <f ca="1">OFFSET(COM!AF$247,$E123,0)</f>
        <v>4.908432811939317</v>
      </c>
      <c r="AD123" s="24">
        <f ca="1">OFFSET(COM!AG$247,$E123,0)</f>
        <v>5.2568718385090003</v>
      </c>
      <c r="AE123" s="24">
        <f ca="1">OFFSET(COM!AH$247,$E123,0)</f>
        <v>5.6054062882594913</v>
      </c>
      <c r="AF123" s="24">
        <f ca="1">OFFSET(COM!AI$247,$E123,0)</f>
        <v>5.954007583799215</v>
      </c>
      <c r="AG123" s="24">
        <f ca="1">OFFSET(COM!AJ$247,$E123,0)</f>
        <v>6.300052338150298</v>
      </c>
      <c r="AH123" s="24">
        <f ca="1">OFFSET(COM!AK$247,$E123,0)</f>
        <v>6.6400874407174069</v>
      </c>
      <c r="AI123" s="24">
        <f ca="1">OFFSET(COM!AL$247,$E123,0)</f>
        <v>6.9910722029363841</v>
      </c>
      <c r="AJ123" s="24">
        <f ca="1">OFFSET(COM!AM$247,$E123,0)</f>
        <v>8.7769839329400998</v>
      </c>
      <c r="AK123" s="24">
        <f ca="1">OFFSET(COM!AN$247,$E123,0)</f>
        <v>10.724564803943091</v>
      </c>
      <c r="AL123" s="24">
        <f ca="1">OFFSET(COM!AO$247,$E123,0)</f>
        <v>10.724564803943091</v>
      </c>
      <c r="AM123" s="24">
        <f ca="1">OFFSET(COM!AP$247,$E123,0)</f>
        <v>10.724564803943091</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1.3632228994607076</v>
      </c>
      <c r="Q124" s="24">
        <f ca="1">OFFSET(COM!T$247,$E124,0)</f>
        <v>1.7649020238125519</v>
      </c>
      <c r="R124" s="24">
        <f ca="1">OFFSET(COM!U$247,$E124,0)</f>
        <v>2.1510474059518998</v>
      </c>
      <c r="S124" s="24">
        <f ca="1">OFFSET(COM!V$247,$E124,0)</f>
        <v>2.531343326115242</v>
      </c>
      <c r="T124" s="194">
        <f ca="1">OFFSET(COM!W$247,$E124,0)</f>
        <v>2.9796599299067479</v>
      </c>
      <c r="U124" s="24">
        <f ca="1">OFFSET(COM!X$247,$E124,0)</f>
        <v>3.4233663461805577</v>
      </c>
      <c r="V124" s="24">
        <f ca="1">OFFSET(COM!Y$247,$E124,0)</f>
        <v>3.8747573639490231</v>
      </c>
      <c r="W124" s="24">
        <f ca="1">OFFSET(COM!Z$247,$E124,0)</f>
        <v>4.3339359924868042</v>
      </c>
      <c r="X124" s="24">
        <f ca="1">OFFSET(COM!AA$247,$E124,0)</f>
        <v>4.8306202704812016</v>
      </c>
      <c r="Y124" s="206">
        <f ca="1">OFFSET(COM!AB$247,$E124,0)</f>
        <v>5.3351986023542155</v>
      </c>
      <c r="Z124" s="24">
        <f ca="1">OFFSET(COM!AC$247,$E124,0)</f>
        <v>5.9028577809859035</v>
      </c>
      <c r="AA124" s="24">
        <f ca="1">OFFSET(COM!AD$247,$E124,0)</f>
        <v>6.4577904811191189</v>
      </c>
      <c r="AB124" s="24">
        <f ca="1">OFFSET(COM!AE$247,$E124,0)</f>
        <v>7.0256276841526937</v>
      </c>
      <c r="AC124" s="24">
        <f ca="1">OFFSET(COM!AF$247,$E124,0)</f>
        <v>7.5956321510129037</v>
      </c>
      <c r="AD124" s="24">
        <f ca="1">OFFSET(COM!AG$247,$E124,0)</f>
        <v>8.1348296452604938</v>
      </c>
      <c r="AE124" s="24">
        <f ca="1">OFFSET(COM!AH$247,$E124,0)</f>
        <v>8.6741748036216322</v>
      </c>
      <c r="AF124" s="24">
        <f ca="1">OFFSET(COM!AI$247,$E124,0)</f>
        <v>9.2136234035587901</v>
      </c>
      <c r="AG124" s="24">
        <f ca="1">OFFSET(COM!AJ$247,$E124,0)</f>
        <v>9.7491158433137031</v>
      </c>
      <c r="AH124" s="24">
        <f ca="1">OFFSET(COM!AK$247,$E124,0)</f>
        <v>10.275308552165564</v>
      </c>
      <c r="AI124" s="24">
        <f ca="1">OFFSET(COM!AL$247,$E124,0)</f>
        <v>10.818445485392274</v>
      </c>
      <c r="AJ124" s="24">
        <f ca="1">OFFSET(COM!AM$247,$E124,0)</f>
        <v>13.582082897784138</v>
      </c>
      <c r="AK124" s="24">
        <f ca="1">OFFSET(COM!AN$247,$E124,0)</f>
        <v>16.595897784789443</v>
      </c>
      <c r="AL124" s="24">
        <f ca="1">OFFSET(COM!AO$247,$E124,0)</f>
        <v>16.595897784789443</v>
      </c>
      <c r="AM124" s="24">
        <f ca="1">OFFSET(COM!AP$247,$E124,0)</f>
        <v>16.595897784789443</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0.51270300349324338</v>
      </c>
      <c r="Q126" s="24">
        <f ca="1">OFFSET(COM!T$247,$E126,0)</f>
        <v>0.6585634592081836</v>
      </c>
      <c r="R126" s="24">
        <f ca="1">OFFSET(COM!U$247,$E126,0)</f>
        <v>0.79609949773838817</v>
      </c>
      <c r="S126" s="24">
        <f ca="1">OFFSET(COM!V$247,$E126,0)</f>
        <v>0.92888606987131173</v>
      </c>
      <c r="T126" s="194">
        <f ca="1">OFFSET(COM!W$247,$E126,0)</f>
        <v>1.08371844165128</v>
      </c>
      <c r="U126" s="24">
        <f ca="1">OFFSET(COM!X$247,$E126,0)</f>
        <v>1.2336036948625873</v>
      </c>
      <c r="V126" s="24">
        <f ca="1">OFFSET(COM!Y$247,$E126,0)</f>
        <v>1.3828095518559669</v>
      </c>
      <c r="W126" s="24">
        <f ca="1">OFFSET(COM!Z$247,$E126,0)</f>
        <v>1.5311115904555312</v>
      </c>
      <c r="X126" s="24">
        <f ca="1">OFFSET(COM!AA$247,$E126,0)</f>
        <v>1.6886178376009222</v>
      </c>
      <c r="Y126" s="206">
        <f ca="1">OFFSET(COM!AB$247,$E126,0)</f>
        <v>1.844447199654099</v>
      </c>
      <c r="Z126" s="24">
        <f ca="1">OFFSET(COM!AC$247,$E126,0)</f>
        <v>2.0406943237861146</v>
      </c>
      <c r="AA126" s="24">
        <f ca="1">OFFSET(COM!AD$247,$E126,0)</f>
        <v>2.2325417396078135</v>
      </c>
      <c r="AB126" s="24">
        <f ca="1">OFFSET(COM!AE$247,$E126,0)</f>
        <v>2.4288504090793754</v>
      </c>
      <c r="AC126" s="24">
        <f ca="1">OFFSET(COM!AF$247,$E126,0)</f>
        <v>2.6259083297023729</v>
      </c>
      <c r="AD126" s="24">
        <f ca="1">OFFSET(COM!AG$247,$E126,0)</f>
        <v>2.8123158812200666</v>
      </c>
      <c r="AE126" s="24">
        <f ca="1">OFFSET(COM!AH$247,$E126,0)</f>
        <v>2.9987744821327365</v>
      </c>
      <c r="AF126" s="24">
        <f ca="1">OFFSET(COM!AI$247,$E126,0)</f>
        <v>3.1852688441368744</v>
      </c>
      <c r="AG126" s="24">
        <f ca="1">OFFSET(COM!AJ$247,$E126,0)</f>
        <v>3.3703955103693293</v>
      </c>
      <c r="AH126" s="24">
        <f ca="1">OFFSET(COM!AK$247,$E126,0)</f>
        <v>3.5523071392807553</v>
      </c>
      <c r="AI126" s="24">
        <f ca="1">OFFSET(COM!AL$247,$E126,0)</f>
        <v>3.7400766058338224</v>
      </c>
      <c r="AJ126" s="24">
        <f ca="1">OFFSET(COM!AM$247,$E126,0)</f>
        <v>4.695501823537283</v>
      </c>
      <c r="AK126" s="24">
        <f ca="1">OFFSET(COM!AN$247,$E126,0)</f>
        <v>5.7374166317620183</v>
      </c>
      <c r="AL126" s="24">
        <f ca="1">OFFSET(COM!AO$247,$E126,0)</f>
        <v>5.7374166317620183</v>
      </c>
      <c r="AM126" s="24">
        <f ca="1">OFFSET(COM!AP$247,$E126,0)</f>
        <v>5.7374166317620183</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5.1648108201215379</v>
      </c>
      <c r="Q127" s="10">
        <f ca="1">OFFSET(IND!T$25,$E127,0)</f>
        <v>5.2649503834771805</v>
      </c>
      <c r="R127" s="10">
        <f ca="1">OFFSET(IND!U$25,$E127,0)</f>
        <v>5.3791739353086863</v>
      </c>
      <c r="S127" s="10">
        <f ca="1">OFFSET(IND!V$25,$E127,0)</f>
        <v>5.4951089456597906</v>
      </c>
      <c r="T127" s="204">
        <f ca="1">OFFSET(IND!W$25,$E127,0)</f>
        <v>5.6442753104690198</v>
      </c>
      <c r="U127" s="10">
        <f ca="1">OFFSET(IND!X$25,$E127,0)</f>
        <v>5.7825886853444297</v>
      </c>
      <c r="V127" s="10">
        <f ca="1">OFFSET(IND!Y$25,$E127,0)</f>
        <v>5.9306737997304282</v>
      </c>
      <c r="W127" s="10">
        <f ca="1">OFFSET(IND!Z$25,$E127,0)</f>
        <v>6.0626697438464641</v>
      </c>
      <c r="X127" s="10">
        <f ca="1">OFFSET(IND!AA$25,$E127,0)</f>
        <v>6.2147845303375941</v>
      </c>
      <c r="Y127" s="207">
        <f ca="1">OFFSET(IND!AB$25,$E127,0)</f>
        <v>6.3935529985879107</v>
      </c>
      <c r="Z127" s="10">
        <f ca="1">OFFSET(IND!AC$25,$E127,0)</f>
        <v>6.6399347016015886</v>
      </c>
      <c r="AA127" s="10">
        <f ca="1">OFFSET(IND!AD$25,$E127,0)</f>
        <v>6.8227453505772262</v>
      </c>
      <c r="AB127" s="10">
        <f ca="1">OFFSET(IND!AE$25,$E127,0)</f>
        <v>7.0025379754699815</v>
      </c>
      <c r="AC127" s="10">
        <f ca="1">OFFSET(IND!AF$25,$E127,0)</f>
        <v>7.1714038754003422</v>
      </c>
      <c r="AD127" s="10">
        <f ca="1">OFFSET(IND!AG$25,$E127,0)</f>
        <v>7.33716899804657</v>
      </c>
      <c r="AE127" s="10">
        <f ca="1">OFFSET(IND!AH$25,$E127,0)</f>
        <v>7.4877454610273686</v>
      </c>
      <c r="AF127" s="10">
        <f ca="1">OFFSET(IND!AI$25,$E127,0)</f>
        <v>7.6482059246660663</v>
      </c>
      <c r="AG127" s="10">
        <f ca="1">OFFSET(IND!AJ$25,$E127,0)</f>
        <v>7.8407096493225694</v>
      </c>
      <c r="AH127" s="10">
        <f ca="1">OFFSET(IND!AK$25,$E127,0)</f>
        <v>8.0348042122443513</v>
      </c>
      <c r="AI127" s="10">
        <f ca="1">OFFSET(IND!AL$25,$E127,0)</f>
        <v>8.2457876713034448</v>
      </c>
      <c r="AJ127" s="10">
        <f ca="1">OFFSET(IND!AM$25,$E127,0)</f>
        <v>9.4788815876887771</v>
      </c>
      <c r="AK127" s="10">
        <f ca="1">OFFSET(IND!AN$25,$E127,0)</f>
        <v>11.02250108412176</v>
      </c>
      <c r="AL127" s="10">
        <f ca="1">OFFSET(IND!AO$25,$E127,0)</f>
        <v>13.747460233598792</v>
      </c>
      <c r="AM127" s="10">
        <f ca="1">OFFSET(IND!AP$25,$E127,0)</f>
        <v>16.524173646417079</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9.7413637140836169</v>
      </c>
      <c r="N128" s="10">
        <f ca="1">OFFSET(IND!Q$25,$E128,0)</f>
        <v>9.7513779661669719</v>
      </c>
      <c r="O128" s="204">
        <f ca="1">OFFSET(IND!R$25,$E128,0)</f>
        <v>8.9502377994985682</v>
      </c>
      <c r="P128" s="10">
        <f ca="1">OFFSET(IND!S$25,$E128,0)</f>
        <v>9.2614046584730687</v>
      </c>
      <c r="Q128" s="10">
        <f ca="1">OFFSET(IND!T$25,$E128,0)</f>
        <v>9.5013258078678824</v>
      </c>
      <c r="R128" s="10">
        <f ca="1">OFFSET(IND!U$25,$E128,0)</f>
        <v>9.7392568219619378</v>
      </c>
      <c r="S128" s="10">
        <f ca="1">OFFSET(IND!V$25,$E128,0)</f>
        <v>9.985704970146001</v>
      </c>
      <c r="T128" s="204">
        <f ca="1">OFFSET(IND!W$25,$E128,0)</f>
        <v>10.318185704442035</v>
      </c>
      <c r="U128" s="10">
        <f ca="1">OFFSET(IND!X$25,$E128,0)</f>
        <v>10.660508214615078</v>
      </c>
      <c r="V128" s="10">
        <f ca="1">OFFSET(IND!Y$25,$E128,0)</f>
        <v>11.031851748921026</v>
      </c>
      <c r="W128" s="10">
        <f ca="1">OFFSET(IND!Z$25,$E128,0)</f>
        <v>11.463368726752982</v>
      </c>
      <c r="X128" s="10">
        <f ca="1">OFFSET(IND!AA$25,$E128,0)</f>
        <v>11.959081974056341</v>
      </c>
      <c r="Y128" s="207">
        <f ca="1">OFFSET(IND!AB$25,$E128,0)</f>
        <v>12.490438968113043</v>
      </c>
      <c r="Z128" s="10">
        <f ca="1">OFFSET(IND!AC$25,$E128,0)</f>
        <v>13.010721035521968</v>
      </c>
      <c r="AA128" s="10">
        <f ca="1">OFFSET(IND!AD$25,$E128,0)</f>
        <v>13.503765499949667</v>
      </c>
      <c r="AB128" s="10">
        <f ca="1">OFFSET(IND!AE$25,$E128,0)</f>
        <v>14.016762459773378</v>
      </c>
      <c r="AC128" s="10">
        <f ca="1">OFFSET(IND!AF$25,$E128,0)</f>
        <v>14.516618327100971</v>
      </c>
      <c r="AD128" s="10">
        <f ca="1">OFFSET(IND!AG$25,$E128,0)</f>
        <v>14.968685418504112</v>
      </c>
      <c r="AE128" s="10">
        <f ca="1">OFFSET(IND!AH$25,$E128,0)</f>
        <v>15.430682007363549</v>
      </c>
      <c r="AF128" s="10">
        <f ca="1">OFFSET(IND!AI$25,$E128,0)</f>
        <v>15.922089154059565</v>
      </c>
      <c r="AG128" s="10">
        <f ca="1">OFFSET(IND!AJ$25,$E128,0)</f>
        <v>16.446448846888984</v>
      </c>
      <c r="AH128" s="10">
        <f ca="1">OFFSET(IND!AK$25,$E128,0)</f>
        <v>16.967180782179909</v>
      </c>
      <c r="AI128" s="10">
        <f ca="1">OFFSET(IND!AL$25,$E128,0)</f>
        <v>17.530414533494003</v>
      </c>
      <c r="AJ128" s="10">
        <f ca="1">OFFSET(IND!AM$25,$E128,0)</f>
        <v>20.705696262197058</v>
      </c>
      <c r="AK128" s="10">
        <f ca="1">OFFSET(IND!AN$25,$E128,0)</f>
        <v>24.588551029247739</v>
      </c>
      <c r="AL128" s="10">
        <f ca="1">OFFSET(IND!AO$25,$E128,0)</f>
        <v>31.52875868527687</v>
      </c>
      <c r="AM128" s="10">
        <f ca="1">OFFSET(IND!AP$25,$E128,0)</f>
        <v>38.586895181030606</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14.959887414756098</v>
      </c>
      <c r="N129" s="10">
        <f ca="1">OFFSET(IND!Q$25,$E129,0)</f>
        <v>14.975266378945001</v>
      </c>
      <c r="O129" s="204">
        <f ca="1">OFFSET(IND!R$25,$E129,0)</f>
        <v>13.744949243832703</v>
      </c>
      <c r="P129" s="10">
        <f ca="1">OFFSET(IND!S$25,$E129,0)</f>
        <v>14.222810589953248</v>
      </c>
      <c r="Q129" s="10">
        <f ca="1">OFFSET(IND!T$25,$E129,0)</f>
        <v>14.59125935017931</v>
      </c>
      <c r="R129" s="10">
        <f ca="1">OFFSET(IND!U$25,$E129,0)</f>
        <v>14.956651844269205</v>
      </c>
      <c r="S129" s="10">
        <f ca="1">OFFSET(IND!V$25,$E129,0)</f>
        <v>15.335124166894678</v>
      </c>
      <c r="T129" s="204">
        <f ca="1">OFFSET(IND!W$25,$E129,0)</f>
        <v>15.845717395792713</v>
      </c>
      <c r="U129" s="10">
        <f ca="1">OFFSET(IND!X$25,$E129,0)</f>
        <v>16.371424715838835</v>
      </c>
      <c r="V129" s="10">
        <f ca="1">OFFSET(IND!Y$25,$E129,0)</f>
        <v>16.941699846556219</v>
      </c>
      <c r="W129" s="10">
        <f ca="1">OFFSET(IND!Z$25,$E129,0)</f>
        <v>17.604383798761891</v>
      </c>
      <c r="X129" s="10">
        <f ca="1">OFFSET(IND!AA$25,$E129,0)</f>
        <v>18.36565445729812</v>
      </c>
      <c r="Y129" s="207">
        <f ca="1">OFFSET(IND!AB$25,$E129,0)</f>
        <v>19.181663492731133</v>
      </c>
      <c r="Z129" s="10">
        <f ca="1">OFFSET(IND!AC$25,$E129,0)</f>
        <v>19.980664677863068</v>
      </c>
      <c r="AA129" s="10">
        <f ca="1">OFFSET(IND!AD$25,$E129,0)</f>
        <v>20.737836865946282</v>
      </c>
      <c r="AB129" s="10">
        <f ca="1">OFFSET(IND!AE$25,$E129,0)</f>
        <v>21.525650255151699</v>
      </c>
      <c r="AC129" s="10">
        <f ca="1">OFFSET(IND!AF$25,$E129,0)</f>
        <v>22.293282767221342</v>
      </c>
      <c r="AD129" s="10">
        <f ca="1">OFFSET(IND!AG$25,$E129,0)</f>
        <v>22.987525687391724</v>
      </c>
      <c r="AE129" s="10">
        <f ca="1">OFFSET(IND!AH$25,$E129,0)</f>
        <v>23.697017413416319</v>
      </c>
      <c r="AF129" s="10">
        <f ca="1">OFFSET(IND!AI$25,$E129,0)</f>
        <v>24.451675160026333</v>
      </c>
      <c r="AG129" s="10">
        <f ca="1">OFFSET(IND!AJ$25,$E129,0)</f>
        <v>25.256938385977257</v>
      </c>
      <c r="AH129" s="10">
        <f ca="1">OFFSET(IND!AK$25,$E129,0)</f>
        <v>26.056630436686518</v>
      </c>
      <c r="AI129" s="10">
        <f ca="1">OFFSET(IND!AL$25,$E129,0)</f>
        <v>26.921592854183338</v>
      </c>
      <c r="AJ129" s="10">
        <f ca="1">OFFSET(IND!AM$25,$E129,0)</f>
        <v>31.797897503690862</v>
      </c>
      <c r="AK129" s="10">
        <f ca="1">OFFSET(IND!AN$25,$E129,0)</f>
        <v>37.760827527435644</v>
      </c>
      <c r="AL129" s="10">
        <f ca="1">OFFSET(IND!AO$25,$E129,0)</f>
        <v>48.418957971648403</v>
      </c>
      <c r="AM129" s="10">
        <f ca="1">OFFSET(IND!AP$25,$E129,0)</f>
        <v>59.258192644900717</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1.1781810157853607</v>
      </c>
      <c r="N130" s="10">
        <f ca="1">OFFSET(IND!Q$25,$E130,0)</f>
        <v>1.1793922016150038</v>
      </c>
      <c r="O130" s="204">
        <f ca="1">OFFSET(IND!R$25,$E130,0)</f>
        <v>1.082497335243553</v>
      </c>
      <c r="P130" s="10">
        <f ca="1">OFFSET(IND!S$25,$E130,0)</f>
        <v>1.1201317873331806</v>
      </c>
      <c r="Q130" s="10">
        <f ca="1">OFFSET(IND!T$25,$E130,0)</f>
        <v>1.1491493409118134</v>
      </c>
      <c r="R130" s="10">
        <f ca="1">OFFSET(IND!U$25,$E130,0)</f>
        <v>1.1779261951695899</v>
      </c>
      <c r="S130" s="10">
        <f ca="1">OFFSET(IND!V$25,$E130,0)</f>
        <v>1.2077331645106619</v>
      </c>
      <c r="T130" s="204">
        <f ca="1">OFFSET(IND!W$25,$E130,0)</f>
        <v>1.2479454490284476</v>
      </c>
      <c r="U130" s="10">
        <f ca="1">OFFSET(IND!X$25,$E130,0)</f>
        <v>1.2893480590325042</v>
      </c>
      <c r="V130" s="10">
        <f ca="1">OFFSET(IND!Y$25,$E130,0)</f>
        <v>1.3342606518988784</v>
      </c>
      <c r="W130" s="10">
        <f ca="1">OFFSET(IND!Z$25,$E130,0)</f>
        <v>1.3864509946673818</v>
      </c>
      <c r="X130" s="10">
        <f ca="1">OFFSET(IND!AA$25,$E130,0)</f>
        <v>1.4464056328872597</v>
      </c>
      <c r="Y130" s="207">
        <f ca="1">OFFSET(IND!AB$25,$E130,0)</f>
        <v>1.5106712471664276</v>
      </c>
      <c r="Z130" s="10">
        <f ca="1">OFFSET(IND!AC$25,$E130,0)</f>
        <v>1.5735973910479588</v>
      </c>
      <c r="AA130" s="10">
        <f ca="1">OFFSET(IND!AD$25,$E130,0)</f>
        <v>1.6332292500952648</v>
      </c>
      <c r="AB130" s="10">
        <f ca="1">OFFSET(IND!AE$25,$E130,0)</f>
        <v>1.6952742878291587</v>
      </c>
      <c r="AC130" s="10">
        <f ca="1">OFFSET(IND!AF$25,$E130,0)</f>
        <v>1.755729960238029</v>
      </c>
      <c r="AD130" s="10">
        <f ca="1">OFFSET(IND!AG$25,$E130,0)</f>
        <v>1.8104057613460864</v>
      </c>
      <c r="AE130" s="10">
        <f ca="1">OFFSET(IND!AH$25,$E130,0)</f>
        <v>1.8662824975329138</v>
      </c>
      <c r="AF130" s="10">
        <f ca="1">OFFSET(IND!AI$25,$E130,0)</f>
        <v>1.925716329206959</v>
      </c>
      <c r="AG130" s="10">
        <f ca="1">OFFSET(IND!AJ$25,$E130,0)</f>
        <v>1.9891356464265277</v>
      </c>
      <c r="AH130" s="10">
        <f ca="1">OFFSET(IND!AK$25,$E130,0)</f>
        <v>2.0521162001231263</v>
      </c>
      <c r="AI130" s="10">
        <f ca="1">OFFSET(IND!AL$25,$E130,0)</f>
        <v>2.1202371873611296</v>
      </c>
      <c r="AJ130" s="10">
        <f ca="1">OFFSET(IND!AM$25,$E130,0)</f>
        <v>2.5042754762835946</v>
      </c>
      <c r="AK130" s="10">
        <f ca="1">OFFSET(IND!AN$25,$E130,0)</f>
        <v>2.973892042080938</v>
      </c>
      <c r="AL130" s="10">
        <f ca="1">OFFSET(IND!AO$25,$E130,0)</f>
        <v>3.8132838506549329</v>
      </c>
      <c r="AM130" s="10">
        <f ca="1">OFFSET(IND!AP$25,$E130,0)</f>
        <v>4.6669387053747418</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1.3775818909271935</v>
      </c>
      <c r="N131" s="10">
        <f ca="1">OFFSET(IND!Q$25,$E131,0)</f>
        <v>1.3789980635213104</v>
      </c>
      <c r="O131" s="204">
        <f ca="1">OFFSET(IND!R$25,$E131,0)</f>
        <v>1.26570425599196</v>
      </c>
      <c r="P131" s="10">
        <f ca="1">OFFSET(IND!S$25,$E131,0)</f>
        <v>1.3097081390787022</v>
      </c>
      <c r="Q131" s="10">
        <f ca="1">OFFSET(IND!T$25,$E131,0)</f>
        <v>1.3436367593784344</v>
      </c>
      <c r="R131" s="10">
        <f ca="1">OFFSET(IND!U$25,$E131,0)</f>
        <v>1.3772839432765205</v>
      </c>
      <c r="S131" s="10">
        <f ca="1">OFFSET(IND!V$25,$E131,0)</f>
        <v>1.4121355837609089</v>
      </c>
      <c r="T131" s="204">
        <f ca="1">OFFSET(IND!W$25,$E131,0)</f>
        <v>1.4591535837136476</v>
      </c>
      <c r="U131" s="10">
        <f ca="1">OFFSET(IND!X$25,$E131,0)</f>
        <v>1.5075633654148832</v>
      </c>
      <c r="V131" s="10">
        <f ca="1">OFFSET(IND!Y$25,$E131,0)</f>
        <v>1.5600771759230763</v>
      </c>
      <c r="W131" s="10">
        <f ca="1">OFFSET(IND!Z$25,$E131,0)</f>
        <v>1.6211004568246512</v>
      </c>
      <c r="X131" s="10">
        <f ca="1">OFFSET(IND!AA$25,$E131,0)</f>
        <v>1.6912020989171781</v>
      </c>
      <c r="Y131" s="207">
        <f ca="1">OFFSET(IND!AB$25,$E131,0)</f>
        <v>1.7663443268551153</v>
      </c>
      <c r="Z131" s="10">
        <f ca="1">OFFSET(IND!AC$25,$E131,0)</f>
        <v>1.8399203861496141</v>
      </c>
      <c r="AA131" s="10">
        <f ca="1">OFFSET(IND!AD$25,$E131,0)</f>
        <v>1.9096446204101136</v>
      </c>
      <c r="AB131" s="10">
        <f ca="1">OFFSET(IND!AE$25,$E131,0)</f>
        <v>1.982190451024378</v>
      </c>
      <c r="AC131" s="10">
        <f ca="1">OFFSET(IND!AF$25,$E131,0)</f>
        <v>2.0528779246794948</v>
      </c>
      <c r="AD131" s="10">
        <f ca="1">OFFSET(IND!AG$25,$E131,0)</f>
        <v>2.1168073145349151</v>
      </c>
      <c r="AE131" s="10">
        <f ca="1">OFFSET(IND!AH$25,$E131,0)</f>
        <v>2.1821408913484741</v>
      </c>
      <c r="AF131" s="10">
        <f ca="1">OFFSET(IND!AI$25,$E131,0)</f>
        <v>2.2516335831552614</v>
      </c>
      <c r="AG131" s="10">
        <f ca="1">OFFSET(IND!AJ$25,$E131,0)</f>
        <v>2.3257862827541498</v>
      </c>
      <c r="AH131" s="10">
        <f ca="1">OFFSET(IND!AK$25,$E131,0)</f>
        <v>2.3994259604357393</v>
      </c>
      <c r="AI131" s="10">
        <f ca="1">OFFSET(IND!AL$25,$E131,0)</f>
        <v>2.479076062715313</v>
      </c>
      <c r="AJ131" s="10">
        <f ca="1">OFFSET(IND!AM$25,$E131,0)</f>
        <v>2.9281107909566262</v>
      </c>
      <c r="AK131" s="10">
        <f ca="1">OFFSET(IND!AN$25,$E131,0)</f>
        <v>3.4772074646036719</v>
      </c>
      <c r="AL131" s="10">
        <f ca="1">OFFSET(IND!AO$25,$E131,0)</f>
        <v>4.4586618755910745</v>
      </c>
      <c r="AM131" s="10">
        <f ca="1">OFFSET(IND!AP$25,$E131,0)</f>
        <v>5.4567932774794334</v>
      </c>
    </row>
    <row r="132" spans="1:39">
      <c r="A132" s="35" t="s">
        <v>385</v>
      </c>
      <c r="B132">
        <v>7.8658203618</v>
      </c>
      <c r="E132" s="129">
        <f ca="1">MATCH(F132,IND!$D$26:$D$255,0)</f>
        <v>228</v>
      </c>
      <c r="F132" s="4" t="str">
        <f>A132</f>
        <v>IOTR</v>
      </c>
      <c r="G132" s="10">
        <f ca="1">OFFSET(IND!J$25,$E132,0)</f>
        <v>9.4685659246785185</v>
      </c>
      <c r="H132" s="10">
        <f ca="1">OFFSET(IND!K$25,$E132,0)</f>
        <v>9.7322396423777064</v>
      </c>
      <c r="I132" s="10">
        <f ca="1">OFFSET(IND!L$25,$E132,0)</f>
        <v>9.9187176782923192</v>
      </c>
      <c r="J132" s="10">
        <f ca="1">OFFSET(IND!M$25,$E132,0)</f>
        <v>37.630000000000003</v>
      </c>
      <c r="K132" s="10">
        <f ca="1">OFFSET(IND!N$25,$E132,0)</f>
        <v>37.630000000000003</v>
      </c>
      <c r="L132" s="10">
        <f ca="1">OFFSET(IND!O$25,$E132,0)</f>
        <v>37.630000000000003</v>
      </c>
      <c r="M132" s="10">
        <f ca="1">OFFSET(IND!P$25,$E132,0)</f>
        <v>38.063561437266841</v>
      </c>
      <c r="N132" s="10">
        <f ca="1">OFFSET(IND!Q$25,$E132,0)</f>
        <v>38.022776516787751</v>
      </c>
      <c r="O132" s="204">
        <f ca="1">OFFSET(IND!R$25,$E132,0)</f>
        <v>34.459859061456903</v>
      </c>
      <c r="P132" s="10">
        <f ca="1">OFFSET(IND!S$25,$E132,0)</f>
        <v>35.726738106030894</v>
      </c>
      <c r="Q132" s="10">
        <f ca="1">OFFSET(IND!T$25,$E132,0)</f>
        <v>36.706059628341215</v>
      </c>
      <c r="R132" s="10">
        <f ca="1">OFFSET(IND!U$25,$E132,0)</f>
        <v>37.665219825790345</v>
      </c>
      <c r="S132" s="10">
        <f ca="1">OFFSET(IND!V$25,$E132,0)</f>
        <v>38.654476870561197</v>
      </c>
      <c r="T132" s="204">
        <f ca="1">OFFSET(IND!W$25,$E132,0)</f>
        <v>39.993039509817109</v>
      </c>
      <c r="U132" s="10">
        <f ca="1">OFFSET(IND!X$25,$E132,0)</f>
        <v>41.375216822384665</v>
      </c>
      <c r="V132" s="10">
        <f ca="1">OFFSET(IND!Y$25,$E132,0)</f>
        <v>42.879108008320358</v>
      </c>
      <c r="W132" s="10">
        <f ca="1">OFFSET(IND!Z$25,$E132,0)</f>
        <v>44.530759069193437</v>
      </c>
      <c r="X132" s="10">
        <f ca="1">OFFSET(IND!AA$25,$E132,0)</f>
        <v>46.460810539046093</v>
      </c>
      <c r="Y132" s="207">
        <f ca="1">OFFSET(IND!AB$25,$E132,0)</f>
        <v>48.560788908451038</v>
      </c>
      <c r="Z132" s="10">
        <f ca="1">OFFSET(IND!AC$25,$E132,0)</f>
        <v>50.781794295665193</v>
      </c>
      <c r="AA132" s="10">
        <f ca="1">OFFSET(IND!AD$25,$E132,0)</f>
        <v>52.79742617130443</v>
      </c>
      <c r="AB132" s="10">
        <f ca="1">OFFSET(IND!AE$25,$E132,0)</f>
        <v>54.915793343277564</v>
      </c>
      <c r="AC132" s="10">
        <f ca="1">OFFSET(IND!AF$25,$E132,0)</f>
        <v>57.038911414886606</v>
      </c>
      <c r="AD132" s="10">
        <f ca="1">OFFSET(IND!AG$25,$E132,0)</f>
        <v>58.991441171346807</v>
      </c>
      <c r="AE132" s="10">
        <f ca="1">OFFSET(IND!AH$25,$E132,0)</f>
        <v>60.983223151033975</v>
      </c>
      <c r="AF132" s="10">
        <f ca="1">OFFSET(IND!AI$25,$E132,0)</f>
        <v>63.023401394636956</v>
      </c>
      <c r="AG132" s="10">
        <f ca="1">OFFSET(IND!AJ$25,$E132,0)</f>
        <v>65.132794892940069</v>
      </c>
      <c r="AH132" s="10">
        <f ca="1">OFFSET(IND!AK$25,$E132,0)</f>
        <v>67.234008262556912</v>
      </c>
      <c r="AI132" s="10">
        <f ca="1">OFFSET(IND!AL$25,$E132,0)</f>
        <v>69.492794208125844</v>
      </c>
      <c r="AJ132" s="10">
        <f ca="1">OFFSET(IND!AM$25,$E132,0)</f>
        <v>82.282678902380397</v>
      </c>
      <c r="AK132" s="10">
        <f ca="1">OFFSET(IND!AN$25,$E132,0)</f>
        <v>97.993421032347868</v>
      </c>
      <c r="AL132" s="10">
        <f ca="1">OFFSET(IND!AO$25,$E132,0)</f>
        <v>126.00723828395077</v>
      </c>
      <c r="AM132" s="10">
        <f ca="1">OFFSET(IND!AP$25,$E132,0)</f>
        <v>154.50786510817304</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2.2166294765726118</v>
      </c>
      <c r="N133" s="10">
        <f ca="1">OFFSET(IND!Q$25,$E133,0)</f>
        <v>2.2151621827595132</v>
      </c>
      <c r="O133" s="204">
        <f ca="1">OFFSET(IND!R$25,$E133,0)</f>
        <v>2.0587260885322287</v>
      </c>
      <c r="P133" s="10">
        <f ca="1">OFFSET(IND!S$25,$E133,0)</f>
        <v>2.1325981924419195</v>
      </c>
      <c r="Q133" s="10">
        <f ca="1">OFFSET(IND!T$25,$E133,0)</f>
        <v>2.186976714839036</v>
      </c>
      <c r="R133" s="10">
        <f ca="1">OFFSET(IND!U$25,$E133,0)</f>
        <v>2.241385706511525</v>
      </c>
      <c r="S133" s="10">
        <f ca="1">OFFSET(IND!V$25,$E133,0)</f>
        <v>2.2991449625815079</v>
      </c>
      <c r="T133" s="204">
        <f ca="1">OFFSET(IND!W$25,$E133,0)</f>
        <v>2.3759149055059239</v>
      </c>
      <c r="U133" s="10">
        <f ca="1">OFFSET(IND!X$25,$E133,0)</f>
        <v>2.4557527717738235</v>
      </c>
      <c r="V133" s="10">
        <f ca="1">OFFSET(IND!Y$25,$E133,0)</f>
        <v>2.5432399237994265</v>
      </c>
      <c r="W133" s="10">
        <f ca="1">OFFSET(IND!Z$25,$E133,0)</f>
        <v>2.6347418037132817</v>
      </c>
      <c r="X133" s="10">
        <f ca="1">OFFSET(IND!AA$25,$E133,0)</f>
        <v>2.7429951508660828</v>
      </c>
      <c r="Y133" s="207">
        <f ca="1">OFFSET(IND!AB$25,$E133,0)</f>
        <v>2.8622611319613727</v>
      </c>
      <c r="Z133" s="10">
        <f ca="1">OFFSET(IND!AC$25,$E133,0)</f>
        <v>2.9859474953482956</v>
      </c>
      <c r="AA133" s="10">
        <f ca="1">OFFSET(IND!AD$25,$E133,0)</f>
        <v>3.1001052894349477</v>
      </c>
      <c r="AB133" s="10">
        <f ca="1">OFFSET(IND!AE$25,$E133,0)</f>
        <v>3.2125201127658314</v>
      </c>
      <c r="AC133" s="10">
        <f ca="1">OFFSET(IND!AF$25,$E133,0)</f>
        <v>3.3233539461177135</v>
      </c>
      <c r="AD133" s="10">
        <f ca="1">OFFSET(IND!AG$25,$E133,0)</f>
        <v>3.3679968487168406</v>
      </c>
      <c r="AE133" s="10">
        <f ca="1">OFFSET(IND!AH$25,$E133,0)</f>
        <v>3.452236077121476</v>
      </c>
      <c r="AF133" s="10">
        <f ca="1">OFFSET(IND!AI$25,$E133,0)</f>
        <v>3.5426662914920559</v>
      </c>
      <c r="AG133" s="10">
        <f ca="1">OFFSET(IND!AJ$25,$E133,0)</f>
        <v>3.6435567247263263</v>
      </c>
      <c r="AH133" s="10">
        <f ca="1">OFFSET(IND!AK$25,$E133,0)</f>
        <v>3.7446713326374712</v>
      </c>
      <c r="AI133" s="10">
        <f ca="1">OFFSET(IND!AL$25,$E133,0)</f>
        <v>3.8546231751814184</v>
      </c>
      <c r="AJ133" s="10">
        <f ca="1">OFFSET(IND!AM$25,$E133,0)</f>
        <v>4.3956993687177173</v>
      </c>
      <c r="AK133" s="10">
        <f ca="1">OFFSET(IND!AN$25,$E133,0)</f>
        <v>5.1943320950248602</v>
      </c>
      <c r="AL133" s="10">
        <f ca="1">OFFSET(IND!AO$25,$E133,0)</f>
        <v>6.4911149260731476</v>
      </c>
      <c r="AM133" s="10">
        <f ca="1">OFFSET(IND!AP$25,$E133,0)</f>
        <v>7.8308238459166146</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0.67016340993169699</v>
      </c>
      <c r="N134" s="10">
        <f ca="1">OFFSET(IND!Q$25,$E134,0)</f>
        <v>0.66971979649266689</v>
      </c>
      <c r="O134" s="204">
        <f ca="1">OFFSET(IND!R$25,$E134,0)</f>
        <v>0.62242377906991964</v>
      </c>
      <c r="P134" s="10">
        <f ca="1">OFFSET(IND!S$25,$E134,0)</f>
        <v>0.64475785951871645</v>
      </c>
      <c r="Q134" s="10">
        <f ca="1">OFFSET(IND!T$25,$E134,0)</f>
        <v>0.66119835910687808</v>
      </c>
      <c r="R134" s="10">
        <f ca="1">OFFSET(IND!U$25,$E134,0)</f>
        <v>0.67764807060605037</v>
      </c>
      <c r="S134" s="10">
        <f ca="1">OFFSET(IND!V$25,$E134,0)</f>
        <v>0.69511068238311158</v>
      </c>
      <c r="T134" s="204">
        <f ca="1">OFFSET(IND!W$25,$E134,0)</f>
        <v>0.71832087933945576</v>
      </c>
      <c r="U134" s="10">
        <f ca="1">OFFSET(IND!X$25,$E134,0)</f>
        <v>0.74245861515198142</v>
      </c>
      <c r="V134" s="10">
        <f ca="1">OFFSET(IND!Y$25,$E134,0)</f>
        <v>0.76890899341607755</v>
      </c>
      <c r="W134" s="10">
        <f ca="1">OFFSET(IND!Z$25,$E134,0)</f>
        <v>0.79657316214897989</v>
      </c>
      <c r="X134" s="10">
        <f ca="1">OFFSET(IND!AA$25,$E134,0)</f>
        <v>0.82930187618584938</v>
      </c>
      <c r="Y134" s="207">
        <f ca="1">OFFSET(IND!AB$25,$E134,0)</f>
        <v>0.86536008863155511</v>
      </c>
      <c r="Z134" s="10">
        <f ca="1">OFFSET(IND!AC$25,$E134,0)</f>
        <v>0.90275473483900215</v>
      </c>
      <c r="AA134" s="10">
        <f ca="1">OFFSET(IND!AD$25,$E134,0)</f>
        <v>0.93726856647571011</v>
      </c>
      <c r="AB134" s="10">
        <f ca="1">OFFSET(IND!AE$25,$E134,0)</f>
        <v>0.97125543804198589</v>
      </c>
      <c r="AC134" s="10">
        <f ca="1">OFFSET(IND!AF$25,$E134,0)</f>
        <v>1.0047643219036888</v>
      </c>
      <c r="AD134" s="10">
        <f ca="1">OFFSET(IND!AG$25,$E134,0)</f>
        <v>1.0182614084268453</v>
      </c>
      <c r="AE134" s="10">
        <f ca="1">OFFSET(IND!AH$25,$E134,0)</f>
        <v>1.0437298275534175</v>
      </c>
      <c r="AF134" s="10">
        <f ca="1">OFFSET(IND!AI$25,$E134,0)</f>
        <v>1.0710699948948477</v>
      </c>
      <c r="AG134" s="10">
        <f ca="1">OFFSET(IND!AJ$25,$E134,0)</f>
        <v>1.1015726465469899</v>
      </c>
      <c r="AH134" s="10">
        <f ca="1">OFFSET(IND!AK$25,$E134,0)</f>
        <v>1.1321430739223473</v>
      </c>
      <c r="AI134" s="10">
        <f ca="1">OFFSET(IND!AL$25,$E134,0)</f>
        <v>1.1653853015956248</v>
      </c>
      <c r="AJ134" s="10">
        <f ca="1">OFFSET(IND!AM$25,$E134,0)</f>
        <v>1.3289712643041158</v>
      </c>
      <c r="AK134" s="10">
        <f ca="1">OFFSET(IND!AN$25,$E134,0)</f>
        <v>1.5704254346116404</v>
      </c>
      <c r="AL134" s="10">
        <f ca="1">OFFSET(IND!AO$25,$E134,0)</f>
        <v>1.9624875330278131</v>
      </c>
      <c r="AM134" s="10">
        <f ca="1">OFFSET(IND!AP$25,$E134,0)</f>
        <v>2.367527666043836</v>
      </c>
    </row>
    <row r="135" spans="1:39" s="4" customFormat="1">
      <c r="A135" s="35" t="s">
        <v>612</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4.3476514859650628</v>
      </c>
      <c r="N135" s="10">
        <f ca="1">OFFSET(IND!Q$25,$E135,0)</f>
        <v>4.2917804550454539</v>
      </c>
      <c r="O135" s="204">
        <f ca="1">OFFSET(IND!R$25,$E135,0)</f>
        <v>3.9421733809354649</v>
      </c>
      <c r="P135" s="10">
        <f ca="1">OFFSET(IND!S$25,$E135,0)</f>
        <v>4.3045413934939321</v>
      </c>
      <c r="Q135" s="10">
        <f ca="1">OFFSET(IND!T$25,$E135,0)</f>
        <v>4.2940840388421027</v>
      </c>
      <c r="R135" s="10">
        <f ca="1">OFFSET(IND!U$25,$E135,0)</f>
        <v>4.2911136678954875</v>
      </c>
      <c r="S135" s="10">
        <f ca="1">OFFSET(IND!V$25,$E135,0)</f>
        <v>4.2931577633809797</v>
      </c>
      <c r="T135" s="204">
        <f ca="1">OFFSET(IND!W$25,$E135,0)</f>
        <v>4.3024609390527928</v>
      </c>
      <c r="U135" s="10">
        <f ca="1">OFFSET(IND!X$25,$E135,0)</f>
        <v>4.3906868297936228</v>
      </c>
      <c r="V135" s="10">
        <f ca="1">OFFSET(IND!Y$25,$E135,0)</f>
        <v>4.490472787015988</v>
      </c>
      <c r="W135" s="10">
        <f ca="1">OFFSET(IND!Z$25,$E135,0)</f>
        <v>4.584021789634523</v>
      </c>
      <c r="X135" s="10">
        <f ca="1">OFFSET(IND!AA$25,$E135,0)</f>
        <v>4.6873094474375749</v>
      </c>
      <c r="Y135" s="207">
        <f ca="1">OFFSET(IND!AB$25,$E135,0)</f>
        <v>4.8046286255935069</v>
      </c>
      <c r="Z135" s="10">
        <f ca="1">OFFSET(IND!AC$25,$E135,0)</f>
        <v>4.9974504385417164</v>
      </c>
      <c r="AA135" s="10">
        <f ca="1">OFFSET(IND!AD$25,$E135,0)</f>
        <v>5.1564160016405634</v>
      </c>
      <c r="AB135" s="10">
        <f ca="1">OFFSET(IND!AE$25,$E135,0)</f>
        <v>5.3186769333600612</v>
      </c>
      <c r="AC135" s="10">
        <f ca="1">OFFSET(IND!AF$25,$E135,0)</f>
        <v>5.476058517235983</v>
      </c>
      <c r="AD135" s="10">
        <f ca="1">OFFSET(IND!AG$25,$E135,0)</f>
        <v>5.649012460164899</v>
      </c>
      <c r="AE135" s="10">
        <f ca="1">OFFSET(IND!AH$25,$E135,0)</f>
        <v>5.8086388868218828</v>
      </c>
      <c r="AF135" s="10">
        <f ca="1">OFFSET(IND!AI$25,$E135,0)</f>
        <v>5.9670829894194855</v>
      </c>
      <c r="AG135" s="10">
        <f ca="1">OFFSET(IND!AJ$25,$E135,0)</f>
        <v>6.1268594586148</v>
      </c>
      <c r="AH135" s="10">
        <f ca="1">OFFSET(IND!AK$25,$E135,0)</f>
        <v>6.282444181974209</v>
      </c>
      <c r="AI135" s="10">
        <f ca="1">OFFSET(IND!AL$25,$E135,0)</f>
        <v>6.4467099524171498</v>
      </c>
      <c r="AJ135" s="10">
        <f ca="1">OFFSET(IND!AM$25,$E135,0)</f>
        <v>7.3503108391492304</v>
      </c>
      <c r="AK135" s="10">
        <f ca="1">OFFSET(IND!AN$25,$E135,0)</f>
        <v>8.4682797425744347</v>
      </c>
      <c r="AL135" s="10">
        <f ca="1">OFFSET(IND!AO$25,$E135,0)</f>
        <v>10.454121529949539</v>
      </c>
      <c r="AM135" s="10">
        <f ca="1">OFFSET(IND!AP$25,$E135,0)</f>
        <v>12.475691320106833</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T6" sqref="T6"/>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48" t="s">
        <v>197</v>
      </c>
      <c r="C2" s="348"/>
    </row>
    <row r="3" spans="1:48">
      <c r="A3" s="4" t="s">
        <v>16</v>
      </c>
    </row>
    <row r="4" spans="1:48" ht="15.75" thickBot="1">
      <c r="A4" s="4" t="s">
        <v>16</v>
      </c>
      <c r="B4" s="348" t="s">
        <v>11</v>
      </c>
      <c r="C4" s="348"/>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cm="1">
        <f t="array" ref="K6">INDEX(Drivers!$C$7:$AG$22,$D$6,MATCH(K$4,Drivers!$C$5:$AG$5,0))</f>
        <v>69.817113338466598</v>
      </c>
      <c r="L6" s="126" cm="1">
        <f t="array" ref="L6">INDEX(Drivers!$C$7:$AG$22,$D$6,MATCH(L$4,Drivers!$C$5:$AG$5,0))</f>
        <v>73.084999999999994</v>
      </c>
      <c r="M6" s="126" cm="1">
        <f t="array" ref="M6">INDEX(Drivers!$C$7:$AG$22,$D$6,MATCH(M$4,Drivers!$C$5:$AG$5,0))</f>
        <v>76.058999999999997</v>
      </c>
      <c r="N6" s="126" cm="1">
        <f t="array" ref="N6">INDEX(Drivers!$C$7:$AG$22,$D$6,MATCH(N$4,Drivers!$C$5:$AG$5,0))</f>
        <v>75.036000000000001</v>
      </c>
      <c r="O6" s="126" cm="1">
        <f t="array" ref="O6">INDEX(Drivers!$C$7:$AG$22,$D$6,MATCH(O$4,Drivers!$C$5:$AG$5,0))</f>
        <v>74.197000000000003</v>
      </c>
      <c r="P6" s="126" cm="1">
        <f t="array" ref="P6">INDEX(Drivers!$C$7:$AG$22,$D$6,MATCH(P$4,Drivers!$C$5:$AG$5,0))</f>
        <v>76.781999999999996</v>
      </c>
      <c r="Q6" s="126" cm="1">
        <f t="array" ref="Q6">INDEX(Drivers!$C$7:$AG$22,$D$6,MATCH(Q$4,Drivers!$C$5:$AG$5,0))</f>
        <v>75.613</v>
      </c>
      <c r="R6" s="126" cm="1">
        <f t="array" ref="R6">INDEX(Drivers!$C$7:$AG$22,$D$6,MATCH(R$4,Drivers!$C$5:$AG$5,0))</f>
        <v>74.427999999999997</v>
      </c>
      <c r="S6" s="126" cm="1">
        <f t="array" ref="S6">INDEX(Drivers!$C$7:$AG$22,$D$6,MATCH(S$4,Drivers!$C$5:$AG$5,0))</f>
        <v>71.725999999999999</v>
      </c>
      <c r="T6" s="126" cm="1">
        <f t="array" ref="T6">INDEX(Drivers!$C$7:$AG$22,$D$6,MATCH(T$4,Drivers!$C$5:$AG$5,0))</f>
        <v>74.22220853179671</v>
      </c>
      <c r="U6" s="126" cm="1">
        <f t="array" ref="U6">INDEX(Drivers!$C$7:$AG$22,$D$6,MATCH(U$4,Drivers!$C$5:$AG$5,0))</f>
        <v>76.28172838020599</v>
      </c>
      <c r="V6" s="126" cm="1">
        <f t="array" ref="V6">INDEX(Drivers!$C$7:$AG$22,$D$6,MATCH(V$4,Drivers!$C$5:$AG$5,0))</f>
        <v>77.919788980770093</v>
      </c>
      <c r="W6" s="126" cm="1">
        <f t="array" ref="W6">INDEX(Drivers!$C$7:$AG$22,$D$6,MATCH(W$4,Drivers!$C$5:$AG$5,0))</f>
        <v>79.666475583750866</v>
      </c>
      <c r="X6" s="126" cm="1">
        <f t="array" ref="X6">INDEX(Drivers!$C$7:$AG$22,$D$6,MATCH(X$4,Drivers!$C$5:$AG$5,0))</f>
        <v>82.287201367859353</v>
      </c>
      <c r="Y6" s="126" cm="1">
        <f t="array" ref="Y6">INDEX(Drivers!$C$7:$AG$22,$D$6,MATCH(Y$4,Drivers!$C$5:$AG$5,0))</f>
        <v>84.791045201084501</v>
      </c>
      <c r="Z6" s="126" cm="1">
        <f t="array" ref="Z6">INDEX(Drivers!$C$7:$AG$22,$D$6,MATCH(Z$4,Drivers!$C$5:$AG$5,0))</f>
        <v>87.384196531142521</v>
      </c>
      <c r="AA6" s="126" cm="1">
        <f t="array" ref="AA6">INDEX(Drivers!$C$7:$AG$22,$D$6,MATCH(AA$4,Drivers!$C$5:$AG$5,0))</f>
        <v>90.156692419108197</v>
      </c>
      <c r="AB6" s="126" cm="1">
        <f t="array" ref="AB6">INDEX(Drivers!$C$7:$AG$22,$D$6,MATCH(AB$4,Drivers!$C$5:$AG$5,0))</f>
        <v>93.444067567833571</v>
      </c>
      <c r="AC6" s="126" cm="1">
        <f t="array" ref="AC6">INDEX(Drivers!$C$7:$AG$22,$D$6,MATCH(AC$4,Drivers!$C$5:$AG$5,0))</f>
        <v>96.810551645104255</v>
      </c>
      <c r="AD6" s="126" cm="1">
        <f t="array" ref="AD6">INDEX(Drivers!$C$7:$AG$22,$D$6,MATCH(AD$4,Drivers!$C$5:$AG$5,0))</f>
        <v>100.9220798045767</v>
      </c>
      <c r="AE6" s="126" cm="1">
        <f t="array" ref="AE6">INDEX(Drivers!$C$7:$AG$22,$D$6,MATCH(AE$4,Drivers!$C$5:$AG$5,0))</f>
        <v>104.19272698609252</v>
      </c>
      <c r="AF6" s="126" cm="1">
        <f t="array" ref="AF6">INDEX(Drivers!$C$7:$AG$22,$D$6,MATCH(AF$4,Drivers!$C$5:$AG$5,0))</f>
        <v>107.60140779297943</v>
      </c>
      <c r="AG6" s="126" cm="1">
        <f t="array" ref="AG6">INDEX(Drivers!$C$7:$AG$22,$D$6,MATCH(AG$4,Drivers!$C$5:$AG$5,0))</f>
        <v>111.02963938810916</v>
      </c>
      <c r="AH6" s="126" cm="1">
        <f t="array" ref="AH6">INDEX(Drivers!$C$7:$AG$22,$D$6,MATCH(AH$4,Drivers!$C$5:$AG$5,0))</f>
        <v>113.85767799336436</v>
      </c>
      <c r="AI6" s="126" cm="1">
        <f t="array" ref="AI6">INDEX(Drivers!$C$7:$AG$22,$D$6,MATCH(AI$4,Drivers!$C$5:$AG$5,0))</f>
        <v>116.76463019763113</v>
      </c>
      <c r="AJ6" s="126" cm="1">
        <f t="array" ref="AJ6">INDEX(Drivers!$C$7:$AG$22,$D$6,MATCH(AJ$4,Drivers!$C$5:$AG$5,0))</f>
        <v>119.60412884529698</v>
      </c>
      <c r="AK6" s="126" cm="1">
        <f t="array" ref="AK6">INDEX(Drivers!$C$7:$AG$22,$D$6,MATCH(AK$4,Drivers!$C$5:$AG$5,0))</f>
        <v>122.43389030180133</v>
      </c>
      <c r="AL6" s="126" cm="1">
        <f t="array" ref="AL6">INDEX(Drivers!$C$7:$AG$22,$D$6,MATCH(AL$4,Drivers!$C$5:$AG$5,0))</f>
        <v>125.12994412777853</v>
      </c>
      <c r="AM6" s="126" cm="1">
        <f t="array" ref="AM6">INDEX(Drivers!$C$7:$AG$22,$D$6,MATCH(AM$4,Drivers!$C$5:$AG$5,0))</f>
        <v>128.15103246173416</v>
      </c>
      <c r="AN6" s="126" cm="1">
        <f t="array" ref="AN6">INDEX(Drivers!$C$7:$AG$22,$D$6,MATCH(AN$4,Drivers!$C$5:$AG$5,0))</f>
        <v>146.00244757782664</v>
      </c>
      <c r="AO6" s="126" cm="1">
        <f t="array" ref="AO6">INDEX(Drivers!$C$7:$AG$22,$D$6,MATCH(AO$4,Drivers!$C$5:$AG$5,0))</f>
        <v>168.69862181955742</v>
      </c>
      <c r="AP6" s="126">
        <f>AO6</f>
        <v>168.69862181955742</v>
      </c>
      <c r="AQ6" s="126"/>
      <c r="AR6" s="126"/>
      <c r="AS6" s="24"/>
      <c r="AT6" s="24"/>
      <c r="AU6" s="24"/>
      <c r="AV6" s="24"/>
    </row>
    <row r="7" spans="1:48">
      <c r="A7" s="4" t="s">
        <v>16</v>
      </c>
      <c r="B7" s="25"/>
    </row>
    <row r="8" spans="1:48" ht="15.75" thickBot="1">
      <c r="A8" s="4" t="s">
        <v>16</v>
      </c>
      <c r="B8" s="348" t="s">
        <v>285</v>
      </c>
      <c r="C8" s="348"/>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48" t="s">
        <v>12</v>
      </c>
      <c r="C16" s="348"/>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2.7870292392881866</v>
      </c>
      <c r="U22" s="6">
        <f t="shared" si="2"/>
        <v>2.8643638019474484</v>
      </c>
      <c r="V22" s="6">
        <f t="shared" si="2"/>
        <v>2.9258726532711372</v>
      </c>
      <c r="W22" s="6">
        <f t="shared" si="2"/>
        <v>2.9914603894848191</v>
      </c>
      <c r="X22" s="6">
        <f t="shared" si="2"/>
        <v>3.0898681239479857</v>
      </c>
      <c r="Y22" s="6">
        <f t="shared" si="2"/>
        <v>3.1838869642903664</v>
      </c>
      <c r="Z22" s="6">
        <f t="shared" si="2"/>
        <v>3.281259283461853</v>
      </c>
      <c r="AA22" s="6">
        <f t="shared" si="2"/>
        <v>3.3853659552844295</v>
      </c>
      <c r="AB22" s="6">
        <f t="shared" si="2"/>
        <v>3.5088062414365453</v>
      </c>
      <c r="AC22" s="6">
        <f t="shared" si="2"/>
        <v>3.6352170521972091</v>
      </c>
      <c r="AD22" s="6">
        <f t="shared" si="2"/>
        <v>3.7896041207751732</v>
      </c>
      <c r="AE22" s="6">
        <f t="shared" si="2"/>
        <v>3.9124162750695994</v>
      </c>
      <c r="AF22" s="6">
        <f t="shared" si="2"/>
        <v>4.0404115646751952</v>
      </c>
      <c r="AG22" s="6">
        <f t="shared" si="2"/>
        <v>4.169140982509548</v>
      </c>
      <c r="AH22" s="6">
        <f t="shared" si="2"/>
        <v>4.2753332723725679</v>
      </c>
      <c r="AI22" s="6">
        <f t="shared" si="2"/>
        <v>4.3844887522588065</v>
      </c>
      <c r="AJ22" s="6">
        <f t="shared" si="2"/>
        <v>4.4911113644460166</v>
      </c>
      <c r="AK22" s="6">
        <f t="shared" si="2"/>
        <v>4.5973683470324307</v>
      </c>
      <c r="AL22" s="6">
        <f t="shared" si="2"/>
        <v>4.698604634557805</v>
      </c>
      <c r="AM22" s="6">
        <f t="shared" si="2"/>
        <v>4.812045903522467</v>
      </c>
      <c r="AN22" s="6">
        <f t="shared" si="2"/>
        <v>5.4823630077340315</v>
      </c>
      <c r="AO22" s="6">
        <f t="shared" si="2"/>
        <v>6.3345998581719263</v>
      </c>
      <c r="AP22" s="6">
        <f t="shared" si="2"/>
        <v>6.3345998581719263</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4.2677613688902349</v>
      </c>
      <c r="U23" s="6">
        <f t="shared" si="3"/>
        <v>4.3861833267027457</v>
      </c>
      <c r="V23" s="6">
        <f t="shared" si="3"/>
        <v>4.4803714664694807</v>
      </c>
      <c r="W23" s="6">
        <f t="shared" si="3"/>
        <v>4.5808055785124546</v>
      </c>
      <c r="X23" s="6">
        <f t="shared" si="3"/>
        <v>4.7314967595095991</v>
      </c>
      <c r="Y23" s="6">
        <f t="shared" si="3"/>
        <v>4.8754672529313154</v>
      </c>
      <c r="Z23" s="6">
        <f t="shared" si="3"/>
        <v>5.0245729086242052</v>
      </c>
      <c r="AA23" s="6">
        <f t="shared" si="3"/>
        <v>5.1839908386497981</v>
      </c>
      <c r="AB23" s="6">
        <f t="shared" si="3"/>
        <v>5.3730142178014662</v>
      </c>
      <c r="AC23" s="6">
        <f t="shared" si="3"/>
        <v>5.5665863436942837</v>
      </c>
      <c r="AD23" s="6">
        <f t="shared" si="3"/>
        <v>5.8029983475028715</v>
      </c>
      <c r="AE23" s="6">
        <f t="shared" si="3"/>
        <v>5.9910598720607569</v>
      </c>
      <c r="AF23" s="6">
        <f t="shared" si="3"/>
        <v>6.1870583010252815</v>
      </c>
      <c r="AG23" s="6">
        <f t="shared" si="3"/>
        <v>6.3841808961988784</v>
      </c>
      <c r="AH23" s="6">
        <f t="shared" si="3"/>
        <v>6.546792520778439</v>
      </c>
      <c r="AI23" s="6">
        <f t="shared" si="3"/>
        <v>6.713941660692071</v>
      </c>
      <c r="AJ23" s="6">
        <f t="shared" si="3"/>
        <v>6.8772122352982272</v>
      </c>
      <c r="AK23" s="6">
        <f t="shared" si="3"/>
        <v>7.0399229234620018</v>
      </c>
      <c r="AL23" s="6">
        <f t="shared" si="3"/>
        <v>7.1949454510121624</v>
      </c>
      <c r="AM23" s="6">
        <f t="shared" si="3"/>
        <v>7.3686573943604579</v>
      </c>
      <c r="AN23" s="6">
        <f t="shared" si="3"/>
        <v>8.3951100063148019</v>
      </c>
      <c r="AO23" s="6">
        <f t="shared" si="3"/>
        <v>9.7001352483077667</v>
      </c>
      <c r="AP23" s="6">
        <f t="shared" si="3"/>
        <v>9.7001352483077667</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16.214723011643688</v>
      </c>
      <c r="U24" s="6">
        <f t="shared" si="4"/>
        <v>16.664649584020374</v>
      </c>
      <c r="V24" s="6">
        <f t="shared" si="4"/>
        <v>17.022503377916241</v>
      </c>
      <c r="W24" s="6">
        <f t="shared" si="4"/>
        <v>17.404087812221356</v>
      </c>
      <c r="X24" s="6">
        <f t="shared" si="4"/>
        <v>17.976616486850965</v>
      </c>
      <c r="Y24" s="6">
        <f t="shared" si="4"/>
        <v>18.523610911070573</v>
      </c>
      <c r="Z24" s="6">
        <f t="shared" si="4"/>
        <v>19.090115618703372</v>
      </c>
      <c r="AA24" s="6">
        <f t="shared" si="4"/>
        <v>19.695800275136435</v>
      </c>
      <c r="AB24" s="6">
        <f t="shared" si="4"/>
        <v>20.413966421447046</v>
      </c>
      <c r="AC24" s="6">
        <f t="shared" si="4"/>
        <v>21.149414852797186</v>
      </c>
      <c r="AD24" s="6">
        <f t="shared" si="4"/>
        <v>22.047627013000675</v>
      </c>
      <c r="AE24" s="6">
        <f t="shared" si="4"/>
        <v>22.762138736191627</v>
      </c>
      <c r="AF24" s="6">
        <f t="shared" si="4"/>
        <v>23.506805544308758</v>
      </c>
      <c r="AG24" s="6">
        <f t="shared" si="4"/>
        <v>24.255743454327703</v>
      </c>
      <c r="AH24" s="6">
        <f t="shared" si="4"/>
        <v>24.873562077049009</v>
      </c>
      <c r="AI24" s="6">
        <f t="shared" si="4"/>
        <v>25.508620312753219</v>
      </c>
      <c r="AJ24" s="6">
        <f t="shared" si="4"/>
        <v>26.128942517853254</v>
      </c>
      <c r="AK24" s="6">
        <f t="shared" si="4"/>
        <v>26.747137517892721</v>
      </c>
      <c r="AL24" s="6">
        <f t="shared" si="4"/>
        <v>27.336122497960712</v>
      </c>
      <c r="AM24" s="6">
        <f t="shared" si="4"/>
        <v>27.996115126822101</v>
      </c>
      <c r="AN24" s="6">
        <f t="shared" si="4"/>
        <v>31.895968785168929</v>
      </c>
      <c r="AO24" s="6">
        <f t="shared" si="4"/>
        <v>36.854217617066872</v>
      </c>
      <c r="AP24" s="6">
        <f t="shared" si="4"/>
        <v>36.854217617066872</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5.5868719489637018</v>
      </c>
      <c r="U25" s="6">
        <f t="shared" si="5"/>
        <v>5.7418966228048536</v>
      </c>
      <c r="V25" s="6">
        <f t="shared" si="5"/>
        <v>5.8651971146795141</v>
      </c>
      <c r="W25" s="6">
        <f t="shared" si="5"/>
        <v>5.9966741291588583</v>
      </c>
      <c r="X25" s="6">
        <f t="shared" si="5"/>
        <v>6.193942031297464</v>
      </c>
      <c r="Y25" s="6">
        <f t="shared" si="5"/>
        <v>6.3824119670908539</v>
      </c>
      <c r="Z25" s="6">
        <f t="shared" si="5"/>
        <v>6.5776042782858593</v>
      </c>
      <c r="AA25" s="6">
        <f t="shared" si="5"/>
        <v>6.7862962562193498</v>
      </c>
      <c r="AB25" s="6">
        <f t="shared" si="5"/>
        <v>7.0337443498214975</v>
      </c>
      <c r="AC25" s="6">
        <f t="shared" si="5"/>
        <v>7.2871471497379012</v>
      </c>
      <c r="AD25" s="6">
        <f t="shared" si="5"/>
        <v>7.5966310871727512</v>
      </c>
      <c r="AE25" s="6">
        <f t="shared" si="5"/>
        <v>7.8428200291999879</v>
      </c>
      <c r="AF25" s="6">
        <f t="shared" si="5"/>
        <v>8.0993990715065642</v>
      </c>
      <c r="AG25" s="6">
        <f t="shared" si="5"/>
        <v>8.3574497454524383</v>
      </c>
      <c r="AH25" s="6">
        <f t="shared" si="5"/>
        <v>8.5703225481731771</v>
      </c>
      <c r="AI25" s="6">
        <f t="shared" si="5"/>
        <v>8.7891353543164854</v>
      </c>
      <c r="AJ25" s="6">
        <f t="shared" si="5"/>
        <v>9.0028707801084664</v>
      </c>
      <c r="AK25" s="6">
        <f t="shared" si="5"/>
        <v>9.215873265703193</v>
      </c>
      <c r="AL25" s="6">
        <f t="shared" si="5"/>
        <v>9.4188112783439184</v>
      </c>
      <c r="AM25" s="6">
        <f t="shared" si="5"/>
        <v>9.646215366718458</v>
      </c>
      <c r="AN25" s="6">
        <f t="shared" si="5"/>
        <v>10.989931382911616</v>
      </c>
      <c r="AO25" s="6">
        <f t="shared" si="5"/>
        <v>12.698323274343908</v>
      </c>
      <c r="AP25" s="6">
        <f t="shared" si="5"/>
        <v>12.698323274343908</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9.3825406508579707</v>
      </c>
      <c r="U26" s="6">
        <f t="shared" si="6"/>
        <v>9.6428876424281658</v>
      </c>
      <c r="V26" s="6">
        <f t="shared" si="6"/>
        <v>9.8499573386468828</v>
      </c>
      <c r="W26" s="6">
        <f t="shared" si="6"/>
        <v>10.070758610677952</v>
      </c>
      <c r="X26" s="6">
        <f t="shared" si="6"/>
        <v>10.402048485912744</v>
      </c>
      <c r="Y26" s="6">
        <f t="shared" si="6"/>
        <v>10.718563138512589</v>
      </c>
      <c r="Z26" s="6">
        <f t="shared" si="6"/>
        <v>11.04636728567257</v>
      </c>
      <c r="AA26" s="6">
        <f t="shared" si="6"/>
        <v>11.396842647262364</v>
      </c>
      <c r="AB26" s="6">
        <f t="shared" si="6"/>
        <v>11.812404668086934</v>
      </c>
      <c r="AC26" s="6">
        <f t="shared" si="6"/>
        <v>12.237966967165205</v>
      </c>
      <c r="AD26" s="6">
        <f t="shared" si="6"/>
        <v>12.757711405608738</v>
      </c>
      <c r="AE26" s="6">
        <f t="shared" si="6"/>
        <v>13.171158819020588</v>
      </c>
      <c r="AF26" s="6">
        <f t="shared" si="6"/>
        <v>13.602055269948947</v>
      </c>
      <c r="AG26" s="6">
        <f t="shared" si="6"/>
        <v>14.03542316532868</v>
      </c>
      <c r="AH26" s="6">
        <f t="shared" si="6"/>
        <v>14.392919765078005</v>
      </c>
      <c r="AI26" s="6">
        <f t="shared" si="6"/>
        <v>14.760391951181843</v>
      </c>
      <c r="AJ26" s="6">
        <f t="shared" si="6"/>
        <v>15.11933723207264</v>
      </c>
      <c r="AK26" s="6">
        <f t="shared" si="6"/>
        <v>15.477051620031185</v>
      </c>
      <c r="AL26" s="6">
        <f t="shared" si="6"/>
        <v>15.817863825966766</v>
      </c>
      <c r="AM26" s="6">
        <f t="shared" si="6"/>
        <v>16.19976413133195</v>
      </c>
      <c r="AN26" s="6">
        <f t="shared" si="6"/>
        <v>18.45638827813735</v>
      </c>
      <c r="AO26" s="6">
        <f t="shared" si="6"/>
        <v>21.325445689043789</v>
      </c>
      <c r="AP26" s="6">
        <f t="shared" si="6"/>
        <v>21.325445689043789</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topLeftCell="D1" workbookViewId="0">
      <selection activeCell="S42" sqref="S42"/>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48" t="s">
        <v>197</v>
      </c>
      <c r="C2" s="348"/>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cm="1">
        <f t="array" ref="J10">INDEX(Drivers!$C$7:$AG$22,$G10,J$9)</f>
        <v>205.448728044604</v>
      </c>
      <c r="K10" s="185" cm="1">
        <f t="array" ref="K10">INDEX(Drivers!$C$7:$AG$22,$G10,K$9)</f>
        <v>210.61199999999999</v>
      </c>
      <c r="L10" s="185" cm="1">
        <f t="array" ref="L10">INDEX(Drivers!$C$7:$AG$22,$G10,L$9)</f>
        <v>211.703</v>
      </c>
      <c r="M10" s="185" cm="1">
        <f t="array" ref="M10">INDEX(Drivers!$C$7:$AG$22,$G10,M$9)</f>
        <v>218.495</v>
      </c>
      <c r="N10" s="185" cm="1">
        <f t="array" ref="N10">INDEX(Drivers!$C$7:$AG$22,$G10,N$9)</f>
        <v>215.50700000000001</v>
      </c>
      <c r="O10" s="185" cm="1">
        <f t="array" ref="O10">INDEX(Drivers!$C$7:$AG$22,$G10,O$9)</f>
        <v>222.273</v>
      </c>
      <c r="P10" s="185" cm="1">
        <f t="array" ref="P10">INDEX(Drivers!$C$7:$AG$22,$G10,P$9)</f>
        <v>220.99700000000001</v>
      </c>
      <c r="Q10" s="185" cm="1">
        <f t="array" ref="Q10">INDEX(Drivers!$C$7:$AG$22,$G10,Q$9)</f>
        <v>218.15700000000001</v>
      </c>
      <c r="R10" s="185" cm="1">
        <f t="array" ref="R10">INDEX(Drivers!$C$7:$AG$22,$G10,R$9)</f>
        <v>200.386</v>
      </c>
      <c r="S10" s="185" cm="1">
        <f t="array" ref="S10">INDEX(Drivers!$C$7:$AG$22,$G10,S$9)</f>
        <v>204.49126705154575</v>
      </c>
      <c r="T10" s="185" cm="1">
        <f t="array" ref="T10">INDEX(Drivers!$C$7:$AG$22,$G10,T$9)</f>
        <v>207.3863128524556</v>
      </c>
      <c r="U10" s="185" cm="1">
        <f t="array" ref="U10">INDEX(Drivers!$C$7:$AG$22,$G10,U$9)</f>
        <v>210.74696261656015</v>
      </c>
      <c r="V10" s="185" cm="1">
        <f t="array" ref="V10">INDEX(Drivers!$C$7:$AG$22,$G10,V$9)</f>
        <v>214.47372033793357</v>
      </c>
      <c r="W10" s="185" cm="1">
        <f t="array" ref="W10">INDEX(Drivers!$C$7:$AG$22,$G10,W$9)</f>
        <v>218.69990343459904</v>
      </c>
      <c r="X10" s="185" cm="1">
        <f t="array" ref="X10">INDEX(Drivers!$C$7:$AG$22,$G10,X$9)</f>
        <v>223.18454468033659</v>
      </c>
      <c r="Y10" s="185" cm="1">
        <f t="array" ref="Y10">INDEX(Drivers!$C$7:$AG$22,$G10,Y$9)</f>
        <v>228.25679972641373</v>
      </c>
      <c r="Z10" s="185" cm="1">
        <f t="array" ref="Z10">INDEX(Drivers!$C$7:$AG$22,$G10,Z$9)</f>
        <v>233.01202194200016</v>
      </c>
      <c r="AA10" s="185" cm="1">
        <f t="array" ref="AA10">INDEX(Drivers!$C$7:$AG$22,$G10,AA$9)</f>
        <v>238.26227316043111</v>
      </c>
      <c r="AB10" s="185" cm="1">
        <f t="array" ref="AB10">INDEX(Drivers!$C$7:$AG$22,$G10,AB$9)</f>
        <v>244.22576551915023</v>
      </c>
      <c r="AC10" s="185" cm="1">
        <f t="array" ref="AC10">INDEX(Drivers!$C$7:$AG$22,$G10,AC$9)</f>
        <v>254.02715883084446</v>
      </c>
      <c r="AD10" s="185" cm="1">
        <f t="array" ref="AD10">INDEX(Drivers!$C$7:$AG$22,$G10,AD$9)</f>
        <v>262.10759321284684</v>
      </c>
      <c r="AE10" s="185" cm="1">
        <f t="array" ref="AE10">INDEX(Drivers!$C$7:$AG$22,$G10,AE$9)</f>
        <v>270.35553563485865</v>
      </c>
      <c r="AF10" s="185" cm="1">
        <f t="array" ref="AF10">INDEX(Drivers!$C$7:$AG$22,$G10,AF$9)</f>
        <v>278.3554542125334</v>
      </c>
      <c r="AG10" s="185" cm="1">
        <f t="array" ref="AG10">INDEX(Drivers!$C$7:$AG$22,$G10,AG$9)</f>
        <v>287.14693684375385</v>
      </c>
      <c r="AH10" s="185" cm="1">
        <f t="array" ref="AH10">INDEX(Drivers!$C$7:$AG$22,$G10,AH$9)</f>
        <v>295.26096381343928</v>
      </c>
      <c r="AI10" s="185" cm="1">
        <f t="array" ref="AI10">INDEX(Drivers!$C$7:$AG$22,$G10,AI$9)</f>
        <v>303.31489165351542</v>
      </c>
      <c r="AJ10" s="185" cm="1">
        <f t="array" ref="AJ10">INDEX(Drivers!$C$7:$AG$22,$G10,AJ$9)</f>
        <v>311.43654548817625</v>
      </c>
      <c r="AK10" s="185" cm="1">
        <f t="array" ref="AK10">INDEX(Drivers!$C$7:$AG$22,$G10,AK$9)</f>
        <v>319.34512721770443</v>
      </c>
      <c r="AL10" s="185" cm="1">
        <f t="array" ref="AL10">INDEX(Drivers!$C$7:$AG$22,$G10,AL$9)</f>
        <v>327.69497830116137</v>
      </c>
      <c r="AM10" s="185" cm="1">
        <f t="array" ref="AM10">INDEX(Drivers!$C$7:$AG$22,$G10,AM$9)</f>
        <v>373.62623240691755</v>
      </c>
      <c r="AN10" s="185" cm="1">
        <f t="array" ref="AN10">INDEX(Drivers!$C$7:$AG$22,$G10,AN$9)</f>
        <v>430.45410247604229</v>
      </c>
      <c r="AO10" s="185">
        <f>FORECAST(AO$3,$AL10:$AN10,$AL$3:$AN$3)</f>
        <v>531.39712399036216</v>
      </c>
      <c r="AP10" s="185">
        <f>FORECAST(AP$3,$AL10:$AN10,$AL$3:$AN$3)</f>
        <v>634.1562481652436</v>
      </c>
    </row>
    <row r="11" spans="1:48">
      <c r="A11" s="185" t="s">
        <v>16</v>
      </c>
      <c r="B11" s="186" t="str">
        <f>[4]IND!B11</f>
        <v>FA</v>
      </c>
      <c r="C11" s="186" t="str">
        <f>[4]IND!A11</f>
        <v>Ferro Alloys</v>
      </c>
      <c r="D11" s="185">
        <f>[4]IND!M11</f>
        <v>0</v>
      </c>
      <c r="F11" s="186" t="s">
        <v>612</v>
      </c>
      <c r="G11" s="185">
        <f>G10</f>
        <v>7</v>
      </c>
      <c r="H11" s="186"/>
      <c r="I11" s="186"/>
      <c r="J11" s="185" cm="1">
        <f t="array" ref="J11">INDEX(Drivers!$C$7:$AG$22,$G11,J$9)</f>
        <v>205.448728044604</v>
      </c>
      <c r="K11" s="185" cm="1">
        <f t="array" ref="K11">INDEX(Drivers!$C$7:$AG$22,$G11,K$9)</f>
        <v>210.61199999999999</v>
      </c>
      <c r="L11" s="185" cm="1">
        <f t="array" ref="L11">INDEX(Drivers!$C$7:$AG$22,$G11,L$9)</f>
        <v>211.703</v>
      </c>
      <c r="M11" s="185" cm="1">
        <f t="array" ref="M11">INDEX(Drivers!$C$7:$AG$22,$G11,M$9)</f>
        <v>218.495</v>
      </c>
      <c r="N11" s="185" cm="1">
        <f t="array" ref="N11">INDEX(Drivers!$C$7:$AG$22,$G11,N$9)</f>
        <v>215.50700000000001</v>
      </c>
      <c r="O11" s="185" cm="1">
        <f t="array" ref="O11">INDEX(Drivers!$C$7:$AG$22,$G11,O$9)</f>
        <v>222.273</v>
      </c>
      <c r="P11" s="185" cm="1">
        <f t="array" ref="P11">INDEX(Drivers!$C$7:$AG$22,$G11,P$9)</f>
        <v>220.99700000000001</v>
      </c>
      <c r="Q11" s="185" cm="1">
        <f t="array" ref="Q11">INDEX(Drivers!$C$7:$AG$22,$G11,Q$9)</f>
        <v>218.15700000000001</v>
      </c>
      <c r="R11" s="185" cm="1">
        <f t="array" ref="R11">INDEX(Drivers!$C$7:$AG$22,$G11,R$9)</f>
        <v>200.386</v>
      </c>
      <c r="S11" s="185" cm="1">
        <f t="array" ref="S11">INDEX(Drivers!$C$7:$AG$22,$G11,S$9)</f>
        <v>204.49126705154575</v>
      </c>
      <c r="T11" s="185" cm="1">
        <f t="array" ref="T11">INDEX(Drivers!$C$7:$AG$22,$G11,T$9)</f>
        <v>207.3863128524556</v>
      </c>
      <c r="U11" s="185" cm="1">
        <f t="array" ref="U11">INDEX(Drivers!$C$7:$AG$22,$G11,U$9)</f>
        <v>210.74696261656015</v>
      </c>
      <c r="V11" s="185" cm="1">
        <f t="array" ref="V11">INDEX(Drivers!$C$7:$AG$22,$G11,V$9)</f>
        <v>214.47372033793357</v>
      </c>
      <c r="W11" s="185" cm="1">
        <f t="array" ref="W11">INDEX(Drivers!$C$7:$AG$22,$G11,W$9)</f>
        <v>218.69990343459904</v>
      </c>
      <c r="X11" s="185" cm="1">
        <f t="array" ref="X11">INDEX(Drivers!$C$7:$AG$22,$G11,X$9)</f>
        <v>223.18454468033659</v>
      </c>
      <c r="Y11" s="185" cm="1">
        <f t="array" ref="Y11">INDEX(Drivers!$C$7:$AG$22,$G11,Y$9)</f>
        <v>228.25679972641373</v>
      </c>
      <c r="Z11" s="185" cm="1">
        <f t="array" ref="Z11">INDEX(Drivers!$C$7:$AG$22,$G11,Z$9)</f>
        <v>233.01202194200016</v>
      </c>
      <c r="AA11" s="185" cm="1">
        <f t="array" ref="AA11">INDEX(Drivers!$C$7:$AG$22,$G11,AA$9)</f>
        <v>238.26227316043111</v>
      </c>
      <c r="AB11" s="185" cm="1">
        <f t="array" ref="AB11">INDEX(Drivers!$C$7:$AG$22,$G11,AB$9)</f>
        <v>244.22576551915023</v>
      </c>
      <c r="AC11" s="185" cm="1">
        <f t="array" ref="AC11">INDEX(Drivers!$C$7:$AG$22,$G11,AC$9)</f>
        <v>254.02715883084446</v>
      </c>
      <c r="AD11" s="185" cm="1">
        <f t="array" ref="AD11">INDEX(Drivers!$C$7:$AG$22,$G11,AD$9)</f>
        <v>262.10759321284684</v>
      </c>
      <c r="AE11" s="185" cm="1">
        <f t="array" ref="AE11">INDEX(Drivers!$C$7:$AG$22,$G11,AE$9)</f>
        <v>270.35553563485865</v>
      </c>
      <c r="AF11" s="185" cm="1">
        <f t="array" ref="AF11">INDEX(Drivers!$C$7:$AG$22,$G11,AF$9)</f>
        <v>278.3554542125334</v>
      </c>
      <c r="AG11" s="185" cm="1">
        <f t="array" ref="AG11">INDEX(Drivers!$C$7:$AG$22,$G11,AG$9)</f>
        <v>287.14693684375385</v>
      </c>
      <c r="AH11" s="185" cm="1">
        <f t="array" ref="AH11">INDEX(Drivers!$C$7:$AG$22,$G11,AH$9)</f>
        <v>295.26096381343928</v>
      </c>
      <c r="AI11" s="185" cm="1">
        <f t="array" ref="AI11">INDEX(Drivers!$C$7:$AG$22,$G11,AI$9)</f>
        <v>303.31489165351542</v>
      </c>
      <c r="AJ11" s="185" cm="1">
        <f t="array" ref="AJ11">INDEX(Drivers!$C$7:$AG$22,$G11,AJ$9)</f>
        <v>311.43654548817625</v>
      </c>
      <c r="AK11" s="185" cm="1">
        <f t="array" ref="AK11">INDEX(Drivers!$C$7:$AG$22,$G11,AK$9)</f>
        <v>319.34512721770443</v>
      </c>
      <c r="AL11" s="185" cm="1">
        <f t="array" ref="AL11">INDEX(Drivers!$C$7:$AG$22,$G11,AL$9)</f>
        <v>327.69497830116137</v>
      </c>
      <c r="AM11" s="185" cm="1">
        <f t="array" ref="AM11">INDEX(Drivers!$C$7:$AG$22,$G11,AM$9)</f>
        <v>373.62623240691755</v>
      </c>
      <c r="AN11" s="185" cm="1">
        <f t="array" ref="AN11">INDEX(Drivers!$C$7:$AG$22,$G11,AN$9)</f>
        <v>430.45410247604229</v>
      </c>
      <c r="AO11" s="185">
        <f t="shared" ref="AO11:AP22" si="4">FORECAST(AO$3,$AL11:$AN11,$AL$3:$AN$3)</f>
        <v>531.39712399036216</v>
      </c>
      <c r="AP11" s="185">
        <f t="shared" si="4"/>
        <v>634.1562481652436</v>
      </c>
    </row>
    <row r="12" spans="1:48">
      <c r="A12" s="185" t="s">
        <v>16</v>
      </c>
      <c r="B12" s="186" t="str">
        <f>[4]IND!B12</f>
        <v>IS</v>
      </c>
      <c r="C12" s="186" t="str">
        <f>[4]IND!A12</f>
        <v>Iron &amp; Steel</v>
      </c>
      <c r="D12" s="185">
        <f>[4]IND!M12</f>
        <v>0</v>
      </c>
      <c r="F12" s="186" t="s">
        <v>292</v>
      </c>
      <c r="G12" s="185">
        <f>MATCH(B12,Drivers!$A$7:$A$22,0)</f>
        <v>6</v>
      </c>
      <c r="H12" s="186"/>
      <c r="I12" s="186"/>
      <c r="J12" s="185" cm="1">
        <f t="array" ref="J12">INDEX(Drivers!$C$7:$AG$22,$G12,J$9)</f>
        <v>13.345629432701433</v>
      </c>
      <c r="K12" s="185" cm="1">
        <f t="array" ref="K12">INDEX(Drivers!$C$7:$AG$22,$G12,K$9)</f>
        <v>13.752000000000001</v>
      </c>
      <c r="L12" s="185" cm="1">
        <f t="array" ref="L12">INDEX(Drivers!$C$7:$AG$22,$G12,L$9)</f>
        <v>14.013999999999999</v>
      </c>
      <c r="M12" s="185" cm="1">
        <f t="array" ref="M12">INDEX(Drivers!$C$7:$AG$22,$G12,M$9)</f>
        <v>14.365</v>
      </c>
      <c r="N12" s="185" cm="1">
        <f t="array" ref="N12">INDEX(Drivers!$C$7:$AG$22,$G12,N$9)</f>
        <v>14.41</v>
      </c>
      <c r="O12" s="185" cm="1">
        <f t="array" ref="O12">INDEX(Drivers!$C$7:$AG$22,$G12,O$9)</f>
        <v>14.513</v>
      </c>
      <c r="P12" s="185" cm="1">
        <f t="array" ref="P12">INDEX(Drivers!$C$7:$AG$22,$G12,P$9)</f>
        <v>14.522</v>
      </c>
      <c r="Q12" s="185" cm="1">
        <f t="array" ref="Q12">INDEX(Drivers!$C$7:$AG$22,$G12,Q$9)</f>
        <v>14.384</v>
      </c>
      <c r="R12" s="185" cm="1">
        <f t="array" ref="R12">INDEX(Drivers!$C$7:$AG$22,$G12,R$9)</f>
        <v>12.598000000000001</v>
      </c>
      <c r="S12" s="185" cm="1">
        <f t="array" ref="S12">INDEX(Drivers!$C$7:$AG$22,$G12,S$9)</f>
        <v>13.005393659908194</v>
      </c>
      <c r="T12" s="185" cm="1">
        <f t="array" ref="T12">INDEX(Drivers!$C$7:$AG$22,$G12,T$9)</f>
        <v>13.257552836251616</v>
      </c>
      <c r="U12" s="185" cm="1">
        <f t="array" ref="U12">INDEX(Drivers!$C$7:$AG$22,$G12,U$9)</f>
        <v>13.545176586382835</v>
      </c>
      <c r="V12" s="185" cm="1">
        <f t="array" ref="V12">INDEX(Drivers!$C$7:$AG$22,$G12,V$9)</f>
        <v>13.83710992161895</v>
      </c>
      <c r="W12" s="185" cm="1">
        <f t="array" ref="W12">INDEX(Drivers!$C$7:$AG$22,$G12,W$9)</f>
        <v>14.212722381150593</v>
      </c>
      <c r="X12" s="185" cm="1">
        <f t="array" ref="X12">INDEX(Drivers!$C$7:$AG$22,$G12,X$9)</f>
        <v>14.561006171464296</v>
      </c>
      <c r="Y12" s="185" cm="1">
        <f t="array" ref="Y12">INDEX(Drivers!$C$7:$AG$22,$G12,Y$9)</f>
        <v>14.93389595868735</v>
      </c>
      <c r="Z12" s="185" cm="1">
        <f t="array" ref="Z12">INDEX(Drivers!$C$7:$AG$22,$G12,Z$9)</f>
        <v>15.26627196906364</v>
      </c>
      <c r="AA12" s="185" cm="1">
        <f t="array" ref="AA12">INDEX(Drivers!$C$7:$AG$22,$G12,AA$9)</f>
        <v>15.64930878274571</v>
      </c>
      <c r="AB12" s="185" cm="1">
        <f t="array" ref="AB12">INDEX(Drivers!$C$7:$AG$22,$G12,AB$9)</f>
        <v>16.099461631426323</v>
      </c>
      <c r="AC12" s="185" cm="1">
        <f t="array" ref="AC12">INDEX(Drivers!$C$7:$AG$22,$G12,AC$9)</f>
        <v>16.719869841889309</v>
      </c>
      <c r="AD12" s="185" cm="1">
        <f t="array" ref="AD12">INDEX(Drivers!$C$7:$AG$22,$G12,AD$9)</f>
        <v>17.18020121470337</v>
      </c>
      <c r="AE12" s="185" cm="1">
        <f t="array" ref="AE12">INDEX(Drivers!$C$7:$AG$22,$G12,AE$9)</f>
        <v>17.632932969130625</v>
      </c>
      <c r="AF12" s="185" cm="1">
        <f t="array" ref="AF12">INDEX(Drivers!$C$7:$AG$22,$G12,AF$9)</f>
        <v>18.058150383827204</v>
      </c>
      <c r="AG12" s="185" cm="1">
        <f t="array" ref="AG12">INDEX(Drivers!$C$7:$AG$22,$G12,AG$9)</f>
        <v>18.475559801166991</v>
      </c>
      <c r="AH12" s="185" cm="1">
        <f t="array" ref="AH12">INDEX(Drivers!$C$7:$AG$22,$G12,AH$9)</f>
        <v>18.854722997106816</v>
      </c>
      <c r="AI12" s="185" cm="1">
        <f t="array" ref="AI12">INDEX(Drivers!$C$7:$AG$22,$G12,AI$9)</f>
        <v>19.258774872219551</v>
      </c>
      <c r="AJ12" s="185" cm="1">
        <f t="array" ref="AJ12">INDEX(Drivers!$C$7:$AG$22,$G12,AJ$9)</f>
        <v>19.743514160327198</v>
      </c>
      <c r="AK12" s="185" cm="1">
        <f t="array" ref="AK12">INDEX(Drivers!$C$7:$AG$22,$G12,AK$9)</f>
        <v>20.232259302397317</v>
      </c>
      <c r="AL12" s="185" cm="1">
        <f t="array" ref="AL12">INDEX(Drivers!$C$7:$AG$22,$G12,AL$9)</f>
        <v>20.763531992986991</v>
      </c>
      <c r="AM12" s="185" cm="1">
        <f t="array" ref="AM12">INDEX(Drivers!$C$7:$AG$22,$G12,AM$9)</f>
        <v>23.868557977627368</v>
      </c>
      <c r="AN12" s="185" cm="1">
        <f t="array" ref="AN12">INDEX(Drivers!$C$7:$AG$22,$G12,AN$9)</f>
        <v>27.755511423048581</v>
      </c>
      <c r="AO12" s="185">
        <f t="shared" si="4"/>
        <v>34.61716960964668</v>
      </c>
      <c r="AP12" s="185">
        <f t="shared" si="4"/>
        <v>41.6091490397082</v>
      </c>
    </row>
    <row r="13" spans="1:48">
      <c r="A13" s="185" t="s">
        <v>16</v>
      </c>
      <c r="B13" s="186" t="str">
        <f>[4]IND!B14</f>
        <v>CP</v>
      </c>
      <c r="C13" s="186" t="str">
        <f>[4]IND!A14</f>
        <v>Chemicals</v>
      </c>
      <c r="D13" s="185">
        <f>[4]IND!M14</f>
        <v>1</v>
      </c>
      <c r="F13" s="186"/>
      <c r="G13" s="185">
        <f>MATCH(B13,Drivers!$A$7:$A$22,0)</f>
        <v>3</v>
      </c>
      <c r="H13" s="186"/>
      <c r="I13" s="186"/>
      <c r="J13" s="185" cm="1">
        <f t="array" ref="J13">INDEX(Drivers!$C$7:$AG$22,$G13,J$9)</f>
        <v>52.810230956688748</v>
      </c>
      <c r="K13" s="185" cm="1">
        <f t="array" ref="K13">INDEX(Drivers!$C$7:$AG$22,$G13,K$9)</f>
        <v>54.390999999999998</v>
      </c>
      <c r="L13" s="185" cm="1">
        <f t="array" ref="L13">INDEX(Drivers!$C$7:$AG$22,$G13,L$9)</f>
        <v>55.515000000000001</v>
      </c>
      <c r="M13" s="185" cm="1">
        <f t="array" ref="M13">INDEX(Drivers!$C$7:$AG$22,$G13,M$9)</f>
        <v>56.133000000000003</v>
      </c>
      <c r="N13" s="185" cm="1">
        <f t="array" ref="N13">INDEX(Drivers!$C$7:$AG$22,$G13,N$9)</f>
        <v>56.734999999999999</v>
      </c>
      <c r="O13" s="185" cm="1">
        <f t="array" ref="O13">INDEX(Drivers!$C$7:$AG$22,$G13,O$9)</f>
        <v>57.222000000000001</v>
      </c>
      <c r="P13" s="185" cm="1">
        <f t="array" ref="P13">INDEX(Drivers!$C$7:$AG$22,$G13,P$9)</f>
        <v>57.87</v>
      </c>
      <c r="Q13" s="185" cm="1">
        <f t="array" ref="Q13">INDEX(Drivers!$C$7:$AG$22,$G13,Q$9)</f>
        <v>57.747999999999998</v>
      </c>
      <c r="R13" s="185" cm="1">
        <f t="array" ref="R13">INDEX(Drivers!$C$7:$AG$22,$G13,R$9)</f>
        <v>53.228999999999999</v>
      </c>
      <c r="S13" s="185" cm="1">
        <f t="array" ref="S13">INDEX(Drivers!$C$7:$AG$22,$G13,S$9)</f>
        <v>55.061743539618476</v>
      </c>
      <c r="T13" s="185" cm="1">
        <f t="array" ref="T13">INDEX(Drivers!$C$7:$AG$22,$G13,T$9)</f>
        <v>56.490894049832654</v>
      </c>
      <c r="U13" s="185" cm="1">
        <f t="array" ref="U13">INDEX(Drivers!$C$7:$AG$22,$G13,U$9)</f>
        <v>57.956837989308127</v>
      </c>
      <c r="V13" s="185" cm="1">
        <f t="array" ref="V13">INDEX(Drivers!$C$7:$AG$22,$G13,V$9)</f>
        <v>59.505867840604488</v>
      </c>
      <c r="W13" s="185" cm="1">
        <f t="array" ref="W13">INDEX(Drivers!$C$7:$AG$22,$G13,W$9)</f>
        <v>61.571188218148009</v>
      </c>
      <c r="X13" s="185" cm="1">
        <f t="array" ref="X13">INDEX(Drivers!$C$7:$AG$22,$G13,X$9)</f>
        <v>63.729822470555931</v>
      </c>
      <c r="Y13" s="185" cm="1">
        <f t="array" ref="Y13">INDEX(Drivers!$C$7:$AG$22,$G13,Y$9)</f>
        <v>66.055900174294237</v>
      </c>
      <c r="Z13" s="185" cm="1">
        <f t="array" ref="Z13">INDEX(Drivers!$C$7:$AG$22,$G13,Z$9)</f>
        <v>68.520600279988415</v>
      </c>
      <c r="AA13" s="185" cm="1">
        <f t="array" ref="AA13">INDEX(Drivers!$C$7:$AG$22,$G13,AA$9)</f>
        <v>71.430769413293362</v>
      </c>
      <c r="AB13" s="185" cm="1">
        <f t="array" ref="AB13">INDEX(Drivers!$C$7:$AG$22,$G13,AB$9)</f>
        <v>74.626987698629961</v>
      </c>
      <c r="AC13" s="185" cm="1">
        <f t="array" ref="AC13">INDEX(Drivers!$C$7:$AG$22,$G13,AC$9)</f>
        <v>78.172250839855636</v>
      </c>
      <c r="AD13" s="185" cm="1">
        <f t="array" ref="AD13">INDEX(Drivers!$C$7:$AG$22,$G13,AD$9)</f>
        <v>81.140308118945796</v>
      </c>
      <c r="AE13" s="185" cm="1">
        <f t="array" ref="AE13">INDEX(Drivers!$C$7:$AG$22,$G13,AE$9)</f>
        <v>84.20665006404532</v>
      </c>
      <c r="AF13" s="185" cm="1">
        <f t="array" ref="AF13">INDEX(Drivers!$C$7:$AG$22,$G13,AF$9)</f>
        <v>87.268675962910351</v>
      </c>
      <c r="AG13" s="185" cm="1">
        <f t="array" ref="AG13">INDEX(Drivers!$C$7:$AG$22,$G13,AG$9)</f>
        <v>90.030725900047187</v>
      </c>
      <c r="AH13" s="185" cm="1">
        <f t="array" ref="AH13">INDEX(Drivers!$C$7:$AG$22,$G13,AH$9)</f>
        <v>92.833803556294583</v>
      </c>
      <c r="AI13" s="185" cm="1">
        <f t="array" ref="AI13">INDEX(Drivers!$C$7:$AG$22,$G13,AI$9)</f>
        <v>95.740471412894408</v>
      </c>
      <c r="AJ13" s="185" cm="1">
        <f t="array" ref="AJ13">INDEX(Drivers!$C$7:$AG$22,$G13,AJ$9)</f>
        <v>98.763232600747187</v>
      </c>
      <c r="AK13" s="185" cm="1">
        <f t="array" ref="AK13">INDEX(Drivers!$C$7:$AG$22,$G13,AK$9)</f>
        <v>101.78297931916828</v>
      </c>
      <c r="AL13" s="185" cm="1">
        <f t="array" ref="AL13">INDEX(Drivers!$C$7:$AG$22,$G13,AL$9)</f>
        <v>105.03167688452554</v>
      </c>
      <c r="AM13" s="185" cm="1">
        <f t="array" ref="AM13">INDEX(Drivers!$C$7:$AG$22,$G13,AM$9)</f>
        <v>122.61805436864722</v>
      </c>
      <c r="AN13" s="185" cm="1">
        <f t="array" ref="AN13">INDEX(Drivers!$C$7:$AG$22,$G13,AN$9)</f>
        <v>144.62315233048076</v>
      </c>
      <c r="AO13" s="185">
        <f t="shared" si="4"/>
        <v>183.47817436348396</v>
      </c>
      <c r="AP13" s="185">
        <f t="shared" si="4"/>
        <v>223.06964980943849</v>
      </c>
    </row>
    <row r="14" spans="1:48">
      <c r="A14" s="185" t="s">
        <v>16</v>
      </c>
      <c r="B14" s="186" t="str">
        <f>[4]IND!B15</f>
        <v>NF</v>
      </c>
      <c r="C14" s="186" t="str">
        <f>[4]IND!A15</f>
        <v>Precious &amp; Non-Ferrous metals</v>
      </c>
      <c r="D14" s="185">
        <f>[4]IND!M15</f>
        <v>1</v>
      </c>
      <c r="F14" s="186"/>
      <c r="G14" s="185">
        <f>MATCH(B14,Drivers!$A$7:$A$22,0)</f>
        <v>8</v>
      </c>
      <c r="H14" s="186"/>
      <c r="I14" s="186"/>
      <c r="J14" s="185" cm="1">
        <f t="array" ref="J14">INDEX(Drivers!$C$7:$AG$22,$G14,J$9)</f>
        <v>10.112362730183554</v>
      </c>
      <c r="K14" s="185" cm="1">
        <f t="array" ref="K14">INDEX(Drivers!$C$7:$AG$22,$G14,K$9)</f>
        <v>8.5809999999999995</v>
      </c>
      <c r="L14" s="185" cm="1">
        <f t="array" ref="L14">INDEX(Drivers!$C$7:$AG$22,$G14,L$9)</f>
        <v>7.8769999999999998</v>
      </c>
      <c r="M14" s="185" cm="1">
        <f t="array" ref="M14">INDEX(Drivers!$C$7:$AG$22,$G14,M$9)</f>
        <v>7.9880000000000004</v>
      </c>
      <c r="N14" s="185" cm="1">
        <f t="array" ref="N14">INDEX(Drivers!$C$7:$AG$22,$G14,N$9)</f>
        <v>7.7750000000000004</v>
      </c>
      <c r="O14" s="185" cm="1">
        <f t="array" ref="O14">INDEX(Drivers!$C$7:$AG$22,$G14,O$9)</f>
        <v>7.4850000000000003</v>
      </c>
      <c r="P14" s="185" cm="1">
        <f t="array" ref="P14">INDEX(Drivers!$C$7:$AG$22,$G14,P$9)</f>
        <v>7.3470000000000004</v>
      </c>
      <c r="Q14" s="185" cm="1">
        <f t="array" ref="Q14">INDEX(Drivers!$C$7:$AG$22,$G14,Q$9)</f>
        <v>7.0549999999999997</v>
      </c>
      <c r="R14" s="185" cm="1">
        <f t="array" ref="R14">INDEX(Drivers!$C$7:$AG$22,$G14,R$9)</f>
        <v>5.7949999999999999</v>
      </c>
      <c r="S14" s="185" cm="1">
        <f t="array" ref="S14">INDEX(Drivers!$C$7:$AG$22,$G14,S$9)</f>
        <v>5.9772850571186877</v>
      </c>
      <c r="T14" s="185" cm="1">
        <f t="array" ref="T14">INDEX(Drivers!$C$7:$AG$22,$G14,T$9)</f>
        <v>5.9675147168411122</v>
      </c>
      <c r="U14" s="185" cm="1">
        <f t="array" ref="U14">INDEX(Drivers!$C$7:$AG$22,$G14,U$9)</f>
        <v>6.0217865186240065</v>
      </c>
      <c r="V14" s="185" cm="1">
        <f t="array" ref="V14">INDEX(Drivers!$C$7:$AG$22,$G14,V$9)</f>
        <v>6.1111458473915414</v>
      </c>
      <c r="W14" s="185" cm="1">
        <f t="array" ref="W14">INDEX(Drivers!$C$7:$AG$22,$G14,W$9)</f>
        <v>6.240519523596924</v>
      </c>
      <c r="X14" s="185" cm="1">
        <f t="array" ref="X14">INDEX(Drivers!$C$7:$AG$22,$G14,X$9)</f>
        <v>6.353905992841538</v>
      </c>
      <c r="Y14" s="185" cm="1">
        <f t="array" ref="Y14">INDEX(Drivers!$C$7:$AG$22,$G14,Y$9)</f>
        <v>6.4720956723338539</v>
      </c>
      <c r="Z14" s="185" cm="1">
        <f t="array" ref="Z14">INDEX(Drivers!$C$7:$AG$22,$G14,Z$9)</f>
        <v>6.5673507304730618</v>
      </c>
      <c r="AA14" s="185" cm="1">
        <f t="array" ref="AA14">INDEX(Drivers!$C$7:$AG$22,$G14,AA$9)</f>
        <v>6.6516981413750802</v>
      </c>
      <c r="AB14" s="185" cm="1">
        <f t="array" ref="AB14">INDEX(Drivers!$C$7:$AG$22,$G14,AB$9)</f>
        <v>6.8241198700867276</v>
      </c>
      <c r="AC14" s="185" cm="1">
        <f t="array" ref="AC14">INDEX(Drivers!$C$7:$AG$22,$G14,AC$9)</f>
        <v>7.416212952877367</v>
      </c>
      <c r="AD14" s="185" cm="1">
        <f t="array" ref="AD14">INDEX(Drivers!$C$7:$AG$22,$G14,AD$9)</f>
        <v>7.7816041145339732</v>
      </c>
      <c r="AE14" s="185" cm="1">
        <f t="array" ref="AE14">INDEX(Drivers!$C$7:$AG$22,$G14,AE$9)</f>
        <v>8.1350158499355132</v>
      </c>
      <c r="AF14" s="185" cm="1">
        <f t="array" ref="AF14">INDEX(Drivers!$C$7:$AG$22,$G14,AF$9)</f>
        <v>8.4698057207033521</v>
      </c>
      <c r="AG14" s="185" cm="1">
        <f t="array" ref="AG14">INDEX(Drivers!$C$7:$AG$22,$G14,AG$9)</f>
        <v>8.8005513976343845</v>
      </c>
      <c r="AH14" s="185" cm="1">
        <f t="array" ref="AH14">INDEX(Drivers!$C$7:$AG$22,$G14,AH$9)</f>
        <v>9.1023505973763381</v>
      </c>
      <c r="AI14" s="185" cm="1">
        <f t="array" ref="AI14">INDEX(Drivers!$C$7:$AG$22,$G14,AI$9)</f>
        <v>9.3756581613493015</v>
      </c>
      <c r="AJ14" s="185" cm="1">
        <f t="array" ref="AJ14">INDEX(Drivers!$C$7:$AG$22,$G14,AJ$9)</f>
        <v>9.622846277381834</v>
      </c>
      <c r="AK14" s="185" cm="1">
        <f t="array" ref="AK14">INDEX(Drivers!$C$7:$AG$22,$G14,AK$9)</f>
        <v>9.8434500517278885</v>
      </c>
      <c r="AL14" s="185" cm="1">
        <f t="array" ref="AL14">INDEX(Drivers!$C$7:$AG$22,$G14,AL$9)</f>
        <v>10.063922394604569</v>
      </c>
      <c r="AM14" s="185" cm="1">
        <f t="array" ref="AM14">INDEX(Drivers!$C$7:$AG$22,$G14,AM$9)</f>
        <v>11.214705393799175</v>
      </c>
      <c r="AN14" s="185" cm="1">
        <f t="array" ref="AN14">INDEX(Drivers!$C$7:$AG$22,$G14,AN$9)</f>
        <v>12.758229671532028</v>
      </c>
      <c r="AO14" s="185">
        <f t="shared" si="4"/>
        <v>15.387080068703085</v>
      </c>
      <c r="AP14" s="185">
        <f t="shared" si="4"/>
        <v>18.08138734563056</v>
      </c>
    </row>
    <row r="15" spans="1:48">
      <c r="A15" s="185" t="s">
        <v>16</v>
      </c>
      <c r="B15" s="186" t="str">
        <f>[4]IND!B16</f>
        <v>NM</v>
      </c>
      <c r="C15" s="186" t="str">
        <f>[4]IND!A16</f>
        <v>N.M.M Products</v>
      </c>
      <c r="D15" s="185">
        <f>[4]IND!M16</f>
        <v>0</v>
      </c>
      <c r="F15" s="186" t="s">
        <v>293</v>
      </c>
      <c r="G15" s="185">
        <f>MATCH(B15,Drivers!$A$7:$A$22,0)</f>
        <v>9</v>
      </c>
      <c r="H15" s="186"/>
      <c r="I15" s="186"/>
      <c r="J15" s="185" cm="1">
        <f t="array" ref="J15">INDEX(Drivers!$C$7:$AG$22,$G15,J$9)</f>
        <v>14.113350558119752</v>
      </c>
      <c r="K15" s="185" cm="1">
        <f t="array" ref="K15">INDEX(Drivers!$C$7:$AG$22,$G15,K$9)</f>
        <v>14.494999999999999</v>
      </c>
      <c r="L15" s="185" cm="1">
        <f t="array" ref="L15">INDEX(Drivers!$C$7:$AG$22,$G15,L$9)</f>
        <v>14.76</v>
      </c>
      <c r="M15" s="185" cm="1">
        <f t="array" ref="M15">INDEX(Drivers!$C$7:$AG$22,$G15,M$9)</f>
        <v>14.999000000000001</v>
      </c>
      <c r="N15" s="185" cm="1">
        <f t="array" ref="N15">INDEX(Drivers!$C$7:$AG$22,$G15,N$9)</f>
        <v>15.18</v>
      </c>
      <c r="O15" s="185" cm="1">
        <f t="array" ref="O15">INDEX(Drivers!$C$7:$AG$22,$G15,O$9)</f>
        <v>15.356</v>
      </c>
      <c r="P15" s="185" cm="1">
        <f t="array" ref="P15">INDEX(Drivers!$C$7:$AG$22,$G15,P$9)</f>
        <v>15.564</v>
      </c>
      <c r="Q15" s="185" cm="1">
        <f t="array" ref="Q15">INDEX(Drivers!$C$7:$AG$22,$G15,Q$9)</f>
        <v>15.58</v>
      </c>
      <c r="R15" s="185" cm="1">
        <f t="array" ref="R15">INDEX(Drivers!$C$7:$AG$22,$G15,R$9)</f>
        <v>14.3</v>
      </c>
      <c r="S15" s="185" cm="1">
        <f t="array" ref="S15">INDEX(Drivers!$C$7:$AG$22,$G15,S$9)</f>
        <v>14.797158420034902</v>
      </c>
      <c r="T15" s="185" cm="1">
        <f t="array" ref="T15">INDEX(Drivers!$C$7:$AG$22,$G15,T$9)</f>
        <v>15.180485937493492</v>
      </c>
      <c r="U15" s="185" cm="1">
        <f t="array" ref="U15">INDEX(Drivers!$C$7:$AG$22,$G15,U$9)</f>
        <v>15.560633770184106</v>
      </c>
      <c r="V15" s="185" cm="1">
        <f t="array" ref="V15">INDEX(Drivers!$C$7:$AG$22,$G15,V$9)</f>
        <v>15.954389623154801</v>
      </c>
      <c r="W15" s="185" cm="1">
        <f t="array" ref="W15">INDEX(Drivers!$C$7:$AG$22,$G15,W$9)</f>
        <v>16.485601710134173</v>
      </c>
      <c r="X15" s="185" cm="1">
        <f t="array" ref="X15">INDEX(Drivers!$C$7:$AG$22,$G15,X$9)</f>
        <v>17.032538227926892</v>
      </c>
      <c r="Y15" s="185" cm="1">
        <f t="array" ref="Y15">INDEX(Drivers!$C$7:$AG$22,$G15,Y$9)</f>
        <v>17.625842300906111</v>
      </c>
      <c r="Z15" s="185" cm="1">
        <f t="array" ref="Z15">INDEX(Drivers!$C$7:$AG$22,$G15,Z$9)</f>
        <v>18.315286863300049</v>
      </c>
      <c r="AA15" s="185" cm="1">
        <f t="array" ref="AA15">INDEX(Drivers!$C$7:$AG$22,$G15,AA$9)</f>
        <v>19.107299276292601</v>
      </c>
      <c r="AB15" s="185" cm="1">
        <f t="array" ref="AB15">INDEX(Drivers!$C$7:$AG$22,$G15,AB$9)</f>
        <v>19.95626052014207</v>
      </c>
      <c r="AC15" s="185" cm="1">
        <f t="array" ref="AC15">INDEX(Drivers!$C$7:$AG$22,$G15,AC$9)</f>
        <v>20.787527099937797</v>
      </c>
      <c r="AD15" s="185" cm="1">
        <f t="array" ref="AD15">INDEX(Drivers!$C$7:$AG$22,$G15,AD$9)</f>
        <v>21.57527553738279</v>
      </c>
      <c r="AE15" s="185" cm="1">
        <f t="array" ref="AE15">INDEX(Drivers!$C$7:$AG$22,$G15,AE$9)</f>
        <v>22.394902533873328</v>
      </c>
      <c r="AF15" s="185" cm="1">
        <f t="array" ref="AF15">INDEX(Drivers!$C$7:$AG$22,$G15,AF$9)</f>
        <v>23.193533705794263</v>
      </c>
      <c r="AG15" s="185" cm="1">
        <f t="array" ref="AG15">INDEX(Drivers!$C$7:$AG$22,$G15,AG$9)</f>
        <v>23.915811655484838</v>
      </c>
      <c r="AH15" s="185" cm="1">
        <f t="array" ref="AH15">INDEX(Drivers!$C$7:$AG$22,$G15,AH$9)</f>
        <v>24.653954190765866</v>
      </c>
      <c r="AI15" s="185" cm="1">
        <f t="array" ref="AI15">INDEX(Drivers!$C$7:$AG$22,$G15,AI$9)</f>
        <v>25.439086648156742</v>
      </c>
      <c r="AJ15" s="185" cm="1">
        <f t="array" ref="AJ15">INDEX(Drivers!$C$7:$AG$22,$G15,AJ$9)</f>
        <v>26.276868143513301</v>
      </c>
      <c r="AK15" s="185" cm="1">
        <f t="array" ref="AK15">INDEX(Drivers!$C$7:$AG$22,$G15,AK$9)</f>
        <v>27.108853487531469</v>
      </c>
      <c r="AL15" s="185" cm="1">
        <f t="array" ref="AL15">INDEX(Drivers!$C$7:$AG$22,$G15,AL$9)</f>
        <v>28.008744956810954</v>
      </c>
      <c r="AM15" s="185" cm="1">
        <f t="array" ref="AM15">INDEX(Drivers!$C$7:$AG$22,$G15,AM$9)</f>
        <v>33.081965326776718</v>
      </c>
      <c r="AN15" s="185" cm="1">
        <f t="array" ref="AN15">INDEX(Drivers!$C$7:$AG$22,$G15,AN$9)</f>
        <v>39.285691352015455</v>
      </c>
      <c r="AO15" s="185">
        <f t="shared" si="4"/>
        <v>50.374220138007786</v>
      </c>
      <c r="AP15" s="185">
        <f t="shared" si="4"/>
        <v>61.65116653321229</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cm="1">
        <f t="array" ref="J16">INDEX(Drivers!$C$7:$AG$22,$G16,J$9)</f>
        <v>14.113350558119752</v>
      </c>
      <c r="K16" s="185" cm="1">
        <f t="array" ref="K16">INDEX(Drivers!$C$7:$AG$22,$G16,K$9)</f>
        <v>14.494999999999999</v>
      </c>
      <c r="L16" s="185" cm="1">
        <f t="array" ref="L16">INDEX(Drivers!$C$7:$AG$22,$G16,L$9)</f>
        <v>14.76</v>
      </c>
      <c r="M16" s="185" cm="1">
        <f t="array" ref="M16">INDEX(Drivers!$C$7:$AG$22,$G16,M$9)</f>
        <v>14.999000000000001</v>
      </c>
      <c r="N16" s="185" cm="1">
        <f t="array" ref="N16">INDEX(Drivers!$C$7:$AG$22,$G16,N$9)</f>
        <v>15.18</v>
      </c>
      <c r="O16" s="185" cm="1">
        <f t="array" ref="O16">INDEX(Drivers!$C$7:$AG$22,$G16,O$9)</f>
        <v>15.356</v>
      </c>
      <c r="P16" s="185" cm="1">
        <f t="array" ref="P16">INDEX(Drivers!$C$7:$AG$22,$G16,P$9)</f>
        <v>15.564</v>
      </c>
      <c r="Q16" s="185" cm="1">
        <f t="array" ref="Q16">INDEX(Drivers!$C$7:$AG$22,$G16,Q$9)</f>
        <v>15.58</v>
      </c>
      <c r="R16" s="185" cm="1">
        <f t="array" ref="R16">INDEX(Drivers!$C$7:$AG$22,$G16,R$9)</f>
        <v>14.3</v>
      </c>
      <c r="S16" s="185" cm="1">
        <f t="array" ref="S16">INDEX(Drivers!$C$7:$AG$22,$G16,S$9)</f>
        <v>14.797158420034902</v>
      </c>
      <c r="T16" s="185" cm="1">
        <f t="array" ref="T16">INDEX(Drivers!$C$7:$AG$22,$G16,T$9)</f>
        <v>15.180485937493492</v>
      </c>
      <c r="U16" s="185" cm="1">
        <f t="array" ref="U16">INDEX(Drivers!$C$7:$AG$22,$G16,U$9)</f>
        <v>15.560633770184106</v>
      </c>
      <c r="V16" s="185" cm="1">
        <f t="array" ref="V16">INDEX(Drivers!$C$7:$AG$22,$G16,V$9)</f>
        <v>15.954389623154801</v>
      </c>
      <c r="W16" s="185" cm="1">
        <f t="array" ref="W16">INDEX(Drivers!$C$7:$AG$22,$G16,W$9)</f>
        <v>16.485601710134173</v>
      </c>
      <c r="X16" s="185" cm="1">
        <f t="array" ref="X16">INDEX(Drivers!$C$7:$AG$22,$G16,X$9)</f>
        <v>17.032538227926892</v>
      </c>
      <c r="Y16" s="185" cm="1">
        <f t="array" ref="Y16">INDEX(Drivers!$C$7:$AG$22,$G16,Y$9)</f>
        <v>17.625842300906111</v>
      </c>
      <c r="Z16" s="185" cm="1">
        <f t="array" ref="Z16">INDEX(Drivers!$C$7:$AG$22,$G16,Z$9)</f>
        <v>18.315286863300049</v>
      </c>
      <c r="AA16" s="185" cm="1">
        <f t="array" ref="AA16">INDEX(Drivers!$C$7:$AG$22,$G16,AA$9)</f>
        <v>19.107299276292601</v>
      </c>
      <c r="AB16" s="185" cm="1">
        <f t="array" ref="AB16">INDEX(Drivers!$C$7:$AG$22,$G16,AB$9)</f>
        <v>19.95626052014207</v>
      </c>
      <c r="AC16" s="185" cm="1">
        <f t="array" ref="AC16">INDEX(Drivers!$C$7:$AG$22,$G16,AC$9)</f>
        <v>20.787527099937797</v>
      </c>
      <c r="AD16" s="185" cm="1">
        <f t="array" ref="AD16">INDEX(Drivers!$C$7:$AG$22,$G16,AD$9)</f>
        <v>21.57527553738279</v>
      </c>
      <c r="AE16" s="185" cm="1">
        <f t="array" ref="AE16">INDEX(Drivers!$C$7:$AG$22,$G16,AE$9)</f>
        <v>22.394902533873328</v>
      </c>
      <c r="AF16" s="185" cm="1">
        <f t="array" ref="AF16">INDEX(Drivers!$C$7:$AG$22,$G16,AF$9)</f>
        <v>23.193533705794263</v>
      </c>
      <c r="AG16" s="185" cm="1">
        <f t="array" ref="AG16">INDEX(Drivers!$C$7:$AG$22,$G16,AG$9)</f>
        <v>23.915811655484838</v>
      </c>
      <c r="AH16" s="185" cm="1">
        <f t="array" ref="AH16">INDEX(Drivers!$C$7:$AG$22,$G16,AH$9)</f>
        <v>24.653954190765866</v>
      </c>
      <c r="AI16" s="185" cm="1">
        <f t="array" ref="AI16">INDEX(Drivers!$C$7:$AG$22,$G16,AI$9)</f>
        <v>25.439086648156742</v>
      </c>
      <c r="AJ16" s="185" cm="1">
        <f t="array" ref="AJ16">INDEX(Drivers!$C$7:$AG$22,$G16,AJ$9)</f>
        <v>26.276868143513301</v>
      </c>
      <c r="AK16" s="185" cm="1">
        <f t="array" ref="AK16">INDEX(Drivers!$C$7:$AG$22,$G16,AK$9)</f>
        <v>27.108853487531469</v>
      </c>
      <c r="AL16" s="185" cm="1">
        <f t="array" ref="AL16">INDEX(Drivers!$C$7:$AG$22,$G16,AL$9)</f>
        <v>28.008744956810954</v>
      </c>
      <c r="AM16" s="185" cm="1">
        <f t="array" ref="AM16">INDEX(Drivers!$C$7:$AG$22,$G16,AM$9)</f>
        <v>33.081965326776718</v>
      </c>
      <c r="AN16" s="185" cm="1">
        <f t="array" ref="AN16">INDEX(Drivers!$C$7:$AG$22,$G16,AN$9)</f>
        <v>39.285691352015455</v>
      </c>
      <c r="AO16" s="185">
        <f t="shared" si="4"/>
        <v>50.374220138007786</v>
      </c>
      <c r="AP16" s="185">
        <f t="shared" si="4"/>
        <v>61.65116653321229</v>
      </c>
    </row>
    <row r="17" spans="1:42">
      <c r="A17" s="185" t="s">
        <v>16</v>
      </c>
      <c r="B17" s="186" t="str">
        <f t="shared" si="5"/>
        <v>NM</v>
      </c>
      <c r="C17" s="186" t="str">
        <f t="shared" si="5"/>
        <v>N.M.M Products</v>
      </c>
      <c r="D17" s="185">
        <f t="shared" si="5"/>
        <v>0</v>
      </c>
      <c r="F17" s="186" t="s">
        <v>298</v>
      </c>
      <c r="G17" s="185">
        <f>MATCH(B17,Drivers!$A$7:$A$22,0)</f>
        <v>9</v>
      </c>
      <c r="H17" s="186"/>
      <c r="I17" s="186"/>
      <c r="J17" s="185" cm="1">
        <f t="array" ref="J17">INDEX(Drivers!$C$7:$AG$22,$G17,J$9)</f>
        <v>14.113350558119752</v>
      </c>
      <c r="K17" s="185" cm="1">
        <f t="array" ref="K17">INDEX(Drivers!$C$7:$AG$22,$G17,K$9)</f>
        <v>14.494999999999999</v>
      </c>
      <c r="L17" s="185" cm="1">
        <f t="array" ref="L17">INDEX(Drivers!$C$7:$AG$22,$G17,L$9)</f>
        <v>14.76</v>
      </c>
      <c r="M17" s="185" cm="1">
        <f t="array" ref="M17">INDEX(Drivers!$C$7:$AG$22,$G17,M$9)</f>
        <v>14.999000000000001</v>
      </c>
      <c r="N17" s="185" cm="1">
        <f t="array" ref="N17">INDEX(Drivers!$C$7:$AG$22,$G17,N$9)</f>
        <v>15.18</v>
      </c>
      <c r="O17" s="185" cm="1">
        <f t="array" ref="O17">INDEX(Drivers!$C$7:$AG$22,$G17,O$9)</f>
        <v>15.356</v>
      </c>
      <c r="P17" s="185" cm="1">
        <f t="array" ref="P17">INDEX(Drivers!$C$7:$AG$22,$G17,P$9)</f>
        <v>15.564</v>
      </c>
      <c r="Q17" s="185" cm="1">
        <f t="array" ref="Q17">INDEX(Drivers!$C$7:$AG$22,$G17,Q$9)</f>
        <v>15.58</v>
      </c>
      <c r="R17" s="185" cm="1">
        <f t="array" ref="R17">INDEX(Drivers!$C$7:$AG$22,$G17,R$9)</f>
        <v>14.3</v>
      </c>
      <c r="S17" s="185" cm="1">
        <f t="array" ref="S17">INDEX(Drivers!$C$7:$AG$22,$G17,S$9)</f>
        <v>14.797158420034902</v>
      </c>
      <c r="T17" s="185" cm="1">
        <f t="array" ref="T17">INDEX(Drivers!$C$7:$AG$22,$G17,T$9)</f>
        <v>15.180485937493492</v>
      </c>
      <c r="U17" s="185" cm="1">
        <f t="array" ref="U17">INDEX(Drivers!$C$7:$AG$22,$G17,U$9)</f>
        <v>15.560633770184106</v>
      </c>
      <c r="V17" s="185" cm="1">
        <f t="array" ref="V17">INDEX(Drivers!$C$7:$AG$22,$G17,V$9)</f>
        <v>15.954389623154801</v>
      </c>
      <c r="W17" s="185" cm="1">
        <f t="array" ref="W17">INDEX(Drivers!$C$7:$AG$22,$G17,W$9)</f>
        <v>16.485601710134173</v>
      </c>
      <c r="X17" s="185" cm="1">
        <f t="array" ref="X17">INDEX(Drivers!$C$7:$AG$22,$G17,X$9)</f>
        <v>17.032538227926892</v>
      </c>
      <c r="Y17" s="185" cm="1">
        <f t="array" ref="Y17">INDEX(Drivers!$C$7:$AG$22,$G17,Y$9)</f>
        <v>17.625842300906111</v>
      </c>
      <c r="Z17" s="185" cm="1">
        <f t="array" ref="Z17">INDEX(Drivers!$C$7:$AG$22,$G17,Z$9)</f>
        <v>18.315286863300049</v>
      </c>
      <c r="AA17" s="185" cm="1">
        <f t="array" ref="AA17">INDEX(Drivers!$C$7:$AG$22,$G17,AA$9)</f>
        <v>19.107299276292601</v>
      </c>
      <c r="AB17" s="185" cm="1">
        <f t="array" ref="AB17">INDEX(Drivers!$C$7:$AG$22,$G17,AB$9)</f>
        <v>19.95626052014207</v>
      </c>
      <c r="AC17" s="185" cm="1">
        <f t="array" ref="AC17">INDEX(Drivers!$C$7:$AG$22,$G17,AC$9)</f>
        <v>20.787527099937797</v>
      </c>
      <c r="AD17" s="185" cm="1">
        <f t="array" ref="AD17">INDEX(Drivers!$C$7:$AG$22,$G17,AD$9)</f>
        <v>21.57527553738279</v>
      </c>
      <c r="AE17" s="185" cm="1">
        <f t="array" ref="AE17">INDEX(Drivers!$C$7:$AG$22,$G17,AE$9)</f>
        <v>22.394902533873328</v>
      </c>
      <c r="AF17" s="185" cm="1">
        <f t="array" ref="AF17">INDEX(Drivers!$C$7:$AG$22,$G17,AF$9)</f>
        <v>23.193533705794263</v>
      </c>
      <c r="AG17" s="185" cm="1">
        <f t="array" ref="AG17">INDEX(Drivers!$C$7:$AG$22,$G17,AG$9)</f>
        <v>23.915811655484838</v>
      </c>
      <c r="AH17" s="185" cm="1">
        <f t="array" ref="AH17">INDEX(Drivers!$C$7:$AG$22,$G17,AH$9)</f>
        <v>24.653954190765866</v>
      </c>
      <c r="AI17" s="185" cm="1">
        <f t="array" ref="AI17">INDEX(Drivers!$C$7:$AG$22,$G17,AI$9)</f>
        <v>25.439086648156742</v>
      </c>
      <c r="AJ17" s="185" cm="1">
        <f t="array" ref="AJ17">INDEX(Drivers!$C$7:$AG$22,$G17,AJ$9)</f>
        <v>26.276868143513301</v>
      </c>
      <c r="AK17" s="185" cm="1">
        <f t="array" ref="AK17">INDEX(Drivers!$C$7:$AG$22,$G17,AK$9)</f>
        <v>27.108853487531469</v>
      </c>
      <c r="AL17" s="185" cm="1">
        <f t="array" ref="AL17">INDEX(Drivers!$C$7:$AG$22,$G17,AL$9)</f>
        <v>28.008744956810954</v>
      </c>
      <c r="AM17" s="185" cm="1">
        <f t="array" ref="AM17">INDEX(Drivers!$C$7:$AG$22,$G17,AM$9)</f>
        <v>33.081965326776718</v>
      </c>
      <c r="AN17" s="185" cm="1">
        <f t="array" ref="AN17">INDEX(Drivers!$C$7:$AG$22,$G17,AN$9)</f>
        <v>39.285691352015455</v>
      </c>
      <c r="AO17" s="185">
        <f t="shared" si="4"/>
        <v>50.374220138007786</v>
      </c>
      <c r="AP17" s="185">
        <f t="shared" si="4"/>
        <v>61.65116653321229</v>
      </c>
    </row>
    <row r="18" spans="1:42">
      <c r="A18" s="185" t="s">
        <v>16</v>
      </c>
      <c r="B18" s="186" t="str">
        <f t="shared" si="5"/>
        <v>NM</v>
      </c>
      <c r="C18" s="186" t="str">
        <f t="shared" si="5"/>
        <v>N.M.M Products</v>
      </c>
      <c r="D18" s="185">
        <f t="shared" si="5"/>
        <v>0</v>
      </c>
      <c r="F18" s="186" t="s">
        <v>299</v>
      </c>
      <c r="G18" s="185">
        <f>MATCH(B18,Drivers!$A$7:$A$22,0)</f>
        <v>9</v>
      </c>
      <c r="H18" s="186"/>
      <c r="I18" s="186"/>
      <c r="J18" s="185" cm="1">
        <f t="array" ref="J18">INDEX(Drivers!$C$7:$AG$22,$G18,J$9)</f>
        <v>14.113350558119752</v>
      </c>
      <c r="K18" s="185" cm="1">
        <f t="array" ref="K18">INDEX(Drivers!$C$7:$AG$22,$G18,K$9)</f>
        <v>14.494999999999999</v>
      </c>
      <c r="L18" s="185" cm="1">
        <f t="array" ref="L18">INDEX(Drivers!$C$7:$AG$22,$G18,L$9)</f>
        <v>14.76</v>
      </c>
      <c r="M18" s="185" cm="1">
        <f t="array" ref="M18">INDEX(Drivers!$C$7:$AG$22,$G18,M$9)</f>
        <v>14.999000000000001</v>
      </c>
      <c r="N18" s="185" cm="1">
        <f t="array" ref="N18">INDEX(Drivers!$C$7:$AG$22,$G18,N$9)</f>
        <v>15.18</v>
      </c>
      <c r="O18" s="185" cm="1">
        <f t="array" ref="O18">INDEX(Drivers!$C$7:$AG$22,$G18,O$9)</f>
        <v>15.356</v>
      </c>
      <c r="P18" s="185" cm="1">
        <f t="array" ref="P18">INDEX(Drivers!$C$7:$AG$22,$G18,P$9)</f>
        <v>15.564</v>
      </c>
      <c r="Q18" s="185" cm="1">
        <f t="array" ref="Q18">INDEX(Drivers!$C$7:$AG$22,$G18,Q$9)</f>
        <v>15.58</v>
      </c>
      <c r="R18" s="185" cm="1">
        <f t="array" ref="R18">INDEX(Drivers!$C$7:$AG$22,$G18,R$9)</f>
        <v>14.3</v>
      </c>
      <c r="S18" s="185" cm="1">
        <f t="array" ref="S18">INDEX(Drivers!$C$7:$AG$22,$G18,S$9)</f>
        <v>14.797158420034902</v>
      </c>
      <c r="T18" s="185" cm="1">
        <f t="array" ref="T18">INDEX(Drivers!$C$7:$AG$22,$G18,T$9)</f>
        <v>15.180485937493492</v>
      </c>
      <c r="U18" s="185" cm="1">
        <f t="array" ref="U18">INDEX(Drivers!$C$7:$AG$22,$G18,U$9)</f>
        <v>15.560633770184106</v>
      </c>
      <c r="V18" s="185" cm="1">
        <f t="array" ref="V18">INDEX(Drivers!$C$7:$AG$22,$G18,V$9)</f>
        <v>15.954389623154801</v>
      </c>
      <c r="W18" s="185" cm="1">
        <f t="array" ref="W18">INDEX(Drivers!$C$7:$AG$22,$G18,W$9)</f>
        <v>16.485601710134173</v>
      </c>
      <c r="X18" s="185" cm="1">
        <f t="array" ref="X18">INDEX(Drivers!$C$7:$AG$22,$G18,X$9)</f>
        <v>17.032538227926892</v>
      </c>
      <c r="Y18" s="185" cm="1">
        <f t="array" ref="Y18">INDEX(Drivers!$C$7:$AG$22,$G18,Y$9)</f>
        <v>17.625842300906111</v>
      </c>
      <c r="Z18" s="185" cm="1">
        <f t="array" ref="Z18">INDEX(Drivers!$C$7:$AG$22,$G18,Z$9)</f>
        <v>18.315286863300049</v>
      </c>
      <c r="AA18" s="185" cm="1">
        <f t="array" ref="AA18">INDEX(Drivers!$C$7:$AG$22,$G18,AA$9)</f>
        <v>19.107299276292601</v>
      </c>
      <c r="AB18" s="185" cm="1">
        <f t="array" ref="AB18">INDEX(Drivers!$C$7:$AG$22,$G18,AB$9)</f>
        <v>19.95626052014207</v>
      </c>
      <c r="AC18" s="185" cm="1">
        <f t="array" ref="AC18">INDEX(Drivers!$C$7:$AG$22,$G18,AC$9)</f>
        <v>20.787527099937797</v>
      </c>
      <c r="AD18" s="185" cm="1">
        <f t="array" ref="AD18">INDEX(Drivers!$C$7:$AG$22,$G18,AD$9)</f>
        <v>21.57527553738279</v>
      </c>
      <c r="AE18" s="185" cm="1">
        <f t="array" ref="AE18">INDEX(Drivers!$C$7:$AG$22,$G18,AE$9)</f>
        <v>22.394902533873328</v>
      </c>
      <c r="AF18" s="185" cm="1">
        <f t="array" ref="AF18">INDEX(Drivers!$C$7:$AG$22,$G18,AF$9)</f>
        <v>23.193533705794263</v>
      </c>
      <c r="AG18" s="185" cm="1">
        <f t="array" ref="AG18">INDEX(Drivers!$C$7:$AG$22,$G18,AG$9)</f>
        <v>23.915811655484838</v>
      </c>
      <c r="AH18" s="185" cm="1">
        <f t="array" ref="AH18">INDEX(Drivers!$C$7:$AG$22,$G18,AH$9)</f>
        <v>24.653954190765866</v>
      </c>
      <c r="AI18" s="185" cm="1">
        <f t="array" ref="AI18">INDEX(Drivers!$C$7:$AG$22,$G18,AI$9)</f>
        <v>25.439086648156742</v>
      </c>
      <c r="AJ18" s="185" cm="1">
        <f t="array" ref="AJ18">INDEX(Drivers!$C$7:$AG$22,$G18,AJ$9)</f>
        <v>26.276868143513301</v>
      </c>
      <c r="AK18" s="185" cm="1">
        <f t="array" ref="AK18">INDEX(Drivers!$C$7:$AG$22,$G18,AK$9)</f>
        <v>27.108853487531469</v>
      </c>
      <c r="AL18" s="185" cm="1">
        <f t="array" ref="AL18">INDEX(Drivers!$C$7:$AG$22,$G18,AL$9)</f>
        <v>28.008744956810954</v>
      </c>
      <c r="AM18" s="185" cm="1">
        <f t="array" ref="AM18">INDEX(Drivers!$C$7:$AG$22,$G18,AM$9)</f>
        <v>33.081965326776718</v>
      </c>
      <c r="AN18" s="185" cm="1">
        <f t="array" ref="AN18">INDEX(Drivers!$C$7:$AG$22,$G18,AN$9)</f>
        <v>39.285691352015455</v>
      </c>
      <c r="AO18" s="185">
        <f t="shared" si="4"/>
        <v>50.374220138007786</v>
      </c>
      <c r="AP18" s="185">
        <f t="shared" si="4"/>
        <v>61.65116653321229</v>
      </c>
    </row>
    <row r="19" spans="1:42">
      <c r="A19" s="185" t="s">
        <v>16</v>
      </c>
      <c r="B19" s="186" t="str">
        <f>[4]IND!B17</f>
        <v>FB</v>
      </c>
      <c r="C19" s="186" t="str">
        <f>[4]IND!A17</f>
        <v>Food, Beverage &amp; Tabacco</v>
      </c>
      <c r="D19" s="185">
        <f>[4]IND!M17</f>
        <v>1</v>
      </c>
      <c r="F19" s="186"/>
      <c r="G19" s="185">
        <f>MATCH(B19,Drivers!$A$7:$A$22,0)</f>
        <v>4</v>
      </c>
      <c r="H19" s="186"/>
      <c r="I19" s="186"/>
      <c r="J19" s="185" cm="1">
        <f t="array" ref="J19">INDEX(Drivers!$C$7:$AG$22,$G19,J$9)</f>
        <v>93.09690942833015</v>
      </c>
      <c r="K19" s="185" cm="1">
        <f t="array" ref="K19">INDEX(Drivers!$C$7:$AG$22,$G19,K$9)</f>
        <v>96.522000000000006</v>
      </c>
      <c r="L19" s="185" cm="1">
        <f t="array" ref="L19">INDEX(Drivers!$C$7:$AG$22,$G19,L$9)</f>
        <v>99.097999999999999</v>
      </c>
      <c r="M19" s="185" cm="1">
        <f t="array" ref="M19">INDEX(Drivers!$C$7:$AG$22,$G19,M$9)</f>
        <v>100.31</v>
      </c>
      <c r="N19" s="185" cm="1">
        <f t="array" ref="N19">INDEX(Drivers!$C$7:$AG$22,$G19,N$9)</f>
        <v>102.387</v>
      </c>
      <c r="O19" s="185" cm="1">
        <f t="array" ref="O19">INDEX(Drivers!$C$7:$AG$22,$G19,O$9)</f>
        <v>103.53100000000001</v>
      </c>
      <c r="P19" s="185" cm="1">
        <f t="array" ref="P19">INDEX(Drivers!$C$7:$AG$22,$G19,P$9)</f>
        <v>105.003</v>
      </c>
      <c r="Q19" s="185" cm="1">
        <f t="array" ref="Q19">INDEX(Drivers!$C$7:$AG$22,$G19,Q$9)</f>
        <v>104.664</v>
      </c>
      <c r="R19" s="185" cm="1">
        <f t="array" ref="R19">INDEX(Drivers!$C$7:$AG$22,$G19,R$9)</f>
        <v>99.796999999999997</v>
      </c>
      <c r="S19" s="185" cm="1">
        <f t="array" ref="S19">INDEX(Drivers!$C$7:$AG$22,$G19,S$9)</f>
        <v>103.60371695430391</v>
      </c>
      <c r="T19" s="185" cm="1">
        <f t="array" ref="T19">INDEX(Drivers!$C$7:$AG$22,$G19,T$9)</f>
        <v>106.65746159556896</v>
      </c>
      <c r="U19" s="185" cm="1">
        <f t="array" ref="U19">INDEX(Drivers!$C$7:$AG$22,$G19,U$9)</f>
        <v>109.33421567222361</v>
      </c>
      <c r="V19" s="185" cm="1">
        <f t="array" ref="V19">INDEX(Drivers!$C$7:$AG$22,$G19,V$9)</f>
        <v>112.10943542168266</v>
      </c>
      <c r="W19" s="185" cm="1">
        <f t="array" ref="W19">INDEX(Drivers!$C$7:$AG$22,$G19,W$9)</f>
        <v>115.81699771786892</v>
      </c>
      <c r="X19" s="185" cm="1">
        <f t="array" ref="X19">INDEX(Drivers!$C$7:$AG$22,$G19,X$9)</f>
        <v>119.47903999821025</v>
      </c>
      <c r="Y19" s="185" cm="1">
        <f t="array" ref="Y19">INDEX(Drivers!$C$7:$AG$22,$G19,Y$9)</f>
        <v>123.42707026804233</v>
      </c>
      <c r="Z19" s="185" cm="1">
        <f t="array" ref="Z19">INDEX(Drivers!$C$7:$AG$22,$G19,Z$9)</f>
        <v>127.53121895641446</v>
      </c>
      <c r="AA19" s="185" cm="1">
        <f t="array" ref="AA19">INDEX(Drivers!$C$7:$AG$22,$G19,AA$9)</f>
        <v>132.3087395312117</v>
      </c>
      <c r="AB19" s="185" cm="1">
        <f t="array" ref="AB19">INDEX(Drivers!$C$7:$AG$22,$G19,AB$9)</f>
        <v>137.37164385034799</v>
      </c>
      <c r="AC19" s="185" cm="1">
        <f t="array" ref="AC19">INDEX(Drivers!$C$7:$AG$22,$G19,AC$9)</f>
        <v>143.86455248960564</v>
      </c>
      <c r="AD19" s="185" cm="1">
        <f t="array" ref="AD19">INDEX(Drivers!$C$7:$AG$22,$G19,AD$9)</f>
        <v>148.90590553873699</v>
      </c>
      <c r="AE19" s="185" cm="1">
        <f t="array" ref="AE19">INDEX(Drivers!$C$7:$AG$22,$G19,AE$9)</f>
        <v>154.03351818450147</v>
      </c>
      <c r="AF19" s="185" cm="1">
        <f t="array" ref="AF19">INDEX(Drivers!$C$7:$AG$22,$G19,AF$9)</f>
        <v>159.04026719142522</v>
      </c>
      <c r="AG19" s="185" cm="1">
        <f t="array" ref="AG19">INDEX(Drivers!$C$7:$AG$22,$G19,AG$9)</f>
        <v>163.48318929004077</v>
      </c>
      <c r="AH19" s="185" cm="1">
        <f t="array" ref="AH19">INDEX(Drivers!$C$7:$AG$22,$G19,AH$9)</f>
        <v>167.86502691365624</v>
      </c>
      <c r="AI19" s="185" cm="1">
        <f t="array" ref="AI19">INDEX(Drivers!$C$7:$AG$22,$G19,AI$9)</f>
        <v>172.18268201798125</v>
      </c>
      <c r="AJ19" s="185" cm="1">
        <f t="array" ref="AJ19">INDEX(Drivers!$C$7:$AG$22,$G19,AJ$9)</f>
        <v>176.62250362650056</v>
      </c>
      <c r="AK19" s="185" cm="1">
        <f t="array" ref="AK19">INDEX(Drivers!$C$7:$AG$22,$G19,AK$9)</f>
        <v>180.97270735056591</v>
      </c>
      <c r="AL19" s="185" cm="1">
        <f t="array" ref="AL19">INDEX(Drivers!$C$7:$AG$22,$G19,AL$9)</f>
        <v>185.64024223461502</v>
      </c>
      <c r="AM19" s="185" cm="1">
        <f t="array" ref="AM19">INDEX(Drivers!$C$7:$AG$22,$G19,AM$9)</f>
        <v>211.11797369130696</v>
      </c>
      <c r="AN19" s="185" cm="1">
        <f t="array" ref="AN19">INDEX(Drivers!$C$7:$AG$22,$G19,AN$9)</f>
        <v>243.79896522507627</v>
      </c>
      <c r="AO19" s="185">
        <f t="shared" si="4"/>
        <v>300.75714486935613</v>
      </c>
      <c r="AP19" s="185">
        <f t="shared" si="4"/>
        <v>358.91586785981781</v>
      </c>
    </row>
    <row r="20" spans="1:42">
      <c r="A20" s="185" t="s">
        <v>16</v>
      </c>
      <c r="B20" s="186" t="str">
        <f>[4]IND!B18</f>
        <v>PP</v>
      </c>
      <c r="C20" s="186" t="str">
        <f>[4]IND!A18</f>
        <v>Pulp &amp; Paper Products</v>
      </c>
      <c r="D20" s="185">
        <f>[4]IND!M18</f>
        <v>0</v>
      </c>
      <c r="F20" s="186" t="s">
        <v>300</v>
      </c>
      <c r="G20" s="185">
        <f>MATCH(B20,Drivers!$A$7:$A$22,0)</f>
        <v>12</v>
      </c>
      <c r="H20" s="186"/>
      <c r="I20" s="186"/>
      <c r="J20" s="185" cm="1">
        <f t="array" ref="J20">INDEX(Drivers!$C$7:$AG$22,$G20,J$9)</f>
        <v>17.781500762507015</v>
      </c>
      <c r="K20" s="185" cm="1">
        <f t="array" ref="K20">INDEX(Drivers!$C$7:$AG$22,$G20,K$9)</f>
        <v>18.231000000000002</v>
      </c>
      <c r="L20" s="185" cm="1">
        <f t="array" ref="L20">INDEX(Drivers!$C$7:$AG$22,$G20,L$9)</f>
        <v>18.620999999999999</v>
      </c>
      <c r="M20" s="185" cm="1">
        <f t="array" ref="M20">INDEX(Drivers!$C$7:$AG$22,$G20,M$9)</f>
        <v>18.835000000000001</v>
      </c>
      <c r="N20" s="185" cm="1">
        <f t="array" ref="N20">INDEX(Drivers!$C$7:$AG$22,$G20,N$9)</f>
        <v>19.187000000000001</v>
      </c>
      <c r="O20" s="185" cm="1">
        <f t="array" ref="O20">INDEX(Drivers!$C$7:$AG$22,$G20,O$9)</f>
        <v>19.315000000000001</v>
      </c>
      <c r="P20" s="185" cm="1">
        <f t="array" ref="P20">INDEX(Drivers!$C$7:$AG$22,$G20,P$9)</f>
        <v>19.638999999999999</v>
      </c>
      <c r="Q20" s="185" cm="1">
        <f t="array" ref="Q20">INDEX(Drivers!$C$7:$AG$22,$G20,Q$9)</f>
        <v>19.626000000000001</v>
      </c>
      <c r="R20" s="185" cm="1">
        <f t="array" ref="R20">INDEX(Drivers!$C$7:$AG$22,$G20,R$9)</f>
        <v>18.239999999999998</v>
      </c>
      <c r="S20" s="185" cm="1">
        <f t="array" ref="S20">INDEX(Drivers!$C$7:$AG$22,$G20,S$9)</f>
        <v>18.894495604256615</v>
      </c>
      <c r="T20" s="185" cm="1">
        <f t="array" ref="T20">INDEX(Drivers!$C$7:$AG$22,$G20,T$9)</f>
        <v>19.376281041400688</v>
      </c>
      <c r="U20" s="185" cm="1">
        <f t="array" ref="U20">INDEX(Drivers!$C$7:$AG$22,$G20,U$9)</f>
        <v>19.858336431690006</v>
      </c>
      <c r="V20" s="185" cm="1">
        <f t="array" ref="V20">INDEX(Drivers!$C$7:$AG$22,$G20,V$9)</f>
        <v>20.370074654946119</v>
      </c>
      <c r="W20" s="185" cm="1">
        <f t="array" ref="W20">INDEX(Drivers!$C$7:$AG$22,$G20,W$9)</f>
        <v>21.050244672094774</v>
      </c>
      <c r="X20" s="185" cm="1">
        <f t="array" ref="X20">INDEX(Drivers!$C$7:$AG$22,$G20,X$9)</f>
        <v>21.757596023417438</v>
      </c>
      <c r="Y20" s="185" cm="1">
        <f t="array" ref="Y20">INDEX(Drivers!$C$7:$AG$22,$G20,Y$9)</f>
        <v>22.532718883051817</v>
      </c>
      <c r="Z20" s="185" cm="1">
        <f t="array" ref="Z20">INDEX(Drivers!$C$7:$AG$22,$G20,Z$9)</f>
        <v>23.343411621112288</v>
      </c>
      <c r="AA20" s="185" cm="1">
        <f t="array" ref="AA20">INDEX(Drivers!$C$7:$AG$22,$G20,AA$9)</f>
        <v>24.302519810912731</v>
      </c>
      <c r="AB20" s="185" cm="1">
        <f t="array" ref="AB20">INDEX(Drivers!$C$7:$AG$22,$G20,AB$9)</f>
        <v>25.359198262356969</v>
      </c>
      <c r="AC20" s="185" cm="1">
        <f t="array" ref="AC20">INDEX(Drivers!$C$7:$AG$22,$G20,AC$9)</f>
        <v>26.455040628538825</v>
      </c>
      <c r="AD20" s="185" cm="1">
        <f t="array" ref="AD20">INDEX(Drivers!$C$7:$AG$22,$G20,AD$9)</f>
        <v>27.466461320071943</v>
      </c>
      <c r="AE20" s="185" cm="1">
        <f t="array" ref="AE20">INDEX(Drivers!$C$7:$AG$22,$G20,AE$9)</f>
        <v>28.462439555825096</v>
      </c>
      <c r="AF20" s="185" cm="1">
        <f t="array" ref="AF20">INDEX(Drivers!$C$7:$AG$22,$G20,AF$9)</f>
        <v>29.44441046084221</v>
      </c>
      <c r="AG20" s="185" cm="1">
        <f t="array" ref="AG20">INDEX(Drivers!$C$7:$AG$22,$G20,AG$9)</f>
        <v>29.839939787421358</v>
      </c>
      <c r="AH20" s="185" cm="1">
        <f t="array" ref="AH20">INDEX(Drivers!$C$7:$AG$22,$G20,AH$9)</f>
        <v>30.586286537802327</v>
      </c>
      <c r="AI20" s="185" cm="1">
        <f t="array" ref="AI20">INDEX(Drivers!$C$7:$AG$22,$G20,AI$9)</f>
        <v>31.38748448215604</v>
      </c>
      <c r="AJ20" s="185" cm="1">
        <f t="array" ref="AJ20">INDEX(Drivers!$C$7:$AG$22,$G20,AJ$9)</f>
        <v>32.281358374580989</v>
      </c>
      <c r="AK20" s="185" cm="1">
        <f t="array" ref="AK20">INDEX(Drivers!$C$7:$AG$22,$G20,AK$9)</f>
        <v>33.177218420544754</v>
      </c>
      <c r="AL20" s="185" cm="1">
        <f t="array" ref="AL20">INDEX(Drivers!$C$7:$AG$22,$G20,AL$9)</f>
        <v>34.151375021159573</v>
      </c>
      <c r="AM20" s="185" cm="1">
        <f t="array" ref="AM20">INDEX(Drivers!$C$7:$AG$22,$G20,AM$9)</f>
        <v>38.945227795006907</v>
      </c>
      <c r="AN20" s="185" cm="1">
        <f t="array" ref="AN20">INDEX(Drivers!$C$7:$AG$22,$G20,AN$9)</f>
        <v>46.020992273334322</v>
      </c>
      <c r="AO20" s="185">
        <f t="shared" si="4"/>
        <v>57.510290908095612</v>
      </c>
      <c r="AP20" s="185">
        <f t="shared" si="4"/>
        <v>69.379908160270588</v>
      </c>
    </row>
    <row r="21" spans="1:42">
      <c r="A21" s="185" t="s">
        <v>16</v>
      </c>
      <c r="B21" s="186" t="str">
        <f>B20</f>
        <v>PP</v>
      </c>
      <c r="C21" s="186" t="str">
        <f>C20</f>
        <v>Pulp &amp; Paper Products</v>
      </c>
      <c r="D21" s="185">
        <f>D20</f>
        <v>0</v>
      </c>
      <c r="F21" s="186" t="s">
        <v>301</v>
      </c>
      <c r="G21" s="185">
        <f>MATCH(B21,Drivers!$A$7:$A$22,0)</f>
        <v>12</v>
      </c>
      <c r="H21" s="186"/>
      <c r="I21" s="186"/>
      <c r="J21" s="185" cm="1">
        <f t="array" ref="J21">INDEX(Drivers!$C$7:$AG$22,$G21,J$9)</f>
        <v>17.781500762507015</v>
      </c>
      <c r="K21" s="185" cm="1">
        <f t="array" ref="K21">INDEX(Drivers!$C$7:$AG$22,$G21,K$9)</f>
        <v>18.231000000000002</v>
      </c>
      <c r="L21" s="185" cm="1">
        <f t="array" ref="L21">INDEX(Drivers!$C$7:$AG$22,$G21,L$9)</f>
        <v>18.620999999999999</v>
      </c>
      <c r="M21" s="185" cm="1">
        <f t="array" ref="M21">INDEX(Drivers!$C$7:$AG$22,$G21,M$9)</f>
        <v>18.835000000000001</v>
      </c>
      <c r="N21" s="185" cm="1">
        <f t="array" ref="N21">INDEX(Drivers!$C$7:$AG$22,$G21,N$9)</f>
        <v>19.187000000000001</v>
      </c>
      <c r="O21" s="185" cm="1">
        <f t="array" ref="O21">INDEX(Drivers!$C$7:$AG$22,$G21,O$9)</f>
        <v>19.315000000000001</v>
      </c>
      <c r="P21" s="185" cm="1">
        <f t="array" ref="P21">INDEX(Drivers!$C$7:$AG$22,$G21,P$9)</f>
        <v>19.638999999999999</v>
      </c>
      <c r="Q21" s="185" cm="1">
        <f t="array" ref="Q21">INDEX(Drivers!$C$7:$AG$22,$G21,Q$9)</f>
        <v>19.626000000000001</v>
      </c>
      <c r="R21" s="185" cm="1">
        <f t="array" ref="R21">INDEX(Drivers!$C$7:$AG$22,$G21,R$9)</f>
        <v>18.239999999999998</v>
      </c>
      <c r="S21" s="185" cm="1">
        <f t="array" ref="S21">INDEX(Drivers!$C$7:$AG$22,$G21,S$9)</f>
        <v>18.894495604256615</v>
      </c>
      <c r="T21" s="185" cm="1">
        <f t="array" ref="T21">INDEX(Drivers!$C$7:$AG$22,$G21,T$9)</f>
        <v>19.376281041400688</v>
      </c>
      <c r="U21" s="185" cm="1">
        <f t="array" ref="U21">INDEX(Drivers!$C$7:$AG$22,$G21,U$9)</f>
        <v>19.858336431690006</v>
      </c>
      <c r="V21" s="185" cm="1">
        <f t="array" ref="V21">INDEX(Drivers!$C$7:$AG$22,$G21,V$9)</f>
        <v>20.370074654946119</v>
      </c>
      <c r="W21" s="185" cm="1">
        <f t="array" ref="W21">INDEX(Drivers!$C$7:$AG$22,$G21,W$9)</f>
        <v>21.050244672094774</v>
      </c>
      <c r="X21" s="185" cm="1">
        <f t="array" ref="X21">INDEX(Drivers!$C$7:$AG$22,$G21,X$9)</f>
        <v>21.757596023417438</v>
      </c>
      <c r="Y21" s="185" cm="1">
        <f t="array" ref="Y21">INDEX(Drivers!$C$7:$AG$22,$G21,Y$9)</f>
        <v>22.532718883051817</v>
      </c>
      <c r="Z21" s="185" cm="1">
        <f t="array" ref="Z21">INDEX(Drivers!$C$7:$AG$22,$G21,Z$9)</f>
        <v>23.343411621112288</v>
      </c>
      <c r="AA21" s="185" cm="1">
        <f t="array" ref="AA21">INDEX(Drivers!$C$7:$AG$22,$G21,AA$9)</f>
        <v>24.302519810912731</v>
      </c>
      <c r="AB21" s="185" cm="1">
        <f t="array" ref="AB21">INDEX(Drivers!$C$7:$AG$22,$G21,AB$9)</f>
        <v>25.359198262356969</v>
      </c>
      <c r="AC21" s="185" cm="1">
        <f t="array" ref="AC21">INDEX(Drivers!$C$7:$AG$22,$G21,AC$9)</f>
        <v>26.455040628538825</v>
      </c>
      <c r="AD21" s="185" cm="1">
        <f t="array" ref="AD21">INDEX(Drivers!$C$7:$AG$22,$G21,AD$9)</f>
        <v>27.466461320071943</v>
      </c>
      <c r="AE21" s="185" cm="1">
        <f t="array" ref="AE21">INDEX(Drivers!$C$7:$AG$22,$G21,AE$9)</f>
        <v>28.462439555825096</v>
      </c>
      <c r="AF21" s="185" cm="1">
        <f t="array" ref="AF21">INDEX(Drivers!$C$7:$AG$22,$G21,AF$9)</f>
        <v>29.44441046084221</v>
      </c>
      <c r="AG21" s="185" cm="1">
        <f t="array" ref="AG21">INDEX(Drivers!$C$7:$AG$22,$G21,AG$9)</f>
        <v>29.839939787421358</v>
      </c>
      <c r="AH21" s="185" cm="1">
        <f t="array" ref="AH21">INDEX(Drivers!$C$7:$AG$22,$G21,AH$9)</f>
        <v>30.586286537802327</v>
      </c>
      <c r="AI21" s="185" cm="1">
        <f t="array" ref="AI21">INDEX(Drivers!$C$7:$AG$22,$G21,AI$9)</f>
        <v>31.38748448215604</v>
      </c>
      <c r="AJ21" s="185" cm="1">
        <f t="array" ref="AJ21">INDEX(Drivers!$C$7:$AG$22,$G21,AJ$9)</f>
        <v>32.281358374580989</v>
      </c>
      <c r="AK21" s="185" cm="1">
        <f t="array" ref="AK21">INDEX(Drivers!$C$7:$AG$22,$G21,AK$9)</f>
        <v>33.177218420544754</v>
      </c>
      <c r="AL21" s="185" cm="1">
        <f t="array" ref="AL21">INDEX(Drivers!$C$7:$AG$22,$G21,AL$9)</f>
        <v>34.151375021159573</v>
      </c>
      <c r="AM21" s="185" cm="1">
        <f t="array" ref="AM21">INDEX(Drivers!$C$7:$AG$22,$G21,AM$9)</f>
        <v>38.945227795006907</v>
      </c>
      <c r="AN21" s="185" cm="1">
        <f t="array" ref="AN21">INDEX(Drivers!$C$7:$AG$22,$G21,AN$9)</f>
        <v>46.020992273334322</v>
      </c>
      <c r="AO21" s="185">
        <f t="shared" si="4"/>
        <v>57.510290908095612</v>
      </c>
      <c r="AP21" s="185">
        <f t="shared" si="4"/>
        <v>69.379908160270588</v>
      </c>
    </row>
    <row r="22" spans="1:42">
      <c r="A22" s="185" t="s">
        <v>16</v>
      </c>
      <c r="B22" s="186" t="str">
        <f>[4]IND!B19</f>
        <v>OT</v>
      </c>
      <c r="C22" s="186" t="str">
        <f>[4]IND!A19</f>
        <v>Other</v>
      </c>
      <c r="D22" s="185">
        <f>[4]IND!M19</f>
        <v>1</v>
      </c>
      <c r="F22" s="186"/>
      <c r="G22" s="185">
        <f>MATCH(B22,Drivers!$A$7:$A$22,0)</f>
        <v>10</v>
      </c>
      <c r="H22" s="186"/>
      <c r="I22" s="186"/>
      <c r="J22" s="185" cm="1">
        <f t="array" ref="J22">INDEX(Drivers!$C$7:$AG$22,$G22,J$9)</f>
        <v>235.49802282756352</v>
      </c>
      <c r="K22" s="185" cm="1">
        <f t="array" ref="K22">INDEX(Drivers!$C$7:$AG$22,$G22,K$9)</f>
        <v>242.05600000000001</v>
      </c>
      <c r="L22" s="185" cm="1">
        <f t="array" ref="L22">INDEX(Drivers!$C$7:$AG$22,$G22,L$9)</f>
        <v>246.69399999999999</v>
      </c>
      <c r="M22" s="185" cm="1">
        <f t="array" ref="M22">INDEX(Drivers!$C$7:$AG$22,$G22,M$9)</f>
        <v>250.125</v>
      </c>
      <c r="N22" s="185" cm="1">
        <f t="array" ref="N22">INDEX(Drivers!$C$7:$AG$22,$G22,N$9)</f>
        <v>252.709</v>
      </c>
      <c r="O22" s="185" cm="1">
        <f t="array" ref="O22">INDEX(Drivers!$C$7:$AG$22,$G22,O$9)</f>
        <v>254.65</v>
      </c>
      <c r="P22" s="185" cm="1">
        <f t="array" ref="P22">INDEX(Drivers!$C$7:$AG$22,$G22,P$9)</f>
        <v>257.584</v>
      </c>
      <c r="Q22" s="185" cm="1">
        <f t="array" ref="Q22">INDEX(Drivers!$C$7:$AG$22,$G22,Q$9)</f>
        <v>257.30799999999999</v>
      </c>
      <c r="R22" s="185" cm="1">
        <f t="array" ref="R22">INDEX(Drivers!$C$7:$AG$22,$G22,R$9)</f>
        <v>233.197</v>
      </c>
      <c r="S22" s="185" cm="1">
        <f t="array" ref="S22">INDEX(Drivers!$C$7:$AG$22,$G22,S$9)</f>
        <v>241.77023275845778</v>
      </c>
      <c r="T22" s="185" cm="1">
        <f t="array" ref="T22">INDEX(Drivers!$C$7:$AG$22,$G22,T$9)</f>
        <v>248.39750423484162</v>
      </c>
      <c r="U22" s="185" cm="1">
        <f t="array" ref="U22">INDEX(Drivers!$C$7:$AG$22,$G22,U$9)</f>
        <v>254.8883398521794</v>
      </c>
      <c r="V22" s="185" cm="1">
        <f t="array" ref="V22">INDEX(Drivers!$C$7:$AG$22,$G22,V$9)</f>
        <v>261.58284706586255</v>
      </c>
      <c r="W22" s="185" cm="1">
        <f t="array" ref="W22">INDEX(Drivers!$C$7:$AG$22,$G22,W$9)</f>
        <v>270.64117754916089</v>
      </c>
      <c r="X22" s="185" cm="1">
        <f t="array" ref="X22">INDEX(Drivers!$C$7:$AG$22,$G22,X$9)</f>
        <v>279.99465755568036</v>
      </c>
      <c r="Y22" s="185" cm="1">
        <f t="array" ref="Y22">INDEX(Drivers!$C$7:$AG$22,$G22,Y$9)</f>
        <v>290.17180053996219</v>
      </c>
      <c r="Z22" s="185" cm="1">
        <f t="array" ref="Z22">INDEX(Drivers!$C$7:$AG$22,$G22,Z$9)</f>
        <v>301.34886518655611</v>
      </c>
      <c r="AA22" s="185" cm="1">
        <f t="array" ref="AA22">INDEX(Drivers!$C$7:$AG$22,$G22,AA$9)</f>
        <v>314.40992303396456</v>
      </c>
      <c r="AB22" s="185" cm="1">
        <f t="array" ref="AB22">INDEX(Drivers!$C$7:$AG$22,$G22,AB$9)</f>
        <v>328.62091138817578</v>
      </c>
      <c r="AC22" s="185" cm="1">
        <f t="array" ref="AC22">INDEX(Drivers!$C$7:$AG$22,$G22,AC$9)</f>
        <v>343.65091462639225</v>
      </c>
      <c r="AD22" s="185" cm="1">
        <f t="array" ref="AD22">INDEX(Drivers!$C$7:$AG$22,$G22,AD$9)</f>
        <v>357.29111279624431</v>
      </c>
      <c r="AE22" s="185" cm="1">
        <f t="array" ref="AE22">INDEX(Drivers!$C$7:$AG$22,$G22,AE$9)</f>
        <v>371.62654198420489</v>
      </c>
      <c r="AF22" s="185" cm="1">
        <f t="array" ref="AF22">INDEX(Drivers!$C$7:$AG$22,$G22,AF$9)</f>
        <v>385.99412149351247</v>
      </c>
      <c r="AG22" s="185" cm="1">
        <f t="array" ref="AG22">INDEX(Drivers!$C$7:$AG$22,$G22,AG$9)</f>
        <v>399.20729455975192</v>
      </c>
      <c r="AH22" s="185" cm="1">
        <f t="array" ref="AH22">INDEX(Drivers!$C$7:$AG$22,$G22,AH$9)</f>
        <v>412.68609554639391</v>
      </c>
      <c r="AI22" s="185" cm="1">
        <f t="array" ref="AI22">INDEX(Drivers!$C$7:$AG$22,$G22,AI$9)</f>
        <v>426.49240406973962</v>
      </c>
      <c r="AJ22" s="185" cm="1">
        <f t="array" ref="AJ22">INDEX(Drivers!$C$7:$AG$22,$G22,AJ$9)</f>
        <v>440.7671065502841</v>
      </c>
      <c r="AK22" s="185" cm="1">
        <f t="array" ref="AK22">INDEX(Drivers!$C$7:$AG$22,$G22,AK$9)</f>
        <v>454.98645240659368</v>
      </c>
      <c r="AL22" s="185" cm="1">
        <f t="array" ref="AL22">INDEX(Drivers!$C$7:$AG$22,$G22,AL$9)</f>
        <v>470.2721245043648</v>
      </c>
      <c r="AM22" s="185" cm="1">
        <f t="array" ref="AM22">INDEX(Drivers!$C$7:$AG$22,$G22,AM$9)</f>
        <v>556.82392193704936</v>
      </c>
      <c r="AN22" s="185" cm="1">
        <f t="array" ref="AN22">INDEX(Drivers!$C$7:$AG$22,$G22,AN$9)</f>
        <v>663.14176630048848</v>
      </c>
      <c r="AO22" s="185">
        <f t="shared" si="4"/>
        <v>852.71706694148452</v>
      </c>
      <c r="AP22" s="185">
        <f t="shared" si="4"/>
        <v>1045.58670873761</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4.3476514859650628</v>
      </c>
      <c r="Q27" s="185">
        <f t="shared" si="7"/>
        <v>4.2917804550454539</v>
      </c>
      <c r="R27" s="185">
        <f t="shared" si="7"/>
        <v>3.9421733809354649</v>
      </c>
      <c r="S27" s="346">
        <f>R27*(S11*S42)/(R11*R42)</f>
        <v>4.3045413934939321</v>
      </c>
      <c r="T27" s="344">
        <f>S27*(T11*T42)/(S11*S42)</f>
        <v>4.2940840388421027</v>
      </c>
      <c r="U27" s="346">
        <f t="shared" ref="U27:AP27" si="8">T27*(U11*U42)/(T11*T42)</f>
        <v>4.2911136678954875</v>
      </c>
      <c r="V27" s="346">
        <f t="shared" si="8"/>
        <v>4.2931577633809797</v>
      </c>
      <c r="W27" s="346">
        <f t="shared" si="8"/>
        <v>4.3024609390527928</v>
      </c>
      <c r="X27" s="346">
        <f t="shared" si="8"/>
        <v>4.3906868297936228</v>
      </c>
      <c r="Y27" s="346">
        <f t="shared" si="8"/>
        <v>4.490472787015988</v>
      </c>
      <c r="Z27" s="346">
        <f t="shared" si="8"/>
        <v>4.584021789634523</v>
      </c>
      <c r="AA27" s="346">
        <f t="shared" si="8"/>
        <v>4.6873094474375749</v>
      </c>
      <c r="AB27" s="346">
        <f t="shared" si="8"/>
        <v>4.8046286255935069</v>
      </c>
      <c r="AC27" s="346">
        <f t="shared" si="8"/>
        <v>4.9974504385417164</v>
      </c>
      <c r="AD27" s="346">
        <f t="shared" si="8"/>
        <v>5.1564160016405634</v>
      </c>
      <c r="AE27" s="346">
        <f t="shared" si="8"/>
        <v>5.3186769333600612</v>
      </c>
      <c r="AF27" s="346">
        <f t="shared" si="8"/>
        <v>5.476058517235983</v>
      </c>
      <c r="AG27" s="346">
        <f t="shared" si="8"/>
        <v>5.649012460164899</v>
      </c>
      <c r="AH27" s="346">
        <f t="shared" si="8"/>
        <v>5.8086388868218828</v>
      </c>
      <c r="AI27" s="346">
        <f t="shared" si="8"/>
        <v>5.9670829894194855</v>
      </c>
      <c r="AJ27" s="346">
        <f t="shared" si="8"/>
        <v>6.1268594586148</v>
      </c>
      <c r="AK27" s="346">
        <f t="shared" si="8"/>
        <v>6.282444181974209</v>
      </c>
      <c r="AL27" s="346">
        <f t="shared" si="8"/>
        <v>6.4467099524171498</v>
      </c>
      <c r="AM27" s="346">
        <f t="shared" si="8"/>
        <v>7.3503108391492304</v>
      </c>
      <c r="AN27" s="346">
        <f t="shared" si="8"/>
        <v>8.4682797425744347</v>
      </c>
      <c r="AO27" s="346">
        <f t="shared" si="8"/>
        <v>10.454121529949539</v>
      </c>
      <c r="AP27" s="346">
        <f t="shared" si="8"/>
        <v>12.475691320106833</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10">
        <f>'[4]IS-TSData'!K24</f>
        <v>7.1000000000000005</v>
      </c>
      <c r="L28" s="110">
        <f>'[4]IS-TSData'!L24</f>
        <v>6.5</v>
      </c>
      <c r="M28" s="110">
        <f>'[4]IS-TSData'!M24</f>
        <v>6.4000000000000012</v>
      </c>
      <c r="N28" s="110">
        <f>'[4]IS-TSData'!N24</f>
        <v>6.0910000000000002</v>
      </c>
      <c r="O28" s="110">
        <f>'[4]IS-TSData'!O24</f>
        <v>6.23</v>
      </c>
      <c r="P28" s="110">
        <f>'[4]IS-TSData'!P24</f>
        <v>6.3</v>
      </c>
      <c r="Q28" s="110">
        <f>'[4]IS-TSData'!Q24</f>
        <v>6.1267974837582679</v>
      </c>
      <c r="R28" s="110">
        <f>'[4]IS-TSData'!R24</f>
        <v>5.0030232389251985</v>
      </c>
      <c r="S28" s="185">
        <f t="shared" si="7"/>
        <v>5.1648108201215379</v>
      </c>
      <c r="T28" s="185">
        <f t="shared" si="7"/>
        <v>5.2649503834771805</v>
      </c>
      <c r="U28" s="185">
        <f t="shared" si="7"/>
        <v>5.3791739353086863</v>
      </c>
      <c r="V28" s="185">
        <f t="shared" si="7"/>
        <v>5.4951089456597906</v>
      </c>
      <c r="W28" s="185">
        <f t="shared" si="7"/>
        <v>5.6442753104690198</v>
      </c>
      <c r="X28" s="185">
        <f t="shared" si="7"/>
        <v>5.7825886853444297</v>
      </c>
      <c r="Y28" s="185">
        <f t="shared" si="7"/>
        <v>5.9306737997304282</v>
      </c>
      <c r="Z28" s="185">
        <f t="shared" si="7"/>
        <v>6.0626697438464641</v>
      </c>
      <c r="AA28" s="185">
        <f t="shared" si="7"/>
        <v>6.2147845303375941</v>
      </c>
      <c r="AB28" s="185">
        <f t="shared" si="7"/>
        <v>6.3935529985879107</v>
      </c>
      <c r="AC28" s="185">
        <f t="shared" si="7"/>
        <v>6.6399347016015886</v>
      </c>
      <c r="AD28" s="185">
        <f t="shared" si="7"/>
        <v>6.8227453505772262</v>
      </c>
      <c r="AE28" s="185">
        <f t="shared" si="7"/>
        <v>7.0025379754699815</v>
      </c>
      <c r="AF28" s="185">
        <f t="shared" si="7"/>
        <v>7.1714038754003422</v>
      </c>
      <c r="AG28" s="185">
        <f t="shared" si="7"/>
        <v>7.33716899804657</v>
      </c>
      <c r="AH28" s="185">
        <f t="shared" si="7"/>
        <v>7.4877454610273686</v>
      </c>
      <c r="AI28" s="185">
        <f t="shared" si="7"/>
        <v>7.6482059246660663</v>
      </c>
      <c r="AJ28" s="185">
        <f t="shared" si="7"/>
        <v>7.8407096493225694</v>
      </c>
      <c r="AK28" s="185">
        <f t="shared" si="7"/>
        <v>8.0348042122443513</v>
      </c>
      <c r="AL28" s="185">
        <f t="shared" si="7"/>
        <v>8.2457876713034448</v>
      </c>
      <c r="AM28" s="185">
        <f t="shared" si="7"/>
        <v>9.4788815876887771</v>
      </c>
      <c r="AN28" s="185">
        <f t="shared" si="7"/>
        <v>11.02250108412176</v>
      </c>
      <c r="AO28" s="185">
        <f t="shared" si="7"/>
        <v>13.747460233598792</v>
      </c>
      <c r="AP28" s="185">
        <f t="shared" si="7"/>
        <v>16.524173646417079</v>
      </c>
    </row>
    <row r="29" spans="1:42">
      <c r="A29" s="57" t="str">
        <f t="shared" ref="A29:A38" si="9">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9"/>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9"/>
        <v/>
      </c>
      <c r="B31" s="22" t="s">
        <v>288</v>
      </c>
      <c r="C31" s="23" t="s">
        <v>137</v>
      </c>
      <c r="D31" s="57" t="str">
        <f t="shared" si="6"/>
        <v>INMCEM</v>
      </c>
      <c r="E31" s="23" t="s">
        <v>137</v>
      </c>
      <c r="F31" s="23" t="s">
        <v>137</v>
      </c>
      <c r="G31" s="23" t="s">
        <v>137</v>
      </c>
      <c r="H31" s="23" t="s">
        <v>137</v>
      </c>
      <c r="I31" s="22">
        <v>0</v>
      </c>
      <c r="J31" s="110">
        <f>'[4]NMM-TSData'!J14</f>
        <v>14.27</v>
      </c>
      <c r="K31" s="110">
        <f>'[4]NMM-TSData'!K14</f>
        <v>14.368</v>
      </c>
      <c r="L31" s="110">
        <f>'[4]NMM-TSData'!L14</f>
        <v>14.465999999999999</v>
      </c>
      <c r="M31" s="110">
        <f>'[4]NMM-TSData'!M14</f>
        <v>14.564</v>
      </c>
      <c r="N31" s="110">
        <f>'[4]NMM-TSData'!N14</f>
        <v>14.662000000000001</v>
      </c>
      <c r="O31" s="110">
        <f>'[4]NMM-TSData'!O14</f>
        <v>14.759960880300349</v>
      </c>
      <c r="P31" s="185">
        <f t="shared" si="7"/>
        <v>14.959887414756098</v>
      </c>
      <c r="Q31" s="185">
        <f t="shared" si="7"/>
        <v>14.975266378945001</v>
      </c>
      <c r="R31" s="185">
        <f t="shared" si="7"/>
        <v>13.744949243832703</v>
      </c>
      <c r="S31" s="185">
        <f t="shared" si="7"/>
        <v>14.222810589953248</v>
      </c>
      <c r="T31" s="185">
        <f t="shared" si="7"/>
        <v>14.59125935017931</v>
      </c>
      <c r="U31" s="185">
        <f t="shared" si="7"/>
        <v>14.956651844269205</v>
      </c>
      <c r="V31" s="185">
        <f t="shared" si="7"/>
        <v>15.335124166894678</v>
      </c>
      <c r="W31" s="185">
        <f t="shared" si="7"/>
        <v>15.845717395792713</v>
      </c>
      <c r="X31" s="185">
        <f t="shared" si="7"/>
        <v>16.371424715838835</v>
      </c>
      <c r="Y31" s="185">
        <f t="shared" si="7"/>
        <v>16.941699846556219</v>
      </c>
      <c r="Z31" s="185">
        <f t="shared" si="7"/>
        <v>17.604383798761891</v>
      </c>
      <c r="AA31" s="185">
        <f t="shared" si="7"/>
        <v>18.36565445729812</v>
      </c>
      <c r="AB31" s="185">
        <f t="shared" si="7"/>
        <v>19.181663492731133</v>
      </c>
      <c r="AC31" s="185">
        <f t="shared" si="7"/>
        <v>19.980664677863068</v>
      </c>
      <c r="AD31" s="185">
        <f t="shared" si="7"/>
        <v>20.737836865946282</v>
      </c>
      <c r="AE31" s="185">
        <f t="shared" si="7"/>
        <v>21.525650255151699</v>
      </c>
      <c r="AF31" s="185">
        <f t="shared" si="7"/>
        <v>22.293282767221342</v>
      </c>
      <c r="AG31" s="185">
        <f t="shared" si="7"/>
        <v>22.987525687391724</v>
      </c>
      <c r="AH31" s="185">
        <f t="shared" si="7"/>
        <v>23.697017413416319</v>
      </c>
      <c r="AI31" s="185">
        <f t="shared" si="7"/>
        <v>24.451675160026333</v>
      </c>
      <c r="AJ31" s="185">
        <f t="shared" si="7"/>
        <v>25.256938385977257</v>
      </c>
      <c r="AK31" s="185">
        <f t="shared" si="7"/>
        <v>26.056630436686518</v>
      </c>
      <c r="AL31" s="185">
        <f t="shared" si="7"/>
        <v>26.921592854183338</v>
      </c>
      <c r="AM31" s="185">
        <f t="shared" si="7"/>
        <v>31.797897503690862</v>
      </c>
      <c r="AN31" s="185">
        <f t="shared" si="7"/>
        <v>37.760827527435644</v>
      </c>
      <c r="AO31" s="185">
        <f t="shared" si="7"/>
        <v>48.418957971648403</v>
      </c>
      <c r="AP31" s="185">
        <f t="shared" si="7"/>
        <v>59.258192644900717</v>
      </c>
    </row>
    <row r="32" spans="1:42">
      <c r="A32" s="57" t="str">
        <f t="shared" si="9"/>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1.3775818909271935</v>
      </c>
      <c r="Q32" s="185">
        <f t="shared" si="7"/>
        <v>1.3789980635213104</v>
      </c>
      <c r="R32" s="185">
        <f t="shared" si="7"/>
        <v>1.26570425599196</v>
      </c>
      <c r="S32" s="185">
        <f t="shared" si="7"/>
        <v>1.3097081390787022</v>
      </c>
      <c r="T32" s="185">
        <f t="shared" si="7"/>
        <v>1.3436367593784344</v>
      </c>
      <c r="U32" s="185">
        <f t="shared" si="7"/>
        <v>1.3772839432765205</v>
      </c>
      <c r="V32" s="185">
        <f t="shared" si="7"/>
        <v>1.4121355837609089</v>
      </c>
      <c r="W32" s="185">
        <f t="shared" si="7"/>
        <v>1.4591535837136476</v>
      </c>
      <c r="X32" s="185">
        <f t="shared" si="7"/>
        <v>1.5075633654148832</v>
      </c>
      <c r="Y32" s="185">
        <f t="shared" si="7"/>
        <v>1.5600771759230763</v>
      </c>
      <c r="Z32" s="185">
        <f t="shared" si="7"/>
        <v>1.6211004568246512</v>
      </c>
      <c r="AA32" s="185">
        <f t="shared" si="7"/>
        <v>1.6912020989171781</v>
      </c>
      <c r="AB32" s="185">
        <f t="shared" si="7"/>
        <v>1.7663443268551153</v>
      </c>
      <c r="AC32" s="185">
        <f t="shared" si="7"/>
        <v>1.8399203861496141</v>
      </c>
      <c r="AD32" s="185">
        <f t="shared" si="7"/>
        <v>1.9096446204101136</v>
      </c>
      <c r="AE32" s="185">
        <f t="shared" si="7"/>
        <v>1.982190451024378</v>
      </c>
      <c r="AF32" s="185">
        <f t="shared" si="7"/>
        <v>2.0528779246794948</v>
      </c>
      <c r="AG32" s="185">
        <f t="shared" si="7"/>
        <v>2.1168073145349151</v>
      </c>
      <c r="AH32" s="185">
        <f t="shared" si="7"/>
        <v>2.1821408913484741</v>
      </c>
      <c r="AI32" s="185">
        <f t="shared" si="7"/>
        <v>2.2516335831552614</v>
      </c>
      <c r="AJ32" s="185">
        <f t="shared" si="7"/>
        <v>2.3257862827541498</v>
      </c>
      <c r="AK32" s="185">
        <f t="shared" si="7"/>
        <v>2.3994259604357393</v>
      </c>
      <c r="AL32" s="185">
        <f t="shared" si="7"/>
        <v>2.479076062715313</v>
      </c>
      <c r="AM32" s="185">
        <f t="shared" si="7"/>
        <v>2.9281107909566262</v>
      </c>
      <c r="AN32" s="185">
        <f t="shared" si="7"/>
        <v>3.4772074646036719</v>
      </c>
      <c r="AO32" s="185">
        <f t="shared" si="7"/>
        <v>4.4586618755910745</v>
      </c>
      <c r="AP32" s="185">
        <f t="shared" si="7"/>
        <v>5.4567932774794334</v>
      </c>
    </row>
    <row r="33" spans="1:42">
      <c r="A33" s="57" t="str">
        <f t="shared" si="9"/>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10">
        <f>'[4]NMM-TSData'!O15</f>
        <v>1.1624356</v>
      </c>
      <c r="P33" s="185">
        <f t="shared" si="7"/>
        <v>1.1781810157853607</v>
      </c>
      <c r="Q33" s="185">
        <f t="shared" si="7"/>
        <v>1.1793922016150038</v>
      </c>
      <c r="R33" s="185">
        <f t="shared" si="7"/>
        <v>1.082497335243553</v>
      </c>
      <c r="S33" s="185">
        <f t="shared" si="7"/>
        <v>1.1201317873331806</v>
      </c>
      <c r="T33" s="185">
        <f t="shared" si="7"/>
        <v>1.1491493409118134</v>
      </c>
      <c r="U33" s="185">
        <f t="shared" si="7"/>
        <v>1.1779261951695899</v>
      </c>
      <c r="V33" s="185">
        <f t="shared" si="7"/>
        <v>1.2077331645106619</v>
      </c>
      <c r="W33" s="185">
        <f t="shared" si="7"/>
        <v>1.2479454490284476</v>
      </c>
      <c r="X33" s="185">
        <f t="shared" si="7"/>
        <v>1.2893480590325042</v>
      </c>
      <c r="Y33" s="185">
        <f t="shared" si="7"/>
        <v>1.3342606518988784</v>
      </c>
      <c r="Z33" s="185">
        <f t="shared" si="7"/>
        <v>1.3864509946673818</v>
      </c>
      <c r="AA33" s="185">
        <f t="shared" si="7"/>
        <v>1.4464056328872597</v>
      </c>
      <c r="AB33" s="185">
        <f t="shared" si="7"/>
        <v>1.5106712471664276</v>
      </c>
      <c r="AC33" s="185">
        <f t="shared" si="7"/>
        <v>1.5735973910479588</v>
      </c>
      <c r="AD33" s="185">
        <f t="shared" si="7"/>
        <v>1.6332292500952648</v>
      </c>
      <c r="AE33" s="185">
        <f t="shared" si="7"/>
        <v>1.6952742878291587</v>
      </c>
      <c r="AF33" s="185">
        <f t="shared" si="7"/>
        <v>1.755729960238029</v>
      </c>
      <c r="AG33" s="185">
        <f t="shared" si="7"/>
        <v>1.8104057613460864</v>
      </c>
      <c r="AH33" s="185">
        <f t="shared" si="7"/>
        <v>1.8662824975329138</v>
      </c>
      <c r="AI33" s="185">
        <f t="shared" si="7"/>
        <v>1.925716329206959</v>
      </c>
      <c r="AJ33" s="185">
        <f t="shared" si="7"/>
        <v>1.9891356464265277</v>
      </c>
      <c r="AK33" s="185">
        <f t="shared" si="7"/>
        <v>2.0521162001231263</v>
      </c>
      <c r="AL33" s="185">
        <f t="shared" si="7"/>
        <v>2.1202371873611296</v>
      </c>
      <c r="AM33" s="185">
        <f t="shared" si="7"/>
        <v>2.5042754762835946</v>
      </c>
      <c r="AN33" s="185">
        <f t="shared" si="7"/>
        <v>2.973892042080938</v>
      </c>
      <c r="AO33" s="185">
        <f t="shared" si="7"/>
        <v>3.8132838506549329</v>
      </c>
      <c r="AP33" s="185">
        <f t="shared" si="7"/>
        <v>4.6669387053747418</v>
      </c>
    </row>
    <row r="34" spans="1:42">
      <c r="A34" s="57" t="str">
        <f t="shared" si="9"/>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9.7413637140836169</v>
      </c>
      <c r="Q34" s="185">
        <f t="shared" si="7"/>
        <v>9.7513779661669719</v>
      </c>
      <c r="R34" s="185">
        <f t="shared" si="7"/>
        <v>8.9502377994985682</v>
      </c>
      <c r="S34" s="185">
        <f t="shared" si="7"/>
        <v>9.2614046584730687</v>
      </c>
      <c r="T34" s="185">
        <f t="shared" si="7"/>
        <v>9.5013258078678824</v>
      </c>
      <c r="U34" s="185">
        <f t="shared" si="7"/>
        <v>9.7392568219619378</v>
      </c>
      <c r="V34" s="185">
        <f t="shared" si="7"/>
        <v>9.985704970146001</v>
      </c>
      <c r="W34" s="185">
        <f t="shared" si="7"/>
        <v>10.318185704442035</v>
      </c>
      <c r="X34" s="185">
        <f t="shared" si="7"/>
        <v>10.660508214615078</v>
      </c>
      <c r="Y34" s="185">
        <f t="shared" si="7"/>
        <v>11.031851748921026</v>
      </c>
      <c r="Z34" s="185">
        <f t="shared" si="7"/>
        <v>11.463368726752982</v>
      </c>
      <c r="AA34" s="185">
        <f t="shared" si="7"/>
        <v>11.959081974056341</v>
      </c>
      <c r="AB34" s="185">
        <f t="shared" si="7"/>
        <v>12.490438968113043</v>
      </c>
      <c r="AC34" s="185">
        <f t="shared" si="7"/>
        <v>13.010721035521968</v>
      </c>
      <c r="AD34" s="185">
        <f t="shared" si="7"/>
        <v>13.503765499949667</v>
      </c>
      <c r="AE34" s="185">
        <f t="shared" si="7"/>
        <v>14.016762459773378</v>
      </c>
      <c r="AF34" s="185">
        <f t="shared" si="7"/>
        <v>14.516618327100971</v>
      </c>
      <c r="AG34" s="185">
        <f t="shared" si="7"/>
        <v>14.968685418504112</v>
      </c>
      <c r="AH34" s="185">
        <f t="shared" si="7"/>
        <v>15.430682007363549</v>
      </c>
      <c r="AI34" s="185">
        <f t="shared" si="7"/>
        <v>15.922089154059565</v>
      </c>
      <c r="AJ34" s="185">
        <f t="shared" si="7"/>
        <v>16.446448846888984</v>
      </c>
      <c r="AK34" s="185">
        <f t="shared" si="7"/>
        <v>16.967180782179909</v>
      </c>
      <c r="AL34" s="185">
        <f t="shared" si="7"/>
        <v>17.530414533494003</v>
      </c>
      <c r="AM34" s="185">
        <f t="shared" si="7"/>
        <v>20.705696262197058</v>
      </c>
      <c r="AN34" s="185">
        <f t="shared" si="7"/>
        <v>24.588551029247739</v>
      </c>
      <c r="AO34" s="185">
        <f t="shared" si="7"/>
        <v>31.52875868527687</v>
      </c>
      <c r="AP34" s="185">
        <f t="shared" ref="AP34" si="10">AO34*AP18/AO18</f>
        <v>38.586895181030606</v>
      </c>
    </row>
    <row r="35" spans="1:42">
      <c r="A35" s="57" t="str">
        <f t="shared" si="9"/>
        <v>*</v>
      </c>
      <c r="B35" s="22" t="s">
        <v>288</v>
      </c>
      <c r="C35" s="23" t="s">
        <v>137</v>
      </c>
      <c r="D35" s="57">
        <f t="shared" si="6"/>
        <v>0</v>
      </c>
      <c r="E35" s="23" t="s">
        <v>137</v>
      </c>
      <c r="F35" s="23" t="s">
        <v>137</v>
      </c>
      <c r="G35" s="23" t="s">
        <v>137</v>
      </c>
      <c r="H35" s="23" t="s">
        <v>137</v>
      </c>
      <c r="I35" s="22">
        <v>0</v>
      </c>
      <c r="J35" s="110">
        <v>0</v>
      </c>
      <c r="K35" s="185">
        <f t="shared" ref="K35:AP37" si="11">J35*K19/J19</f>
        <v>0</v>
      </c>
      <c r="L35" s="185">
        <f t="shared" si="11"/>
        <v>0</v>
      </c>
      <c r="M35" s="185">
        <f t="shared" si="11"/>
        <v>0</v>
      </c>
      <c r="N35" s="185">
        <f t="shared" si="11"/>
        <v>0</v>
      </c>
      <c r="O35" s="185">
        <f t="shared" si="11"/>
        <v>0</v>
      </c>
      <c r="P35" s="185">
        <f t="shared" si="11"/>
        <v>0</v>
      </c>
      <c r="Q35" s="185">
        <f t="shared" si="11"/>
        <v>0</v>
      </c>
      <c r="R35" s="185">
        <f t="shared" si="11"/>
        <v>0</v>
      </c>
      <c r="S35" s="185">
        <f t="shared" si="11"/>
        <v>0</v>
      </c>
      <c r="T35" s="185">
        <f t="shared" si="11"/>
        <v>0</v>
      </c>
      <c r="U35" s="185">
        <f t="shared" si="11"/>
        <v>0</v>
      </c>
      <c r="V35" s="185">
        <f t="shared" si="11"/>
        <v>0</v>
      </c>
      <c r="W35" s="185">
        <f t="shared" si="11"/>
        <v>0</v>
      </c>
      <c r="X35" s="185">
        <f t="shared" si="11"/>
        <v>0</v>
      </c>
      <c r="Y35" s="185">
        <f t="shared" si="11"/>
        <v>0</v>
      </c>
      <c r="Z35" s="185">
        <f t="shared" si="11"/>
        <v>0</v>
      </c>
      <c r="AA35" s="185">
        <f t="shared" si="11"/>
        <v>0</v>
      </c>
      <c r="AB35" s="185">
        <f t="shared" si="11"/>
        <v>0</v>
      </c>
      <c r="AC35" s="185">
        <f t="shared" si="11"/>
        <v>0</v>
      </c>
      <c r="AD35" s="185">
        <f t="shared" si="11"/>
        <v>0</v>
      </c>
      <c r="AE35" s="185">
        <f t="shared" si="11"/>
        <v>0</v>
      </c>
      <c r="AF35" s="185">
        <f t="shared" si="11"/>
        <v>0</v>
      </c>
      <c r="AG35" s="185">
        <f t="shared" si="11"/>
        <v>0</v>
      </c>
      <c r="AH35" s="185">
        <f t="shared" si="11"/>
        <v>0</v>
      </c>
      <c r="AI35" s="185">
        <f t="shared" si="11"/>
        <v>0</v>
      </c>
      <c r="AJ35" s="185">
        <f t="shared" si="11"/>
        <v>0</v>
      </c>
      <c r="AK35" s="185">
        <f t="shared" si="11"/>
        <v>0</v>
      </c>
      <c r="AL35" s="185">
        <f t="shared" si="11"/>
        <v>0</v>
      </c>
      <c r="AM35" s="185">
        <f t="shared" si="11"/>
        <v>0</v>
      </c>
      <c r="AN35" s="185">
        <f t="shared" si="11"/>
        <v>0</v>
      </c>
      <c r="AO35" s="185">
        <f t="shared" si="11"/>
        <v>0</v>
      </c>
      <c r="AP35" s="185">
        <f t="shared" si="11"/>
        <v>0</v>
      </c>
    </row>
    <row r="36" spans="1:42">
      <c r="A36" s="57" t="str">
        <f t="shared" si="9"/>
        <v/>
      </c>
      <c r="B36" s="22" t="s">
        <v>288</v>
      </c>
      <c r="C36" s="23" t="s">
        <v>137</v>
      </c>
      <c r="D36" s="57" t="str">
        <f t="shared" si="6"/>
        <v>IPPPAP</v>
      </c>
      <c r="E36" s="23" t="s">
        <v>137</v>
      </c>
      <c r="F36" s="23" t="s">
        <v>137</v>
      </c>
      <c r="G36" s="23" t="s">
        <v>137</v>
      </c>
      <c r="H36" s="23" t="s">
        <v>137</v>
      </c>
      <c r="I36" s="22">
        <v>0</v>
      </c>
      <c r="J36" s="139">
        <f>'[4]PP-TSData'!J29</f>
        <v>2.0533000000000001</v>
      </c>
      <c r="K36" s="139">
        <f>'[4]PP-TSData'!K29</f>
        <v>2.0786519999999999</v>
      </c>
      <c r="L36" s="139">
        <f>'[4]PP-TSData'!L29</f>
        <v>2.1040039999999998</v>
      </c>
      <c r="M36" s="139">
        <f>'[4]PP-TSData'!M29</f>
        <v>2.1293559999999996</v>
      </c>
      <c r="N36" s="139">
        <f>'[4]PP-TSData'!N29</f>
        <v>2.1547079999999994</v>
      </c>
      <c r="O36" s="139">
        <f>'[4]PP-TSData'!O29</f>
        <v>2.1800600000000001</v>
      </c>
      <c r="P36" s="185">
        <f t="shared" si="11"/>
        <v>2.2166294765726118</v>
      </c>
      <c r="Q36" s="185">
        <f t="shared" si="11"/>
        <v>2.2151621827595132</v>
      </c>
      <c r="R36" s="185">
        <f t="shared" si="11"/>
        <v>2.0587260885322287</v>
      </c>
      <c r="S36" s="185">
        <f t="shared" si="11"/>
        <v>2.1325981924419195</v>
      </c>
      <c r="T36" s="185">
        <f t="shared" si="11"/>
        <v>2.186976714839036</v>
      </c>
      <c r="U36" s="185">
        <f t="shared" si="11"/>
        <v>2.241385706511525</v>
      </c>
      <c r="V36" s="185">
        <f t="shared" si="11"/>
        <v>2.2991449625815079</v>
      </c>
      <c r="W36" s="185">
        <f t="shared" si="11"/>
        <v>2.3759149055059239</v>
      </c>
      <c r="X36" s="185">
        <f t="shared" si="11"/>
        <v>2.4557527717738235</v>
      </c>
      <c r="Y36" s="185">
        <f t="shared" si="11"/>
        <v>2.5432399237994265</v>
      </c>
      <c r="Z36" s="185">
        <f t="shared" si="11"/>
        <v>2.6347418037132817</v>
      </c>
      <c r="AA36" s="185">
        <f t="shared" si="11"/>
        <v>2.7429951508660828</v>
      </c>
      <c r="AB36" s="185">
        <f t="shared" si="11"/>
        <v>2.8622611319613727</v>
      </c>
      <c r="AC36" s="185">
        <f t="shared" si="11"/>
        <v>2.9859474953482956</v>
      </c>
      <c r="AD36" s="185">
        <f t="shared" si="11"/>
        <v>3.1001052894349477</v>
      </c>
      <c r="AE36" s="185">
        <f t="shared" si="11"/>
        <v>3.2125201127658314</v>
      </c>
      <c r="AF36" s="185">
        <f t="shared" si="11"/>
        <v>3.3233539461177135</v>
      </c>
      <c r="AG36" s="185">
        <f t="shared" si="11"/>
        <v>3.3679968487168406</v>
      </c>
      <c r="AH36" s="185">
        <f t="shared" si="11"/>
        <v>3.452236077121476</v>
      </c>
      <c r="AI36" s="185">
        <f t="shared" si="11"/>
        <v>3.5426662914920559</v>
      </c>
      <c r="AJ36" s="185">
        <f t="shared" si="11"/>
        <v>3.6435567247263263</v>
      </c>
      <c r="AK36" s="185">
        <f t="shared" si="11"/>
        <v>3.7446713326374712</v>
      </c>
      <c r="AL36" s="185">
        <f t="shared" si="11"/>
        <v>3.8546231751814184</v>
      </c>
      <c r="AM36" s="185">
        <f t="shared" si="11"/>
        <v>4.3956993687177173</v>
      </c>
      <c r="AN36" s="185">
        <f t="shared" si="11"/>
        <v>5.1943320950248602</v>
      </c>
      <c r="AO36" s="185">
        <f t="shared" si="11"/>
        <v>6.4911149260731476</v>
      </c>
      <c r="AP36" s="185">
        <f t="shared" si="11"/>
        <v>7.8308238459166146</v>
      </c>
    </row>
    <row r="37" spans="1:42">
      <c r="A37" s="57" t="str">
        <f t="shared" si="9"/>
        <v/>
      </c>
      <c r="B37" s="22" t="s">
        <v>288</v>
      </c>
      <c r="C37" s="23" t="s">
        <v>137</v>
      </c>
      <c r="D37" s="57" t="str">
        <f t="shared" si="6"/>
        <v>IPPPULPD</v>
      </c>
      <c r="E37" s="23" t="s">
        <v>137</v>
      </c>
      <c r="F37" s="23" t="s">
        <v>137</v>
      </c>
      <c r="G37" s="23" t="s">
        <v>137</v>
      </c>
      <c r="H37" s="23" t="s">
        <v>137</v>
      </c>
      <c r="I37" s="22">
        <v>0</v>
      </c>
      <c r="J37" s="139">
        <f>'[4]PP-TSData'!J28</f>
        <v>0.73711514499999997</v>
      </c>
      <c r="K37" s="139">
        <f>'[4]PP-TSData'!K28</f>
        <v>0.73711514499999997</v>
      </c>
      <c r="L37" s="139">
        <f>'[4]PP-TSData'!L28</f>
        <v>0.73711514499999997</v>
      </c>
      <c r="M37" s="139">
        <f>'[4]PP-TSData'!M28</f>
        <v>0.73711514499999997</v>
      </c>
      <c r="N37" s="139">
        <f>'[4]PP-TSData'!N28</f>
        <v>0.7</v>
      </c>
      <c r="O37" s="139">
        <f>'[4]PP-TSData'!O28</f>
        <v>0.65910719806663931</v>
      </c>
      <c r="P37" s="185">
        <f t="shared" si="11"/>
        <v>0.67016340993169699</v>
      </c>
      <c r="Q37" s="185">
        <f t="shared" si="11"/>
        <v>0.66971979649266689</v>
      </c>
      <c r="R37" s="185">
        <f t="shared" si="11"/>
        <v>0.62242377906991964</v>
      </c>
      <c r="S37" s="185">
        <f t="shared" si="11"/>
        <v>0.64475785951871645</v>
      </c>
      <c r="T37" s="185">
        <f t="shared" si="11"/>
        <v>0.66119835910687808</v>
      </c>
      <c r="U37" s="185">
        <f t="shared" si="11"/>
        <v>0.67764807060605037</v>
      </c>
      <c r="V37" s="185">
        <f t="shared" si="11"/>
        <v>0.69511068238311158</v>
      </c>
      <c r="W37" s="185">
        <f t="shared" si="11"/>
        <v>0.71832087933945576</v>
      </c>
      <c r="X37" s="185">
        <f t="shared" si="11"/>
        <v>0.74245861515198142</v>
      </c>
      <c r="Y37" s="185">
        <f t="shared" si="11"/>
        <v>0.76890899341607755</v>
      </c>
      <c r="Z37" s="185">
        <f t="shared" si="11"/>
        <v>0.79657316214897989</v>
      </c>
      <c r="AA37" s="185">
        <f t="shared" si="11"/>
        <v>0.82930187618584938</v>
      </c>
      <c r="AB37" s="185">
        <f t="shared" si="11"/>
        <v>0.86536008863155511</v>
      </c>
      <c r="AC37" s="185">
        <f t="shared" si="11"/>
        <v>0.90275473483900215</v>
      </c>
      <c r="AD37" s="185">
        <f t="shared" si="11"/>
        <v>0.93726856647571011</v>
      </c>
      <c r="AE37" s="185">
        <f t="shared" si="11"/>
        <v>0.97125543804198589</v>
      </c>
      <c r="AF37" s="185">
        <f t="shared" si="11"/>
        <v>1.0047643219036888</v>
      </c>
      <c r="AG37" s="185">
        <f t="shared" si="11"/>
        <v>1.0182614084268453</v>
      </c>
      <c r="AH37" s="185">
        <f t="shared" si="11"/>
        <v>1.0437298275534175</v>
      </c>
      <c r="AI37" s="185">
        <f t="shared" si="11"/>
        <v>1.0710699948948477</v>
      </c>
      <c r="AJ37" s="185">
        <f t="shared" si="11"/>
        <v>1.1015726465469899</v>
      </c>
      <c r="AK37" s="185">
        <f t="shared" si="11"/>
        <v>1.1321430739223473</v>
      </c>
      <c r="AL37" s="185">
        <f t="shared" si="11"/>
        <v>1.1653853015956248</v>
      </c>
      <c r="AM37" s="185">
        <f t="shared" si="11"/>
        <v>1.3289712643041158</v>
      </c>
      <c r="AN37" s="185">
        <f t="shared" si="11"/>
        <v>1.5704254346116404</v>
      </c>
      <c r="AO37" s="185">
        <f t="shared" si="11"/>
        <v>1.9624875330278131</v>
      </c>
      <c r="AP37" s="185">
        <f t="shared" si="11"/>
        <v>2.367527666043836</v>
      </c>
    </row>
    <row r="38" spans="1:42">
      <c r="A38" s="57" t="str">
        <f t="shared" si="9"/>
        <v>*</v>
      </c>
      <c r="B38" s="22" t="s">
        <v>288</v>
      </c>
      <c r="C38" s="23" t="s">
        <v>137</v>
      </c>
      <c r="D38" s="57">
        <f t="shared" si="6"/>
        <v>0</v>
      </c>
      <c r="E38" s="23" t="s">
        <v>137</v>
      </c>
      <c r="F38" s="23" t="s">
        <v>137</v>
      </c>
      <c r="G38" s="23" t="s">
        <v>137</v>
      </c>
      <c r="H38" s="23" t="s">
        <v>137</v>
      </c>
      <c r="I38" s="22">
        <v>0</v>
      </c>
      <c r="J38" s="110">
        <v>0</v>
      </c>
      <c r="K38" s="185">
        <f t="shared" ref="K38:AP38" si="12">J38*K22/J22</f>
        <v>0</v>
      </c>
      <c r="L38" s="185">
        <f t="shared" si="12"/>
        <v>0</v>
      </c>
      <c r="M38" s="185">
        <f t="shared" si="12"/>
        <v>0</v>
      </c>
      <c r="N38" s="185">
        <f t="shared" si="12"/>
        <v>0</v>
      </c>
      <c r="O38" s="185">
        <f t="shared" si="12"/>
        <v>0</v>
      </c>
      <c r="P38" s="185">
        <f t="shared" si="12"/>
        <v>0</v>
      </c>
      <c r="Q38" s="185">
        <f t="shared" si="12"/>
        <v>0</v>
      </c>
      <c r="R38" s="185">
        <f t="shared" si="12"/>
        <v>0</v>
      </c>
      <c r="S38" s="185">
        <f t="shared" si="12"/>
        <v>0</v>
      </c>
      <c r="T38" s="185">
        <f t="shared" si="12"/>
        <v>0</v>
      </c>
      <c r="U38" s="185">
        <f t="shared" si="12"/>
        <v>0</v>
      </c>
      <c r="V38" s="185">
        <f t="shared" si="12"/>
        <v>0</v>
      </c>
      <c r="W38" s="185">
        <f t="shared" si="12"/>
        <v>0</v>
      </c>
      <c r="X38" s="185">
        <f t="shared" si="12"/>
        <v>0</v>
      </c>
      <c r="Y38" s="185">
        <f t="shared" si="12"/>
        <v>0</v>
      </c>
      <c r="Z38" s="185">
        <f t="shared" si="12"/>
        <v>0</v>
      </c>
      <c r="AA38" s="185">
        <f t="shared" si="12"/>
        <v>0</v>
      </c>
      <c r="AB38" s="185">
        <f t="shared" si="12"/>
        <v>0</v>
      </c>
      <c r="AC38" s="185">
        <f t="shared" si="12"/>
        <v>0</v>
      </c>
      <c r="AD38" s="185">
        <f t="shared" si="12"/>
        <v>0</v>
      </c>
      <c r="AE38" s="185">
        <f t="shared" si="12"/>
        <v>0</v>
      </c>
      <c r="AF38" s="185">
        <f t="shared" si="12"/>
        <v>0</v>
      </c>
      <c r="AG38" s="185">
        <f t="shared" si="12"/>
        <v>0</v>
      </c>
      <c r="AH38" s="185">
        <f t="shared" si="12"/>
        <v>0</v>
      </c>
      <c r="AI38" s="185">
        <f t="shared" si="12"/>
        <v>0</v>
      </c>
      <c r="AJ38" s="185">
        <f t="shared" si="12"/>
        <v>0</v>
      </c>
      <c r="AK38" s="185">
        <f t="shared" si="12"/>
        <v>0</v>
      </c>
      <c r="AL38" s="185">
        <f t="shared" si="12"/>
        <v>0</v>
      </c>
      <c r="AM38" s="185">
        <f t="shared" si="12"/>
        <v>0</v>
      </c>
      <c r="AN38" s="185">
        <f t="shared" si="12"/>
        <v>0</v>
      </c>
      <c r="AO38" s="185">
        <f t="shared" si="12"/>
        <v>0</v>
      </c>
      <c r="AP38" s="185">
        <f t="shared" si="12"/>
        <v>0</v>
      </c>
    </row>
    <row r="39" spans="1:42">
      <c r="A39" s="185" t="s">
        <v>16</v>
      </c>
      <c r="B39" s="186"/>
      <c r="S39" s="214" t="s">
        <v>663</v>
      </c>
      <c r="X39" s="29">
        <v>2025</v>
      </c>
    </row>
    <row r="40" spans="1:42" ht="15.75" thickBot="1">
      <c r="A40" s="185" t="s">
        <v>16</v>
      </c>
      <c r="B40" s="14" t="s">
        <v>290</v>
      </c>
      <c r="C40" s="14"/>
      <c r="D40" s="185">
        <v>2010</v>
      </c>
      <c r="E40" s="185">
        <v>2020</v>
      </c>
      <c r="F40" s="185">
        <v>2030</v>
      </c>
      <c r="G40" s="185">
        <v>2050</v>
      </c>
      <c r="S40" s="214" t="s">
        <v>662</v>
      </c>
    </row>
    <row r="41" spans="1:42">
      <c r="A41" s="185" t="s">
        <v>16</v>
      </c>
      <c r="B41" s="186" t="str">
        <f t="shared" ref="B41:C52" si="13">B10</f>
        <v>MI</v>
      </c>
      <c r="C41" s="186" t="str">
        <f t="shared" si="13"/>
        <v>Mining</v>
      </c>
      <c r="D41" s="185">
        <v>1</v>
      </c>
      <c r="E41" s="185">
        <v>1.0220604419830652</v>
      </c>
      <c r="F41" s="185">
        <v>1.0684529596700734</v>
      </c>
      <c r="G41" s="185">
        <f>F41</f>
        <v>1.0684529596700734</v>
      </c>
      <c r="J41" s="185" cm="1">
        <f t="array" ref="J41">IF(J$7=-1,K41,IF(J$7=99,I41,IF(J$7=0,INDEX($D41:$G41,0,J$5),(INDEX($D41:$G41,0,J$7+1)-INDEX($D41:$G41,0,J$7))/(INDEX($D$4:$G$4,0,J$7+1)-INDEX($D$4:$G$4,0,J$7))+I41)))</f>
        <v>1</v>
      </c>
      <c r="K41" s="185" cm="1">
        <f t="array" ref="K41">IF(K$7=-1,L41,IF(K$7=99,J41,IF(K$7=0,INDEX($D41:$G41,0,K$5),(INDEX($D41:$G41,0,K$7+1)-INDEX($D41:$G41,0,K$7))/(INDEX($D$4:$G$4,0,K$7+1)-INDEX($D$4:$G$4,0,K$7))+J41)))</f>
        <v>1.0027575552478831</v>
      </c>
      <c r="L41" s="185" cm="1">
        <f t="array" ref="L41">IF(L$7=-1,M41,IF(L$7=99,K41,IF(L$7=0,INDEX($D41:$G41,0,L$5),(INDEX($D41:$G41,0,L$7+1)-INDEX($D41:$G41,0,L$7))/(INDEX($D$4:$G$4,0,L$7+1)-INDEX($D$4:$G$4,0,L$7))+K41)))</f>
        <v>1.0055151104957663</v>
      </c>
      <c r="M41" s="185" cm="1">
        <f t="array" ref="M41">IF(M$7=-1,N41,IF(M$7=99,L41,IF(M$7=0,INDEX($D41:$G41,0,M$5),(INDEX($D41:$G41,0,M$7+1)-INDEX($D41:$G41,0,M$7))/(INDEX($D$4:$G$4,0,M$7+1)-INDEX($D$4:$G$4,0,M$7))+L41)))</f>
        <v>1.0082726657436494</v>
      </c>
      <c r="N41" s="185" cm="1">
        <f t="array" ref="N41">IF(N$7=-1,O41,IF(N$7=99,M41,IF(N$7=0,INDEX($D41:$G41,0,N$5),(INDEX($D41:$G41,0,N$7+1)-INDEX($D41:$G41,0,N$7))/(INDEX($D$4:$G$4,0,N$7+1)-INDEX($D$4:$G$4,0,N$7))+M41)))</f>
        <v>1.0110302209915325</v>
      </c>
      <c r="O41" s="185" cm="1">
        <f t="array" ref="O41">IF(O$7=-1,P41,IF(O$7=99,N41,IF(O$7=0,INDEX($D41:$G41,0,O$5),(INDEX($D41:$G41,0,O$7+1)-INDEX($D41:$G41,0,O$7))/(INDEX($D$4:$G$4,0,O$7+1)-INDEX($D$4:$G$4,0,O$7))+N41)))</f>
        <v>1.0137877762394156</v>
      </c>
      <c r="P41" s="185" cm="1">
        <f t="array" ref="P41">IF(P$7=-1,Q41,IF(P$7=99,O41,IF(P$7=0,INDEX($D41:$G41,0,P$5),(INDEX($D41:$G41,0,P$7+1)-INDEX($D41:$G41,0,P$7))/(INDEX($D$4:$G$4,0,P$7+1)-INDEX($D$4:$G$4,0,P$7))+O41)))</f>
        <v>1.0165453314872988</v>
      </c>
      <c r="Q41" s="185" cm="1">
        <f t="array" ref="Q41">IF(Q$7=-1,R41,IF(Q$7=99,P41,IF(Q$7=0,INDEX($D41:$G41,0,Q$5),(INDEX($D41:$G41,0,Q$7+1)-INDEX($D41:$G41,0,Q$7))/(INDEX($D$4:$G$4,0,Q$7+1)-INDEX($D$4:$G$4,0,Q$7))+P41)))</f>
        <v>1.0193028867351819</v>
      </c>
      <c r="R41" s="185" cm="1">
        <f t="array" ref="R41">IF(R$7=-1,S41,IF(R$7=99,Q41,IF(R$7=0,INDEX($D41:$G41,0,R$5),(INDEX($D41:$G41,0,R$7+1)-INDEX($D41:$G41,0,R$7))/(INDEX($D$4:$G$4,0,R$7+1)-INDEX($D$4:$G$4,0,R$7))+Q41)))</f>
        <v>1.0220604419830652</v>
      </c>
      <c r="S41" s="214">
        <v>1.0900000000000001</v>
      </c>
      <c r="T41" s="345">
        <f>IF(T$54=1,($AB41-$S41)/$AC$54+S41,$AB41)</f>
        <v>1.0846132399175183</v>
      </c>
      <c r="U41" s="345">
        <f t="shared" ref="U41:AA41" si="14">IF(U$54=1,($AB41-$S41)/$AC$54+T41,$AB41)</f>
        <v>1.0792264798350366</v>
      </c>
      <c r="V41" s="345">
        <f t="shared" si="14"/>
        <v>1.0738397197525549</v>
      </c>
      <c r="W41" s="345">
        <f t="shared" si="14"/>
        <v>1.0684529596700731</v>
      </c>
      <c r="X41" s="345">
        <f t="shared" si="14"/>
        <v>1.0684529596700734</v>
      </c>
      <c r="Y41" s="345">
        <f t="shared" si="14"/>
        <v>1.0684529596700734</v>
      </c>
      <c r="Z41" s="345">
        <f t="shared" si="14"/>
        <v>1.0684529596700734</v>
      </c>
      <c r="AA41" s="345">
        <f t="shared" si="14"/>
        <v>1.0684529596700734</v>
      </c>
      <c r="AB41" s="185" cm="1">
        <f t="array" ref="AB41">IF(AB$7=-1,AC41,IF(AB$7=99,AA41,IF(AB$7=0,INDEX($D41:$G41,0,AB$5),(INDEX($D41:$G41,0,AB$7+1)-INDEX($D41:$G41,0,AB$7))/(INDEX($D$4:$G$4,0,AB$7+1)-INDEX($D$4:$G$4,0,AB$7))+AA41)))</f>
        <v>1.0684529596700734</v>
      </c>
      <c r="AC41" s="185" cm="1">
        <f t="array" ref="AC41">IF(AC$7=-1,AD41,IF(AC$7=99,AB41,IF(AC$7=0,INDEX($D41:$G41,0,AC$5),(INDEX($D41:$G41,0,AC$7+1)-INDEX($D41:$G41,0,AC$7))/(INDEX($D$4:$G$4,0,AC$7+1)-INDEX($D$4:$G$4,0,AC$7))+AB41)))</f>
        <v>1.0684529596700734</v>
      </c>
      <c r="AD41" s="185" cm="1">
        <f t="array" ref="AD41">IF(AD$7=-1,AE41,IF(AD$7=99,AC41,IF(AD$7=0,INDEX($D41:$G41,0,AD$5),(INDEX($D41:$G41,0,AD$7+1)-INDEX($D41:$G41,0,AD$7))/(INDEX($D$4:$G$4,0,AD$7+1)-INDEX($D$4:$G$4,0,AD$7))+AC41)))</f>
        <v>1.0684529596700734</v>
      </c>
      <c r="AE41" s="185" cm="1">
        <f t="array" ref="AE41">IF(AE$7=-1,AF41,IF(AE$7=99,AD41,IF(AE$7=0,INDEX($D41:$G41,0,AE$5),(INDEX($D41:$G41,0,AE$7+1)-INDEX($D41:$G41,0,AE$7))/(INDEX($D$4:$G$4,0,AE$7+1)-INDEX($D$4:$G$4,0,AE$7))+AD41)))</f>
        <v>1.0684529596700734</v>
      </c>
      <c r="AF41" s="185" cm="1">
        <f t="array" ref="AF41">IF(AF$7=-1,AG41,IF(AF$7=99,AE41,IF(AF$7=0,INDEX($D41:$G41,0,AF$5),(INDEX($D41:$G41,0,AF$7+1)-INDEX($D41:$G41,0,AF$7))/(INDEX($D$4:$G$4,0,AF$7+1)-INDEX($D$4:$G$4,0,AF$7))+AE41)))</f>
        <v>1.0684529596700734</v>
      </c>
      <c r="AG41" s="185" cm="1">
        <f t="array" ref="AG41">IF(AG$7=-1,AH41,IF(AG$7=99,AF41,IF(AG$7=0,INDEX($D41:$G41,0,AG$5),(INDEX($D41:$G41,0,AG$7+1)-INDEX($D41:$G41,0,AG$7))/(INDEX($D$4:$G$4,0,AG$7+1)-INDEX($D$4:$G$4,0,AG$7))+AF41)))</f>
        <v>1.0684529596700734</v>
      </c>
      <c r="AH41" s="185" cm="1">
        <f t="array" ref="AH41">IF(AH$7=-1,AI41,IF(AH$7=99,AG41,IF(AH$7=0,INDEX($D41:$G41,0,AH$5),(INDEX($D41:$G41,0,AH$7+1)-INDEX($D41:$G41,0,AH$7))/(INDEX($D$4:$G$4,0,AH$7+1)-INDEX($D$4:$G$4,0,AH$7))+AG41)))</f>
        <v>1.0684529596700734</v>
      </c>
      <c r="AI41" s="185" cm="1">
        <f t="array" ref="AI41">IF(AI$7=-1,AJ41,IF(AI$7=99,AH41,IF(AI$7=0,INDEX($D41:$G41,0,AI$5),(INDEX($D41:$G41,0,AI$7+1)-INDEX($D41:$G41,0,AI$7))/(INDEX($D$4:$G$4,0,AI$7+1)-INDEX($D$4:$G$4,0,AI$7))+AH41)))</f>
        <v>1.0684529596700734</v>
      </c>
      <c r="AJ41" s="185" cm="1">
        <f t="array" ref="AJ41">IF(AJ$7=-1,AK41,IF(AJ$7=99,AI41,IF(AJ$7=0,INDEX($D41:$G41,0,AJ$5),(INDEX($D41:$G41,0,AJ$7+1)-INDEX($D41:$G41,0,AJ$7))/(INDEX($D$4:$G$4,0,AJ$7+1)-INDEX($D$4:$G$4,0,AJ$7))+AI41)))</f>
        <v>1.0684529596700734</v>
      </c>
      <c r="AK41" s="185" cm="1">
        <f t="array" ref="AK41">IF(AK$7=-1,AL41,IF(AK$7=99,AJ41,IF(AK$7=0,INDEX($D41:$G41,0,AK$5),(INDEX($D41:$G41,0,AK$7+1)-INDEX($D41:$G41,0,AK$7))/(INDEX($D$4:$G$4,0,AK$7+1)-INDEX($D$4:$G$4,0,AK$7))+AJ41)))</f>
        <v>1.0684529596700734</v>
      </c>
      <c r="AL41" s="185" cm="1">
        <f t="array" ref="AL41">IF(AL$7=-1,AM41,IF(AL$7=99,AK41,IF(AL$7=0,INDEX($D41:$G41,0,AL$5),(INDEX($D41:$G41,0,AL$7+1)-INDEX($D41:$G41,0,AL$7))/(INDEX($D$4:$G$4,0,AL$7+1)-INDEX($D$4:$G$4,0,AL$7))+AK41)))</f>
        <v>1.0684529596700734</v>
      </c>
      <c r="AM41" s="185" cm="1">
        <f t="array" ref="AM41">IF(AM$7=-1,AN41,IF(AM$7=99,AL41,IF(AM$7=0,INDEX($D41:$G41,0,AM$5),(INDEX($D41:$G41,0,AM$7+1)-INDEX($D41:$G41,0,AM$7))/(INDEX($D$4:$G$4,0,AM$7+1)-INDEX($D$4:$G$4,0,AM$7))+AL41)))</f>
        <v>1.0684529596700734</v>
      </c>
      <c r="AN41" s="185" cm="1">
        <f t="array" ref="AN41">IF(AN$7=-1,AO41,IF(AN$7=99,AM41,IF(AN$7=0,INDEX($D41:$G41,0,AN$5),(INDEX($D41:$G41,0,AN$7+1)-INDEX($D41:$G41,0,AN$7))/(INDEX($D$4:$G$4,0,AN$7+1)-INDEX($D$4:$G$4,0,AN$7))+AM41)))</f>
        <v>1.0684529596700734</v>
      </c>
      <c r="AO41" s="185" cm="1">
        <f t="array" ref="AO41">IF(AO$7=-1,AP41,IF(AO$7=99,AN41,IF(AO$7=0,INDEX($D41:$G41,0,AO$5),(INDEX($D41:$G41,0,AO$7+1)-INDEX($D41:$G41,0,AO$7))/(INDEX($D$4:$G$4,0,AO$7+1)-INDEX($D$4:$G$4,0,AO$7))+AN41)))</f>
        <v>1.0684529596700734</v>
      </c>
      <c r="AP41" s="185" cm="1">
        <f t="array" ref="AP41">IF(AP$7=-1,AQ41,IF(AP$7=99,AO41,IF(AP$7=0,INDEX($D41:$G41,0,AP$5),(INDEX($D41:$G41,0,AP$7+1)-INDEX($D41:$G41,0,AP$7))/(INDEX($D$4:$G$4,0,AP$7+1)-INDEX($D$4:$G$4,0,AP$7))+AO41)))</f>
        <v>1.0684529596700734</v>
      </c>
    </row>
    <row r="42" spans="1:42">
      <c r="A42" s="185" t="s">
        <v>16</v>
      </c>
      <c r="B42" s="186" t="str">
        <f t="shared" si="13"/>
        <v>FA</v>
      </c>
      <c r="C42" s="186" t="str">
        <f t="shared" si="13"/>
        <v>Ferro Alloys</v>
      </c>
      <c r="D42" s="185">
        <v>1</v>
      </c>
      <c r="E42" s="185">
        <v>1</v>
      </c>
      <c r="F42" s="185">
        <v>1</v>
      </c>
      <c r="G42" s="185">
        <v>1</v>
      </c>
      <c r="J42" s="185" cm="1">
        <f t="array" ref="J42">IF(J$7=-1,K42,IF(J$7=99,I42,IF(J$7=0,INDEX($D42:$G42,0,J$5),(INDEX($D42:$G42,0,J$7+1)-INDEX($D42:$G42,0,J$7))/(INDEX($D$4:$G$4,0,J$7+1)-INDEX($D$4:$G$4,0,J$7))+I42)))</f>
        <v>1</v>
      </c>
      <c r="K42" s="185" cm="1">
        <f t="array" ref="K42">IF(K$7=-1,L42,IF(K$7=99,J42,IF(K$7=0,INDEX($D42:$G42,0,K$5),(INDEX($D42:$G42,0,K$7+1)-INDEX($D42:$G42,0,K$7))/(INDEX($D$4:$G$4,0,K$7+1)-INDEX($D$4:$G$4,0,K$7))+J42)))</f>
        <v>1</v>
      </c>
      <c r="L42" s="185" cm="1">
        <f t="array" ref="L42">IF(L$7=-1,M42,IF(L$7=99,K42,IF(L$7=0,INDEX($D42:$G42,0,L$5),(INDEX($D42:$G42,0,L$7+1)-INDEX($D42:$G42,0,L$7))/(INDEX($D$4:$G$4,0,L$7+1)-INDEX($D$4:$G$4,0,L$7))+K42)))</f>
        <v>1</v>
      </c>
      <c r="M42" s="185" cm="1">
        <f t="array" ref="M42">IF(M$7=-1,N42,IF(M$7=99,L42,IF(M$7=0,INDEX($D42:$G42,0,M$5),(INDEX($D42:$G42,0,M$7+1)-INDEX($D42:$G42,0,M$7))/(INDEX($D$4:$G$4,0,M$7+1)-INDEX($D$4:$G$4,0,M$7))+L42)))</f>
        <v>1</v>
      </c>
      <c r="N42" s="185" cm="1">
        <f t="array" ref="N42">IF(N$7=-1,O42,IF(N$7=99,M42,IF(N$7=0,INDEX($D42:$G42,0,N$5),(INDEX($D42:$G42,0,N$7+1)-INDEX($D42:$G42,0,N$7))/(INDEX($D$4:$G$4,0,N$7+1)-INDEX($D$4:$G$4,0,N$7))+M42)))</f>
        <v>1</v>
      </c>
      <c r="O42" s="185" cm="1">
        <f t="array" ref="O42">IF(O$7=-1,P42,IF(O$7=99,N42,IF(O$7=0,INDEX($D42:$G42,0,O$5),(INDEX($D42:$G42,0,O$7+1)-INDEX($D42:$G42,0,O$7))/(INDEX($D$4:$G$4,0,O$7+1)-INDEX($D$4:$G$4,0,O$7))+N42)))</f>
        <v>1</v>
      </c>
      <c r="P42" s="185" cm="1">
        <f t="array" ref="P42">IF(P$7=-1,Q42,IF(P$7=99,O42,IF(P$7=0,INDEX($D42:$G42,0,P$5),(INDEX($D42:$G42,0,P$7+1)-INDEX($D42:$G42,0,P$7))/(INDEX($D$4:$G$4,0,P$7+1)-INDEX($D$4:$G$4,0,P$7))+O42)))</f>
        <v>1</v>
      </c>
      <c r="Q42" s="185" cm="1">
        <f t="array" ref="Q42">IF(Q$7=-1,R42,IF(Q$7=99,P42,IF(Q$7=0,INDEX($D42:$G42,0,Q$5),(INDEX($D42:$G42,0,Q$7+1)-INDEX($D42:$G42,0,Q$7))/(INDEX($D$4:$G$4,0,Q$7+1)-INDEX($D$4:$G$4,0,Q$7))+P42)))</f>
        <v>1</v>
      </c>
      <c r="R42" s="185" cm="1">
        <f t="array" ref="R42">IF(R$7=-1,S42,IF(R$7=99,Q42,IF(R$7=0,INDEX($D42:$G42,0,R$5),(INDEX($D42:$G42,0,R$7+1)-INDEX($D42:$G42,0,R$7))/(INDEX($D$4:$G$4,0,R$7+1)-INDEX($D$4:$G$4,0,R$7))+Q42)))</f>
        <v>1</v>
      </c>
      <c r="S42" s="214">
        <v>1.07</v>
      </c>
      <c r="T42" s="345">
        <f t="shared" ref="T42:AA42" si="15">IF(T$54=1,($AB42-$S42)/$AC$54+S42,$AB42)</f>
        <v>1.0525</v>
      </c>
      <c r="U42" s="345">
        <f t="shared" si="15"/>
        <v>1.0349999999999999</v>
      </c>
      <c r="V42" s="345">
        <f t="shared" si="15"/>
        <v>1.0174999999999998</v>
      </c>
      <c r="W42" s="345">
        <f t="shared" si="15"/>
        <v>0.99999999999999978</v>
      </c>
      <c r="X42" s="345">
        <f t="shared" si="15"/>
        <v>1</v>
      </c>
      <c r="Y42" s="345">
        <f t="shared" si="15"/>
        <v>1</v>
      </c>
      <c r="Z42" s="345">
        <f t="shared" si="15"/>
        <v>1</v>
      </c>
      <c r="AA42" s="345">
        <f t="shared" si="15"/>
        <v>1</v>
      </c>
      <c r="AB42" s="185" cm="1">
        <f t="array" ref="AB42">IF(AB$7=-1,AC42,IF(AB$7=99,AA42,IF(AB$7=0,INDEX($D42:$G42,0,AB$5),(INDEX($D42:$G42,0,AB$7+1)-INDEX($D42:$G42,0,AB$7))/(INDEX($D$4:$G$4,0,AB$7+1)-INDEX($D$4:$G$4,0,AB$7))+AA42)))</f>
        <v>1</v>
      </c>
      <c r="AC42" s="185" cm="1">
        <f t="array" ref="AC42">IF(AC$7=-1,AD42,IF(AC$7=99,AB42,IF(AC$7=0,INDEX($D42:$G42,0,AC$5),(INDEX($D42:$G42,0,AC$7+1)-INDEX($D42:$G42,0,AC$7))/(INDEX($D$4:$G$4,0,AC$7+1)-INDEX($D$4:$G$4,0,AC$7))+AB42)))</f>
        <v>1</v>
      </c>
      <c r="AD42" s="185" cm="1">
        <f t="array" ref="AD42">IF(AD$7=-1,AE42,IF(AD$7=99,AC42,IF(AD$7=0,INDEX($D42:$G42,0,AD$5),(INDEX($D42:$G42,0,AD$7+1)-INDEX($D42:$G42,0,AD$7))/(INDEX($D$4:$G$4,0,AD$7+1)-INDEX($D$4:$G$4,0,AD$7))+AC42)))</f>
        <v>1</v>
      </c>
      <c r="AE42" s="185" cm="1">
        <f t="array" ref="AE42">IF(AE$7=-1,AF42,IF(AE$7=99,AD42,IF(AE$7=0,INDEX($D42:$G42,0,AE$5),(INDEX($D42:$G42,0,AE$7+1)-INDEX($D42:$G42,0,AE$7))/(INDEX($D$4:$G$4,0,AE$7+1)-INDEX($D$4:$G$4,0,AE$7))+AD42)))</f>
        <v>1</v>
      </c>
      <c r="AF42" s="185" cm="1">
        <f t="array" ref="AF42">IF(AF$7=-1,AG42,IF(AF$7=99,AE42,IF(AF$7=0,INDEX($D42:$G42,0,AF$5),(INDEX($D42:$G42,0,AF$7+1)-INDEX($D42:$G42,0,AF$7))/(INDEX($D$4:$G$4,0,AF$7+1)-INDEX($D$4:$G$4,0,AF$7))+AE42)))</f>
        <v>1</v>
      </c>
      <c r="AG42" s="185" cm="1">
        <f t="array" ref="AG42">IF(AG$7=-1,AH42,IF(AG$7=99,AF42,IF(AG$7=0,INDEX($D42:$G42,0,AG$5),(INDEX($D42:$G42,0,AG$7+1)-INDEX($D42:$G42,0,AG$7))/(INDEX($D$4:$G$4,0,AG$7+1)-INDEX($D$4:$G$4,0,AG$7))+AF42)))</f>
        <v>1</v>
      </c>
      <c r="AH42" s="185" cm="1">
        <f t="array" ref="AH42">IF(AH$7=-1,AI42,IF(AH$7=99,AG42,IF(AH$7=0,INDEX($D42:$G42,0,AH$5),(INDEX($D42:$G42,0,AH$7+1)-INDEX($D42:$G42,0,AH$7))/(INDEX($D$4:$G$4,0,AH$7+1)-INDEX($D$4:$G$4,0,AH$7))+AG42)))</f>
        <v>1</v>
      </c>
      <c r="AI42" s="185" cm="1">
        <f t="array" ref="AI42">IF(AI$7=-1,AJ42,IF(AI$7=99,AH42,IF(AI$7=0,INDEX($D42:$G42,0,AI$5),(INDEX($D42:$G42,0,AI$7+1)-INDEX($D42:$G42,0,AI$7))/(INDEX($D$4:$G$4,0,AI$7+1)-INDEX($D$4:$G$4,0,AI$7))+AH42)))</f>
        <v>1</v>
      </c>
      <c r="AJ42" s="185" cm="1">
        <f t="array" ref="AJ42">IF(AJ$7=-1,AK42,IF(AJ$7=99,AI42,IF(AJ$7=0,INDEX($D42:$G42,0,AJ$5),(INDEX($D42:$G42,0,AJ$7+1)-INDEX($D42:$G42,0,AJ$7))/(INDEX($D$4:$G$4,0,AJ$7+1)-INDEX($D$4:$G$4,0,AJ$7))+AI42)))</f>
        <v>1</v>
      </c>
      <c r="AK42" s="185" cm="1">
        <f t="array" ref="AK42">IF(AK$7=-1,AL42,IF(AK$7=99,AJ42,IF(AK$7=0,INDEX($D42:$G42,0,AK$5),(INDEX($D42:$G42,0,AK$7+1)-INDEX($D42:$G42,0,AK$7))/(INDEX($D$4:$G$4,0,AK$7+1)-INDEX($D$4:$G$4,0,AK$7))+AJ42)))</f>
        <v>1</v>
      </c>
      <c r="AL42" s="185" cm="1">
        <f t="array" ref="AL42">IF(AL$7=-1,AM42,IF(AL$7=99,AK42,IF(AL$7=0,INDEX($D42:$G42,0,AL$5),(INDEX($D42:$G42,0,AL$7+1)-INDEX($D42:$G42,0,AL$7))/(INDEX($D$4:$G$4,0,AL$7+1)-INDEX($D$4:$G$4,0,AL$7))+AK42)))</f>
        <v>1</v>
      </c>
      <c r="AM42" s="185" cm="1">
        <f t="array" ref="AM42">IF(AM$7=-1,AN42,IF(AM$7=99,AL42,IF(AM$7=0,INDEX($D42:$G42,0,AM$5),(INDEX($D42:$G42,0,AM$7+1)-INDEX($D42:$G42,0,AM$7))/(INDEX($D$4:$G$4,0,AM$7+1)-INDEX($D$4:$G$4,0,AM$7))+AL42)))</f>
        <v>1</v>
      </c>
      <c r="AN42" s="185" cm="1">
        <f t="array" ref="AN42">IF(AN$7=-1,AO42,IF(AN$7=99,AM42,IF(AN$7=0,INDEX($D42:$G42,0,AN$5),(INDEX($D42:$G42,0,AN$7+1)-INDEX($D42:$G42,0,AN$7))/(INDEX($D$4:$G$4,0,AN$7+1)-INDEX($D$4:$G$4,0,AN$7))+AM42)))</f>
        <v>1</v>
      </c>
      <c r="AO42" s="185" cm="1">
        <f t="array" ref="AO42">IF(AO$7=-1,AP42,IF(AO$7=99,AN42,IF(AO$7=0,INDEX($D42:$G42,0,AO$5),(INDEX($D42:$G42,0,AO$7+1)-INDEX($D42:$G42,0,AO$7))/(INDEX($D$4:$G$4,0,AO$7+1)-INDEX($D$4:$G$4,0,AO$7))+AN42)))</f>
        <v>1</v>
      </c>
      <c r="AP42" s="185" cm="1">
        <f t="array" ref="AP42">IF(AP$7=-1,AQ42,IF(AP$7=99,AO42,IF(AP$7=0,INDEX($D42:$G42,0,AP$5),(INDEX($D42:$G42,0,AP$7+1)-INDEX($D42:$G42,0,AP$7))/(INDEX($D$4:$G$4,0,AP$7+1)-INDEX($D$4:$G$4,0,AP$7))+AO42)))</f>
        <v>1</v>
      </c>
    </row>
    <row r="43" spans="1:42">
      <c r="A43" s="185" t="s">
        <v>16</v>
      </c>
      <c r="B43" s="186" t="str">
        <f t="shared" si="13"/>
        <v>IS</v>
      </c>
      <c r="C43" s="186" t="str">
        <f t="shared" si="13"/>
        <v>Iron &amp; Steel</v>
      </c>
      <c r="D43" s="185">
        <v>1</v>
      </c>
      <c r="E43" s="185">
        <v>1</v>
      </c>
      <c r="F43" s="185">
        <v>1</v>
      </c>
      <c r="G43" s="185">
        <v>1</v>
      </c>
      <c r="J43" s="185" cm="1">
        <f t="array" ref="J43">IF(J$7=-1,K43,IF(J$7=99,I43,IF(J$7=0,INDEX($D43:$G43,0,J$5),(INDEX($D43:$G43,0,J$7+1)-INDEX($D43:$G43,0,J$7))/(INDEX($D$4:$G$4,0,J$7+1)-INDEX($D$4:$G$4,0,J$7))+I43)))</f>
        <v>1</v>
      </c>
      <c r="K43" s="185" cm="1">
        <f t="array" ref="K43">IF(K$7=-1,L43,IF(K$7=99,J43,IF(K$7=0,INDEX($D43:$G43,0,K$5),(INDEX($D43:$G43,0,K$7+1)-INDEX($D43:$G43,0,K$7))/(INDEX($D$4:$G$4,0,K$7+1)-INDEX($D$4:$G$4,0,K$7))+J43)))</f>
        <v>1</v>
      </c>
      <c r="L43" s="185" cm="1">
        <f t="array" ref="L43">IF(L$7=-1,M43,IF(L$7=99,K43,IF(L$7=0,INDEX($D43:$G43,0,L$5),(INDEX($D43:$G43,0,L$7+1)-INDEX($D43:$G43,0,L$7))/(INDEX($D$4:$G$4,0,L$7+1)-INDEX($D$4:$G$4,0,L$7))+K43)))</f>
        <v>1</v>
      </c>
      <c r="M43" s="185" cm="1">
        <f t="array" ref="M43">IF(M$7=-1,N43,IF(M$7=99,L43,IF(M$7=0,INDEX($D43:$G43,0,M$5),(INDEX($D43:$G43,0,M$7+1)-INDEX($D43:$G43,0,M$7))/(INDEX($D$4:$G$4,0,M$7+1)-INDEX($D$4:$G$4,0,M$7))+L43)))</f>
        <v>1</v>
      </c>
      <c r="N43" s="185" cm="1">
        <f t="array" ref="N43">IF(N$7=-1,O43,IF(N$7=99,M43,IF(N$7=0,INDEX($D43:$G43,0,N$5),(INDEX($D43:$G43,0,N$7+1)-INDEX($D43:$G43,0,N$7))/(INDEX($D$4:$G$4,0,N$7+1)-INDEX($D$4:$G$4,0,N$7))+M43)))</f>
        <v>1</v>
      </c>
      <c r="O43" s="185" cm="1">
        <f t="array" ref="O43">IF(O$7=-1,P43,IF(O$7=99,N43,IF(O$7=0,INDEX($D43:$G43,0,O$5),(INDEX($D43:$G43,0,O$7+1)-INDEX($D43:$G43,0,O$7))/(INDEX($D$4:$G$4,0,O$7+1)-INDEX($D$4:$G$4,0,O$7))+N43)))</f>
        <v>1</v>
      </c>
      <c r="P43" s="185" cm="1">
        <f t="array" ref="P43">IF(P$7=-1,Q43,IF(P$7=99,O43,IF(P$7=0,INDEX($D43:$G43,0,P$5),(INDEX($D43:$G43,0,P$7+1)-INDEX($D43:$G43,0,P$7))/(INDEX($D$4:$G$4,0,P$7+1)-INDEX($D$4:$G$4,0,P$7))+O43)))</f>
        <v>1</v>
      </c>
      <c r="Q43" s="185" cm="1">
        <f t="array" ref="Q43">IF(Q$7=-1,R43,IF(Q$7=99,P43,IF(Q$7=0,INDEX($D43:$G43,0,Q$5),(INDEX($D43:$G43,0,Q$7+1)-INDEX($D43:$G43,0,Q$7))/(INDEX($D$4:$G$4,0,Q$7+1)-INDEX($D$4:$G$4,0,Q$7))+P43)))</f>
        <v>1</v>
      </c>
      <c r="R43" s="185" cm="1">
        <f t="array" ref="R43">IF(R$7=-1,S43,IF(R$7=99,Q43,IF(R$7=0,INDEX($D43:$G43,0,R$5),(INDEX($D43:$G43,0,R$7+1)-INDEX($D43:$G43,0,R$7))/(INDEX($D$4:$G$4,0,R$7+1)-INDEX($D$4:$G$4,0,R$7))+Q43)))</f>
        <v>1</v>
      </c>
      <c r="S43" s="185" cm="1">
        <f t="array" ref="S43">IF(S$7=-1,T43,IF(S$7=99,R43,IF(S$7=0,INDEX($D43:$G43,0,S$5),(INDEX($D43:$G43,0,S$7+1)-INDEX($D43:$G43,0,S$7))/(INDEX($D$4:$G$4,0,S$7+1)-INDEX($D$4:$G$4,0,S$7))+R43)))</f>
        <v>1</v>
      </c>
      <c r="T43" s="345">
        <f t="shared" ref="T43:AA43" si="16">IF(T$54=1,($AB43-$S43)/$AC$54+S43,$AB43)</f>
        <v>1</v>
      </c>
      <c r="U43" s="345">
        <f t="shared" si="16"/>
        <v>1</v>
      </c>
      <c r="V43" s="345">
        <f t="shared" si="16"/>
        <v>1</v>
      </c>
      <c r="W43" s="345">
        <f t="shared" si="16"/>
        <v>1</v>
      </c>
      <c r="X43" s="345">
        <f t="shared" si="16"/>
        <v>1</v>
      </c>
      <c r="Y43" s="345">
        <f t="shared" si="16"/>
        <v>1</v>
      </c>
      <c r="Z43" s="345">
        <f t="shared" si="16"/>
        <v>1</v>
      </c>
      <c r="AA43" s="345">
        <f t="shared" si="16"/>
        <v>1</v>
      </c>
      <c r="AB43" s="185" cm="1">
        <f t="array" ref="AB43">IF(AB$7=-1,AC43,IF(AB$7=99,AA43,IF(AB$7=0,INDEX($D43:$G43,0,AB$5),(INDEX($D43:$G43,0,AB$7+1)-INDEX($D43:$G43,0,AB$7))/(INDEX($D$4:$G$4,0,AB$7+1)-INDEX($D$4:$G$4,0,AB$7))+AA43)))</f>
        <v>1</v>
      </c>
      <c r="AC43" s="185" cm="1">
        <f t="array" ref="AC43">IF(AC$7=-1,AD43,IF(AC$7=99,AB43,IF(AC$7=0,INDEX($D43:$G43,0,AC$5),(INDEX($D43:$G43,0,AC$7+1)-INDEX($D43:$G43,0,AC$7))/(INDEX($D$4:$G$4,0,AC$7+1)-INDEX($D$4:$G$4,0,AC$7))+AB43)))</f>
        <v>1</v>
      </c>
      <c r="AD43" s="185" cm="1">
        <f t="array" ref="AD43">IF(AD$7=-1,AE43,IF(AD$7=99,AC43,IF(AD$7=0,INDEX($D43:$G43,0,AD$5),(INDEX($D43:$G43,0,AD$7+1)-INDEX($D43:$G43,0,AD$7))/(INDEX($D$4:$G$4,0,AD$7+1)-INDEX($D$4:$G$4,0,AD$7))+AC43)))</f>
        <v>1</v>
      </c>
      <c r="AE43" s="185" cm="1">
        <f t="array" ref="AE43">IF(AE$7=-1,AF43,IF(AE$7=99,AD43,IF(AE$7=0,INDEX($D43:$G43,0,AE$5),(INDEX($D43:$G43,0,AE$7+1)-INDEX($D43:$G43,0,AE$7))/(INDEX($D$4:$G$4,0,AE$7+1)-INDEX($D$4:$G$4,0,AE$7))+AD43)))</f>
        <v>1</v>
      </c>
      <c r="AF43" s="185" cm="1">
        <f t="array" ref="AF43">IF(AF$7=-1,AG43,IF(AF$7=99,AE43,IF(AF$7=0,INDEX($D43:$G43,0,AF$5),(INDEX($D43:$G43,0,AF$7+1)-INDEX($D43:$G43,0,AF$7))/(INDEX($D$4:$G$4,0,AF$7+1)-INDEX($D$4:$G$4,0,AF$7))+AE43)))</f>
        <v>1</v>
      </c>
      <c r="AG43" s="185" cm="1">
        <f t="array" ref="AG43">IF(AG$7=-1,AH43,IF(AG$7=99,AF43,IF(AG$7=0,INDEX($D43:$G43,0,AG$5),(INDEX($D43:$G43,0,AG$7+1)-INDEX($D43:$G43,0,AG$7))/(INDEX($D$4:$G$4,0,AG$7+1)-INDEX($D$4:$G$4,0,AG$7))+AF43)))</f>
        <v>1</v>
      </c>
      <c r="AH43" s="185" cm="1">
        <f t="array" ref="AH43">IF(AH$7=-1,AI43,IF(AH$7=99,AG43,IF(AH$7=0,INDEX($D43:$G43,0,AH$5),(INDEX($D43:$G43,0,AH$7+1)-INDEX($D43:$G43,0,AH$7))/(INDEX($D$4:$G$4,0,AH$7+1)-INDEX($D$4:$G$4,0,AH$7))+AG43)))</f>
        <v>1</v>
      </c>
      <c r="AI43" s="185" cm="1">
        <f t="array" ref="AI43">IF(AI$7=-1,AJ43,IF(AI$7=99,AH43,IF(AI$7=0,INDEX($D43:$G43,0,AI$5),(INDEX($D43:$G43,0,AI$7+1)-INDEX($D43:$G43,0,AI$7))/(INDEX($D$4:$G$4,0,AI$7+1)-INDEX($D$4:$G$4,0,AI$7))+AH43)))</f>
        <v>1</v>
      </c>
      <c r="AJ43" s="185" cm="1">
        <f t="array" ref="AJ43">IF(AJ$7=-1,AK43,IF(AJ$7=99,AI43,IF(AJ$7=0,INDEX($D43:$G43,0,AJ$5),(INDEX($D43:$G43,0,AJ$7+1)-INDEX($D43:$G43,0,AJ$7))/(INDEX($D$4:$G$4,0,AJ$7+1)-INDEX($D$4:$G$4,0,AJ$7))+AI43)))</f>
        <v>1</v>
      </c>
      <c r="AK43" s="185" cm="1">
        <f t="array" ref="AK43">IF(AK$7=-1,AL43,IF(AK$7=99,AJ43,IF(AK$7=0,INDEX($D43:$G43,0,AK$5),(INDEX($D43:$G43,0,AK$7+1)-INDEX($D43:$G43,0,AK$7))/(INDEX($D$4:$G$4,0,AK$7+1)-INDEX($D$4:$G$4,0,AK$7))+AJ43)))</f>
        <v>1</v>
      </c>
      <c r="AL43" s="185" cm="1">
        <f t="array" ref="AL43">IF(AL$7=-1,AM43,IF(AL$7=99,AK43,IF(AL$7=0,INDEX($D43:$G43,0,AL$5),(INDEX($D43:$G43,0,AL$7+1)-INDEX($D43:$G43,0,AL$7))/(INDEX($D$4:$G$4,0,AL$7+1)-INDEX($D$4:$G$4,0,AL$7))+AK43)))</f>
        <v>1</v>
      </c>
      <c r="AM43" s="185" cm="1">
        <f t="array" ref="AM43">IF(AM$7=-1,AN43,IF(AM$7=99,AL43,IF(AM$7=0,INDEX($D43:$G43,0,AM$5),(INDEX($D43:$G43,0,AM$7+1)-INDEX($D43:$G43,0,AM$7))/(INDEX($D$4:$G$4,0,AM$7+1)-INDEX($D$4:$G$4,0,AM$7))+AL43)))</f>
        <v>1</v>
      </c>
      <c r="AN43" s="185" cm="1">
        <f t="array" ref="AN43">IF(AN$7=-1,AO43,IF(AN$7=99,AM43,IF(AN$7=0,INDEX($D43:$G43,0,AN$5),(INDEX($D43:$G43,0,AN$7+1)-INDEX($D43:$G43,0,AN$7))/(INDEX($D$4:$G$4,0,AN$7+1)-INDEX($D$4:$G$4,0,AN$7))+AM43)))</f>
        <v>1</v>
      </c>
      <c r="AO43" s="185" cm="1">
        <f t="array" ref="AO43">IF(AO$7=-1,AP43,IF(AO$7=99,AN43,IF(AO$7=0,INDEX($D43:$G43,0,AO$5),(INDEX($D43:$G43,0,AO$7+1)-INDEX($D43:$G43,0,AO$7))/(INDEX($D$4:$G$4,0,AO$7+1)-INDEX($D$4:$G$4,0,AO$7))+AN43)))</f>
        <v>1</v>
      </c>
      <c r="AP43" s="185" cm="1">
        <f t="array" ref="AP43">IF(AP$7=-1,AQ43,IF(AP$7=99,AO43,IF(AP$7=0,INDEX($D43:$G43,0,AP$5),(INDEX($D43:$G43,0,AP$7+1)-INDEX($D43:$G43,0,AP$7))/(INDEX($D$4:$G$4,0,AP$7+1)-INDEX($D$4:$G$4,0,AP$7))+AO43)))</f>
        <v>1</v>
      </c>
    </row>
    <row r="44" spans="1:42">
      <c r="A44" s="185" t="s">
        <v>16</v>
      </c>
      <c r="B44" s="186" t="str">
        <f t="shared" si="13"/>
        <v>CP</v>
      </c>
      <c r="C44" s="186" t="str">
        <f t="shared" si="13"/>
        <v>Chemicals</v>
      </c>
      <c r="D44" s="185">
        <v>1</v>
      </c>
      <c r="E44" s="185">
        <v>1</v>
      </c>
      <c r="F44" s="185">
        <v>1</v>
      </c>
      <c r="G44" s="185">
        <v>1</v>
      </c>
      <c r="J44" s="185" cm="1">
        <f t="array" ref="J44">IF(J$7=-1,K44,IF(J$7=99,I44,IF(J$7=0,INDEX($D44:$G44,0,J$5),(INDEX($D44:$G44,0,J$7+1)-INDEX($D44:$G44,0,J$7))/(INDEX($D$4:$G$4,0,J$7+1)-INDEX($D$4:$G$4,0,J$7))+I44)))</f>
        <v>1</v>
      </c>
      <c r="K44" s="185" cm="1">
        <f t="array" ref="K44">IF(K$7=-1,L44,IF(K$7=99,J44,IF(K$7=0,INDEX($D44:$G44,0,K$5),(INDEX($D44:$G44,0,K$7+1)-INDEX($D44:$G44,0,K$7))/(INDEX($D$4:$G$4,0,K$7+1)-INDEX($D$4:$G$4,0,K$7))+J44)))</f>
        <v>1</v>
      </c>
      <c r="L44" s="185" cm="1">
        <f t="array" ref="L44">IF(L$7=-1,M44,IF(L$7=99,K44,IF(L$7=0,INDEX($D44:$G44,0,L$5),(INDEX($D44:$G44,0,L$7+1)-INDEX($D44:$G44,0,L$7))/(INDEX($D$4:$G$4,0,L$7+1)-INDEX($D$4:$G$4,0,L$7))+K44)))</f>
        <v>1</v>
      </c>
      <c r="M44" s="185" cm="1">
        <f t="array" ref="M44">IF(M$7=-1,N44,IF(M$7=99,L44,IF(M$7=0,INDEX($D44:$G44,0,M$5),(INDEX($D44:$G44,0,M$7+1)-INDEX($D44:$G44,0,M$7))/(INDEX($D$4:$G$4,0,M$7+1)-INDEX($D$4:$G$4,0,M$7))+L44)))</f>
        <v>1</v>
      </c>
      <c r="N44" s="185" cm="1">
        <f t="array" ref="N44">IF(N$7=-1,O44,IF(N$7=99,M44,IF(N$7=0,INDEX($D44:$G44,0,N$5),(INDEX($D44:$G44,0,N$7+1)-INDEX($D44:$G44,0,N$7))/(INDEX($D$4:$G$4,0,N$7+1)-INDEX($D$4:$G$4,0,N$7))+M44)))</f>
        <v>1</v>
      </c>
      <c r="O44" s="185" cm="1">
        <f t="array" ref="O44">IF(O$7=-1,P44,IF(O$7=99,N44,IF(O$7=0,INDEX($D44:$G44,0,O$5),(INDEX($D44:$G44,0,O$7+1)-INDEX($D44:$G44,0,O$7))/(INDEX($D$4:$G$4,0,O$7+1)-INDEX($D$4:$G$4,0,O$7))+N44)))</f>
        <v>1</v>
      </c>
      <c r="P44" s="185" cm="1">
        <f t="array" ref="P44">IF(P$7=-1,Q44,IF(P$7=99,O44,IF(P$7=0,INDEX($D44:$G44,0,P$5),(INDEX($D44:$G44,0,P$7+1)-INDEX($D44:$G44,0,P$7))/(INDEX($D$4:$G$4,0,P$7+1)-INDEX($D$4:$G$4,0,P$7))+O44)))</f>
        <v>1</v>
      </c>
      <c r="Q44" s="185" cm="1">
        <f t="array" ref="Q44">IF(Q$7=-1,R44,IF(Q$7=99,P44,IF(Q$7=0,INDEX($D44:$G44,0,Q$5),(INDEX($D44:$G44,0,Q$7+1)-INDEX($D44:$G44,0,Q$7))/(INDEX($D$4:$G$4,0,Q$7+1)-INDEX($D$4:$G$4,0,Q$7))+P44)))</f>
        <v>1</v>
      </c>
      <c r="R44" s="185" cm="1">
        <f t="array" ref="R44">IF(R$7=-1,S44,IF(R$7=99,Q44,IF(R$7=0,INDEX($D44:$G44,0,R$5),(INDEX($D44:$G44,0,R$7+1)-INDEX($D44:$G44,0,R$7))/(INDEX($D$4:$G$4,0,R$7+1)-INDEX($D$4:$G$4,0,R$7))+Q44)))</f>
        <v>1</v>
      </c>
      <c r="S44" s="214">
        <v>1.054</v>
      </c>
      <c r="T44" s="345">
        <f t="shared" ref="T44:AA44" si="17">IF(T$54=1,($AB44-$S44)/$AC$54+S44,$AB44)</f>
        <v>1.0405</v>
      </c>
      <c r="U44" s="345">
        <f t="shared" si="17"/>
        <v>1.0269999999999999</v>
      </c>
      <c r="V44" s="345">
        <f t="shared" si="17"/>
        <v>1.0134999999999998</v>
      </c>
      <c r="W44" s="345">
        <f t="shared" si="17"/>
        <v>0.99999999999999978</v>
      </c>
      <c r="X44" s="345">
        <f t="shared" si="17"/>
        <v>1</v>
      </c>
      <c r="Y44" s="345">
        <f t="shared" si="17"/>
        <v>1</v>
      </c>
      <c r="Z44" s="345">
        <f t="shared" si="17"/>
        <v>1</v>
      </c>
      <c r="AA44" s="345">
        <f t="shared" si="17"/>
        <v>1</v>
      </c>
      <c r="AB44" s="185" cm="1">
        <f t="array" ref="AB44">IF(AB$7=-1,AC44,IF(AB$7=99,AA44,IF(AB$7=0,INDEX($D44:$G44,0,AB$5),(INDEX($D44:$G44,0,AB$7+1)-INDEX($D44:$G44,0,AB$7))/(INDEX($D$4:$G$4,0,AB$7+1)-INDEX($D$4:$G$4,0,AB$7))+AA44)))</f>
        <v>1</v>
      </c>
      <c r="AC44" s="185" cm="1">
        <f t="array" ref="AC44">IF(AC$7=-1,AD44,IF(AC$7=99,AB44,IF(AC$7=0,INDEX($D44:$G44,0,AC$5),(INDEX($D44:$G44,0,AC$7+1)-INDEX($D44:$G44,0,AC$7))/(INDEX($D$4:$G$4,0,AC$7+1)-INDEX($D$4:$G$4,0,AC$7))+AB44)))</f>
        <v>1</v>
      </c>
      <c r="AD44" s="185" cm="1">
        <f t="array" ref="AD44">IF(AD$7=-1,AE44,IF(AD$7=99,AC44,IF(AD$7=0,INDEX($D44:$G44,0,AD$5),(INDEX($D44:$G44,0,AD$7+1)-INDEX($D44:$G44,0,AD$7))/(INDEX($D$4:$G$4,0,AD$7+1)-INDEX($D$4:$G$4,0,AD$7))+AC44)))</f>
        <v>1</v>
      </c>
      <c r="AE44" s="185" cm="1">
        <f t="array" ref="AE44">IF(AE$7=-1,AF44,IF(AE$7=99,AD44,IF(AE$7=0,INDEX($D44:$G44,0,AE$5),(INDEX($D44:$G44,0,AE$7+1)-INDEX($D44:$G44,0,AE$7))/(INDEX($D$4:$G$4,0,AE$7+1)-INDEX($D$4:$G$4,0,AE$7))+AD44)))</f>
        <v>1</v>
      </c>
      <c r="AF44" s="185" cm="1">
        <f t="array" ref="AF44">IF(AF$7=-1,AG44,IF(AF$7=99,AE44,IF(AF$7=0,INDEX($D44:$G44,0,AF$5),(INDEX($D44:$G44,0,AF$7+1)-INDEX($D44:$G44,0,AF$7))/(INDEX($D$4:$G$4,0,AF$7+1)-INDEX($D$4:$G$4,0,AF$7))+AE44)))</f>
        <v>1</v>
      </c>
      <c r="AG44" s="185" cm="1">
        <f t="array" ref="AG44">IF(AG$7=-1,AH44,IF(AG$7=99,AF44,IF(AG$7=0,INDEX($D44:$G44,0,AG$5),(INDEX($D44:$G44,0,AG$7+1)-INDEX($D44:$G44,0,AG$7))/(INDEX($D$4:$G$4,0,AG$7+1)-INDEX($D$4:$G$4,0,AG$7))+AF44)))</f>
        <v>1</v>
      </c>
      <c r="AH44" s="185" cm="1">
        <f t="array" ref="AH44">IF(AH$7=-1,AI44,IF(AH$7=99,AG44,IF(AH$7=0,INDEX($D44:$G44,0,AH$5),(INDEX($D44:$G44,0,AH$7+1)-INDEX($D44:$G44,0,AH$7))/(INDEX($D$4:$G$4,0,AH$7+1)-INDEX($D$4:$G$4,0,AH$7))+AG44)))</f>
        <v>1</v>
      </c>
      <c r="AI44" s="185" cm="1">
        <f t="array" ref="AI44">IF(AI$7=-1,AJ44,IF(AI$7=99,AH44,IF(AI$7=0,INDEX($D44:$G44,0,AI$5),(INDEX($D44:$G44,0,AI$7+1)-INDEX($D44:$G44,0,AI$7))/(INDEX($D$4:$G$4,0,AI$7+1)-INDEX($D$4:$G$4,0,AI$7))+AH44)))</f>
        <v>1</v>
      </c>
      <c r="AJ44" s="185" cm="1">
        <f t="array" ref="AJ44">IF(AJ$7=-1,AK44,IF(AJ$7=99,AI44,IF(AJ$7=0,INDEX($D44:$G44,0,AJ$5),(INDEX($D44:$G44,0,AJ$7+1)-INDEX($D44:$G44,0,AJ$7))/(INDEX($D$4:$G$4,0,AJ$7+1)-INDEX($D$4:$G$4,0,AJ$7))+AI44)))</f>
        <v>1</v>
      </c>
      <c r="AK44" s="185" cm="1">
        <f t="array" ref="AK44">IF(AK$7=-1,AL44,IF(AK$7=99,AJ44,IF(AK$7=0,INDEX($D44:$G44,0,AK$5),(INDEX($D44:$G44,0,AK$7+1)-INDEX($D44:$G44,0,AK$7))/(INDEX($D$4:$G$4,0,AK$7+1)-INDEX($D$4:$G$4,0,AK$7))+AJ44)))</f>
        <v>1</v>
      </c>
      <c r="AL44" s="185" cm="1">
        <f t="array" ref="AL44">IF(AL$7=-1,AM44,IF(AL$7=99,AK44,IF(AL$7=0,INDEX($D44:$G44,0,AL$5),(INDEX($D44:$G44,0,AL$7+1)-INDEX($D44:$G44,0,AL$7))/(INDEX($D$4:$G$4,0,AL$7+1)-INDEX($D$4:$G$4,0,AL$7))+AK44)))</f>
        <v>1</v>
      </c>
      <c r="AM44" s="185" cm="1">
        <f t="array" ref="AM44">IF(AM$7=-1,AN44,IF(AM$7=99,AL44,IF(AM$7=0,INDEX($D44:$G44,0,AM$5),(INDEX($D44:$G44,0,AM$7+1)-INDEX($D44:$G44,0,AM$7))/(INDEX($D$4:$G$4,0,AM$7+1)-INDEX($D$4:$G$4,0,AM$7))+AL44)))</f>
        <v>1</v>
      </c>
      <c r="AN44" s="185" cm="1">
        <f t="array" ref="AN44">IF(AN$7=-1,AO44,IF(AN$7=99,AM44,IF(AN$7=0,INDEX($D44:$G44,0,AN$5),(INDEX($D44:$G44,0,AN$7+1)-INDEX($D44:$G44,0,AN$7))/(INDEX($D$4:$G$4,0,AN$7+1)-INDEX($D$4:$G$4,0,AN$7))+AM44)))</f>
        <v>1</v>
      </c>
      <c r="AO44" s="185" cm="1">
        <f t="array" ref="AO44">IF(AO$7=-1,AP44,IF(AO$7=99,AN44,IF(AO$7=0,INDEX($D44:$G44,0,AO$5),(INDEX($D44:$G44,0,AO$7+1)-INDEX($D44:$G44,0,AO$7))/(INDEX($D$4:$G$4,0,AO$7+1)-INDEX($D$4:$G$4,0,AO$7))+AN44)))</f>
        <v>1</v>
      </c>
      <c r="AP44" s="185" cm="1">
        <f t="array" ref="AP44">IF(AP$7=-1,AQ44,IF(AP$7=99,AO44,IF(AP$7=0,INDEX($D44:$G44,0,AP$5),(INDEX($D44:$G44,0,AP$7+1)-INDEX($D44:$G44,0,AP$7))/(INDEX($D$4:$G$4,0,AP$7+1)-INDEX($D$4:$G$4,0,AP$7))+AO44)))</f>
        <v>1</v>
      </c>
    </row>
    <row r="45" spans="1:42">
      <c r="A45" s="185" t="s">
        <v>16</v>
      </c>
      <c r="B45" s="186" t="str">
        <f t="shared" si="13"/>
        <v>NF</v>
      </c>
      <c r="C45" s="186" t="str">
        <f t="shared" si="13"/>
        <v>Precious &amp; Non-Ferrous metals</v>
      </c>
      <c r="D45" s="185">
        <v>1</v>
      </c>
      <c r="E45" s="185">
        <v>1</v>
      </c>
      <c r="F45" s="185">
        <v>1</v>
      </c>
      <c r="G45" s="185">
        <v>1</v>
      </c>
      <c r="J45" s="185" cm="1">
        <f t="array" ref="J45">IF(J$7=-1,K45,IF(J$7=99,I45,IF(J$7=0,INDEX($D45:$G45,0,J$5),(INDEX($D45:$G45,0,J$7+1)-INDEX($D45:$G45,0,J$7))/(INDEX($D$4:$G$4,0,J$7+1)-INDEX($D$4:$G$4,0,J$7))+I45)))</f>
        <v>1</v>
      </c>
      <c r="K45" s="185" cm="1">
        <f t="array" ref="K45">IF(K$7=-1,L45,IF(K$7=99,J45,IF(K$7=0,INDEX($D45:$G45,0,K$5),(INDEX($D45:$G45,0,K$7+1)-INDEX($D45:$G45,0,K$7))/(INDEX($D$4:$G$4,0,K$7+1)-INDEX($D$4:$G$4,0,K$7))+J45)))</f>
        <v>1</v>
      </c>
      <c r="L45" s="185" cm="1">
        <f t="array" ref="L45">IF(L$7=-1,M45,IF(L$7=99,K45,IF(L$7=0,INDEX($D45:$G45,0,L$5),(INDEX($D45:$G45,0,L$7+1)-INDEX($D45:$G45,0,L$7))/(INDEX($D$4:$G$4,0,L$7+1)-INDEX($D$4:$G$4,0,L$7))+K45)))</f>
        <v>1</v>
      </c>
      <c r="M45" s="185" cm="1">
        <f t="array" ref="M45">IF(M$7=-1,N45,IF(M$7=99,L45,IF(M$7=0,INDEX($D45:$G45,0,M$5),(INDEX($D45:$G45,0,M$7+1)-INDEX($D45:$G45,0,M$7))/(INDEX($D$4:$G$4,0,M$7+1)-INDEX($D$4:$G$4,0,M$7))+L45)))</f>
        <v>1</v>
      </c>
      <c r="N45" s="185" cm="1">
        <f t="array" ref="N45">IF(N$7=-1,O45,IF(N$7=99,M45,IF(N$7=0,INDEX($D45:$G45,0,N$5),(INDEX($D45:$G45,0,N$7+1)-INDEX($D45:$G45,0,N$7))/(INDEX($D$4:$G$4,0,N$7+1)-INDEX($D$4:$G$4,0,N$7))+M45)))</f>
        <v>1</v>
      </c>
      <c r="O45" s="185" cm="1">
        <f t="array" ref="O45">IF(O$7=-1,P45,IF(O$7=99,N45,IF(O$7=0,INDEX($D45:$G45,0,O$5),(INDEX($D45:$G45,0,O$7+1)-INDEX($D45:$G45,0,O$7))/(INDEX($D$4:$G$4,0,O$7+1)-INDEX($D$4:$G$4,0,O$7))+N45)))</f>
        <v>1</v>
      </c>
      <c r="P45" s="185" cm="1">
        <f t="array" ref="P45">IF(P$7=-1,Q45,IF(P$7=99,O45,IF(P$7=0,INDEX($D45:$G45,0,P$5),(INDEX($D45:$G45,0,P$7+1)-INDEX($D45:$G45,0,P$7))/(INDEX($D$4:$G$4,0,P$7+1)-INDEX($D$4:$G$4,0,P$7))+O45)))</f>
        <v>1</v>
      </c>
      <c r="Q45" s="185" cm="1">
        <f t="array" ref="Q45">IF(Q$7=-1,R45,IF(Q$7=99,P45,IF(Q$7=0,INDEX($D45:$G45,0,Q$5),(INDEX($D45:$G45,0,Q$7+1)-INDEX($D45:$G45,0,Q$7))/(INDEX($D$4:$G$4,0,Q$7+1)-INDEX($D$4:$G$4,0,Q$7))+P45)))</f>
        <v>1</v>
      </c>
      <c r="R45" s="185" cm="1">
        <f t="array" ref="R45">IF(R$7=-1,S45,IF(R$7=99,Q45,IF(R$7=0,INDEX($D45:$G45,0,R$5),(INDEX($D45:$G45,0,R$7+1)-INDEX($D45:$G45,0,R$7))/(INDEX($D$4:$G$4,0,R$7+1)-INDEX($D$4:$G$4,0,R$7))+Q45)))</f>
        <v>1</v>
      </c>
      <c r="S45" s="214">
        <v>1.1000000000000001</v>
      </c>
      <c r="T45" s="345">
        <f t="shared" ref="T45:AA45" si="18">IF(T$54=1,($AB45-$S45)/$AC$54+S45,$AB45)</f>
        <v>1.0750000000000002</v>
      </c>
      <c r="U45" s="345">
        <f t="shared" si="18"/>
        <v>1.0500000000000003</v>
      </c>
      <c r="V45" s="345">
        <f t="shared" si="18"/>
        <v>1.0250000000000004</v>
      </c>
      <c r="W45" s="345">
        <f t="shared" si="18"/>
        <v>1.0000000000000004</v>
      </c>
      <c r="X45" s="345">
        <f t="shared" si="18"/>
        <v>1</v>
      </c>
      <c r="Y45" s="345">
        <f t="shared" si="18"/>
        <v>1</v>
      </c>
      <c r="Z45" s="345">
        <f t="shared" si="18"/>
        <v>1</v>
      </c>
      <c r="AA45" s="345">
        <f t="shared" si="18"/>
        <v>1</v>
      </c>
      <c r="AB45" s="185" cm="1">
        <f t="array" ref="AB45">IF(AB$7=-1,AC45,IF(AB$7=99,AA45,IF(AB$7=0,INDEX($D45:$G45,0,AB$5),(INDEX($D45:$G45,0,AB$7+1)-INDEX($D45:$G45,0,AB$7))/(INDEX($D$4:$G$4,0,AB$7+1)-INDEX($D$4:$G$4,0,AB$7))+AA45)))</f>
        <v>1</v>
      </c>
      <c r="AC45" s="185" cm="1">
        <f t="array" ref="AC45">IF(AC$7=-1,AD45,IF(AC$7=99,AB45,IF(AC$7=0,INDEX($D45:$G45,0,AC$5),(INDEX($D45:$G45,0,AC$7+1)-INDEX($D45:$G45,0,AC$7))/(INDEX($D$4:$G$4,0,AC$7+1)-INDEX($D$4:$G$4,0,AC$7))+AB45)))</f>
        <v>1</v>
      </c>
      <c r="AD45" s="185" cm="1">
        <f t="array" ref="AD45">IF(AD$7=-1,AE45,IF(AD$7=99,AC45,IF(AD$7=0,INDEX($D45:$G45,0,AD$5),(INDEX($D45:$G45,0,AD$7+1)-INDEX($D45:$G45,0,AD$7))/(INDEX($D$4:$G$4,0,AD$7+1)-INDEX($D$4:$G$4,0,AD$7))+AC45)))</f>
        <v>1</v>
      </c>
      <c r="AE45" s="185" cm="1">
        <f t="array" ref="AE45">IF(AE$7=-1,AF45,IF(AE$7=99,AD45,IF(AE$7=0,INDEX($D45:$G45,0,AE$5),(INDEX($D45:$G45,0,AE$7+1)-INDEX($D45:$G45,0,AE$7))/(INDEX($D$4:$G$4,0,AE$7+1)-INDEX($D$4:$G$4,0,AE$7))+AD45)))</f>
        <v>1</v>
      </c>
      <c r="AF45" s="185" cm="1">
        <f t="array" ref="AF45">IF(AF$7=-1,AG45,IF(AF$7=99,AE45,IF(AF$7=0,INDEX($D45:$G45,0,AF$5),(INDEX($D45:$G45,0,AF$7+1)-INDEX($D45:$G45,0,AF$7))/(INDEX($D$4:$G$4,0,AF$7+1)-INDEX($D$4:$G$4,0,AF$7))+AE45)))</f>
        <v>1</v>
      </c>
      <c r="AG45" s="185" cm="1">
        <f t="array" ref="AG45">IF(AG$7=-1,AH45,IF(AG$7=99,AF45,IF(AG$7=0,INDEX($D45:$G45,0,AG$5),(INDEX($D45:$G45,0,AG$7+1)-INDEX($D45:$G45,0,AG$7))/(INDEX($D$4:$G$4,0,AG$7+1)-INDEX($D$4:$G$4,0,AG$7))+AF45)))</f>
        <v>1</v>
      </c>
      <c r="AH45" s="185" cm="1">
        <f t="array" ref="AH45">IF(AH$7=-1,AI45,IF(AH$7=99,AG45,IF(AH$7=0,INDEX($D45:$G45,0,AH$5),(INDEX($D45:$G45,0,AH$7+1)-INDEX($D45:$G45,0,AH$7))/(INDEX($D$4:$G$4,0,AH$7+1)-INDEX($D$4:$G$4,0,AH$7))+AG45)))</f>
        <v>1</v>
      </c>
      <c r="AI45" s="185" cm="1">
        <f t="array" ref="AI45">IF(AI$7=-1,AJ45,IF(AI$7=99,AH45,IF(AI$7=0,INDEX($D45:$G45,0,AI$5),(INDEX($D45:$G45,0,AI$7+1)-INDEX($D45:$G45,0,AI$7))/(INDEX($D$4:$G$4,0,AI$7+1)-INDEX($D$4:$G$4,0,AI$7))+AH45)))</f>
        <v>1</v>
      </c>
      <c r="AJ45" s="185" cm="1">
        <f t="array" ref="AJ45">IF(AJ$7=-1,AK45,IF(AJ$7=99,AI45,IF(AJ$7=0,INDEX($D45:$G45,0,AJ$5),(INDEX($D45:$G45,0,AJ$7+1)-INDEX($D45:$G45,0,AJ$7))/(INDEX($D$4:$G$4,0,AJ$7+1)-INDEX($D$4:$G$4,0,AJ$7))+AI45)))</f>
        <v>1</v>
      </c>
      <c r="AK45" s="185" cm="1">
        <f t="array" ref="AK45">IF(AK$7=-1,AL45,IF(AK$7=99,AJ45,IF(AK$7=0,INDEX($D45:$G45,0,AK$5),(INDEX($D45:$G45,0,AK$7+1)-INDEX($D45:$G45,0,AK$7))/(INDEX($D$4:$G$4,0,AK$7+1)-INDEX($D$4:$G$4,0,AK$7))+AJ45)))</f>
        <v>1</v>
      </c>
      <c r="AL45" s="185" cm="1">
        <f t="array" ref="AL45">IF(AL$7=-1,AM45,IF(AL$7=99,AK45,IF(AL$7=0,INDEX($D45:$G45,0,AL$5),(INDEX($D45:$G45,0,AL$7+1)-INDEX($D45:$G45,0,AL$7))/(INDEX($D$4:$G$4,0,AL$7+1)-INDEX($D$4:$G$4,0,AL$7))+AK45)))</f>
        <v>1</v>
      </c>
      <c r="AM45" s="185" cm="1">
        <f t="array" ref="AM45">IF(AM$7=-1,AN45,IF(AM$7=99,AL45,IF(AM$7=0,INDEX($D45:$G45,0,AM$5),(INDEX($D45:$G45,0,AM$7+1)-INDEX($D45:$G45,0,AM$7))/(INDEX($D$4:$G$4,0,AM$7+1)-INDEX($D$4:$G$4,0,AM$7))+AL45)))</f>
        <v>1</v>
      </c>
      <c r="AN45" s="185" cm="1">
        <f t="array" ref="AN45">IF(AN$7=-1,AO45,IF(AN$7=99,AM45,IF(AN$7=0,INDEX($D45:$G45,0,AN$5),(INDEX($D45:$G45,0,AN$7+1)-INDEX($D45:$G45,0,AN$7))/(INDEX($D$4:$G$4,0,AN$7+1)-INDEX($D$4:$G$4,0,AN$7))+AM45)))</f>
        <v>1</v>
      </c>
      <c r="AO45" s="185" cm="1">
        <f t="array" ref="AO45">IF(AO$7=-1,AP45,IF(AO$7=99,AN45,IF(AO$7=0,INDEX($D45:$G45,0,AO$5),(INDEX($D45:$G45,0,AO$7+1)-INDEX($D45:$G45,0,AO$7))/(INDEX($D$4:$G$4,0,AO$7+1)-INDEX($D$4:$G$4,0,AO$7))+AN45)))</f>
        <v>1</v>
      </c>
      <c r="AP45" s="185" cm="1">
        <f t="array" ref="AP45">IF(AP$7=-1,AQ45,IF(AP$7=99,AO45,IF(AP$7=0,INDEX($D45:$G45,0,AP$5),(INDEX($D45:$G45,0,AP$7+1)-INDEX($D45:$G45,0,AP$7))/(INDEX($D$4:$G$4,0,AP$7+1)-INDEX($D$4:$G$4,0,AP$7))+AO45)))</f>
        <v>1</v>
      </c>
    </row>
    <row r="46" spans="1:42">
      <c r="A46" s="185" t="s">
        <v>16</v>
      </c>
      <c r="B46" s="186" t="str">
        <f t="shared" si="13"/>
        <v>NM</v>
      </c>
      <c r="C46" s="186" t="str">
        <f t="shared" si="13"/>
        <v>N.M.M Products</v>
      </c>
      <c r="D46" s="185">
        <v>1</v>
      </c>
      <c r="E46" s="185">
        <v>1</v>
      </c>
      <c r="F46" s="185">
        <v>1</v>
      </c>
      <c r="G46" s="185">
        <v>1</v>
      </c>
      <c r="J46" s="185" cm="1">
        <f t="array" ref="J46">IF(J$7=-1,K46,IF(J$7=99,I46,IF(J$7=0,INDEX($D46:$G46,0,J$5),(INDEX($D46:$G46,0,J$7+1)-INDEX($D46:$G46,0,J$7))/(INDEX($D$4:$G$4,0,J$7+1)-INDEX($D$4:$G$4,0,J$7))+I46)))</f>
        <v>1</v>
      </c>
      <c r="K46" s="185" cm="1">
        <f t="array" ref="K46">IF(K$7=-1,L46,IF(K$7=99,J46,IF(K$7=0,INDEX($D46:$G46,0,K$5),(INDEX($D46:$G46,0,K$7+1)-INDEX($D46:$G46,0,K$7))/(INDEX($D$4:$G$4,0,K$7+1)-INDEX($D$4:$G$4,0,K$7))+J46)))</f>
        <v>1</v>
      </c>
      <c r="L46" s="185" cm="1">
        <f t="array" ref="L46">IF(L$7=-1,M46,IF(L$7=99,K46,IF(L$7=0,INDEX($D46:$G46,0,L$5),(INDEX($D46:$G46,0,L$7+1)-INDEX($D46:$G46,0,L$7))/(INDEX($D$4:$G$4,0,L$7+1)-INDEX($D$4:$G$4,0,L$7))+K46)))</f>
        <v>1</v>
      </c>
      <c r="M46" s="185" cm="1">
        <f t="array" ref="M46">IF(M$7=-1,N46,IF(M$7=99,L46,IF(M$7=0,INDEX($D46:$G46,0,M$5),(INDEX($D46:$G46,0,M$7+1)-INDEX($D46:$G46,0,M$7))/(INDEX($D$4:$G$4,0,M$7+1)-INDEX($D$4:$G$4,0,M$7))+L46)))</f>
        <v>1</v>
      </c>
      <c r="N46" s="185" cm="1">
        <f t="array" ref="N46">IF(N$7=-1,O46,IF(N$7=99,M46,IF(N$7=0,INDEX($D46:$G46,0,N$5),(INDEX($D46:$G46,0,N$7+1)-INDEX($D46:$G46,0,N$7))/(INDEX($D$4:$G$4,0,N$7+1)-INDEX($D$4:$G$4,0,N$7))+M46)))</f>
        <v>1</v>
      </c>
      <c r="O46" s="185" cm="1">
        <f t="array" ref="O46">IF(O$7=-1,P46,IF(O$7=99,N46,IF(O$7=0,INDEX($D46:$G46,0,O$5),(INDEX($D46:$G46,0,O$7+1)-INDEX($D46:$G46,0,O$7))/(INDEX($D$4:$G$4,0,O$7+1)-INDEX($D$4:$G$4,0,O$7))+N46)))</f>
        <v>1</v>
      </c>
      <c r="P46" s="185" cm="1">
        <f t="array" ref="P46">IF(P$7=-1,Q46,IF(P$7=99,O46,IF(P$7=0,INDEX($D46:$G46,0,P$5),(INDEX($D46:$G46,0,P$7+1)-INDEX($D46:$G46,0,P$7))/(INDEX($D$4:$G$4,0,P$7+1)-INDEX($D$4:$G$4,0,P$7))+O46)))</f>
        <v>1</v>
      </c>
      <c r="Q46" s="185" cm="1">
        <f t="array" ref="Q46">IF(Q$7=-1,R46,IF(Q$7=99,P46,IF(Q$7=0,INDEX($D46:$G46,0,Q$5),(INDEX($D46:$G46,0,Q$7+1)-INDEX($D46:$G46,0,Q$7))/(INDEX($D$4:$G$4,0,Q$7+1)-INDEX($D$4:$G$4,0,Q$7))+P46)))</f>
        <v>1</v>
      </c>
      <c r="R46" s="185" cm="1">
        <f t="array" ref="R46">IF(R$7=-1,S46,IF(R$7=99,Q46,IF(R$7=0,INDEX($D46:$G46,0,R$5),(INDEX($D46:$G46,0,R$7+1)-INDEX($D46:$G46,0,R$7))/(INDEX($D$4:$G$4,0,R$7+1)-INDEX($D$4:$G$4,0,R$7))+Q46)))</f>
        <v>1</v>
      </c>
      <c r="S46" s="185" cm="1">
        <f t="array" ref="S46">IF(S$7=-1,T46,IF(S$7=99,R46,IF(S$7=0,INDEX($D46:$G46,0,S$5),(INDEX($D46:$G46,0,S$7+1)-INDEX($D46:$G46,0,S$7))/(INDEX($D$4:$G$4,0,S$7+1)-INDEX($D$4:$G$4,0,S$7))+R46)))</f>
        <v>1</v>
      </c>
      <c r="T46" s="345">
        <f t="shared" ref="T46:AA46" si="19">IF(T$54=1,($AB46-$S46)/$AC$54+S46,$AB46)</f>
        <v>1</v>
      </c>
      <c r="U46" s="345">
        <f t="shared" si="19"/>
        <v>1</v>
      </c>
      <c r="V46" s="345">
        <f t="shared" si="19"/>
        <v>1</v>
      </c>
      <c r="W46" s="345">
        <f t="shared" si="19"/>
        <v>1</v>
      </c>
      <c r="X46" s="345">
        <f t="shared" si="19"/>
        <v>1</v>
      </c>
      <c r="Y46" s="345">
        <f t="shared" si="19"/>
        <v>1</v>
      </c>
      <c r="Z46" s="345">
        <f t="shared" si="19"/>
        <v>1</v>
      </c>
      <c r="AA46" s="345">
        <f t="shared" si="19"/>
        <v>1</v>
      </c>
      <c r="AB46" s="185" cm="1">
        <f t="array" ref="AB46">IF(AB$7=-1,AC46,IF(AB$7=99,AA46,IF(AB$7=0,INDEX($D46:$G46,0,AB$5),(INDEX($D46:$G46,0,AB$7+1)-INDEX($D46:$G46,0,AB$7))/(INDEX($D$4:$G$4,0,AB$7+1)-INDEX($D$4:$G$4,0,AB$7))+AA46)))</f>
        <v>1</v>
      </c>
      <c r="AC46" s="185" cm="1">
        <f t="array" ref="AC46">IF(AC$7=-1,AD46,IF(AC$7=99,AB46,IF(AC$7=0,INDEX($D46:$G46,0,AC$5),(INDEX($D46:$G46,0,AC$7+1)-INDEX($D46:$G46,0,AC$7))/(INDEX($D$4:$G$4,0,AC$7+1)-INDEX($D$4:$G$4,0,AC$7))+AB46)))</f>
        <v>1</v>
      </c>
      <c r="AD46" s="185" cm="1">
        <f t="array" ref="AD46">IF(AD$7=-1,AE46,IF(AD$7=99,AC46,IF(AD$7=0,INDEX($D46:$G46,0,AD$5),(INDEX($D46:$G46,0,AD$7+1)-INDEX($D46:$G46,0,AD$7))/(INDEX($D$4:$G$4,0,AD$7+1)-INDEX($D$4:$G$4,0,AD$7))+AC46)))</f>
        <v>1</v>
      </c>
      <c r="AE46" s="185" cm="1">
        <f t="array" ref="AE46">IF(AE$7=-1,AF46,IF(AE$7=99,AD46,IF(AE$7=0,INDEX($D46:$G46,0,AE$5),(INDEX($D46:$G46,0,AE$7+1)-INDEX($D46:$G46,0,AE$7))/(INDEX($D$4:$G$4,0,AE$7+1)-INDEX($D$4:$G$4,0,AE$7))+AD46)))</f>
        <v>1</v>
      </c>
      <c r="AF46" s="185" cm="1">
        <f t="array" ref="AF46">IF(AF$7=-1,AG46,IF(AF$7=99,AE46,IF(AF$7=0,INDEX($D46:$G46,0,AF$5),(INDEX($D46:$G46,0,AF$7+1)-INDEX($D46:$G46,0,AF$7))/(INDEX($D$4:$G$4,0,AF$7+1)-INDEX($D$4:$G$4,0,AF$7))+AE46)))</f>
        <v>1</v>
      </c>
      <c r="AG46" s="185" cm="1">
        <f t="array" ref="AG46">IF(AG$7=-1,AH46,IF(AG$7=99,AF46,IF(AG$7=0,INDEX($D46:$G46,0,AG$5),(INDEX($D46:$G46,0,AG$7+1)-INDEX($D46:$G46,0,AG$7))/(INDEX($D$4:$G$4,0,AG$7+1)-INDEX($D$4:$G$4,0,AG$7))+AF46)))</f>
        <v>1</v>
      </c>
      <c r="AH46" s="185" cm="1">
        <f t="array" ref="AH46">IF(AH$7=-1,AI46,IF(AH$7=99,AG46,IF(AH$7=0,INDEX($D46:$G46,0,AH$5),(INDEX($D46:$G46,0,AH$7+1)-INDEX($D46:$G46,0,AH$7))/(INDEX($D$4:$G$4,0,AH$7+1)-INDEX($D$4:$G$4,0,AH$7))+AG46)))</f>
        <v>1</v>
      </c>
      <c r="AI46" s="185" cm="1">
        <f t="array" ref="AI46">IF(AI$7=-1,AJ46,IF(AI$7=99,AH46,IF(AI$7=0,INDEX($D46:$G46,0,AI$5),(INDEX($D46:$G46,0,AI$7+1)-INDEX($D46:$G46,0,AI$7))/(INDEX($D$4:$G$4,0,AI$7+1)-INDEX($D$4:$G$4,0,AI$7))+AH46)))</f>
        <v>1</v>
      </c>
      <c r="AJ46" s="185" cm="1">
        <f t="array" ref="AJ46">IF(AJ$7=-1,AK46,IF(AJ$7=99,AI46,IF(AJ$7=0,INDEX($D46:$G46,0,AJ$5),(INDEX($D46:$G46,0,AJ$7+1)-INDEX($D46:$G46,0,AJ$7))/(INDEX($D$4:$G$4,0,AJ$7+1)-INDEX($D$4:$G$4,0,AJ$7))+AI46)))</f>
        <v>1</v>
      </c>
      <c r="AK46" s="185" cm="1">
        <f t="array" ref="AK46">IF(AK$7=-1,AL46,IF(AK$7=99,AJ46,IF(AK$7=0,INDEX($D46:$G46,0,AK$5),(INDEX($D46:$G46,0,AK$7+1)-INDEX($D46:$G46,0,AK$7))/(INDEX($D$4:$G$4,0,AK$7+1)-INDEX($D$4:$G$4,0,AK$7))+AJ46)))</f>
        <v>1</v>
      </c>
      <c r="AL46" s="185" cm="1">
        <f t="array" ref="AL46">IF(AL$7=-1,AM46,IF(AL$7=99,AK46,IF(AL$7=0,INDEX($D46:$G46,0,AL$5),(INDEX($D46:$G46,0,AL$7+1)-INDEX($D46:$G46,0,AL$7))/(INDEX($D$4:$G$4,0,AL$7+1)-INDEX($D$4:$G$4,0,AL$7))+AK46)))</f>
        <v>1</v>
      </c>
      <c r="AM46" s="185" cm="1">
        <f t="array" ref="AM46">IF(AM$7=-1,AN46,IF(AM$7=99,AL46,IF(AM$7=0,INDEX($D46:$G46,0,AM$5),(INDEX($D46:$G46,0,AM$7+1)-INDEX($D46:$G46,0,AM$7))/(INDEX($D$4:$G$4,0,AM$7+1)-INDEX($D$4:$G$4,0,AM$7))+AL46)))</f>
        <v>1</v>
      </c>
      <c r="AN46" s="185" cm="1">
        <f t="array" ref="AN46">IF(AN$7=-1,AO46,IF(AN$7=99,AM46,IF(AN$7=0,INDEX($D46:$G46,0,AN$5),(INDEX($D46:$G46,0,AN$7+1)-INDEX($D46:$G46,0,AN$7))/(INDEX($D$4:$G$4,0,AN$7+1)-INDEX($D$4:$G$4,0,AN$7))+AM46)))</f>
        <v>1</v>
      </c>
      <c r="AO46" s="185" cm="1">
        <f t="array" ref="AO46">IF(AO$7=-1,AP46,IF(AO$7=99,AN46,IF(AO$7=0,INDEX($D46:$G46,0,AO$5),(INDEX($D46:$G46,0,AO$7+1)-INDEX($D46:$G46,0,AO$7))/(INDEX($D$4:$G$4,0,AO$7+1)-INDEX($D$4:$G$4,0,AO$7))+AN46)))</f>
        <v>1</v>
      </c>
      <c r="AP46" s="185" cm="1">
        <f t="array" ref="AP46">IF(AP$7=-1,AQ46,IF(AP$7=99,AO46,IF(AP$7=0,INDEX($D46:$G46,0,AP$5),(INDEX($D46:$G46,0,AP$7+1)-INDEX($D46:$G46,0,AP$7))/(INDEX($D$4:$G$4,0,AP$7+1)-INDEX($D$4:$G$4,0,AP$7))+AO46)))</f>
        <v>1</v>
      </c>
    </row>
    <row r="47" spans="1:42">
      <c r="A47" s="185" t="s">
        <v>16</v>
      </c>
      <c r="B47" s="186" t="str">
        <f t="shared" si="13"/>
        <v>NM</v>
      </c>
      <c r="C47" s="186" t="str">
        <f t="shared" si="13"/>
        <v>N.M.M Products</v>
      </c>
      <c r="D47" s="185">
        <v>1</v>
      </c>
      <c r="E47" s="185">
        <v>1</v>
      </c>
      <c r="F47" s="185">
        <v>1</v>
      </c>
      <c r="G47" s="185">
        <v>1</v>
      </c>
      <c r="J47" s="185" cm="1">
        <f t="array" ref="J47">IF(J$7=-1,K47,IF(J$7=99,I47,IF(J$7=0,INDEX($D47:$G47,0,J$5),(INDEX($D47:$G47,0,J$7+1)-INDEX($D47:$G47,0,J$7))/(INDEX($D$4:$G$4,0,J$7+1)-INDEX($D$4:$G$4,0,J$7))+I47)))</f>
        <v>1</v>
      </c>
      <c r="K47" s="185" cm="1">
        <f t="array" ref="K47">IF(K$7=-1,L47,IF(K$7=99,J47,IF(K$7=0,INDEX($D47:$G47,0,K$5),(INDEX($D47:$G47,0,K$7+1)-INDEX($D47:$G47,0,K$7))/(INDEX($D$4:$G$4,0,K$7+1)-INDEX($D$4:$G$4,0,K$7))+J47)))</f>
        <v>1</v>
      </c>
      <c r="L47" s="185" cm="1">
        <f t="array" ref="L47">IF(L$7=-1,M47,IF(L$7=99,K47,IF(L$7=0,INDEX($D47:$G47,0,L$5),(INDEX($D47:$G47,0,L$7+1)-INDEX($D47:$G47,0,L$7))/(INDEX($D$4:$G$4,0,L$7+1)-INDEX($D$4:$G$4,0,L$7))+K47)))</f>
        <v>1</v>
      </c>
      <c r="M47" s="185" cm="1">
        <f t="array" ref="M47">IF(M$7=-1,N47,IF(M$7=99,L47,IF(M$7=0,INDEX($D47:$G47,0,M$5),(INDEX($D47:$G47,0,M$7+1)-INDEX($D47:$G47,0,M$7))/(INDEX($D$4:$G$4,0,M$7+1)-INDEX($D$4:$G$4,0,M$7))+L47)))</f>
        <v>1</v>
      </c>
      <c r="N47" s="185" cm="1">
        <f t="array" ref="N47">IF(N$7=-1,O47,IF(N$7=99,M47,IF(N$7=0,INDEX($D47:$G47,0,N$5),(INDEX($D47:$G47,0,N$7+1)-INDEX($D47:$G47,0,N$7))/(INDEX($D$4:$G$4,0,N$7+1)-INDEX($D$4:$G$4,0,N$7))+M47)))</f>
        <v>1</v>
      </c>
      <c r="O47" s="185" cm="1">
        <f t="array" ref="O47">IF(O$7=-1,P47,IF(O$7=99,N47,IF(O$7=0,INDEX($D47:$G47,0,O$5),(INDEX($D47:$G47,0,O$7+1)-INDEX($D47:$G47,0,O$7))/(INDEX($D$4:$G$4,0,O$7+1)-INDEX($D$4:$G$4,0,O$7))+N47)))</f>
        <v>1</v>
      </c>
      <c r="P47" s="185" cm="1">
        <f t="array" ref="P47">IF(P$7=-1,Q47,IF(P$7=99,O47,IF(P$7=0,INDEX($D47:$G47,0,P$5),(INDEX($D47:$G47,0,P$7+1)-INDEX($D47:$G47,0,P$7))/(INDEX($D$4:$G$4,0,P$7+1)-INDEX($D$4:$G$4,0,P$7))+O47)))</f>
        <v>1</v>
      </c>
      <c r="Q47" s="185" cm="1">
        <f t="array" ref="Q47">IF(Q$7=-1,R47,IF(Q$7=99,P47,IF(Q$7=0,INDEX($D47:$G47,0,Q$5),(INDEX($D47:$G47,0,Q$7+1)-INDEX($D47:$G47,0,Q$7))/(INDEX($D$4:$G$4,0,Q$7+1)-INDEX($D$4:$G$4,0,Q$7))+P47)))</f>
        <v>1</v>
      </c>
      <c r="R47" s="185" cm="1">
        <f t="array" ref="R47">IF(R$7=-1,S47,IF(R$7=99,Q47,IF(R$7=0,INDEX($D47:$G47,0,R$5),(INDEX($D47:$G47,0,R$7+1)-INDEX($D47:$G47,0,R$7))/(INDEX($D$4:$G$4,0,R$7+1)-INDEX($D$4:$G$4,0,R$7))+Q47)))</f>
        <v>1</v>
      </c>
      <c r="S47" s="185" cm="1">
        <f t="array" ref="S47">IF(S$7=-1,T47,IF(S$7=99,R47,IF(S$7=0,INDEX($D47:$G47,0,S$5),(INDEX($D47:$G47,0,S$7+1)-INDEX($D47:$G47,0,S$7))/(INDEX($D$4:$G$4,0,S$7+1)-INDEX($D$4:$G$4,0,S$7))+R47)))</f>
        <v>1</v>
      </c>
      <c r="T47" s="345">
        <f t="shared" ref="T47:AA47" si="20">IF(T$54=1,($AB47-$S47)/$AC$54+S47,$AB47)</f>
        <v>1</v>
      </c>
      <c r="U47" s="345">
        <f t="shared" si="20"/>
        <v>1</v>
      </c>
      <c r="V47" s="345">
        <f t="shared" si="20"/>
        <v>1</v>
      </c>
      <c r="W47" s="345">
        <f t="shared" si="20"/>
        <v>1</v>
      </c>
      <c r="X47" s="345">
        <f t="shared" si="20"/>
        <v>1</v>
      </c>
      <c r="Y47" s="345">
        <f t="shared" si="20"/>
        <v>1</v>
      </c>
      <c r="Z47" s="345">
        <f t="shared" si="20"/>
        <v>1</v>
      </c>
      <c r="AA47" s="345">
        <f t="shared" si="20"/>
        <v>1</v>
      </c>
      <c r="AB47" s="185" cm="1">
        <f t="array" ref="AB47">IF(AB$7=-1,AC47,IF(AB$7=99,AA47,IF(AB$7=0,INDEX($D47:$G47,0,AB$5),(INDEX($D47:$G47,0,AB$7+1)-INDEX($D47:$G47,0,AB$7))/(INDEX($D$4:$G$4,0,AB$7+1)-INDEX($D$4:$G$4,0,AB$7))+AA47)))</f>
        <v>1</v>
      </c>
      <c r="AC47" s="185" cm="1">
        <f t="array" ref="AC47">IF(AC$7=-1,AD47,IF(AC$7=99,AB47,IF(AC$7=0,INDEX($D47:$G47,0,AC$5),(INDEX($D47:$G47,0,AC$7+1)-INDEX($D47:$G47,0,AC$7))/(INDEX($D$4:$G$4,0,AC$7+1)-INDEX($D$4:$G$4,0,AC$7))+AB47)))</f>
        <v>1</v>
      </c>
      <c r="AD47" s="185" cm="1">
        <f t="array" ref="AD47">IF(AD$7=-1,AE47,IF(AD$7=99,AC47,IF(AD$7=0,INDEX($D47:$G47,0,AD$5),(INDEX($D47:$G47,0,AD$7+1)-INDEX($D47:$G47,0,AD$7))/(INDEX($D$4:$G$4,0,AD$7+1)-INDEX($D$4:$G$4,0,AD$7))+AC47)))</f>
        <v>1</v>
      </c>
      <c r="AE47" s="185" cm="1">
        <f t="array" ref="AE47">IF(AE$7=-1,AF47,IF(AE$7=99,AD47,IF(AE$7=0,INDEX($D47:$G47,0,AE$5),(INDEX($D47:$G47,0,AE$7+1)-INDEX($D47:$G47,0,AE$7))/(INDEX($D$4:$G$4,0,AE$7+1)-INDEX($D$4:$G$4,0,AE$7))+AD47)))</f>
        <v>1</v>
      </c>
      <c r="AF47" s="185" cm="1">
        <f t="array" ref="AF47">IF(AF$7=-1,AG47,IF(AF$7=99,AE47,IF(AF$7=0,INDEX($D47:$G47,0,AF$5),(INDEX($D47:$G47,0,AF$7+1)-INDEX($D47:$G47,0,AF$7))/(INDEX($D$4:$G$4,0,AF$7+1)-INDEX($D$4:$G$4,0,AF$7))+AE47)))</f>
        <v>1</v>
      </c>
      <c r="AG47" s="185" cm="1">
        <f t="array" ref="AG47">IF(AG$7=-1,AH47,IF(AG$7=99,AF47,IF(AG$7=0,INDEX($D47:$G47,0,AG$5),(INDEX($D47:$G47,0,AG$7+1)-INDEX($D47:$G47,0,AG$7))/(INDEX($D$4:$G$4,0,AG$7+1)-INDEX($D$4:$G$4,0,AG$7))+AF47)))</f>
        <v>1</v>
      </c>
      <c r="AH47" s="185" cm="1">
        <f t="array" ref="AH47">IF(AH$7=-1,AI47,IF(AH$7=99,AG47,IF(AH$7=0,INDEX($D47:$G47,0,AH$5),(INDEX($D47:$G47,0,AH$7+1)-INDEX($D47:$G47,0,AH$7))/(INDEX($D$4:$G$4,0,AH$7+1)-INDEX($D$4:$G$4,0,AH$7))+AG47)))</f>
        <v>1</v>
      </c>
      <c r="AI47" s="185" cm="1">
        <f t="array" ref="AI47">IF(AI$7=-1,AJ47,IF(AI$7=99,AH47,IF(AI$7=0,INDEX($D47:$G47,0,AI$5),(INDEX($D47:$G47,0,AI$7+1)-INDEX($D47:$G47,0,AI$7))/(INDEX($D$4:$G$4,0,AI$7+1)-INDEX($D$4:$G$4,0,AI$7))+AH47)))</f>
        <v>1</v>
      </c>
      <c r="AJ47" s="185" cm="1">
        <f t="array" ref="AJ47">IF(AJ$7=-1,AK47,IF(AJ$7=99,AI47,IF(AJ$7=0,INDEX($D47:$G47,0,AJ$5),(INDEX($D47:$G47,0,AJ$7+1)-INDEX($D47:$G47,0,AJ$7))/(INDEX($D$4:$G$4,0,AJ$7+1)-INDEX($D$4:$G$4,0,AJ$7))+AI47)))</f>
        <v>1</v>
      </c>
      <c r="AK47" s="185" cm="1">
        <f t="array" ref="AK47">IF(AK$7=-1,AL47,IF(AK$7=99,AJ47,IF(AK$7=0,INDEX($D47:$G47,0,AK$5),(INDEX($D47:$G47,0,AK$7+1)-INDEX($D47:$G47,0,AK$7))/(INDEX($D$4:$G$4,0,AK$7+1)-INDEX($D$4:$G$4,0,AK$7))+AJ47)))</f>
        <v>1</v>
      </c>
      <c r="AL47" s="185" cm="1">
        <f t="array" ref="AL47">IF(AL$7=-1,AM47,IF(AL$7=99,AK47,IF(AL$7=0,INDEX($D47:$G47,0,AL$5),(INDEX($D47:$G47,0,AL$7+1)-INDEX($D47:$G47,0,AL$7))/(INDEX($D$4:$G$4,0,AL$7+1)-INDEX($D$4:$G$4,0,AL$7))+AK47)))</f>
        <v>1</v>
      </c>
      <c r="AM47" s="185" cm="1">
        <f t="array" ref="AM47">IF(AM$7=-1,AN47,IF(AM$7=99,AL47,IF(AM$7=0,INDEX($D47:$G47,0,AM$5),(INDEX($D47:$G47,0,AM$7+1)-INDEX($D47:$G47,0,AM$7))/(INDEX($D$4:$G$4,0,AM$7+1)-INDEX($D$4:$G$4,0,AM$7))+AL47)))</f>
        <v>1</v>
      </c>
      <c r="AN47" s="185" cm="1">
        <f t="array" ref="AN47">IF(AN$7=-1,AO47,IF(AN$7=99,AM47,IF(AN$7=0,INDEX($D47:$G47,0,AN$5),(INDEX($D47:$G47,0,AN$7+1)-INDEX($D47:$G47,0,AN$7))/(INDEX($D$4:$G$4,0,AN$7+1)-INDEX($D$4:$G$4,0,AN$7))+AM47)))</f>
        <v>1</v>
      </c>
      <c r="AO47" s="185" cm="1">
        <f t="array" ref="AO47">IF(AO$7=-1,AP47,IF(AO$7=99,AN47,IF(AO$7=0,INDEX($D47:$G47,0,AO$5),(INDEX($D47:$G47,0,AO$7+1)-INDEX($D47:$G47,0,AO$7))/(INDEX($D$4:$G$4,0,AO$7+1)-INDEX($D$4:$G$4,0,AO$7))+AN47)))</f>
        <v>1</v>
      </c>
      <c r="AP47" s="185" cm="1">
        <f t="array" ref="AP47">IF(AP$7=-1,AQ47,IF(AP$7=99,AO47,IF(AP$7=0,INDEX($D47:$G47,0,AP$5),(INDEX($D47:$G47,0,AP$7+1)-INDEX($D47:$G47,0,AP$7))/(INDEX($D$4:$G$4,0,AP$7+1)-INDEX($D$4:$G$4,0,AP$7))+AO47)))</f>
        <v>1</v>
      </c>
    </row>
    <row r="48" spans="1:42">
      <c r="A48" s="185" t="s">
        <v>16</v>
      </c>
      <c r="B48" s="186" t="str">
        <f t="shared" si="13"/>
        <v>NM</v>
      </c>
      <c r="C48" s="186" t="str">
        <f t="shared" si="13"/>
        <v>N.M.M Products</v>
      </c>
      <c r="D48" s="185">
        <v>1</v>
      </c>
      <c r="E48" s="185">
        <v>1</v>
      </c>
      <c r="F48" s="185">
        <v>1</v>
      </c>
      <c r="G48" s="185">
        <v>1</v>
      </c>
      <c r="J48" s="185" cm="1">
        <f t="array" ref="J48">IF(J$7=-1,K48,IF(J$7=99,I48,IF(J$7=0,INDEX($D48:$G48,0,J$5),(INDEX($D48:$G48,0,J$7+1)-INDEX($D48:$G48,0,J$7))/(INDEX($D$4:$G$4,0,J$7+1)-INDEX($D$4:$G$4,0,J$7))+I48)))</f>
        <v>1</v>
      </c>
      <c r="K48" s="185" cm="1">
        <f t="array" ref="K48">IF(K$7=-1,L48,IF(K$7=99,J48,IF(K$7=0,INDEX($D48:$G48,0,K$5),(INDEX($D48:$G48,0,K$7+1)-INDEX($D48:$G48,0,K$7))/(INDEX($D$4:$G$4,0,K$7+1)-INDEX($D$4:$G$4,0,K$7))+J48)))</f>
        <v>1</v>
      </c>
      <c r="L48" s="185" cm="1">
        <f t="array" ref="L48">IF(L$7=-1,M48,IF(L$7=99,K48,IF(L$7=0,INDEX($D48:$G48,0,L$5),(INDEX($D48:$G48,0,L$7+1)-INDEX($D48:$G48,0,L$7))/(INDEX($D$4:$G$4,0,L$7+1)-INDEX($D$4:$G$4,0,L$7))+K48)))</f>
        <v>1</v>
      </c>
      <c r="M48" s="185" cm="1">
        <f t="array" ref="M48">IF(M$7=-1,N48,IF(M$7=99,L48,IF(M$7=0,INDEX($D48:$G48,0,M$5),(INDEX($D48:$G48,0,M$7+1)-INDEX($D48:$G48,0,M$7))/(INDEX($D$4:$G$4,0,M$7+1)-INDEX($D$4:$G$4,0,M$7))+L48)))</f>
        <v>1</v>
      </c>
      <c r="N48" s="185" cm="1">
        <f t="array" ref="N48">IF(N$7=-1,O48,IF(N$7=99,M48,IF(N$7=0,INDEX($D48:$G48,0,N$5),(INDEX($D48:$G48,0,N$7+1)-INDEX($D48:$G48,0,N$7))/(INDEX($D$4:$G$4,0,N$7+1)-INDEX($D$4:$G$4,0,N$7))+M48)))</f>
        <v>1</v>
      </c>
      <c r="O48" s="185" cm="1">
        <f t="array" ref="O48">IF(O$7=-1,P48,IF(O$7=99,N48,IF(O$7=0,INDEX($D48:$G48,0,O$5),(INDEX($D48:$G48,0,O$7+1)-INDEX($D48:$G48,0,O$7))/(INDEX($D$4:$G$4,0,O$7+1)-INDEX($D$4:$G$4,0,O$7))+N48)))</f>
        <v>1</v>
      </c>
      <c r="P48" s="185" cm="1">
        <f t="array" ref="P48">IF(P$7=-1,Q48,IF(P$7=99,O48,IF(P$7=0,INDEX($D48:$G48,0,P$5),(INDEX($D48:$G48,0,P$7+1)-INDEX($D48:$G48,0,P$7))/(INDEX($D$4:$G$4,0,P$7+1)-INDEX($D$4:$G$4,0,P$7))+O48)))</f>
        <v>1</v>
      </c>
      <c r="Q48" s="185" cm="1">
        <f t="array" ref="Q48">IF(Q$7=-1,R48,IF(Q$7=99,P48,IF(Q$7=0,INDEX($D48:$G48,0,Q$5),(INDEX($D48:$G48,0,Q$7+1)-INDEX($D48:$G48,0,Q$7))/(INDEX($D$4:$G$4,0,Q$7+1)-INDEX($D$4:$G$4,0,Q$7))+P48)))</f>
        <v>1</v>
      </c>
      <c r="R48" s="185" cm="1">
        <f t="array" ref="R48">IF(R$7=-1,S48,IF(R$7=99,Q48,IF(R$7=0,INDEX($D48:$G48,0,R$5),(INDEX($D48:$G48,0,R$7+1)-INDEX($D48:$G48,0,R$7))/(INDEX($D$4:$G$4,0,R$7+1)-INDEX($D$4:$G$4,0,R$7))+Q48)))</f>
        <v>1</v>
      </c>
      <c r="S48" s="185" cm="1">
        <f t="array" ref="S48">IF(S$7=-1,T48,IF(S$7=99,R48,IF(S$7=0,INDEX($D48:$G48,0,S$5),(INDEX($D48:$G48,0,S$7+1)-INDEX($D48:$G48,0,S$7))/(INDEX($D$4:$G$4,0,S$7+1)-INDEX($D$4:$G$4,0,S$7))+R48)))</f>
        <v>1</v>
      </c>
      <c r="T48" s="345">
        <f t="shared" ref="T48:AA48" si="21">IF(T$54=1,($AB48-$S48)/$AC$54+S48,$AB48)</f>
        <v>1</v>
      </c>
      <c r="U48" s="345">
        <f t="shared" si="21"/>
        <v>1</v>
      </c>
      <c r="V48" s="345">
        <f t="shared" si="21"/>
        <v>1</v>
      </c>
      <c r="W48" s="345">
        <f t="shared" si="21"/>
        <v>1</v>
      </c>
      <c r="X48" s="345">
        <f t="shared" si="21"/>
        <v>1</v>
      </c>
      <c r="Y48" s="345">
        <f t="shared" si="21"/>
        <v>1</v>
      </c>
      <c r="Z48" s="345">
        <f t="shared" si="21"/>
        <v>1</v>
      </c>
      <c r="AA48" s="345">
        <f t="shared" si="21"/>
        <v>1</v>
      </c>
      <c r="AB48" s="185" cm="1">
        <f t="array" ref="AB48">IF(AB$7=-1,AC48,IF(AB$7=99,AA48,IF(AB$7=0,INDEX($D48:$G48,0,AB$5),(INDEX($D48:$G48,0,AB$7+1)-INDEX($D48:$G48,0,AB$7))/(INDEX($D$4:$G$4,0,AB$7+1)-INDEX($D$4:$G$4,0,AB$7))+AA48)))</f>
        <v>1</v>
      </c>
      <c r="AC48" s="185" cm="1">
        <f t="array" ref="AC48">IF(AC$7=-1,AD48,IF(AC$7=99,AB48,IF(AC$7=0,INDEX($D48:$G48,0,AC$5),(INDEX($D48:$G48,0,AC$7+1)-INDEX($D48:$G48,0,AC$7))/(INDEX($D$4:$G$4,0,AC$7+1)-INDEX($D$4:$G$4,0,AC$7))+AB48)))</f>
        <v>1</v>
      </c>
      <c r="AD48" s="185" cm="1">
        <f t="array" ref="AD48">IF(AD$7=-1,AE48,IF(AD$7=99,AC48,IF(AD$7=0,INDEX($D48:$G48,0,AD$5),(INDEX($D48:$G48,0,AD$7+1)-INDEX($D48:$G48,0,AD$7))/(INDEX($D$4:$G$4,0,AD$7+1)-INDEX($D$4:$G$4,0,AD$7))+AC48)))</f>
        <v>1</v>
      </c>
      <c r="AE48" s="185" cm="1">
        <f t="array" ref="AE48">IF(AE$7=-1,AF48,IF(AE$7=99,AD48,IF(AE$7=0,INDEX($D48:$G48,0,AE$5),(INDEX($D48:$G48,0,AE$7+1)-INDEX($D48:$G48,0,AE$7))/(INDEX($D$4:$G$4,0,AE$7+1)-INDEX($D$4:$G$4,0,AE$7))+AD48)))</f>
        <v>1</v>
      </c>
      <c r="AF48" s="185" cm="1">
        <f t="array" ref="AF48">IF(AF$7=-1,AG48,IF(AF$7=99,AE48,IF(AF$7=0,INDEX($D48:$G48,0,AF$5),(INDEX($D48:$G48,0,AF$7+1)-INDEX($D48:$G48,0,AF$7))/(INDEX($D$4:$G$4,0,AF$7+1)-INDEX($D$4:$G$4,0,AF$7))+AE48)))</f>
        <v>1</v>
      </c>
      <c r="AG48" s="185" cm="1">
        <f t="array" ref="AG48">IF(AG$7=-1,AH48,IF(AG$7=99,AF48,IF(AG$7=0,INDEX($D48:$G48,0,AG$5),(INDEX($D48:$G48,0,AG$7+1)-INDEX($D48:$G48,0,AG$7))/(INDEX($D$4:$G$4,0,AG$7+1)-INDEX($D$4:$G$4,0,AG$7))+AF48)))</f>
        <v>1</v>
      </c>
      <c r="AH48" s="185" cm="1">
        <f t="array" ref="AH48">IF(AH$7=-1,AI48,IF(AH$7=99,AG48,IF(AH$7=0,INDEX($D48:$G48,0,AH$5),(INDEX($D48:$G48,0,AH$7+1)-INDEX($D48:$G48,0,AH$7))/(INDEX($D$4:$G$4,0,AH$7+1)-INDEX($D$4:$G$4,0,AH$7))+AG48)))</f>
        <v>1</v>
      </c>
      <c r="AI48" s="185" cm="1">
        <f t="array" ref="AI48">IF(AI$7=-1,AJ48,IF(AI$7=99,AH48,IF(AI$7=0,INDEX($D48:$G48,0,AI$5),(INDEX($D48:$G48,0,AI$7+1)-INDEX($D48:$G48,0,AI$7))/(INDEX($D$4:$G$4,0,AI$7+1)-INDEX($D$4:$G$4,0,AI$7))+AH48)))</f>
        <v>1</v>
      </c>
      <c r="AJ48" s="185" cm="1">
        <f t="array" ref="AJ48">IF(AJ$7=-1,AK48,IF(AJ$7=99,AI48,IF(AJ$7=0,INDEX($D48:$G48,0,AJ$5),(INDEX($D48:$G48,0,AJ$7+1)-INDEX($D48:$G48,0,AJ$7))/(INDEX($D$4:$G$4,0,AJ$7+1)-INDEX($D$4:$G$4,0,AJ$7))+AI48)))</f>
        <v>1</v>
      </c>
      <c r="AK48" s="185" cm="1">
        <f t="array" ref="AK48">IF(AK$7=-1,AL48,IF(AK$7=99,AJ48,IF(AK$7=0,INDEX($D48:$G48,0,AK$5),(INDEX($D48:$G48,0,AK$7+1)-INDEX($D48:$G48,0,AK$7))/(INDEX($D$4:$G$4,0,AK$7+1)-INDEX($D$4:$G$4,0,AK$7))+AJ48)))</f>
        <v>1</v>
      </c>
      <c r="AL48" s="185" cm="1">
        <f t="array" ref="AL48">IF(AL$7=-1,AM48,IF(AL$7=99,AK48,IF(AL$7=0,INDEX($D48:$G48,0,AL$5),(INDEX($D48:$G48,0,AL$7+1)-INDEX($D48:$G48,0,AL$7))/(INDEX($D$4:$G$4,0,AL$7+1)-INDEX($D$4:$G$4,0,AL$7))+AK48)))</f>
        <v>1</v>
      </c>
      <c r="AM48" s="185" cm="1">
        <f t="array" ref="AM48">IF(AM$7=-1,AN48,IF(AM$7=99,AL48,IF(AM$7=0,INDEX($D48:$G48,0,AM$5),(INDEX($D48:$G48,0,AM$7+1)-INDEX($D48:$G48,0,AM$7))/(INDEX($D$4:$G$4,0,AM$7+1)-INDEX($D$4:$G$4,0,AM$7))+AL48)))</f>
        <v>1</v>
      </c>
      <c r="AN48" s="185" cm="1">
        <f t="array" ref="AN48">IF(AN$7=-1,AO48,IF(AN$7=99,AM48,IF(AN$7=0,INDEX($D48:$G48,0,AN$5),(INDEX($D48:$G48,0,AN$7+1)-INDEX($D48:$G48,0,AN$7))/(INDEX($D$4:$G$4,0,AN$7+1)-INDEX($D$4:$G$4,0,AN$7))+AM48)))</f>
        <v>1</v>
      </c>
      <c r="AO48" s="185" cm="1">
        <f t="array" ref="AO48">IF(AO$7=-1,AP48,IF(AO$7=99,AN48,IF(AO$7=0,INDEX($D48:$G48,0,AO$5),(INDEX($D48:$G48,0,AO$7+1)-INDEX($D48:$G48,0,AO$7))/(INDEX($D$4:$G$4,0,AO$7+1)-INDEX($D$4:$G$4,0,AO$7))+AN48)))</f>
        <v>1</v>
      </c>
      <c r="AP48" s="185" cm="1">
        <f t="array" ref="AP48">IF(AP$7=-1,AQ48,IF(AP$7=99,AO48,IF(AP$7=0,INDEX($D48:$G48,0,AP$5),(INDEX($D48:$G48,0,AP$7+1)-INDEX($D48:$G48,0,AP$7))/(INDEX($D$4:$G$4,0,AP$7+1)-INDEX($D$4:$G$4,0,AP$7))+AO48)))</f>
        <v>1</v>
      </c>
    </row>
    <row r="49" spans="1:42">
      <c r="A49" s="185" t="s">
        <v>16</v>
      </c>
      <c r="B49" s="186" t="str">
        <f t="shared" si="13"/>
        <v>NM</v>
      </c>
      <c r="C49" s="186" t="str">
        <f t="shared" si="13"/>
        <v>N.M.M Products</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185" cm="1">
        <f t="array" ref="S49">IF(S$7=-1,T49,IF(S$7=99,R49,IF(S$7=0,INDEX($D49:$G49,0,S$5),(INDEX($D49:$G49,0,S$7+1)-INDEX($D49:$G49,0,S$7))/(INDEX($D$4:$G$4,0,S$7+1)-INDEX($D$4:$G$4,0,S$7))+R49)))</f>
        <v>1</v>
      </c>
      <c r="T49" s="345">
        <f t="shared" ref="T49:AA49" si="22">IF(T$54=1,($AB49-$S49)/$AC$54+S49,$AB49)</f>
        <v>1</v>
      </c>
      <c r="U49" s="345">
        <f t="shared" si="22"/>
        <v>1</v>
      </c>
      <c r="V49" s="345">
        <f t="shared" si="22"/>
        <v>1</v>
      </c>
      <c r="W49" s="345">
        <f t="shared" si="22"/>
        <v>1</v>
      </c>
      <c r="X49" s="345">
        <f t="shared" si="22"/>
        <v>1</v>
      </c>
      <c r="Y49" s="345">
        <f t="shared" si="22"/>
        <v>1</v>
      </c>
      <c r="Z49" s="345">
        <f t="shared" si="22"/>
        <v>1</v>
      </c>
      <c r="AA49" s="345">
        <f t="shared" si="22"/>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c r="A50" s="185" t="s">
        <v>16</v>
      </c>
      <c r="B50" s="186" t="str">
        <f t="shared" si="13"/>
        <v>FB</v>
      </c>
      <c r="C50" s="186" t="str">
        <f t="shared" si="13"/>
        <v>Food, Beverage &amp; Tabacco</v>
      </c>
      <c r="D50" s="185">
        <v>1</v>
      </c>
      <c r="E50" s="185">
        <v>1</v>
      </c>
      <c r="F50" s="185">
        <v>1</v>
      </c>
      <c r="G50" s="185">
        <v>1</v>
      </c>
      <c r="J50" s="185" cm="1">
        <f t="array" ref="J50">IF(J$7=-1,K50,IF(J$7=99,I50,IF(J$7=0,INDEX($D50:$G50,0,J$5),(INDEX($D50:$G50,0,J$7+1)-INDEX($D50:$G50,0,J$7))/(INDEX($D$4:$G$4,0,J$7+1)-INDEX($D$4:$G$4,0,J$7))+I50)))</f>
        <v>1</v>
      </c>
      <c r="K50" s="185" cm="1">
        <f t="array" ref="K50">IF(K$7=-1,L50,IF(K$7=99,J50,IF(K$7=0,INDEX($D50:$G50,0,K$5),(INDEX($D50:$G50,0,K$7+1)-INDEX($D50:$G50,0,K$7))/(INDEX($D$4:$G$4,0,K$7+1)-INDEX($D$4:$G$4,0,K$7))+J50)))</f>
        <v>1</v>
      </c>
      <c r="L50" s="185" cm="1">
        <f t="array" ref="L50">IF(L$7=-1,M50,IF(L$7=99,K50,IF(L$7=0,INDEX($D50:$G50,0,L$5),(INDEX($D50:$G50,0,L$7+1)-INDEX($D50:$G50,0,L$7))/(INDEX($D$4:$G$4,0,L$7+1)-INDEX($D$4:$G$4,0,L$7))+K50)))</f>
        <v>1</v>
      </c>
      <c r="M50" s="185" cm="1">
        <f t="array" ref="M50">IF(M$7=-1,N50,IF(M$7=99,L50,IF(M$7=0,INDEX($D50:$G50,0,M$5),(INDEX($D50:$G50,0,M$7+1)-INDEX($D50:$G50,0,M$7))/(INDEX($D$4:$G$4,0,M$7+1)-INDEX($D$4:$G$4,0,M$7))+L50)))</f>
        <v>1</v>
      </c>
      <c r="N50" s="185" cm="1">
        <f t="array" ref="N50">IF(N$7=-1,O50,IF(N$7=99,M50,IF(N$7=0,INDEX($D50:$G50,0,N$5),(INDEX($D50:$G50,0,N$7+1)-INDEX($D50:$G50,0,N$7))/(INDEX($D$4:$G$4,0,N$7+1)-INDEX($D$4:$G$4,0,N$7))+M50)))</f>
        <v>1</v>
      </c>
      <c r="O50" s="185" cm="1">
        <f t="array" ref="O50">IF(O$7=-1,P50,IF(O$7=99,N50,IF(O$7=0,INDEX($D50:$G50,0,O$5),(INDEX($D50:$G50,0,O$7+1)-INDEX($D50:$G50,0,O$7))/(INDEX($D$4:$G$4,0,O$7+1)-INDEX($D$4:$G$4,0,O$7))+N50)))</f>
        <v>1</v>
      </c>
      <c r="P50" s="185" cm="1">
        <f t="array" ref="P50">IF(P$7=-1,Q50,IF(P$7=99,O50,IF(P$7=0,INDEX($D50:$G50,0,P$5),(INDEX($D50:$G50,0,P$7+1)-INDEX($D50:$G50,0,P$7))/(INDEX($D$4:$G$4,0,P$7+1)-INDEX($D$4:$G$4,0,P$7))+O50)))</f>
        <v>1</v>
      </c>
      <c r="Q50" s="185" cm="1">
        <f t="array" ref="Q50">IF(Q$7=-1,R50,IF(Q$7=99,P50,IF(Q$7=0,INDEX($D50:$G50,0,Q$5),(INDEX($D50:$G50,0,Q$7+1)-INDEX($D50:$G50,0,Q$7))/(INDEX($D$4:$G$4,0,Q$7+1)-INDEX($D$4:$G$4,0,Q$7))+P50)))</f>
        <v>1</v>
      </c>
      <c r="R50" s="185" cm="1">
        <f t="array" ref="R50">IF(R$7=-1,S50,IF(R$7=99,Q50,IF(R$7=0,INDEX($D50:$G50,0,R$5),(INDEX($D50:$G50,0,R$7+1)-INDEX($D50:$G50,0,R$7))/(INDEX($D$4:$G$4,0,R$7+1)-INDEX($D$4:$G$4,0,R$7))+Q50)))</f>
        <v>1</v>
      </c>
      <c r="S50" s="214">
        <v>1.0229999999999999</v>
      </c>
      <c r="T50" s="345">
        <f t="shared" ref="T50:AA50" si="23">IF(T$54=1,($AB50-$S50)/$AC$54+S50,$AB50)</f>
        <v>1.01725</v>
      </c>
      <c r="U50" s="345">
        <f t="shared" si="23"/>
        <v>1.0115000000000001</v>
      </c>
      <c r="V50" s="345">
        <f t="shared" si="23"/>
        <v>1.0057500000000001</v>
      </c>
      <c r="W50" s="345">
        <f t="shared" si="23"/>
        <v>1.0000000000000002</v>
      </c>
      <c r="X50" s="345">
        <f t="shared" si="23"/>
        <v>1</v>
      </c>
      <c r="Y50" s="345">
        <f t="shared" si="23"/>
        <v>1</v>
      </c>
      <c r="Z50" s="345">
        <f t="shared" si="23"/>
        <v>1</v>
      </c>
      <c r="AA50" s="345">
        <f t="shared" si="23"/>
        <v>1</v>
      </c>
      <c r="AB50" s="185" cm="1">
        <f t="array" ref="AB50">IF(AB$7=-1,AC50,IF(AB$7=99,AA50,IF(AB$7=0,INDEX($D50:$G50,0,AB$5),(INDEX($D50:$G50,0,AB$7+1)-INDEX($D50:$G50,0,AB$7))/(INDEX($D$4:$G$4,0,AB$7+1)-INDEX($D$4:$G$4,0,AB$7))+AA50)))</f>
        <v>1</v>
      </c>
      <c r="AC50" s="185" cm="1">
        <f t="array" ref="AC50">IF(AC$7=-1,AD50,IF(AC$7=99,AB50,IF(AC$7=0,INDEX($D50:$G50,0,AC$5),(INDEX($D50:$G50,0,AC$7+1)-INDEX($D50:$G50,0,AC$7))/(INDEX($D$4:$G$4,0,AC$7+1)-INDEX($D$4:$G$4,0,AC$7))+AB50)))</f>
        <v>1</v>
      </c>
      <c r="AD50" s="185" cm="1">
        <f t="array" ref="AD50">IF(AD$7=-1,AE50,IF(AD$7=99,AC50,IF(AD$7=0,INDEX($D50:$G50,0,AD$5),(INDEX($D50:$G50,0,AD$7+1)-INDEX($D50:$G50,0,AD$7))/(INDEX($D$4:$G$4,0,AD$7+1)-INDEX($D$4:$G$4,0,AD$7))+AC50)))</f>
        <v>1</v>
      </c>
      <c r="AE50" s="185" cm="1">
        <f t="array" ref="AE50">IF(AE$7=-1,AF50,IF(AE$7=99,AD50,IF(AE$7=0,INDEX($D50:$G50,0,AE$5),(INDEX($D50:$G50,0,AE$7+1)-INDEX($D50:$G50,0,AE$7))/(INDEX($D$4:$G$4,0,AE$7+1)-INDEX($D$4:$G$4,0,AE$7))+AD50)))</f>
        <v>1</v>
      </c>
      <c r="AF50" s="185" cm="1">
        <f t="array" ref="AF50">IF(AF$7=-1,AG50,IF(AF$7=99,AE50,IF(AF$7=0,INDEX($D50:$G50,0,AF$5),(INDEX($D50:$G50,0,AF$7+1)-INDEX($D50:$G50,0,AF$7))/(INDEX($D$4:$G$4,0,AF$7+1)-INDEX($D$4:$G$4,0,AF$7))+AE50)))</f>
        <v>1</v>
      </c>
      <c r="AG50" s="185" cm="1">
        <f t="array" ref="AG50">IF(AG$7=-1,AH50,IF(AG$7=99,AF50,IF(AG$7=0,INDEX($D50:$G50,0,AG$5),(INDEX($D50:$G50,0,AG$7+1)-INDEX($D50:$G50,0,AG$7))/(INDEX($D$4:$G$4,0,AG$7+1)-INDEX($D$4:$G$4,0,AG$7))+AF50)))</f>
        <v>1</v>
      </c>
      <c r="AH50" s="185" cm="1">
        <f t="array" ref="AH50">IF(AH$7=-1,AI50,IF(AH$7=99,AG50,IF(AH$7=0,INDEX($D50:$G50,0,AH$5),(INDEX($D50:$G50,0,AH$7+1)-INDEX($D50:$G50,0,AH$7))/(INDEX($D$4:$G$4,0,AH$7+1)-INDEX($D$4:$G$4,0,AH$7))+AG50)))</f>
        <v>1</v>
      </c>
      <c r="AI50" s="185" cm="1">
        <f t="array" ref="AI50">IF(AI$7=-1,AJ50,IF(AI$7=99,AH50,IF(AI$7=0,INDEX($D50:$G50,0,AI$5),(INDEX($D50:$G50,0,AI$7+1)-INDEX($D50:$G50,0,AI$7))/(INDEX($D$4:$G$4,0,AI$7+1)-INDEX($D$4:$G$4,0,AI$7))+AH50)))</f>
        <v>1</v>
      </c>
      <c r="AJ50" s="185" cm="1">
        <f t="array" ref="AJ50">IF(AJ$7=-1,AK50,IF(AJ$7=99,AI50,IF(AJ$7=0,INDEX($D50:$G50,0,AJ$5),(INDEX($D50:$G50,0,AJ$7+1)-INDEX($D50:$G50,0,AJ$7))/(INDEX($D$4:$G$4,0,AJ$7+1)-INDEX($D$4:$G$4,0,AJ$7))+AI50)))</f>
        <v>1</v>
      </c>
      <c r="AK50" s="185" cm="1">
        <f t="array" ref="AK50">IF(AK$7=-1,AL50,IF(AK$7=99,AJ50,IF(AK$7=0,INDEX($D50:$G50,0,AK$5),(INDEX($D50:$G50,0,AK$7+1)-INDEX($D50:$G50,0,AK$7))/(INDEX($D$4:$G$4,0,AK$7+1)-INDEX($D$4:$G$4,0,AK$7))+AJ50)))</f>
        <v>1</v>
      </c>
      <c r="AL50" s="185" cm="1">
        <f t="array" ref="AL50">IF(AL$7=-1,AM50,IF(AL$7=99,AK50,IF(AL$7=0,INDEX($D50:$G50,0,AL$5),(INDEX($D50:$G50,0,AL$7+1)-INDEX($D50:$G50,0,AL$7))/(INDEX($D$4:$G$4,0,AL$7+1)-INDEX($D$4:$G$4,0,AL$7))+AK50)))</f>
        <v>1</v>
      </c>
      <c r="AM50" s="185" cm="1">
        <f t="array" ref="AM50">IF(AM$7=-1,AN50,IF(AM$7=99,AL50,IF(AM$7=0,INDEX($D50:$G50,0,AM$5),(INDEX($D50:$G50,0,AM$7+1)-INDEX($D50:$G50,0,AM$7))/(INDEX($D$4:$G$4,0,AM$7+1)-INDEX($D$4:$G$4,0,AM$7))+AL50)))</f>
        <v>1</v>
      </c>
      <c r="AN50" s="185" cm="1">
        <f t="array" ref="AN50">IF(AN$7=-1,AO50,IF(AN$7=99,AM50,IF(AN$7=0,INDEX($D50:$G50,0,AN$5),(INDEX($D50:$G50,0,AN$7+1)-INDEX($D50:$G50,0,AN$7))/(INDEX($D$4:$G$4,0,AN$7+1)-INDEX($D$4:$G$4,0,AN$7))+AM50)))</f>
        <v>1</v>
      </c>
      <c r="AO50" s="185" cm="1">
        <f t="array" ref="AO50">IF(AO$7=-1,AP50,IF(AO$7=99,AN50,IF(AO$7=0,INDEX($D50:$G50,0,AO$5),(INDEX($D50:$G50,0,AO$7+1)-INDEX($D50:$G50,0,AO$7))/(INDEX($D$4:$G$4,0,AO$7+1)-INDEX($D$4:$G$4,0,AO$7))+AN50)))</f>
        <v>1</v>
      </c>
      <c r="AP50" s="185" cm="1">
        <f t="array" ref="AP50">IF(AP$7=-1,AQ50,IF(AP$7=99,AO50,IF(AP$7=0,INDEX($D50:$G50,0,AP$5),(INDEX($D50:$G50,0,AP$7+1)-INDEX($D50:$G50,0,AP$7))/(INDEX($D$4:$G$4,0,AP$7+1)-INDEX($D$4:$G$4,0,AP$7))+AO50)))</f>
        <v>1</v>
      </c>
    </row>
    <row r="51" spans="1:42">
      <c r="A51" s="185" t="s">
        <v>16</v>
      </c>
      <c r="B51" s="186" t="str">
        <f t="shared" si="13"/>
        <v>PP</v>
      </c>
      <c r="C51" s="186" t="str">
        <f t="shared" si="13"/>
        <v>Pulp &amp; Paper Products</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5">
        <f t="shared" ref="T51:AA51" si="24">IF(T$54=1,($AB51-$S51)/$AC$54+S51,$AB51)</f>
        <v>1</v>
      </c>
      <c r="U51" s="345">
        <f t="shared" si="24"/>
        <v>1</v>
      </c>
      <c r="V51" s="345">
        <f t="shared" si="24"/>
        <v>1</v>
      </c>
      <c r="W51" s="345">
        <f t="shared" si="24"/>
        <v>1</v>
      </c>
      <c r="X51" s="345">
        <f t="shared" si="24"/>
        <v>1</v>
      </c>
      <c r="Y51" s="345">
        <f t="shared" si="24"/>
        <v>1</v>
      </c>
      <c r="Z51" s="345">
        <f t="shared" si="24"/>
        <v>1</v>
      </c>
      <c r="AA51" s="345">
        <f t="shared" si="24"/>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13"/>
        <v>PP</v>
      </c>
      <c r="C52" s="186" t="str">
        <f t="shared" si="13"/>
        <v>Pulp &amp; Paper Products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185" cm="1">
        <f t="array" ref="S52">IF(S$7=-1,T52,IF(S$7=99,R52,IF(S$7=0,INDEX($D52:$G52,0,S$5),(INDEX($D52:$G52,0,S$7+1)-INDEX($D52:$G52,0,S$7))/(INDEX($D$4:$G$4,0,S$7+1)-INDEX($D$4:$G$4,0,S$7))+R52)))</f>
        <v>1</v>
      </c>
      <c r="T52" s="345">
        <f t="shared" ref="T52:AA52" si="25">IF(T$54=1,($AB52-$S52)/$AC$54+S52,$AB52)</f>
        <v>1</v>
      </c>
      <c r="U52" s="345">
        <f t="shared" si="25"/>
        <v>1</v>
      </c>
      <c r="V52" s="345">
        <f t="shared" si="25"/>
        <v>1</v>
      </c>
      <c r="W52" s="345">
        <f t="shared" si="25"/>
        <v>1</v>
      </c>
      <c r="X52" s="345">
        <f t="shared" si="25"/>
        <v>1</v>
      </c>
      <c r="Y52" s="345">
        <f t="shared" si="25"/>
        <v>1</v>
      </c>
      <c r="Z52" s="345">
        <f t="shared" si="25"/>
        <v>1</v>
      </c>
      <c r="AA52" s="345">
        <f t="shared" si="25"/>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B22</f>
        <v>OT</v>
      </c>
      <c r="C53" s="186" t="str">
        <f>C22</f>
        <v>Other</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185" cm="1">
        <f t="array" ref="S53">IF(S$7=-1,T53,IF(S$7=99,R53,IF(S$7=0,INDEX($D53:$G53,0,S$5),(INDEX($D53:$G53,0,S$7+1)-INDEX($D53:$G53,0,S$7))/(INDEX($D$4:$G$4,0,S$7+1)-INDEX($D$4:$G$4,0,S$7))+R53)))</f>
        <v>1</v>
      </c>
      <c r="T53" s="345">
        <f t="shared" ref="T53:AA53" si="26">IF(T$54=1,($AB53-$S53)/$AC$54+S53,$AB53)</f>
        <v>1</v>
      </c>
      <c r="U53" s="345">
        <f t="shared" si="26"/>
        <v>1</v>
      </c>
      <c r="V53" s="345">
        <f t="shared" si="26"/>
        <v>1</v>
      </c>
      <c r="W53" s="345">
        <f t="shared" si="26"/>
        <v>1</v>
      </c>
      <c r="X53" s="345">
        <f t="shared" si="26"/>
        <v>1</v>
      </c>
      <c r="Y53" s="345">
        <f t="shared" si="26"/>
        <v>1</v>
      </c>
      <c r="Z53" s="345">
        <f t="shared" si="26"/>
        <v>1</v>
      </c>
      <c r="AA53" s="345">
        <f t="shared" si="26"/>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c r="T54" s="347">
        <f>IF(T3&lt;=$X$39,1,0)</f>
        <v>1</v>
      </c>
      <c r="U54" s="347">
        <f t="shared" ref="U54:AB54" si="27">IF(U3&lt;=$X$39,1,0)</f>
        <v>1</v>
      </c>
      <c r="V54" s="347">
        <f t="shared" si="27"/>
        <v>1</v>
      </c>
      <c r="W54" s="347">
        <f t="shared" si="27"/>
        <v>1</v>
      </c>
      <c r="X54" s="347">
        <f t="shared" si="27"/>
        <v>0</v>
      </c>
      <c r="Y54" s="347">
        <f t="shared" si="27"/>
        <v>0</v>
      </c>
      <c r="Z54" s="347">
        <f t="shared" si="27"/>
        <v>0</v>
      </c>
      <c r="AA54" s="347">
        <f t="shared" si="27"/>
        <v>0</v>
      </c>
      <c r="AB54" s="347">
        <f t="shared" si="27"/>
        <v>0</v>
      </c>
      <c r="AC54" s="347">
        <f>SUM(T54:AB54)</f>
        <v>4</v>
      </c>
    </row>
    <row r="55" spans="1:42" ht="15.75" thickBot="1">
      <c r="A55" s="185" t="s">
        <v>16</v>
      </c>
      <c r="B55" s="14" t="s">
        <v>289</v>
      </c>
      <c r="C55" s="14"/>
      <c r="V55" s="346"/>
      <c r="W55" s="346"/>
      <c r="X55" s="346"/>
      <c r="Y55" s="346"/>
      <c r="Z55" s="346"/>
      <c r="AA55" s="346"/>
      <c r="AB55" s="346"/>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cm="1">
        <f t="array" aca="1" ref="P68"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28">K3</f>
        <v>2013</v>
      </c>
      <c r="L69" s="5">
        <f t="shared" si="28"/>
        <v>2014</v>
      </c>
      <c r="M69" s="5">
        <f t="shared" si="28"/>
        <v>2015</v>
      </c>
      <c r="N69" s="5">
        <f t="shared" si="28"/>
        <v>2016</v>
      </c>
      <c r="O69" s="5">
        <f t="shared" si="28"/>
        <v>2017</v>
      </c>
      <c r="P69" s="5">
        <f t="shared" si="28"/>
        <v>2018</v>
      </c>
      <c r="Q69" s="5">
        <f t="shared" si="28"/>
        <v>2019</v>
      </c>
      <c r="R69" s="5">
        <f t="shared" si="28"/>
        <v>2020</v>
      </c>
      <c r="S69" s="5">
        <f t="shared" si="28"/>
        <v>2021</v>
      </c>
      <c r="T69" s="5">
        <f t="shared" si="28"/>
        <v>2022</v>
      </c>
      <c r="U69" s="5">
        <f t="shared" si="28"/>
        <v>2023</v>
      </c>
      <c r="V69" s="5">
        <f t="shared" si="28"/>
        <v>2024</v>
      </c>
      <c r="W69" s="5">
        <f t="shared" si="28"/>
        <v>2025</v>
      </c>
      <c r="X69" s="5">
        <f t="shared" si="28"/>
        <v>2026</v>
      </c>
      <c r="Y69" s="5">
        <f t="shared" si="28"/>
        <v>2027</v>
      </c>
      <c r="Z69" s="5">
        <f t="shared" si="28"/>
        <v>2028</v>
      </c>
      <c r="AA69" s="5">
        <f t="shared" si="28"/>
        <v>2029</v>
      </c>
      <c r="AB69" s="5">
        <f t="shared" si="28"/>
        <v>2030</v>
      </c>
      <c r="AC69" s="5">
        <f t="shared" si="28"/>
        <v>2031</v>
      </c>
      <c r="AD69" s="5">
        <f t="shared" si="28"/>
        <v>2032</v>
      </c>
      <c r="AE69" s="5">
        <f t="shared" si="28"/>
        <v>2033</v>
      </c>
      <c r="AF69" s="5">
        <f t="shared" si="28"/>
        <v>2034</v>
      </c>
      <c r="AG69" s="5">
        <f t="shared" si="28"/>
        <v>2035</v>
      </c>
      <c r="AH69" s="5">
        <f t="shared" si="28"/>
        <v>2036</v>
      </c>
      <c r="AI69" s="5">
        <f t="shared" si="28"/>
        <v>2037</v>
      </c>
      <c r="AJ69" s="5">
        <f t="shared" si="28"/>
        <v>2038</v>
      </c>
      <c r="AK69" s="5">
        <f t="shared" si="28"/>
        <v>2039</v>
      </c>
      <c r="AL69" s="5">
        <f t="shared" si="28"/>
        <v>2040</v>
      </c>
      <c r="AM69" s="5">
        <f t="shared" si="28"/>
        <v>2045</v>
      </c>
      <c r="AN69" s="5">
        <f t="shared" si="28"/>
        <v>2050</v>
      </c>
      <c r="AO69" s="5">
        <f t="shared" si="28"/>
        <v>2060</v>
      </c>
      <c r="AP69" s="5">
        <f t="shared" si="28"/>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29">SUMIF($B$10:$B$22,$D70,K$10:K$22)*SUMIF($B$10:$B$22,$D70,K$41:K$53)</f>
        <v>211.19277422586717</v>
      </c>
      <c r="L70" s="5">
        <f t="shared" ca="1" si="29"/>
        <v>212.87056543728519</v>
      </c>
      <c r="M70" s="5">
        <f t="shared" ca="1" si="29"/>
        <v>220.30253610165869</v>
      </c>
      <c r="N70" s="5">
        <f t="shared" ca="1" si="29"/>
        <v>217.8840898352222</v>
      </c>
      <c r="O70" s="5">
        <f t="shared" ca="1" si="29"/>
        <v>225.33765038806362</v>
      </c>
      <c r="P70" s="5">
        <f t="shared" ca="1" si="29"/>
        <v>224.65346862269857</v>
      </c>
      <c r="Q70" s="5">
        <f t="shared" ca="1" si="29"/>
        <v>222.3680598614871</v>
      </c>
      <c r="R70" s="5">
        <f t="shared" ca="1" si="29"/>
        <v>204.80660372721852</v>
      </c>
      <c r="S70" s="5">
        <f t="shared" ca="1" si="29"/>
        <v>222.89548108618487</v>
      </c>
      <c r="T70" s="5">
        <f t="shared" ca="1" si="29"/>
        <v>224.93394069744994</v>
      </c>
      <c r="U70" s="5">
        <f t="shared" ca="1" si="29"/>
        <v>227.44370260059628</v>
      </c>
      <c r="V70" s="5">
        <f t="shared" ca="1" si="29"/>
        <v>230.31039974197441</v>
      </c>
      <c r="W70" s="5">
        <f t="shared" ca="1" si="29"/>
        <v>233.67055910425654</v>
      </c>
      <c r="X70" s="5">
        <f t="shared" ca="1" si="29"/>
        <v>238.46218731632337</v>
      </c>
      <c r="Y70" s="5">
        <f t="shared" ca="1" si="29"/>
        <v>243.88165323250595</v>
      </c>
      <c r="Z70" s="5">
        <f t="shared" ca="1" si="29"/>
        <v>248.96238448263816</v>
      </c>
      <c r="AA70" s="5">
        <f t="shared" ca="1" si="29"/>
        <v>254.5720309359821</v>
      </c>
      <c r="AB70" s="5">
        <f t="shared" ca="1" si="29"/>
        <v>260.94374199662542</v>
      </c>
      <c r="AC70" s="5">
        <f t="shared" ca="1" si="29"/>
        <v>271.41606968939556</v>
      </c>
      <c r="AD70" s="5">
        <f t="shared" ca="1" si="29"/>
        <v>280.04963372026583</v>
      </c>
      <c r="AE70" s="5">
        <f t="shared" ca="1" si="29"/>
        <v>288.86217221225274</v>
      </c>
      <c r="AF70" s="5">
        <f t="shared" ca="1" si="29"/>
        <v>297.4097088936889</v>
      </c>
      <c r="AG70" s="5">
        <f t="shared" ca="1" si="29"/>
        <v>306.80299453090441</v>
      </c>
      <c r="AH70" s="5">
        <f t="shared" ca="1" si="29"/>
        <v>315.47245066150765</v>
      </c>
      <c r="AI70" s="5">
        <f t="shared" ca="1" si="29"/>
        <v>324.07769369920618</v>
      </c>
      <c r="AJ70" s="5">
        <f t="shared" ca="1" si="29"/>
        <v>332.75529877626536</v>
      </c>
      <c r="AK70" s="5">
        <f t="shared" ca="1" si="29"/>
        <v>341.20524633197238</v>
      </c>
      <c r="AL70" s="5">
        <f t="shared" ca="1" si="29"/>
        <v>350.12666943489631</v>
      </c>
      <c r="AM70" s="5">
        <f t="shared" ca="1" si="29"/>
        <v>399.20205382554974</v>
      </c>
      <c r="AN70" s="5">
        <f t="shared" ca="1" si="29"/>
        <v>459.91995979265243</v>
      </c>
      <c r="AO70" s="5">
        <f t="shared" ca="1" si="29"/>
        <v>567.7728298876674</v>
      </c>
      <c r="AP70" s="5">
        <f t="shared" ca="1" si="29"/>
        <v>677.56612024542403</v>
      </c>
    </row>
    <row r="71" spans="1:48">
      <c r="A71" s="57" t="str">
        <f>'[4]TS BYDem'!A10</f>
        <v/>
      </c>
      <c r="B71" s="185" t="s">
        <v>288</v>
      </c>
      <c r="C71" s="185" t="s">
        <v>137</v>
      </c>
      <c r="D71" s="185" t="str">
        <f>'[4]TS BYDem'!D10</f>
        <v>IMIK</v>
      </c>
      <c r="E71" s="185" t="s">
        <v>137</v>
      </c>
      <c r="F71" s="185" t="s">
        <v>137</v>
      </c>
      <c r="G71" s="185" t="s">
        <v>137</v>
      </c>
      <c r="H71" s="185" t="s">
        <v>137</v>
      </c>
      <c r="I71" s="185">
        <v>0</v>
      </c>
      <c r="J71" s="185">
        <f>INDEX('[4]TS BYDem'!$J$10:$J$203,MATCH(D71,'[4]TS BYDem'!$D$10:$D$203,0))</f>
        <v>2.1376388478991801</v>
      </c>
      <c r="K71" s="185">
        <f t="shared" ref="K71:Z86" ca="1" si="30">K$70/J$70*J71</f>
        <v>2.1974041060152065</v>
      </c>
      <c r="L71" s="185">
        <f t="shared" ca="1" si="30"/>
        <v>2.2148610730469636</v>
      </c>
      <c r="M71" s="192">
        <f>O71</f>
        <v>2.2014400000000003</v>
      </c>
      <c r="N71" s="192">
        <f>O71</f>
        <v>2.2014400000000003</v>
      </c>
      <c r="O71" s="192">
        <f>INDEX('[4]TS BYDem'!$O$10:$O$203,MATCH(D71,'[4]TS BYDem'!$D$10:$D$203,0))</f>
        <v>2.2014400000000003</v>
      </c>
      <c r="P71" s="185">
        <f t="shared" ca="1" si="30"/>
        <v>2.1947558746310198</v>
      </c>
      <c r="Q71" s="185">
        <f t="shared" ca="1" si="30"/>
        <v>2.1724285349493599</v>
      </c>
      <c r="R71" s="185">
        <f t="shared" ca="1" si="30"/>
        <v>2.0008615911845462</v>
      </c>
      <c r="S71" s="185">
        <f t="shared" ca="1" si="30"/>
        <v>2.1775811855556797</v>
      </c>
      <c r="T71" s="185">
        <f t="shared" ca="1" si="30"/>
        <v>2.197495951325604</v>
      </c>
      <c r="U71" s="185">
        <f t="shared" ca="1" si="30"/>
        <v>2.2220151128352206</v>
      </c>
      <c r="V71" s="185">
        <f t="shared" ca="1" si="30"/>
        <v>2.2500213592128109</v>
      </c>
      <c r="W71" s="185">
        <f t="shared" ca="1" si="30"/>
        <v>2.2828484931327901</v>
      </c>
      <c r="X71" s="185">
        <f t="shared" ca="1" si="30"/>
        <v>2.3296603862762857</v>
      </c>
      <c r="Y71" s="185">
        <f t="shared" ca="1" si="30"/>
        <v>2.3826059505260893</v>
      </c>
      <c r="Z71" s="185">
        <f t="shared" ca="1" si="30"/>
        <v>2.4322422407067537</v>
      </c>
      <c r="AA71" s="185">
        <f t="shared" ref="AA71:AP86" ca="1" si="31">AA$70/Z$70*Z71</f>
        <v>2.4870457769421863</v>
      </c>
      <c r="AB71" s="185">
        <f t="shared" ca="1" si="31"/>
        <v>2.5492943162927397</v>
      </c>
      <c r="AC71" s="185">
        <f t="shared" ca="1" si="31"/>
        <v>2.6516038994283995</v>
      </c>
      <c r="AD71" s="185">
        <f t="shared" ca="1" si="31"/>
        <v>2.7359496497607898</v>
      </c>
      <c r="AE71" s="185">
        <f t="shared" ca="1" si="31"/>
        <v>2.8220438941286954</v>
      </c>
      <c r="AF71" s="185">
        <f t="shared" ca="1" si="31"/>
        <v>2.9055491988106934</v>
      </c>
      <c r="AG71" s="185">
        <f t="shared" ca="1" si="31"/>
        <v>2.9973170622706165</v>
      </c>
      <c r="AH71" s="185">
        <f t="shared" ca="1" si="31"/>
        <v>3.0820134610805252</v>
      </c>
      <c r="AI71" s="185">
        <f t="shared" ca="1" si="31"/>
        <v>3.1660825289894472</v>
      </c>
      <c r="AJ71" s="185">
        <f t="shared" ca="1" si="31"/>
        <v>3.2508585390700646</v>
      </c>
      <c r="AK71" s="185">
        <f t="shared" ca="1" si="31"/>
        <v>3.3334104451319244</v>
      </c>
      <c r="AL71" s="185">
        <f t="shared" ca="1" si="31"/>
        <v>3.4205684395544189</v>
      </c>
      <c r="AM71" s="185">
        <f t="shared" ca="1" si="31"/>
        <v>3.900011240288809</v>
      </c>
      <c r="AN71" s="185">
        <f t="shared" ca="1" si="31"/>
        <v>4.4931958531665286</v>
      </c>
      <c r="AO71" s="185">
        <f t="shared" ca="1" si="31"/>
        <v>5.5468662980880872</v>
      </c>
      <c r="AP71" s="185">
        <f t="shared" ca="1" si="31"/>
        <v>6.6194937117002022</v>
      </c>
    </row>
    <row r="72" spans="1:48">
      <c r="A72" s="57" t="str">
        <f>'[4]TS BYDem'!A11</f>
        <v/>
      </c>
      <c r="B72" s="185" t="s">
        <v>288</v>
      </c>
      <c r="C72" s="185" t="s">
        <v>137</v>
      </c>
      <c r="D72" s="185" t="str">
        <f>'[4]TS BYDem'!D11</f>
        <v>IMIA</v>
      </c>
      <c r="E72" s="185" t="s">
        <v>137</v>
      </c>
      <c r="F72" s="185" t="s">
        <v>137</v>
      </c>
      <c r="G72" s="185" t="s">
        <v>137</v>
      </c>
      <c r="H72" s="185" t="s">
        <v>137</v>
      </c>
      <c r="I72" s="185">
        <v>0</v>
      </c>
      <c r="J72" s="185">
        <f>INDEX('[4]TS BYDem'!$J$10:$J$203,MATCH(D72,'[4]TS BYDem'!$D$10:$D$203,0))</f>
        <v>0.99318058118269725</v>
      </c>
      <c r="K72" s="185">
        <f t="shared" ca="1" si="30"/>
        <v>1.0209484587400051</v>
      </c>
      <c r="L72" s="185">
        <f t="shared" ca="1" si="30"/>
        <v>1.0290592397914098</v>
      </c>
      <c r="M72" s="192">
        <f t="shared" ref="M72:M79" si="32">O72</f>
        <v>1.0228235984706235</v>
      </c>
      <c r="N72" s="192">
        <f t="shared" ref="N72:N81" si="33">O72</f>
        <v>1.0228235984706235</v>
      </c>
      <c r="O72" s="192">
        <f>INDEX('[4]TS BYDem'!$O$10:$O$203,MATCH(D72,'[4]TS BYDem'!$D$10:$D$203,0))</f>
        <v>1.0228235984706235</v>
      </c>
      <c r="P72" s="185">
        <f t="shared" ca="1" si="30"/>
        <v>1.0197180488474091</v>
      </c>
      <c r="Q72" s="185">
        <f t="shared" ca="1" si="30"/>
        <v>1.0093444161717644</v>
      </c>
      <c r="R72" s="185">
        <f t="shared" ca="1" si="30"/>
        <v>0.92963171957311352</v>
      </c>
      <c r="S72" s="185">
        <f t="shared" ca="1" si="30"/>
        <v>1.0117384185678406</v>
      </c>
      <c r="T72" s="185">
        <f t="shared" ca="1" si="30"/>
        <v>1.0209911315136824</v>
      </c>
      <c r="U72" s="185">
        <f t="shared" ca="1" si="30"/>
        <v>1.0323831190340091</v>
      </c>
      <c r="V72" s="185">
        <f t="shared" ca="1" si="30"/>
        <v>1.0453952609500194</v>
      </c>
      <c r="W72" s="185">
        <f t="shared" ca="1" si="30"/>
        <v>1.0606472629321357</v>
      </c>
      <c r="X72" s="185">
        <f t="shared" ca="1" si="30"/>
        <v>1.0823968036855756</v>
      </c>
      <c r="Y72" s="185">
        <f t="shared" ca="1" si="30"/>
        <v>1.106996144366694</v>
      </c>
      <c r="Z72" s="185">
        <f t="shared" ca="1" si="30"/>
        <v>1.1300579443418555</v>
      </c>
      <c r="AA72" s="185">
        <f t="shared" ca="1" si="31"/>
        <v>1.1555205279876692</v>
      </c>
      <c r="AB72" s="185">
        <f t="shared" ca="1" si="31"/>
        <v>1.1844421770074349</v>
      </c>
      <c r="AC72" s="185">
        <f t="shared" ca="1" si="31"/>
        <v>1.2319768161440205</v>
      </c>
      <c r="AD72" s="185">
        <f t="shared" ca="1" si="31"/>
        <v>1.2711651764312326</v>
      </c>
      <c r="AE72" s="185">
        <f t="shared" ca="1" si="31"/>
        <v>1.3111659145081234</v>
      </c>
      <c r="AF72" s="185">
        <f t="shared" ca="1" si="31"/>
        <v>1.3499637905466377</v>
      </c>
      <c r="AG72" s="185">
        <f t="shared" ca="1" si="31"/>
        <v>1.3926005811600723</v>
      </c>
      <c r="AH72" s="185">
        <f t="shared" ca="1" si="31"/>
        <v>1.4319518582370101</v>
      </c>
      <c r="AI72" s="185">
        <f t="shared" ca="1" si="31"/>
        <v>1.4710116675248739</v>
      </c>
      <c r="AJ72" s="185">
        <f t="shared" ca="1" si="31"/>
        <v>1.510399933248509</v>
      </c>
      <c r="AK72" s="185">
        <f t="shared" ca="1" si="31"/>
        <v>1.5487548453146112</v>
      </c>
      <c r="AL72" s="185">
        <f t="shared" ca="1" si="31"/>
        <v>1.5892498183734718</v>
      </c>
      <c r="AM72" s="185">
        <f t="shared" ca="1" si="31"/>
        <v>1.8120064734301542</v>
      </c>
      <c r="AN72" s="185">
        <f t="shared" ca="1" si="31"/>
        <v>2.0876093607679844</v>
      </c>
      <c r="AO72" s="185">
        <f t="shared" ca="1" si="31"/>
        <v>2.5771611977823077</v>
      </c>
      <c r="AP72" s="185">
        <f t="shared" ca="1" si="31"/>
        <v>3.0755207401768225</v>
      </c>
    </row>
    <row r="73" spans="1:48">
      <c r="A73" s="57" t="str">
        <f>'[4]TS BYDem'!A12</f>
        <v/>
      </c>
      <c r="B73" s="185" t="s">
        <v>288</v>
      </c>
      <c r="C73" s="185" t="s">
        <v>137</v>
      </c>
      <c r="D73" s="185" t="str">
        <f>'[4]TS BYDem'!D12</f>
        <v>IMIL</v>
      </c>
      <c r="E73" s="185" t="s">
        <v>137</v>
      </c>
      <c r="F73" s="185" t="s">
        <v>137</v>
      </c>
      <c r="G73" s="185" t="s">
        <v>137</v>
      </c>
      <c r="H73" s="185" t="s">
        <v>137</v>
      </c>
      <c r="I73" s="185">
        <v>0</v>
      </c>
      <c r="J73" s="185">
        <f>INDEX('[4]TS BYDem'!$J$10:$J$203,MATCH(D73,'[4]TS BYDem'!$D$10:$D$203,0))</f>
        <v>1.4429062223319464</v>
      </c>
      <c r="K73" s="185">
        <f t="shared" ca="1" si="30"/>
        <v>1.4832477715602643</v>
      </c>
      <c r="L73" s="185">
        <f t="shared" ca="1" si="30"/>
        <v>1.4950312243067001</v>
      </c>
      <c r="M73" s="192">
        <f t="shared" si="32"/>
        <v>1.4859720000000001</v>
      </c>
      <c r="N73" s="192">
        <f t="shared" si="33"/>
        <v>1.4859720000000001</v>
      </c>
      <c r="O73" s="192">
        <f>INDEX('[4]TS BYDem'!$O$10:$O$203,MATCH(D73,'[4]TS BYDem'!$D$10:$D$203,0))</f>
        <v>1.4859720000000001</v>
      </c>
      <c r="P73" s="185">
        <f t="shared" ca="1" si="30"/>
        <v>1.4814602153759384</v>
      </c>
      <c r="Q73" s="185">
        <f t="shared" ca="1" si="30"/>
        <v>1.466389261090818</v>
      </c>
      <c r="R73" s="185">
        <f t="shared" ca="1" si="30"/>
        <v>1.3505815740495686</v>
      </c>
      <c r="S73" s="185">
        <f t="shared" ca="1" si="30"/>
        <v>1.4698673002500837</v>
      </c>
      <c r="T73" s="185">
        <f t="shared" ca="1" si="30"/>
        <v>1.4833097671447826</v>
      </c>
      <c r="U73" s="185">
        <f t="shared" ca="1" si="30"/>
        <v>1.4998602011637738</v>
      </c>
      <c r="V73" s="185">
        <f t="shared" ca="1" si="30"/>
        <v>1.5187644174686472</v>
      </c>
      <c r="W73" s="185">
        <f t="shared" ca="1" si="30"/>
        <v>1.5409227328646331</v>
      </c>
      <c r="X73" s="185">
        <f t="shared" ca="1" si="30"/>
        <v>1.5725207607364926</v>
      </c>
      <c r="Y73" s="185">
        <f t="shared" ca="1" si="30"/>
        <v>1.6082590166051098</v>
      </c>
      <c r="Z73" s="185">
        <f t="shared" ca="1" si="30"/>
        <v>1.6417635124770584</v>
      </c>
      <c r="AA73" s="185">
        <f t="shared" ca="1" si="31"/>
        <v>1.6787558994359755</v>
      </c>
      <c r="AB73" s="185">
        <f t="shared" ca="1" si="31"/>
        <v>1.720773663497599</v>
      </c>
      <c r="AC73" s="185">
        <f t="shared" ca="1" si="31"/>
        <v>1.7898326321141693</v>
      </c>
      <c r="AD73" s="185">
        <f t="shared" ca="1" si="31"/>
        <v>1.8467660135885329</v>
      </c>
      <c r="AE73" s="185">
        <f t="shared" ca="1" si="31"/>
        <v>1.904879628536869</v>
      </c>
      <c r="AF73" s="185">
        <f t="shared" ca="1" si="31"/>
        <v>1.9612457091972177</v>
      </c>
      <c r="AG73" s="185">
        <f t="shared" ca="1" si="31"/>
        <v>2.0231890170326658</v>
      </c>
      <c r="AH73" s="185">
        <f t="shared" ca="1" si="31"/>
        <v>2.0803590862293539</v>
      </c>
      <c r="AI73" s="185">
        <f t="shared" ca="1" si="31"/>
        <v>2.1371057070678763</v>
      </c>
      <c r="AJ73" s="185">
        <f t="shared" ca="1" si="31"/>
        <v>2.1943295138722929</v>
      </c>
      <c r="AK73" s="185">
        <f t="shared" ca="1" si="31"/>
        <v>2.2500520504640482</v>
      </c>
      <c r="AL73" s="185">
        <f t="shared" ca="1" si="31"/>
        <v>2.3088836966992319</v>
      </c>
      <c r="AM73" s="185">
        <f t="shared" ca="1" si="31"/>
        <v>2.632507587194945</v>
      </c>
      <c r="AN73" s="185">
        <f t="shared" ca="1" si="31"/>
        <v>3.0329072008874061</v>
      </c>
      <c r="AO73" s="185">
        <f t="shared" ca="1" si="31"/>
        <v>3.744134751209458</v>
      </c>
      <c r="AP73" s="185">
        <f t="shared" ca="1" si="31"/>
        <v>4.4681582553976353</v>
      </c>
    </row>
    <row r="74" spans="1:48">
      <c r="A74" s="57" t="str">
        <f>'[4]TS BYDem'!A13</f>
        <v/>
      </c>
      <c r="B74" s="185" t="s">
        <v>288</v>
      </c>
      <c r="C74" s="185" t="s">
        <v>137</v>
      </c>
      <c r="D74" s="185" t="str">
        <f>'[4]TS BYDem'!D13</f>
        <v>IMIC</v>
      </c>
      <c r="E74" s="185" t="s">
        <v>137</v>
      </c>
      <c r="F74" s="185" t="s">
        <v>137</v>
      </c>
      <c r="G74" s="185" t="s">
        <v>137</v>
      </c>
      <c r="H74" s="185" t="s">
        <v>137</v>
      </c>
      <c r="I74" s="185">
        <v>0</v>
      </c>
      <c r="J74" s="185">
        <f>INDEX('[4]TS BYDem'!$J$10:$J$203,MATCH(D74,'[4]TS BYDem'!$D$10:$D$203,0))</f>
        <v>17.35324025908308</v>
      </c>
      <c r="K74" s="185">
        <f t="shared" ca="1" si="30"/>
        <v>17.838411495680308</v>
      </c>
      <c r="L74" s="185">
        <f t="shared" ca="1" si="30"/>
        <v>17.980126240149275</v>
      </c>
      <c r="M74" s="192">
        <f t="shared" si="32"/>
        <v>17.871174671764589</v>
      </c>
      <c r="N74" s="192">
        <f t="shared" si="33"/>
        <v>17.871174671764589</v>
      </c>
      <c r="O74" s="192">
        <f>INDEX('[4]TS BYDem'!$O$10:$O$203,MATCH(D74,'[4]TS BYDem'!$D$10:$D$203,0))</f>
        <v>17.871174671764589</v>
      </c>
      <c r="P74" s="185">
        <f t="shared" ca="1" si="30"/>
        <v>17.816913291941827</v>
      </c>
      <c r="Q74" s="185">
        <f t="shared" ca="1" si="30"/>
        <v>17.635661117271265</v>
      </c>
      <c r="R74" s="185">
        <f t="shared" ca="1" si="30"/>
        <v>16.242889649540235</v>
      </c>
      <c r="S74" s="185">
        <f t="shared" ca="1" si="30"/>
        <v>17.677490065145438</v>
      </c>
      <c r="T74" s="185">
        <f t="shared" ca="1" si="30"/>
        <v>17.839157091101903</v>
      </c>
      <c r="U74" s="185">
        <f t="shared" ca="1" si="30"/>
        <v>18.038202360627107</v>
      </c>
      <c r="V74" s="185">
        <f t="shared" ca="1" si="30"/>
        <v>18.265555602557111</v>
      </c>
      <c r="W74" s="185">
        <f t="shared" ca="1" si="30"/>
        <v>18.532044557176523</v>
      </c>
      <c r="X74" s="185">
        <f t="shared" ca="1" si="30"/>
        <v>18.912061055052181</v>
      </c>
      <c r="Y74" s="185">
        <f t="shared" ca="1" si="30"/>
        <v>19.34187037386322</v>
      </c>
      <c r="Z74" s="185">
        <f t="shared" ca="1" si="30"/>
        <v>19.744815179025771</v>
      </c>
      <c r="AA74" s="185">
        <f t="shared" ca="1" si="31"/>
        <v>20.189707417148906</v>
      </c>
      <c r="AB74" s="185">
        <f t="shared" ca="1" si="31"/>
        <v>20.695037800805036</v>
      </c>
      <c r="AC74" s="185">
        <f t="shared" ca="1" si="31"/>
        <v>21.52558164066113</v>
      </c>
      <c r="AD74" s="185">
        <f t="shared" ca="1" si="31"/>
        <v>22.210296026250198</v>
      </c>
      <c r="AE74" s="185">
        <f t="shared" ca="1" si="31"/>
        <v>22.909204594883651</v>
      </c>
      <c r="AF74" s="185">
        <f t="shared" ca="1" si="31"/>
        <v>23.587096286681252</v>
      </c>
      <c r="AG74" s="185">
        <f t="shared" ca="1" si="31"/>
        <v>24.332062998082392</v>
      </c>
      <c r="AH74" s="185">
        <f t="shared" ca="1" si="31"/>
        <v>25.019623929655051</v>
      </c>
      <c r="AI74" s="185">
        <f t="shared" ca="1" si="31"/>
        <v>25.702092221815086</v>
      </c>
      <c r="AJ74" s="185">
        <f t="shared" ca="1" si="31"/>
        <v>26.390299433515604</v>
      </c>
      <c r="AK74" s="185">
        <f t="shared" ca="1" si="31"/>
        <v>27.060451485226572</v>
      </c>
      <c r="AL74" s="185">
        <f t="shared" ca="1" si="31"/>
        <v>27.767995521114482</v>
      </c>
      <c r="AM74" s="185">
        <f t="shared" ca="1" si="31"/>
        <v>31.660087078024645</v>
      </c>
      <c r="AN74" s="185">
        <f t="shared" ca="1" si="31"/>
        <v>36.47552871138317</v>
      </c>
      <c r="AO74" s="185">
        <f t="shared" ca="1" si="31"/>
        <v>45.029170222243827</v>
      </c>
      <c r="AP74" s="185">
        <f t="shared" ca="1" si="31"/>
        <v>53.736703412512554</v>
      </c>
    </row>
    <row r="75" spans="1:48">
      <c r="A75" s="57" t="str">
        <f>'[4]TS BYDem'!A14</f>
        <v/>
      </c>
      <c r="B75" s="185" t="s">
        <v>288</v>
      </c>
      <c r="C75" s="185" t="s">
        <v>137</v>
      </c>
      <c r="D75" s="185" t="str">
        <f>'[4]TS BYDem'!D14</f>
        <v>IMIH</v>
      </c>
      <c r="E75" s="185" t="s">
        <v>137</v>
      </c>
      <c r="F75" s="185" t="s">
        <v>137</v>
      </c>
      <c r="G75" s="185" t="s">
        <v>137</v>
      </c>
      <c r="H75" s="185" t="s">
        <v>137</v>
      </c>
      <c r="I75" s="185">
        <v>0</v>
      </c>
      <c r="J75" s="185">
        <f>INDEX('[4]TS BYDem'!$J$10:$J$203,MATCH(D75,'[4]TS BYDem'!$D$10:$D$203,0))</f>
        <v>7.6954998524370488</v>
      </c>
      <c r="K75" s="185">
        <f t="shared" ca="1" si="30"/>
        <v>7.9106547816547446</v>
      </c>
      <c r="L75" s="185">
        <f t="shared" ca="1" si="30"/>
        <v>7.973499862969069</v>
      </c>
      <c r="M75" s="192">
        <f t="shared" si="32"/>
        <v>7.9251840000000016</v>
      </c>
      <c r="N75" s="192">
        <f t="shared" si="33"/>
        <v>7.9251840000000016</v>
      </c>
      <c r="O75" s="192">
        <f>INDEX('[4]TS BYDem'!$O$10:$O$203,MATCH(D75,'[4]TS BYDem'!$D$10:$D$203,0))</f>
        <v>7.9251840000000016</v>
      </c>
      <c r="P75" s="185">
        <f t="shared" ca="1" si="30"/>
        <v>7.9011211486716721</v>
      </c>
      <c r="Q75" s="185">
        <f t="shared" ca="1" si="30"/>
        <v>7.8207427258176967</v>
      </c>
      <c r="R75" s="185">
        <f t="shared" ca="1" si="30"/>
        <v>7.2031017282643663</v>
      </c>
      <c r="S75" s="185">
        <f t="shared" ca="1" si="30"/>
        <v>7.839292268000448</v>
      </c>
      <c r="T75" s="185">
        <f t="shared" ca="1" si="30"/>
        <v>7.9109854247721758</v>
      </c>
      <c r="U75" s="185">
        <f t="shared" ca="1" si="30"/>
        <v>7.999254406206795</v>
      </c>
      <c r="V75" s="185">
        <f t="shared" ca="1" si="30"/>
        <v>8.1000768931661202</v>
      </c>
      <c r="W75" s="185">
        <f t="shared" ca="1" si="30"/>
        <v>8.2182545752780456</v>
      </c>
      <c r="X75" s="185">
        <f t="shared" ca="1" si="30"/>
        <v>8.386777390594629</v>
      </c>
      <c r="Y75" s="185">
        <f t="shared" ca="1" si="30"/>
        <v>8.5773814218939215</v>
      </c>
      <c r="Z75" s="185">
        <f t="shared" ca="1" si="30"/>
        <v>8.7560720665443146</v>
      </c>
      <c r="AA75" s="185">
        <f t="shared" ca="1" si="31"/>
        <v>8.9533647969918722</v>
      </c>
      <c r="AB75" s="185">
        <f t="shared" ca="1" si="31"/>
        <v>9.1774595386538635</v>
      </c>
      <c r="AC75" s="185">
        <f t="shared" ca="1" si="31"/>
        <v>9.5457740379422393</v>
      </c>
      <c r="AD75" s="185">
        <f t="shared" ca="1" si="31"/>
        <v>9.8494187391388444</v>
      </c>
      <c r="AE75" s="185">
        <f t="shared" ca="1" si="31"/>
        <v>10.159358018863305</v>
      </c>
      <c r="AF75" s="185">
        <f t="shared" ca="1" si="31"/>
        <v>10.459977115718498</v>
      </c>
      <c r="AG75" s="185">
        <f t="shared" ca="1" si="31"/>
        <v>10.790341424174221</v>
      </c>
      <c r="AH75" s="185">
        <f t="shared" ca="1" si="31"/>
        <v>11.095248459889891</v>
      </c>
      <c r="AI75" s="185">
        <f t="shared" ca="1" si="31"/>
        <v>11.397897104362011</v>
      </c>
      <c r="AJ75" s="185">
        <f t="shared" ca="1" si="31"/>
        <v>11.703090740652234</v>
      </c>
      <c r="AK75" s="185">
        <f t="shared" ca="1" si="31"/>
        <v>12.000277602474929</v>
      </c>
      <c r="AL75" s="185">
        <f t="shared" ca="1" si="31"/>
        <v>12.31404638239591</v>
      </c>
      <c r="AM75" s="185">
        <f t="shared" ca="1" si="31"/>
        <v>14.040040465039715</v>
      </c>
      <c r="AN75" s="185">
        <f t="shared" ca="1" si="31"/>
        <v>16.175505071399506</v>
      </c>
      <c r="AO75" s="185">
        <f t="shared" ca="1" si="31"/>
        <v>19.968718673117117</v>
      </c>
      <c r="AP75" s="185">
        <f t="shared" ca="1" si="31"/>
        <v>23.830177362120729</v>
      </c>
    </row>
    <row r="76" spans="1:48">
      <c r="A76" s="57" t="str">
        <f>'[4]TS BYDem'!A15</f>
        <v/>
      </c>
      <c r="B76" s="185" t="s">
        <v>288</v>
      </c>
      <c r="C76" s="185" t="s">
        <v>137</v>
      </c>
      <c r="D76" s="185" t="str">
        <f>'[4]TS BYDem'!D15</f>
        <v>IMIP</v>
      </c>
      <c r="E76" s="185" t="s">
        <v>137</v>
      </c>
      <c r="F76" s="185" t="s">
        <v>137</v>
      </c>
      <c r="G76" s="185" t="s">
        <v>137</v>
      </c>
      <c r="H76" s="185" t="s">
        <v>137</v>
      </c>
      <c r="I76" s="185">
        <v>0</v>
      </c>
      <c r="J76" s="185">
        <f>INDEX('[4]TS BYDem'!$J$10:$J$203,MATCH(D76,'[4]TS BYDem'!$D$10:$D$203,0))</f>
        <v>15.294517272248457</v>
      </c>
      <c r="K76" s="185">
        <f t="shared" ca="1" si="30"/>
        <v>15.722129622872741</v>
      </c>
      <c r="L76" s="185">
        <f t="shared" ca="1" si="30"/>
        <v>15.847031864451422</v>
      </c>
      <c r="M76" s="192">
        <f t="shared" si="32"/>
        <v>15.751005899293361</v>
      </c>
      <c r="N76" s="192">
        <f t="shared" si="33"/>
        <v>15.751005899293361</v>
      </c>
      <c r="O76" s="192">
        <f>INDEX('[4]TS BYDem'!$O$10:$O$203,MATCH(D76,'[4]TS BYDem'!$D$10:$D$203,0))</f>
        <v>15.751005899293361</v>
      </c>
      <c r="P76" s="185">
        <f t="shared" ca="1" si="30"/>
        <v>15.703181884958004</v>
      </c>
      <c r="Q76" s="185">
        <f t="shared" ca="1" si="30"/>
        <v>15.543432784804764</v>
      </c>
      <c r="R76" s="185">
        <f t="shared" ca="1" si="30"/>
        <v>14.315894471989827</v>
      </c>
      <c r="S76" s="185">
        <f t="shared" ca="1" si="30"/>
        <v>15.58029930403633</v>
      </c>
      <c r="T76" s="185">
        <f t="shared" ca="1" si="30"/>
        <v>15.722786763665084</v>
      </c>
      <c r="U76" s="185">
        <f t="shared" ca="1" si="30"/>
        <v>15.898218052995567</v>
      </c>
      <c r="V76" s="185">
        <f t="shared" ca="1" si="30"/>
        <v>16.098598963631556</v>
      </c>
      <c r="W76" s="185">
        <f t="shared" ca="1" si="30"/>
        <v>16.333472673580719</v>
      </c>
      <c r="X76" s="185">
        <f t="shared" ca="1" si="30"/>
        <v>16.668405447156328</v>
      </c>
      <c r="Y76" s="185">
        <f t="shared" ca="1" si="30"/>
        <v>17.047223809155778</v>
      </c>
      <c r="Z76" s="185">
        <f t="shared" ca="1" si="30"/>
        <v>17.402364762102341</v>
      </c>
      <c r="AA76" s="185">
        <f t="shared" ca="1" si="31"/>
        <v>17.79447666274303</v>
      </c>
      <c r="AB76" s="185">
        <f t="shared" ca="1" si="31"/>
        <v>18.23985655523747</v>
      </c>
      <c r="AC76" s="185">
        <f t="shared" ca="1" si="31"/>
        <v>18.971867805838905</v>
      </c>
      <c r="AD76" s="185">
        <f t="shared" ca="1" si="31"/>
        <v>19.57535025871784</v>
      </c>
      <c r="AE76" s="185">
        <f t="shared" ca="1" si="31"/>
        <v>20.191342950289759</v>
      </c>
      <c r="AF76" s="185">
        <f t="shared" ca="1" si="31"/>
        <v>20.788812128040885</v>
      </c>
      <c r="AG76" s="185">
        <f t="shared" ca="1" si="31"/>
        <v>21.445398798003634</v>
      </c>
      <c r="AH76" s="185">
        <f t="shared" ca="1" si="31"/>
        <v>22.051390093384736</v>
      </c>
      <c r="AI76" s="185">
        <f t="shared" ca="1" si="31"/>
        <v>22.652892920889244</v>
      </c>
      <c r="AJ76" s="185">
        <f t="shared" ca="1" si="31"/>
        <v>23.2594538241609</v>
      </c>
      <c r="AK76" s="185">
        <f t="shared" ca="1" si="31"/>
        <v>23.850101563539788</v>
      </c>
      <c r="AL76" s="185">
        <f t="shared" ca="1" si="31"/>
        <v>24.473705243094663</v>
      </c>
      <c r="AM76" s="185">
        <f t="shared" ca="1" si="31"/>
        <v>27.904053734419026</v>
      </c>
      <c r="AN76" s="185">
        <f t="shared" ca="1" si="31"/>
        <v>32.148209530991728</v>
      </c>
      <c r="AO76" s="185">
        <f t="shared" ca="1" si="31"/>
        <v>39.687079268014095</v>
      </c>
      <c r="AP76" s="185">
        <f t="shared" ca="1" si="31"/>
        <v>47.361583555911196</v>
      </c>
    </row>
    <row r="77" spans="1:48">
      <c r="A77" s="57" t="str">
        <f>'[4]TS BYDem'!A16</f>
        <v/>
      </c>
      <c r="B77" s="185" t="s">
        <v>288</v>
      </c>
      <c r="C77" s="185" t="s">
        <v>137</v>
      </c>
      <c r="D77" s="185" t="str">
        <f>'[4]TS BYDem'!D16</f>
        <v>IMIF</v>
      </c>
      <c r="E77" s="185" t="s">
        <v>137</v>
      </c>
      <c r="F77" s="185" t="s">
        <v>137</v>
      </c>
      <c r="G77" s="185" t="s">
        <v>137</v>
      </c>
      <c r="H77" s="185" t="s">
        <v>137</v>
      </c>
      <c r="I77" s="185">
        <v>0</v>
      </c>
      <c r="J77" s="185">
        <f>INDEX('[4]TS BYDem'!$J$10:$J$203,MATCH(D77,'[4]TS BYDem'!$D$10:$D$203,0))</f>
        <v>5.8889063414920679</v>
      </c>
      <c r="K77" s="185">
        <f t="shared" ca="1" si="30"/>
        <v>6.0535515564058358</v>
      </c>
      <c r="L77" s="185">
        <f t="shared" ca="1" si="30"/>
        <v>6.1016431430447868</v>
      </c>
      <c r="M77" s="192">
        <f t="shared" si="32"/>
        <v>6.0646698992933636</v>
      </c>
      <c r="N77" s="192">
        <f t="shared" si="33"/>
        <v>6.0646698992933636</v>
      </c>
      <c r="O77" s="192">
        <f>INDEX('[4]TS BYDem'!$O$10:$O$203,MATCH(D77,'[4]TS BYDem'!$D$10:$D$203,0))</f>
        <v>6.0646698992933636</v>
      </c>
      <c r="P77" s="185">
        <f t="shared" ca="1" si="30"/>
        <v>6.0462560365815214</v>
      </c>
      <c r="Q77" s="185">
        <f t="shared" ca="1" si="30"/>
        <v>5.9847472310275842</v>
      </c>
      <c r="R77" s="185">
        <f t="shared" ca="1" si="30"/>
        <v>5.512103470777828</v>
      </c>
      <c r="S77" s="185">
        <f t="shared" ca="1" si="30"/>
        <v>5.9989420875913444</v>
      </c>
      <c r="T77" s="185">
        <f t="shared" ca="1" si="30"/>
        <v>6.0538045778324312</v>
      </c>
      <c r="U77" s="185">
        <f t="shared" ca="1" si="30"/>
        <v>6.1213515565206009</v>
      </c>
      <c r="V77" s="185">
        <f t="shared" ca="1" si="30"/>
        <v>6.1985049830951908</v>
      </c>
      <c r="W77" s="185">
        <f t="shared" ca="1" si="30"/>
        <v>6.2889393037964458</v>
      </c>
      <c r="X77" s="185">
        <f t="shared" ca="1" si="30"/>
        <v>6.4178997475406749</v>
      </c>
      <c r="Y77" s="185">
        <f t="shared" ca="1" si="30"/>
        <v>6.5637576268409905</v>
      </c>
      <c r="Z77" s="185">
        <f t="shared" ca="1" si="30"/>
        <v>6.7004989029926305</v>
      </c>
      <c r="AA77" s="185">
        <f t="shared" ca="1" si="31"/>
        <v>6.8514752441974158</v>
      </c>
      <c r="AB77" s="185">
        <f t="shared" ca="1" si="31"/>
        <v>7.0229615635494218</v>
      </c>
      <c r="AC77" s="185">
        <f t="shared" ca="1" si="31"/>
        <v>7.3048106483539534</v>
      </c>
      <c r="AD77" s="185">
        <f t="shared" ca="1" si="31"/>
        <v>7.5371717997703724</v>
      </c>
      <c r="AE77" s="185">
        <f t="shared" ca="1" si="31"/>
        <v>7.7743498161235065</v>
      </c>
      <c r="AF77" s="185">
        <f t="shared" ca="1" si="31"/>
        <v>8.0043956532738427</v>
      </c>
      <c r="AG77" s="185">
        <f t="shared" ca="1" si="31"/>
        <v>8.2572037240129319</v>
      </c>
      <c r="AH77" s="185">
        <f t="shared" ca="1" si="31"/>
        <v>8.4905308646304363</v>
      </c>
      <c r="AI77" s="185">
        <f t="shared" ca="1" si="31"/>
        <v>8.7221297933356876</v>
      </c>
      <c r="AJ77" s="185">
        <f t="shared" ca="1" si="31"/>
        <v>8.9556762522526299</v>
      </c>
      <c r="AK77" s="185">
        <f t="shared" ca="1" si="31"/>
        <v>9.1830956049593375</v>
      </c>
      <c r="AL77" s="185">
        <f t="shared" ca="1" si="31"/>
        <v>9.4232041090552396</v>
      </c>
      <c r="AM77" s="185">
        <f t="shared" ca="1" si="31"/>
        <v>10.744004277148289</v>
      </c>
      <c r="AN77" s="185">
        <f t="shared" ca="1" si="31"/>
        <v>12.378147777059027</v>
      </c>
      <c r="AO77" s="185">
        <f t="shared" ca="1" si="31"/>
        <v>15.280867556426543</v>
      </c>
      <c r="AP77" s="185">
        <f t="shared" ca="1" si="31"/>
        <v>18.235811224430343</v>
      </c>
    </row>
    <row r="78" spans="1:48">
      <c r="A78" s="57" t="str">
        <f>'[4]TS BYDem'!A17</f>
        <v/>
      </c>
      <c r="B78" s="185" t="s">
        <v>288</v>
      </c>
      <c r="C78" s="185" t="s">
        <v>137</v>
      </c>
      <c r="D78" s="185" t="str">
        <f>'[4]TS BYDem'!D17</f>
        <v>IMIO</v>
      </c>
      <c r="E78" s="185" t="s">
        <v>137</v>
      </c>
      <c r="F78" s="185" t="s">
        <v>137</v>
      </c>
      <c r="G78" s="185" t="s">
        <v>137</v>
      </c>
      <c r="H78" s="185" t="s">
        <v>137</v>
      </c>
      <c r="I78" s="185">
        <v>0</v>
      </c>
      <c r="J78" s="185">
        <f>INDEX('[4]TS BYDem'!$J$10:$J$203,MATCH(D78,'[4]TS BYDem'!$D$10:$D$203,0))</f>
        <v>28.894976807848312</v>
      </c>
      <c r="K78" s="185">
        <f t="shared" ca="1" si="30"/>
        <v>29.702838130575874</v>
      </c>
      <c r="L78" s="185">
        <f t="shared" ca="1" si="30"/>
        <v>29.938808139267341</v>
      </c>
      <c r="M78" s="192">
        <f t="shared" si="32"/>
        <v>29.757392277177463</v>
      </c>
      <c r="N78" s="192">
        <f t="shared" si="33"/>
        <v>29.757392277177463</v>
      </c>
      <c r="O78" s="192">
        <f>INDEX('[4]TS BYDem'!$O$10:$O$203,MATCH(D78,'[4]TS BYDem'!$D$10:$D$203,0))</f>
        <v>29.757392277177463</v>
      </c>
      <c r="P78" s="185">
        <f t="shared" ca="1" si="30"/>
        <v>29.667041352040016</v>
      </c>
      <c r="Q78" s="185">
        <f t="shared" ca="1" si="30"/>
        <v>29.365237348563682</v>
      </c>
      <c r="R78" s="185">
        <f t="shared" ca="1" si="30"/>
        <v>27.04612583636893</v>
      </c>
      <c r="S78" s="185">
        <f t="shared" ca="1" si="30"/>
        <v>29.434886962161823</v>
      </c>
      <c r="T78" s="185">
        <f t="shared" ca="1" si="30"/>
        <v>29.704079625656512</v>
      </c>
      <c r="U78" s="185">
        <f t="shared" ca="1" si="30"/>
        <v>30.03551101027255</v>
      </c>
      <c r="V78" s="185">
        <f t="shared" ca="1" si="30"/>
        <v>30.414078157080656</v>
      </c>
      <c r="W78" s="185">
        <f t="shared" ca="1" si="30"/>
        <v>30.857810396611264</v>
      </c>
      <c r="X78" s="185">
        <f t="shared" ca="1" si="30"/>
        <v>31.490577979424472</v>
      </c>
      <c r="Y78" s="185">
        <f t="shared" ca="1" si="30"/>
        <v>32.206255865134693</v>
      </c>
      <c r="Z78" s="185">
        <f t="shared" ca="1" si="30"/>
        <v>32.87720149985099</v>
      </c>
      <c r="AA78" s="185">
        <f t="shared" ca="1" si="31"/>
        <v>33.617994038341379</v>
      </c>
      <c r="AB78" s="185">
        <f t="shared" ca="1" si="31"/>
        <v>34.459422468884902</v>
      </c>
      <c r="AC78" s="185">
        <f t="shared" ca="1" si="31"/>
        <v>35.842365632942212</v>
      </c>
      <c r="AD78" s="185">
        <f t="shared" ca="1" si="31"/>
        <v>36.982487362153009</v>
      </c>
      <c r="AE78" s="185">
        <f t="shared" ca="1" si="31"/>
        <v>38.146243904444844</v>
      </c>
      <c r="AF78" s="185">
        <f t="shared" ca="1" si="31"/>
        <v>39.2750051283017</v>
      </c>
      <c r="AG78" s="185">
        <f t="shared" ca="1" si="31"/>
        <v>40.515453340115506</v>
      </c>
      <c r="AH78" s="185">
        <f t="shared" ca="1" si="31"/>
        <v>41.660314868865193</v>
      </c>
      <c r="AI78" s="185">
        <f t="shared" ca="1" si="31"/>
        <v>42.796696615423109</v>
      </c>
      <c r="AJ78" s="185">
        <f t="shared" ca="1" si="31"/>
        <v>43.94263426880584</v>
      </c>
      <c r="AK78" s="185">
        <f t="shared" ca="1" si="31"/>
        <v>45.058508174936129</v>
      </c>
      <c r="AL78" s="185">
        <f t="shared" ca="1" si="31"/>
        <v>46.236643681750856</v>
      </c>
      <c r="AM78" s="185">
        <f t="shared" ca="1" si="31"/>
        <v>52.717386966111036</v>
      </c>
      <c r="AN78" s="185">
        <f t="shared" ca="1" si="31"/>
        <v>60.735605594912165</v>
      </c>
      <c r="AO78" s="185">
        <f t="shared" ca="1" si="31"/>
        <v>74.978321617333364</v>
      </c>
      <c r="AP78" s="185">
        <f t="shared" ca="1" si="31"/>
        <v>89.477283530494731</v>
      </c>
    </row>
    <row r="79" spans="1:48">
      <c r="A79" s="57" t="str">
        <f>'[4]TS BYDem'!A18</f>
        <v/>
      </c>
      <c r="B79" s="185" t="s">
        <v>288</v>
      </c>
      <c r="C79" s="185" t="s">
        <v>137</v>
      </c>
      <c r="D79" s="185" t="str">
        <f>'[4]TS BYDem'!D18</f>
        <v>IMIE</v>
      </c>
      <c r="E79" s="185" t="s">
        <v>137</v>
      </c>
      <c r="F79" s="185" t="s">
        <v>137</v>
      </c>
      <c r="G79" s="185" t="s">
        <v>137</v>
      </c>
      <c r="H79" s="185" t="s">
        <v>137</v>
      </c>
      <c r="I79" s="185">
        <v>0</v>
      </c>
      <c r="J79" s="185">
        <f>INDEX('[4]TS BYDem'!$J$10:$J$203,MATCH(D79,'[4]TS BYDem'!$D$10:$D$203,0))</f>
        <v>0.18682963530638833</v>
      </c>
      <c r="K79" s="185">
        <f t="shared" ca="1" si="30"/>
        <v>0.19205311886572904</v>
      </c>
      <c r="L79" s="185">
        <f t="shared" ca="1" si="30"/>
        <v>0.19357885778430459</v>
      </c>
      <c r="M79" s="192">
        <f t="shared" si="32"/>
        <v>0.19240585599999999</v>
      </c>
      <c r="N79" s="192">
        <f t="shared" si="33"/>
        <v>0.19240585599999999</v>
      </c>
      <c r="O79" s="192">
        <f>INDEX('[4]TS BYDem'!$O$10:$O$203,MATCH(D79,'[4]TS BYDem'!$D$10:$D$203,0))</f>
        <v>0.19240585599999999</v>
      </c>
      <c r="P79" s="185">
        <f t="shared" ca="1" si="30"/>
        <v>0.19182166344275112</v>
      </c>
      <c r="Q79" s="185">
        <f t="shared" ca="1" si="30"/>
        <v>0.18987025395457405</v>
      </c>
      <c r="R79" s="185">
        <f t="shared" ca="1" si="30"/>
        <v>0.17487530306952931</v>
      </c>
      <c r="S79" s="185">
        <f t="shared" ca="1" si="30"/>
        <v>0.1903205956175664</v>
      </c>
      <c r="T79" s="185">
        <f t="shared" ca="1" si="30"/>
        <v>0.19206114614585779</v>
      </c>
      <c r="U79" s="185">
        <f t="shared" ca="1" si="30"/>
        <v>0.19420412086179828</v>
      </c>
      <c r="V79" s="185">
        <f t="shared" ca="1" si="30"/>
        <v>0.19665186679519966</v>
      </c>
      <c r="W79" s="185">
        <f t="shared" ca="1" si="30"/>
        <v>0.19952095829980585</v>
      </c>
      <c r="X79" s="185">
        <f t="shared" ca="1" si="30"/>
        <v>0.20361231776054736</v>
      </c>
      <c r="Y79" s="185">
        <f t="shared" ca="1" si="30"/>
        <v>0.20823976007598019</v>
      </c>
      <c r="Z79" s="185">
        <f t="shared" ca="1" si="30"/>
        <v>0.21257797183777027</v>
      </c>
      <c r="AA79" s="185">
        <f t="shared" ca="1" si="31"/>
        <v>0.21736780090474708</v>
      </c>
      <c r="AB79" s="185">
        <f t="shared" ca="1" si="31"/>
        <v>0.22280832324398545</v>
      </c>
      <c r="AC79" s="185">
        <f t="shared" ca="1" si="31"/>
        <v>0.23175018081004212</v>
      </c>
      <c r="AD79" s="185">
        <f t="shared" ca="1" si="31"/>
        <v>0.23912199938909304</v>
      </c>
      <c r="AE79" s="185">
        <f t="shared" ca="1" si="31"/>
        <v>0.24664663634684797</v>
      </c>
      <c r="AF79" s="185">
        <f t="shared" ca="1" si="31"/>
        <v>0.25394499997605463</v>
      </c>
      <c r="AG79" s="185">
        <f t="shared" ca="1" si="31"/>
        <v>0.26196551124245193</v>
      </c>
      <c r="AH79" s="185">
        <f t="shared" ca="1" si="31"/>
        <v>0.26936797649843797</v>
      </c>
      <c r="AI79" s="185">
        <f t="shared" ca="1" si="31"/>
        <v>0.27671561303367775</v>
      </c>
      <c r="AJ79" s="185">
        <f t="shared" ca="1" si="31"/>
        <v>0.28412503631472374</v>
      </c>
      <c r="AK79" s="185">
        <f t="shared" ca="1" si="31"/>
        <v>0.29134007290453029</v>
      </c>
      <c r="AL79" s="185">
        <f t="shared" ca="1" si="31"/>
        <v>0.29895768161705633</v>
      </c>
      <c r="AM79" s="185">
        <f t="shared" ca="1" si="31"/>
        <v>0.34086098240124202</v>
      </c>
      <c r="AN79" s="185">
        <f t="shared" ca="1" si="31"/>
        <v>0.39270531756675475</v>
      </c>
      <c r="AO79" s="185">
        <f t="shared" ca="1" si="31"/>
        <v>0.484796114452899</v>
      </c>
      <c r="AP79" s="185">
        <f t="shared" ca="1" si="31"/>
        <v>0.57854375040259787</v>
      </c>
    </row>
    <row r="80" spans="1:48">
      <c r="A80" s="57" t="str">
        <f>'[4]TS BYDem'!A19</f>
        <v>*</v>
      </c>
      <c r="B80" s="185" t="s">
        <v>288</v>
      </c>
      <c r="C80" s="185" t="s">
        <v>137</v>
      </c>
      <c r="D80" s="185">
        <f>'[4]TS BYDem'!D19</f>
        <v>0</v>
      </c>
      <c r="E80" s="185" t="s">
        <v>137</v>
      </c>
      <c r="F80" s="185" t="s">
        <v>137</v>
      </c>
      <c r="G80" s="185" t="s">
        <v>137</v>
      </c>
      <c r="H80" s="185" t="s">
        <v>137</v>
      </c>
      <c r="I80" s="185">
        <v>0</v>
      </c>
      <c r="J80" s="185" t="str">
        <f>INDEX('[4]TS BYDem'!$J$10:$J$203,MATCH(D80,'[4]TS BYDem'!$D$10:$D$203,0))</f>
        <v/>
      </c>
      <c r="K80" s="185" t="e">
        <f t="shared" ca="1" si="30"/>
        <v>#VALUE!</v>
      </c>
      <c r="L80" s="185" t="e">
        <f t="shared" ca="1" si="30"/>
        <v>#VALUE!</v>
      </c>
      <c r="M80" s="185" t="e">
        <f t="shared" ca="1" si="30"/>
        <v>#VALUE!</v>
      </c>
      <c r="N80" s="185" t="e">
        <f t="shared" ca="1" si="30"/>
        <v>#VALUE!</v>
      </c>
      <c r="O80" s="185" t="e">
        <f t="shared" ca="1" si="30"/>
        <v>#VALUE!</v>
      </c>
      <c r="P80" s="185" t="e">
        <f t="shared" ca="1" si="30"/>
        <v>#VALUE!</v>
      </c>
      <c r="Q80" s="185" t="e">
        <f t="shared" ca="1" si="30"/>
        <v>#VALUE!</v>
      </c>
      <c r="R80" s="185" t="e">
        <f t="shared" ca="1" si="30"/>
        <v>#VALUE!</v>
      </c>
      <c r="S80" s="185" t="e">
        <f t="shared" ca="1" si="30"/>
        <v>#VALUE!</v>
      </c>
      <c r="T80" s="185" t="e">
        <f t="shared" ca="1" si="30"/>
        <v>#VALUE!</v>
      </c>
      <c r="U80" s="185" t="e">
        <f t="shared" ca="1" si="30"/>
        <v>#VALUE!</v>
      </c>
      <c r="V80" s="185" t="e">
        <f t="shared" ca="1" si="30"/>
        <v>#VALUE!</v>
      </c>
      <c r="W80" s="185" t="e">
        <f t="shared" ca="1" si="30"/>
        <v>#VALUE!</v>
      </c>
      <c r="X80" s="185" t="e">
        <f t="shared" ca="1" si="30"/>
        <v>#VALUE!</v>
      </c>
      <c r="Y80" s="185" t="e">
        <f t="shared" ca="1" si="30"/>
        <v>#VALUE!</v>
      </c>
      <c r="Z80" s="185" t="e">
        <f t="shared" ca="1" si="30"/>
        <v>#VALUE!</v>
      </c>
      <c r="AA80" s="185" t="e">
        <f t="shared" ca="1" si="31"/>
        <v>#VALUE!</v>
      </c>
      <c r="AB80" s="185" t="e">
        <f t="shared" ca="1" si="31"/>
        <v>#VALUE!</v>
      </c>
      <c r="AC80" s="185" t="e">
        <f t="shared" ca="1" si="31"/>
        <v>#VALUE!</v>
      </c>
      <c r="AD80" s="185" t="e">
        <f t="shared" ca="1" si="31"/>
        <v>#VALUE!</v>
      </c>
      <c r="AE80" s="185" t="e">
        <f t="shared" ca="1" si="31"/>
        <v>#VALUE!</v>
      </c>
      <c r="AF80" s="185" t="e">
        <f t="shared" ca="1" si="31"/>
        <v>#VALUE!</v>
      </c>
      <c r="AG80" s="185" t="e">
        <f t="shared" ca="1" si="31"/>
        <v>#VALUE!</v>
      </c>
      <c r="AH80" s="185" t="e">
        <f t="shared" ca="1" si="31"/>
        <v>#VALUE!</v>
      </c>
      <c r="AI80" s="185" t="e">
        <f t="shared" ca="1" si="31"/>
        <v>#VALUE!</v>
      </c>
      <c r="AJ80" s="185" t="e">
        <f t="shared" ca="1" si="31"/>
        <v>#VALUE!</v>
      </c>
      <c r="AK80" s="185" t="e">
        <f t="shared" ca="1" si="31"/>
        <v>#VALUE!</v>
      </c>
      <c r="AL80" s="185" t="e">
        <f t="shared" ca="1" si="31"/>
        <v>#VALUE!</v>
      </c>
      <c r="AM80" s="185" t="e">
        <f t="shared" ca="1" si="31"/>
        <v>#VALUE!</v>
      </c>
      <c r="AN80" s="185" t="e">
        <f t="shared" ca="1" si="31"/>
        <v>#VALUE!</v>
      </c>
      <c r="AO80" s="185" t="e">
        <f t="shared" ca="1" si="31"/>
        <v>#VALUE!</v>
      </c>
      <c r="AP80" s="185" t="e">
        <f t="shared" ca="1" si="31"/>
        <v>#VALUE!</v>
      </c>
    </row>
    <row r="81" spans="1:42">
      <c r="A81" s="57" t="str">
        <f>'[4]TS BYDem'!A20</f>
        <v/>
      </c>
      <c r="B81" s="185" t="s">
        <v>288</v>
      </c>
      <c r="C81" s="185" t="s">
        <v>137</v>
      </c>
      <c r="D81" s="185" t="str">
        <f>'[4]TS BYDem'!D20</f>
        <v>IMIS</v>
      </c>
      <c r="E81" s="185" t="s">
        <v>137</v>
      </c>
      <c r="F81" s="185" t="s">
        <v>137</v>
      </c>
      <c r="G81" s="185" t="s">
        <v>137</v>
      </c>
      <c r="H81" s="185" t="s">
        <v>137</v>
      </c>
      <c r="I81" s="185">
        <v>0</v>
      </c>
      <c r="J81" s="185">
        <f>INDEX('[4]TS BYDem'!$J$10:$J$203,MATCH(D81,'[4]TS BYDem'!$D$10:$D$203,0))</f>
        <v>20.275122960000004</v>
      </c>
      <c r="K81" s="185">
        <f t="shared" ca="1" si="30"/>
        <v>20.841985766703509</v>
      </c>
      <c r="L81" s="185">
        <f t="shared" ca="1" si="30"/>
        <v>21.007561983390151</v>
      </c>
      <c r="M81" s="192">
        <f t="shared" ref="M81" si="34">O81</f>
        <v>0.90805719120000006</v>
      </c>
      <c r="N81" s="192">
        <f t="shared" si="33"/>
        <v>0.90805719120000006</v>
      </c>
      <c r="O81" s="192">
        <f>INDEX('[4]TS BYDem'!$O$10:$O$203,MATCH(D81,'[4]TS BYDem'!$D$10:$D$203,0))</f>
        <v>0.90805719120000006</v>
      </c>
      <c r="P81" s="185">
        <f t="shared" ca="1" si="30"/>
        <v>0.90530010124606763</v>
      </c>
      <c r="Q81" s="185">
        <f t="shared" ca="1" si="30"/>
        <v>0.89609044694783724</v>
      </c>
      <c r="R81" s="185">
        <f t="shared" ca="1" si="30"/>
        <v>0.82532195130051311</v>
      </c>
      <c r="S81" s="185">
        <f t="shared" ca="1" si="30"/>
        <v>0.89821582916893328</v>
      </c>
      <c r="T81" s="185">
        <f t="shared" ca="1" si="30"/>
        <v>0.90643033706760112</v>
      </c>
      <c r="U81" s="185">
        <f t="shared" ca="1" si="30"/>
        <v>0.91654408122188269</v>
      </c>
      <c r="V81" s="185">
        <f t="shared" ca="1" si="30"/>
        <v>0.92809618957899886</v>
      </c>
      <c r="W81" s="185">
        <f t="shared" ca="1" si="30"/>
        <v>0.94163683344052707</v>
      </c>
      <c r="X81" s="185">
        <f t="shared" ca="1" si="30"/>
        <v>0.96094595665198734</v>
      </c>
      <c r="Y81" s="185">
        <f t="shared" ca="1" si="30"/>
        <v>0.98278511663780377</v>
      </c>
      <c r="Z81" s="185">
        <f t="shared" ca="1" si="30"/>
        <v>1.00325925640225</v>
      </c>
      <c r="AA81" s="185">
        <f t="shared" ca="1" si="31"/>
        <v>1.0258647987662366</v>
      </c>
      <c r="AB81" s="185">
        <f t="shared" ca="1" si="31"/>
        <v>1.0515412804323125</v>
      </c>
      <c r="AC81" s="185">
        <f t="shared" ca="1" si="31"/>
        <v>1.0937422728259323</v>
      </c>
      <c r="AD81" s="185">
        <f t="shared" ca="1" si="31"/>
        <v>1.1285334845493891</v>
      </c>
      <c r="AE81" s="185">
        <f t="shared" ca="1" si="31"/>
        <v>1.1640459208271012</v>
      </c>
      <c r="AF81" s="185">
        <f t="shared" ca="1" si="31"/>
        <v>1.1984904627722988</v>
      </c>
      <c r="AG81" s="185">
        <f t="shared" ca="1" si="31"/>
        <v>1.2363431720606932</v>
      </c>
      <c r="AH81" s="185">
        <f t="shared" ca="1" si="31"/>
        <v>1.2712790204181685</v>
      </c>
      <c r="AI81" s="185">
        <f t="shared" ca="1" si="31"/>
        <v>1.3059561052681656</v>
      </c>
      <c r="AJ81" s="185">
        <f t="shared" ca="1" si="31"/>
        <v>1.3409247919436817</v>
      </c>
      <c r="AK81" s="185">
        <f t="shared" ca="1" si="31"/>
        <v>1.3749760728992102</v>
      </c>
      <c r="AL81" s="185">
        <f t="shared" ca="1" si="31"/>
        <v>1.41092728828819</v>
      </c>
      <c r="AM81" s="185">
        <f t="shared" ca="1" si="31"/>
        <v>1.6086894271499947</v>
      </c>
      <c r="AN81" s="185">
        <f t="shared" ca="1" si="31"/>
        <v>1.8533681617204585</v>
      </c>
      <c r="AO81" s="185">
        <f t="shared" ca="1" si="31"/>
        <v>2.2879896025346187</v>
      </c>
      <c r="AP81" s="185">
        <f t="shared" ca="1" si="31"/>
        <v>2.7304304759668891</v>
      </c>
    </row>
    <row r="82" spans="1:42">
      <c r="A82" s="57" t="str">
        <f>'[4]TS BYDem'!A21</f>
        <v>*</v>
      </c>
      <c r="B82" s="185" t="s">
        <v>288</v>
      </c>
      <c r="C82" s="185" t="s">
        <v>137</v>
      </c>
      <c r="D82" s="185" t="str">
        <f>'[4]TS BYDem'!D21</f>
        <v>IMIS</v>
      </c>
      <c r="E82" s="185" t="s">
        <v>137</v>
      </c>
      <c r="F82" s="185" t="s">
        <v>137</v>
      </c>
      <c r="G82" s="185" t="s">
        <v>137</v>
      </c>
      <c r="H82" s="185" t="s">
        <v>137</v>
      </c>
      <c r="I82" s="185">
        <v>0</v>
      </c>
      <c r="J82" s="185">
        <f>INDEX('[4]TS BYDem'!$J$10:$J$203,MATCH(D82,'[4]TS BYDem'!$D$10:$D$203,0))</f>
        <v>20.275122960000004</v>
      </c>
      <c r="K82" s="185">
        <f t="shared" ca="1" si="30"/>
        <v>20.841985766703509</v>
      </c>
      <c r="L82" s="185">
        <f t="shared" ca="1" si="30"/>
        <v>21.007561983390151</v>
      </c>
      <c r="M82" s="185">
        <f t="shared" ca="1" si="30"/>
        <v>21.741001029177628</v>
      </c>
      <c r="N82" s="185">
        <f t="shared" ca="1" si="30"/>
        <v>21.50233177144678</v>
      </c>
      <c r="O82" s="185">
        <f t="shared" ca="1" si="30"/>
        <v>22.237901459013095</v>
      </c>
      <c r="P82" s="185">
        <f t="shared" ca="1" si="30"/>
        <v>22.170381598696633</v>
      </c>
      <c r="Q82" s="185">
        <f t="shared" ca="1" si="30"/>
        <v>21.944841416051336</v>
      </c>
      <c r="R82" s="185">
        <f t="shared" ca="1" si="30"/>
        <v>20.211753623939821</v>
      </c>
      <c r="S82" s="185">
        <f t="shared" ca="1" si="30"/>
        <v>21.996891045582942</v>
      </c>
      <c r="T82" s="185">
        <f t="shared" ca="1" si="30"/>
        <v>22.198060552256258</v>
      </c>
      <c r="U82" s="185">
        <f t="shared" ca="1" si="30"/>
        <v>22.445741478154069</v>
      </c>
      <c r="V82" s="185">
        <f t="shared" ca="1" si="30"/>
        <v>22.728647279439453</v>
      </c>
      <c r="W82" s="185">
        <f t="shared" ca="1" si="30"/>
        <v>23.060251397332433</v>
      </c>
      <c r="X82" s="185">
        <f t="shared" ca="1" si="30"/>
        <v>23.533122911811549</v>
      </c>
      <c r="Y82" s="185">
        <f t="shared" ca="1" si="30"/>
        <v>24.067953859045623</v>
      </c>
      <c r="Z82" s="185">
        <f t="shared" ca="1" si="30"/>
        <v>24.569356091143067</v>
      </c>
      <c r="AA82" s="185">
        <f t="shared" ca="1" si="31"/>
        <v>25.12295538906125</v>
      </c>
      <c r="AB82" s="185">
        <f t="shared" ca="1" si="31"/>
        <v>25.751760572961381</v>
      </c>
      <c r="AC82" s="185">
        <f t="shared" ca="1" si="31"/>
        <v>26.785243396969079</v>
      </c>
      <c r="AD82" s="185">
        <f t="shared" ca="1" si="31"/>
        <v>27.637264112672536</v>
      </c>
      <c r="AE82" s="185">
        <f t="shared" ca="1" si="31"/>
        <v>28.506947284796997</v>
      </c>
      <c r="AF82" s="185">
        <f t="shared" ca="1" si="31"/>
        <v>29.350478217651464</v>
      </c>
      <c r="AG82" s="185">
        <f t="shared" ca="1" si="31"/>
        <v>30.277473595552266</v>
      </c>
      <c r="AH82" s="185">
        <f t="shared" ca="1" si="31"/>
        <v>31.133036395659477</v>
      </c>
      <c r="AI82" s="185">
        <f t="shared" ca="1" si="31"/>
        <v>31.982262196912153</v>
      </c>
      <c r="AJ82" s="185">
        <f t="shared" ca="1" si="31"/>
        <v>32.838629192270226</v>
      </c>
      <c r="AK82" s="185">
        <f t="shared" ca="1" si="31"/>
        <v>33.672529345014496</v>
      </c>
      <c r="AL82" s="185">
        <f t="shared" ca="1" si="31"/>
        <v>34.552958015036232</v>
      </c>
      <c r="AM82" s="185">
        <f t="shared" ca="1" si="31"/>
        <v>39.396061510005261</v>
      </c>
      <c r="AN82" s="185">
        <f t="shared" ca="1" si="31"/>
        <v>45.388130777474537</v>
      </c>
      <c r="AO82" s="185">
        <f t="shared" ca="1" si="31"/>
        <v>56.031809244496174</v>
      </c>
      <c r="AP82" s="185">
        <f t="shared" ca="1" si="31"/>
        <v>66.866982006934535</v>
      </c>
    </row>
    <row r="83" spans="1:42">
      <c r="A83" s="57" t="str">
        <f>'[4]TS BYDem'!A22</f>
        <v>*</v>
      </c>
      <c r="B83" s="185" t="s">
        <v>288</v>
      </c>
      <c r="C83" s="185" t="s">
        <v>137</v>
      </c>
      <c r="D83" s="185" t="str">
        <f>'[4]TS BYDem'!D22</f>
        <v>IMIS</v>
      </c>
      <c r="E83" s="185" t="s">
        <v>137</v>
      </c>
      <c r="F83" s="185" t="s">
        <v>137</v>
      </c>
      <c r="G83" s="185" t="s">
        <v>137</v>
      </c>
      <c r="H83" s="185" t="s">
        <v>137</v>
      </c>
      <c r="I83" s="185">
        <v>0</v>
      </c>
      <c r="J83" s="185">
        <f>INDEX('[4]TS BYDem'!$J$10:$J$203,MATCH(D83,'[4]TS BYDem'!$D$10:$D$203,0))</f>
        <v>20.275122960000004</v>
      </c>
      <c r="K83" s="185">
        <f t="shared" ca="1" si="30"/>
        <v>20.841985766703509</v>
      </c>
      <c r="L83" s="185">
        <f t="shared" ca="1" si="30"/>
        <v>21.007561983390151</v>
      </c>
      <c r="M83" s="185">
        <f t="shared" ca="1" si="30"/>
        <v>21.741001029177628</v>
      </c>
      <c r="N83" s="185">
        <f t="shared" ca="1" si="30"/>
        <v>21.50233177144678</v>
      </c>
      <c r="O83" s="185">
        <f t="shared" ca="1" si="30"/>
        <v>22.237901459013095</v>
      </c>
      <c r="P83" s="185">
        <f t="shared" ca="1" si="30"/>
        <v>22.170381598696633</v>
      </c>
      <c r="Q83" s="185">
        <f t="shared" ca="1" si="30"/>
        <v>21.944841416051336</v>
      </c>
      <c r="R83" s="185">
        <f t="shared" ca="1" si="30"/>
        <v>20.211753623939821</v>
      </c>
      <c r="S83" s="185">
        <f t="shared" ca="1" si="30"/>
        <v>21.996891045582942</v>
      </c>
      <c r="T83" s="185">
        <f t="shared" ca="1" si="30"/>
        <v>22.198060552256258</v>
      </c>
      <c r="U83" s="185">
        <f t="shared" ca="1" si="30"/>
        <v>22.445741478154069</v>
      </c>
      <c r="V83" s="185">
        <f t="shared" ca="1" si="30"/>
        <v>22.728647279439453</v>
      </c>
      <c r="W83" s="185">
        <f t="shared" ca="1" si="30"/>
        <v>23.060251397332433</v>
      </c>
      <c r="X83" s="185">
        <f t="shared" ca="1" si="30"/>
        <v>23.533122911811549</v>
      </c>
      <c r="Y83" s="185">
        <f t="shared" ca="1" si="30"/>
        <v>24.067953859045623</v>
      </c>
      <c r="Z83" s="185">
        <f t="shared" ca="1" si="30"/>
        <v>24.569356091143067</v>
      </c>
      <c r="AA83" s="185">
        <f t="shared" ca="1" si="31"/>
        <v>25.12295538906125</v>
      </c>
      <c r="AB83" s="185">
        <f t="shared" ca="1" si="31"/>
        <v>25.751760572961381</v>
      </c>
      <c r="AC83" s="185">
        <f t="shared" ca="1" si="31"/>
        <v>26.785243396969079</v>
      </c>
      <c r="AD83" s="185">
        <f t="shared" ca="1" si="31"/>
        <v>27.637264112672536</v>
      </c>
      <c r="AE83" s="185">
        <f t="shared" ca="1" si="31"/>
        <v>28.506947284796997</v>
      </c>
      <c r="AF83" s="185">
        <f t="shared" ca="1" si="31"/>
        <v>29.350478217651464</v>
      </c>
      <c r="AG83" s="185">
        <f t="shared" ca="1" si="31"/>
        <v>30.277473595552266</v>
      </c>
      <c r="AH83" s="185">
        <f t="shared" ca="1" si="31"/>
        <v>31.133036395659477</v>
      </c>
      <c r="AI83" s="185">
        <f t="shared" ca="1" si="31"/>
        <v>31.982262196912153</v>
      </c>
      <c r="AJ83" s="185">
        <f t="shared" ca="1" si="31"/>
        <v>32.838629192270226</v>
      </c>
      <c r="AK83" s="185">
        <f t="shared" ca="1" si="31"/>
        <v>33.672529345014496</v>
      </c>
      <c r="AL83" s="185">
        <f t="shared" ca="1" si="31"/>
        <v>34.552958015036232</v>
      </c>
      <c r="AM83" s="185">
        <f t="shared" ca="1" si="31"/>
        <v>39.396061510005261</v>
      </c>
      <c r="AN83" s="185">
        <f t="shared" ca="1" si="31"/>
        <v>45.388130777474537</v>
      </c>
      <c r="AO83" s="185">
        <f t="shared" ca="1" si="31"/>
        <v>56.031809244496174</v>
      </c>
      <c r="AP83" s="185">
        <f t="shared" ca="1" si="31"/>
        <v>66.866982006934535</v>
      </c>
    </row>
    <row r="84" spans="1:42">
      <c r="A84" s="57" t="str">
        <f>'[4]TS BYDem'!A23</f>
        <v>*</v>
      </c>
      <c r="B84" s="185" t="s">
        <v>288</v>
      </c>
      <c r="C84" s="185" t="s">
        <v>137</v>
      </c>
      <c r="D84" s="185" t="str">
        <f>'[4]TS BYDem'!D23</f>
        <v>IMIS</v>
      </c>
      <c r="E84" s="185" t="s">
        <v>137</v>
      </c>
      <c r="F84" s="185" t="s">
        <v>137</v>
      </c>
      <c r="G84" s="185" t="s">
        <v>137</v>
      </c>
      <c r="H84" s="185" t="s">
        <v>137</v>
      </c>
      <c r="I84" s="185">
        <v>0</v>
      </c>
      <c r="J84" s="185">
        <f>INDEX('[4]TS BYDem'!$J$10:$J$203,MATCH(D84,'[4]TS BYDem'!$D$10:$D$203,0))</f>
        <v>20.275122960000004</v>
      </c>
      <c r="K84" s="185">
        <f t="shared" ca="1" si="30"/>
        <v>20.841985766703509</v>
      </c>
      <c r="L84" s="185">
        <f t="shared" ca="1" si="30"/>
        <v>21.007561983390151</v>
      </c>
      <c r="M84" s="185">
        <f t="shared" ca="1" si="30"/>
        <v>21.741001029177628</v>
      </c>
      <c r="N84" s="185">
        <f t="shared" ca="1" si="30"/>
        <v>21.50233177144678</v>
      </c>
      <c r="O84" s="185">
        <f t="shared" ca="1" si="30"/>
        <v>22.237901459013095</v>
      </c>
      <c r="P84" s="185">
        <f t="shared" ca="1" si="30"/>
        <v>22.170381598696633</v>
      </c>
      <c r="Q84" s="185">
        <f t="shared" ca="1" si="30"/>
        <v>21.944841416051336</v>
      </c>
      <c r="R84" s="185">
        <f t="shared" ca="1" si="30"/>
        <v>20.211753623939821</v>
      </c>
      <c r="S84" s="185">
        <f t="shared" ca="1" si="30"/>
        <v>21.996891045582942</v>
      </c>
      <c r="T84" s="185">
        <f t="shared" ca="1" si="30"/>
        <v>22.198060552256258</v>
      </c>
      <c r="U84" s="185">
        <f t="shared" ca="1" si="30"/>
        <v>22.445741478154069</v>
      </c>
      <c r="V84" s="185">
        <f t="shared" ca="1" si="30"/>
        <v>22.728647279439453</v>
      </c>
      <c r="W84" s="185">
        <f t="shared" ca="1" si="30"/>
        <v>23.060251397332433</v>
      </c>
      <c r="X84" s="185">
        <f t="shared" ca="1" si="30"/>
        <v>23.533122911811549</v>
      </c>
      <c r="Y84" s="185">
        <f t="shared" ca="1" si="30"/>
        <v>24.067953859045623</v>
      </c>
      <c r="Z84" s="185">
        <f t="shared" ca="1" si="30"/>
        <v>24.569356091143067</v>
      </c>
      <c r="AA84" s="185">
        <f t="shared" ca="1" si="31"/>
        <v>25.12295538906125</v>
      </c>
      <c r="AB84" s="185">
        <f t="shared" ca="1" si="31"/>
        <v>25.751760572961381</v>
      </c>
      <c r="AC84" s="185">
        <f t="shared" ca="1" si="31"/>
        <v>26.785243396969079</v>
      </c>
      <c r="AD84" s="185">
        <f t="shared" ca="1" si="31"/>
        <v>27.637264112672536</v>
      </c>
      <c r="AE84" s="185">
        <f t="shared" ca="1" si="31"/>
        <v>28.506947284796997</v>
      </c>
      <c r="AF84" s="185">
        <f t="shared" ca="1" si="31"/>
        <v>29.350478217651464</v>
      </c>
      <c r="AG84" s="185">
        <f t="shared" ca="1" si="31"/>
        <v>30.277473595552266</v>
      </c>
      <c r="AH84" s="185">
        <f t="shared" ca="1" si="31"/>
        <v>31.133036395659477</v>
      </c>
      <c r="AI84" s="185">
        <f t="shared" ca="1" si="31"/>
        <v>31.982262196912153</v>
      </c>
      <c r="AJ84" s="185">
        <f t="shared" ca="1" si="31"/>
        <v>32.838629192270226</v>
      </c>
      <c r="AK84" s="185">
        <f t="shared" ca="1" si="31"/>
        <v>33.672529345014496</v>
      </c>
      <c r="AL84" s="185">
        <f t="shared" ca="1" si="31"/>
        <v>34.552958015036232</v>
      </c>
      <c r="AM84" s="185">
        <f t="shared" ca="1" si="31"/>
        <v>39.396061510005261</v>
      </c>
      <c r="AN84" s="185">
        <f t="shared" ca="1" si="31"/>
        <v>45.388130777474537</v>
      </c>
      <c r="AO84" s="185">
        <f t="shared" ca="1" si="31"/>
        <v>56.031809244496174</v>
      </c>
      <c r="AP84" s="185">
        <f t="shared" ca="1" si="31"/>
        <v>66.866982006934535</v>
      </c>
    </row>
    <row r="85" spans="1:42">
      <c r="A85" s="57" t="str">
        <f>'[4]TS BYDem'!A24</f>
        <v>*</v>
      </c>
      <c r="B85" s="185" t="s">
        <v>288</v>
      </c>
      <c r="C85" s="185" t="s">
        <v>137</v>
      </c>
      <c r="D85" s="185" t="str">
        <f>'[4]TS BYDem'!D24</f>
        <v>IMIS</v>
      </c>
      <c r="E85" s="185" t="s">
        <v>137</v>
      </c>
      <c r="F85" s="185" t="s">
        <v>137</v>
      </c>
      <c r="G85" s="185" t="s">
        <v>137</v>
      </c>
      <c r="H85" s="185" t="s">
        <v>137</v>
      </c>
      <c r="I85" s="185">
        <v>0</v>
      </c>
      <c r="J85" s="185">
        <f>INDEX('[4]TS BYDem'!$J$10:$J$203,MATCH(D85,'[4]TS BYDem'!$D$10:$D$203,0))</f>
        <v>20.275122960000004</v>
      </c>
      <c r="K85" s="185">
        <f t="shared" ca="1" si="30"/>
        <v>20.841985766703509</v>
      </c>
      <c r="L85" s="185">
        <f t="shared" ca="1" si="30"/>
        <v>21.007561983390151</v>
      </c>
      <c r="M85" s="185">
        <f t="shared" ca="1" si="30"/>
        <v>21.741001029177628</v>
      </c>
      <c r="N85" s="185">
        <f t="shared" ca="1" si="30"/>
        <v>21.50233177144678</v>
      </c>
      <c r="O85" s="185">
        <f t="shared" ca="1" si="30"/>
        <v>22.237901459013095</v>
      </c>
      <c r="P85" s="185">
        <f t="shared" ca="1" si="30"/>
        <v>22.170381598696633</v>
      </c>
      <c r="Q85" s="185">
        <f t="shared" ca="1" si="30"/>
        <v>21.944841416051336</v>
      </c>
      <c r="R85" s="185">
        <f t="shared" ca="1" si="30"/>
        <v>20.211753623939821</v>
      </c>
      <c r="S85" s="185">
        <f t="shared" ca="1" si="30"/>
        <v>21.996891045582942</v>
      </c>
      <c r="T85" s="185">
        <f t="shared" ca="1" si="30"/>
        <v>22.198060552256258</v>
      </c>
      <c r="U85" s="185">
        <f t="shared" ca="1" si="30"/>
        <v>22.445741478154069</v>
      </c>
      <c r="V85" s="185">
        <f t="shared" ca="1" si="30"/>
        <v>22.728647279439453</v>
      </c>
      <c r="W85" s="185">
        <f t="shared" ca="1" si="30"/>
        <v>23.060251397332433</v>
      </c>
      <c r="X85" s="185">
        <f t="shared" ca="1" si="30"/>
        <v>23.533122911811549</v>
      </c>
      <c r="Y85" s="185">
        <f t="shared" ca="1" si="30"/>
        <v>24.067953859045623</v>
      </c>
      <c r="Z85" s="185">
        <f t="shared" ca="1" si="30"/>
        <v>24.569356091143067</v>
      </c>
      <c r="AA85" s="185">
        <f t="shared" ca="1" si="31"/>
        <v>25.12295538906125</v>
      </c>
      <c r="AB85" s="185">
        <f t="shared" ca="1" si="31"/>
        <v>25.751760572961381</v>
      </c>
      <c r="AC85" s="185">
        <f t="shared" ca="1" si="31"/>
        <v>26.785243396969079</v>
      </c>
      <c r="AD85" s="185">
        <f t="shared" ca="1" si="31"/>
        <v>27.637264112672536</v>
      </c>
      <c r="AE85" s="185">
        <f t="shared" ca="1" si="31"/>
        <v>28.506947284796997</v>
      </c>
      <c r="AF85" s="185">
        <f t="shared" ca="1" si="31"/>
        <v>29.350478217651464</v>
      </c>
      <c r="AG85" s="185">
        <f t="shared" ca="1" si="31"/>
        <v>30.277473595552266</v>
      </c>
      <c r="AH85" s="185">
        <f t="shared" ca="1" si="31"/>
        <v>31.133036395659477</v>
      </c>
      <c r="AI85" s="185">
        <f t="shared" ca="1" si="31"/>
        <v>31.982262196912153</v>
      </c>
      <c r="AJ85" s="185">
        <f t="shared" ca="1" si="31"/>
        <v>32.838629192270226</v>
      </c>
      <c r="AK85" s="185">
        <f t="shared" ca="1" si="31"/>
        <v>33.672529345014496</v>
      </c>
      <c r="AL85" s="185">
        <f t="shared" ca="1" si="31"/>
        <v>34.552958015036232</v>
      </c>
      <c r="AM85" s="185">
        <f t="shared" ca="1" si="31"/>
        <v>39.396061510005261</v>
      </c>
      <c r="AN85" s="185">
        <f t="shared" ca="1" si="31"/>
        <v>45.388130777474537</v>
      </c>
      <c r="AO85" s="185">
        <f t="shared" ca="1" si="31"/>
        <v>56.031809244496174</v>
      </c>
      <c r="AP85" s="185">
        <f t="shared" ca="1" si="31"/>
        <v>66.866982006934535</v>
      </c>
    </row>
    <row r="86" spans="1:42">
      <c r="A86" s="57" t="str">
        <f>'[4]TS BYDem'!A25</f>
        <v>*</v>
      </c>
      <c r="B86" s="185" t="s">
        <v>288</v>
      </c>
      <c r="C86" s="185" t="s">
        <v>137</v>
      </c>
      <c r="D86" s="185" t="str">
        <f>'[4]TS BYDem'!D25</f>
        <v>IMIS</v>
      </c>
      <c r="E86" s="185" t="s">
        <v>137</v>
      </c>
      <c r="F86" s="185" t="s">
        <v>137</v>
      </c>
      <c r="G86" s="185" t="s">
        <v>137</v>
      </c>
      <c r="H86" s="185" t="s">
        <v>137</v>
      </c>
      <c r="I86" s="185">
        <v>0</v>
      </c>
      <c r="J86" s="185">
        <f>INDEX('[4]TS BYDem'!$J$10:$J$203,MATCH(D86,'[4]TS BYDem'!$D$10:$D$203,0))</f>
        <v>20.275122960000004</v>
      </c>
      <c r="K86" s="185">
        <f t="shared" ca="1" si="30"/>
        <v>20.841985766703509</v>
      </c>
      <c r="L86" s="185">
        <f t="shared" ca="1" si="30"/>
        <v>21.007561983390151</v>
      </c>
      <c r="M86" s="185">
        <f t="shared" ca="1" si="30"/>
        <v>21.741001029177628</v>
      </c>
      <c r="N86" s="185">
        <f t="shared" ca="1" si="30"/>
        <v>21.50233177144678</v>
      </c>
      <c r="O86" s="185">
        <f t="shared" ca="1" si="30"/>
        <v>22.237901459013095</v>
      </c>
      <c r="P86" s="185">
        <f t="shared" ca="1" si="30"/>
        <v>22.170381598696633</v>
      </c>
      <c r="Q86" s="185">
        <f t="shared" ca="1" si="30"/>
        <v>21.944841416051336</v>
      </c>
      <c r="R86" s="185">
        <f t="shared" ca="1" si="30"/>
        <v>20.211753623939821</v>
      </c>
      <c r="S86" s="185">
        <f t="shared" ca="1" si="30"/>
        <v>21.996891045582942</v>
      </c>
      <c r="T86" s="185">
        <f t="shared" ca="1" si="30"/>
        <v>22.198060552256258</v>
      </c>
      <c r="U86" s="185">
        <f t="shared" ca="1" si="30"/>
        <v>22.445741478154069</v>
      </c>
      <c r="V86" s="185">
        <f t="shared" ca="1" si="30"/>
        <v>22.728647279439453</v>
      </c>
      <c r="W86" s="185">
        <f t="shared" ca="1" si="30"/>
        <v>23.060251397332433</v>
      </c>
      <c r="X86" s="185">
        <f t="shared" ca="1" si="30"/>
        <v>23.533122911811549</v>
      </c>
      <c r="Y86" s="185">
        <f t="shared" ca="1" si="30"/>
        <v>24.067953859045623</v>
      </c>
      <c r="Z86" s="185">
        <f t="shared" ca="1" si="30"/>
        <v>24.569356091143067</v>
      </c>
      <c r="AA86" s="185">
        <f t="shared" ca="1" si="31"/>
        <v>25.12295538906125</v>
      </c>
      <c r="AB86" s="185">
        <f t="shared" ca="1" si="31"/>
        <v>25.751760572961381</v>
      </c>
      <c r="AC86" s="185">
        <f t="shared" ca="1" si="31"/>
        <v>26.785243396969079</v>
      </c>
      <c r="AD86" s="185">
        <f t="shared" ca="1" si="31"/>
        <v>27.637264112672536</v>
      </c>
      <c r="AE86" s="185">
        <f t="shared" ca="1" si="31"/>
        <v>28.506947284796997</v>
      </c>
      <c r="AF86" s="185">
        <f t="shared" ca="1" si="31"/>
        <v>29.350478217651464</v>
      </c>
      <c r="AG86" s="185">
        <f t="shared" ca="1" si="31"/>
        <v>30.277473595552266</v>
      </c>
      <c r="AH86" s="185">
        <f t="shared" ca="1" si="31"/>
        <v>31.133036395659477</v>
      </c>
      <c r="AI86" s="185">
        <f t="shared" ca="1" si="31"/>
        <v>31.982262196912153</v>
      </c>
      <c r="AJ86" s="185">
        <f t="shared" ca="1" si="31"/>
        <v>32.838629192270226</v>
      </c>
      <c r="AK86" s="185">
        <f t="shared" ca="1" si="31"/>
        <v>33.672529345014496</v>
      </c>
      <c r="AL86" s="185">
        <f t="shared" ca="1" si="31"/>
        <v>34.552958015036232</v>
      </c>
      <c r="AM86" s="185">
        <f t="shared" ca="1" si="31"/>
        <v>39.396061510005261</v>
      </c>
      <c r="AN86" s="185">
        <f t="shared" ca="1" si="31"/>
        <v>45.388130777474537</v>
      </c>
      <c r="AO86" s="185">
        <f t="shared" ca="1" si="31"/>
        <v>56.031809244496174</v>
      </c>
      <c r="AP86" s="185">
        <f t="shared" ref="AP86:AP90" ca="1" si="35">AP$70/AO$70*AO86</f>
        <v>66.866982006934535</v>
      </c>
    </row>
    <row r="87" spans="1:42">
      <c r="A87" s="57" t="str">
        <f>'[4]TS BYDem'!A26</f>
        <v>*</v>
      </c>
      <c r="B87" s="185" t="s">
        <v>288</v>
      </c>
      <c r="C87" s="185" t="s">
        <v>137</v>
      </c>
      <c r="D87" s="185">
        <f>'[4]TS BYDem'!D26</f>
        <v>0</v>
      </c>
      <c r="E87" s="185" t="s">
        <v>137</v>
      </c>
      <c r="F87" s="185" t="s">
        <v>137</v>
      </c>
      <c r="G87" s="185" t="s">
        <v>137</v>
      </c>
      <c r="H87" s="185" t="s">
        <v>137</v>
      </c>
      <c r="I87" s="185">
        <v>0</v>
      </c>
      <c r="J87" s="185" t="str">
        <f>INDEX('[4]TS BYDem'!$J$10:$J$203,MATCH(D87,'[4]TS BYDem'!$D$10:$D$203,0))</f>
        <v/>
      </c>
      <c r="K87" s="185" t="e">
        <f t="shared" ref="K87:Z90" ca="1" si="36">K$70/J$70*J87</f>
        <v>#VALUE!</v>
      </c>
      <c r="L87" s="185" t="e">
        <f t="shared" ca="1" si="36"/>
        <v>#VALUE!</v>
      </c>
      <c r="M87" s="185" t="e">
        <f t="shared" ca="1" si="36"/>
        <v>#VALUE!</v>
      </c>
      <c r="N87" s="185" t="e">
        <f t="shared" ca="1" si="36"/>
        <v>#VALUE!</v>
      </c>
      <c r="O87" s="185" t="e">
        <f t="shared" ca="1" si="36"/>
        <v>#VALUE!</v>
      </c>
      <c r="P87" s="185" t="e">
        <f t="shared" ca="1" si="36"/>
        <v>#VALUE!</v>
      </c>
      <c r="Q87" s="185" t="e">
        <f t="shared" ca="1" si="36"/>
        <v>#VALUE!</v>
      </c>
      <c r="R87" s="185" t="e">
        <f t="shared" ca="1" si="36"/>
        <v>#VALUE!</v>
      </c>
      <c r="S87" s="185" t="e">
        <f t="shared" ca="1" si="36"/>
        <v>#VALUE!</v>
      </c>
      <c r="T87" s="185" t="e">
        <f t="shared" ca="1" si="36"/>
        <v>#VALUE!</v>
      </c>
      <c r="U87" s="185" t="e">
        <f t="shared" ca="1" si="36"/>
        <v>#VALUE!</v>
      </c>
      <c r="V87" s="185" t="e">
        <f t="shared" ca="1" si="36"/>
        <v>#VALUE!</v>
      </c>
      <c r="W87" s="185" t="e">
        <f t="shared" ca="1" si="36"/>
        <v>#VALUE!</v>
      </c>
      <c r="X87" s="185" t="e">
        <f t="shared" ca="1" si="36"/>
        <v>#VALUE!</v>
      </c>
      <c r="Y87" s="185" t="e">
        <f t="shared" ca="1" si="36"/>
        <v>#VALUE!</v>
      </c>
      <c r="Z87" s="185" t="e">
        <f t="shared" ca="1" si="36"/>
        <v>#VALUE!</v>
      </c>
      <c r="AA87" s="185" t="e">
        <f t="shared" ref="AA87:AO90" ca="1" si="37">AA$70/Z$70*Z87</f>
        <v>#VALUE!</v>
      </c>
      <c r="AB87" s="185" t="e">
        <f t="shared" ca="1" si="37"/>
        <v>#VALUE!</v>
      </c>
      <c r="AC87" s="185" t="e">
        <f t="shared" ca="1" si="37"/>
        <v>#VALUE!</v>
      </c>
      <c r="AD87" s="185" t="e">
        <f t="shared" ca="1" si="37"/>
        <v>#VALUE!</v>
      </c>
      <c r="AE87" s="185" t="e">
        <f t="shared" ca="1" si="37"/>
        <v>#VALUE!</v>
      </c>
      <c r="AF87" s="185" t="e">
        <f t="shared" ca="1" si="37"/>
        <v>#VALUE!</v>
      </c>
      <c r="AG87" s="185" t="e">
        <f t="shared" ca="1" si="37"/>
        <v>#VALUE!</v>
      </c>
      <c r="AH87" s="185" t="e">
        <f t="shared" ca="1" si="37"/>
        <v>#VALUE!</v>
      </c>
      <c r="AI87" s="185" t="e">
        <f t="shared" ca="1" si="37"/>
        <v>#VALUE!</v>
      </c>
      <c r="AJ87" s="185" t="e">
        <f t="shared" ca="1" si="37"/>
        <v>#VALUE!</v>
      </c>
      <c r="AK87" s="185" t="e">
        <f t="shared" ca="1" si="37"/>
        <v>#VALUE!</v>
      </c>
      <c r="AL87" s="185" t="e">
        <f t="shared" ca="1" si="37"/>
        <v>#VALUE!</v>
      </c>
      <c r="AM87" s="185" t="e">
        <f t="shared" ca="1" si="37"/>
        <v>#VALUE!</v>
      </c>
      <c r="AN87" s="185" t="e">
        <f t="shared" ca="1" si="37"/>
        <v>#VALUE!</v>
      </c>
      <c r="AO87" s="185" t="e">
        <f t="shared" ca="1" si="37"/>
        <v>#VALUE!</v>
      </c>
      <c r="AP87" s="185" t="e">
        <f t="shared" ca="1" si="35"/>
        <v>#VALUE!</v>
      </c>
    </row>
    <row r="88" spans="1:42">
      <c r="A88" s="57" t="str">
        <f>'[4]TS BYDem'!A27</f>
        <v/>
      </c>
      <c r="B88" s="185" t="s">
        <v>288</v>
      </c>
      <c r="C88" s="185" t="s">
        <v>137</v>
      </c>
      <c r="D88" s="185" t="str">
        <f>'[4]TS BYDem'!D27</f>
        <v>IMIR</v>
      </c>
      <c r="E88" s="185" t="s">
        <v>137</v>
      </c>
      <c r="F88" s="185" t="s">
        <v>137</v>
      </c>
      <c r="G88" s="185" t="s">
        <v>137</v>
      </c>
      <c r="H88" s="185" t="s">
        <v>137</v>
      </c>
      <c r="I88" s="185">
        <v>0</v>
      </c>
      <c r="J88" s="185">
        <f>INDEX('[4]TS BYDem'!$J$10:$J$203,MATCH(D88,'[4]TS BYDem'!$D$10:$D$203,0))</f>
        <v>51.488523217763458</v>
      </c>
      <c r="K88" s="185">
        <f t="shared" ca="1" si="36"/>
        <v>52.928067078573662</v>
      </c>
      <c r="L88" s="185">
        <f t="shared" ca="1" si="36"/>
        <v>53.348546643309163</v>
      </c>
      <c r="M88" s="192">
        <f t="shared" ref="M88" si="38">O88</f>
        <v>46.045999999999999</v>
      </c>
      <c r="N88" s="192">
        <f t="shared" ref="N88" si="39">O88</f>
        <v>46.045999999999999</v>
      </c>
      <c r="O88" s="192">
        <f>INDEX('[4]TS BYDem'!$O$10:$O$203,MATCH(D88,'[4]TS BYDem'!$D$10:$D$203,0))</f>
        <v>46.045999999999999</v>
      </c>
      <c r="P88" s="185">
        <f t="shared" ca="1" si="36"/>
        <v>45.906192766216627</v>
      </c>
      <c r="Q88" s="185">
        <f t="shared" ca="1" si="36"/>
        <v>45.439187223035027</v>
      </c>
      <c r="R88" s="185">
        <f t="shared" ca="1" si="36"/>
        <v>41.850639957338657</v>
      </c>
      <c r="S88" s="185">
        <f t="shared" ca="1" si="36"/>
        <v>45.546961656959461</v>
      </c>
      <c r="T88" s="185">
        <f t="shared" ca="1" si="36"/>
        <v>45.963505057934249</v>
      </c>
      <c r="U88" s="185">
        <f t="shared" ca="1" si="36"/>
        <v>46.476355424454255</v>
      </c>
      <c r="V88" s="185">
        <f t="shared" ca="1" si="36"/>
        <v>47.062142736714648</v>
      </c>
      <c r="W88" s="185">
        <f t="shared" ca="1" si="36"/>
        <v>47.74876522403175</v>
      </c>
      <c r="X88" s="185">
        <f t="shared" ca="1" si="36"/>
        <v>48.72789726110085</v>
      </c>
      <c r="Y88" s="185">
        <f t="shared" ca="1" si="36"/>
        <v>49.835323060326104</v>
      </c>
      <c r="Z88" s="185">
        <f t="shared" ca="1" si="36"/>
        <v>50.87353105948069</v>
      </c>
      <c r="AA88" s="185">
        <f t="shared" ca="1" si="37"/>
        <v>52.019818775474192</v>
      </c>
      <c r="AB88" s="185">
        <f t="shared" ca="1" si="37"/>
        <v>53.321828479547698</v>
      </c>
      <c r="AC88" s="185">
        <f t="shared" ca="1" si="37"/>
        <v>55.461767367305072</v>
      </c>
      <c r="AD88" s="185">
        <f t="shared" ca="1" si="37"/>
        <v>57.225969171490171</v>
      </c>
      <c r="AE88" s="185">
        <f t="shared" ca="1" si="37"/>
        <v>59.026743017774685</v>
      </c>
      <c r="AF88" s="185">
        <f t="shared" ca="1" si="37"/>
        <v>60.773365800765497</v>
      </c>
      <c r="AG88" s="185">
        <f t="shared" ca="1" si="37"/>
        <v>62.692810818969775</v>
      </c>
      <c r="AH88" s="185">
        <f t="shared" ca="1" si="37"/>
        <v>64.464346895174913</v>
      </c>
      <c r="AI88" s="185">
        <f t="shared" ca="1" si="37"/>
        <v>66.222761524206007</v>
      </c>
      <c r="AJ88" s="185">
        <f t="shared" ca="1" si="37"/>
        <v>67.995962774375045</v>
      </c>
      <c r="AK88" s="185">
        <f t="shared" ca="1" si="37"/>
        <v>69.722643976917198</v>
      </c>
      <c r="AL88" s="185">
        <f t="shared" ca="1" si="37"/>
        <v>71.545667548387769</v>
      </c>
      <c r="AM88" s="185">
        <f t="shared" ca="1" si="37"/>
        <v>81.573841472099403</v>
      </c>
      <c r="AN88" s="185">
        <f t="shared" ca="1" si="37"/>
        <v>93.981074321764851</v>
      </c>
      <c r="AO88" s="185">
        <f t="shared" ca="1" si="37"/>
        <v>116.0199712741497</v>
      </c>
      <c r="AP88" s="185">
        <f t="shared" ca="1" si="35"/>
        <v>138.45537804752686</v>
      </c>
    </row>
    <row r="89" spans="1:42">
      <c r="A89" s="57" t="str">
        <f>'[4]TS BYDem'!A28</f>
        <v>*</v>
      </c>
      <c r="B89" s="185" t="s">
        <v>288</v>
      </c>
      <c r="C89" s="185" t="s">
        <v>137</v>
      </c>
      <c r="D89" s="185" t="str">
        <f>'[4]TS BYDem'!D28</f>
        <v>Useful Energy Service</v>
      </c>
      <c r="E89" s="185" t="s">
        <v>137</v>
      </c>
      <c r="F89" s="185" t="s">
        <v>137</v>
      </c>
      <c r="G89" s="185" t="s">
        <v>137</v>
      </c>
      <c r="H89" s="185" t="s">
        <v>137</v>
      </c>
      <c r="I89" s="185">
        <v>0</v>
      </c>
      <c r="J89" s="185" t="str">
        <f>INDEX('[4]TS BYDem'!$J$10:$J$203,MATCH(D89,'[4]TS BYDem'!$D$10:$D$203,0))</f>
        <v/>
      </c>
      <c r="K89" s="185" t="e">
        <f t="shared" ca="1" si="36"/>
        <v>#VALUE!</v>
      </c>
      <c r="L89" s="185" t="e">
        <f t="shared" ca="1" si="36"/>
        <v>#VALUE!</v>
      </c>
      <c r="M89" s="185" t="e">
        <f t="shared" ca="1" si="36"/>
        <v>#VALUE!</v>
      </c>
      <c r="N89" s="185" t="e">
        <f t="shared" ca="1" si="36"/>
        <v>#VALUE!</v>
      </c>
      <c r="O89" s="185" t="e">
        <f t="shared" ca="1" si="36"/>
        <v>#VALUE!</v>
      </c>
      <c r="P89" s="185" t="e">
        <f t="shared" ca="1" si="36"/>
        <v>#VALUE!</v>
      </c>
      <c r="Q89" s="185" t="e">
        <f t="shared" ca="1" si="36"/>
        <v>#VALUE!</v>
      </c>
      <c r="R89" s="185" t="e">
        <f t="shared" ca="1" si="36"/>
        <v>#VALUE!</v>
      </c>
      <c r="S89" s="185" t="e">
        <f t="shared" ca="1" si="36"/>
        <v>#VALUE!</v>
      </c>
      <c r="T89" s="185" t="e">
        <f t="shared" ca="1" si="36"/>
        <v>#VALUE!</v>
      </c>
      <c r="U89" s="185" t="e">
        <f t="shared" ca="1" si="36"/>
        <v>#VALUE!</v>
      </c>
      <c r="V89" s="185" t="e">
        <f t="shared" ca="1" si="36"/>
        <v>#VALUE!</v>
      </c>
      <c r="W89" s="185" t="e">
        <f t="shared" ca="1" si="36"/>
        <v>#VALUE!</v>
      </c>
      <c r="X89" s="185" t="e">
        <f t="shared" ca="1" si="36"/>
        <v>#VALUE!</v>
      </c>
      <c r="Y89" s="185" t="e">
        <f t="shared" ca="1" si="36"/>
        <v>#VALUE!</v>
      </c>
      <c r="Z89" s="185" t="e">
        <f t="shared" ca="1" si="36"/>
        <v>#VALUE!</v>
      </c>
      <c r="AA89" s="185" t="e">
        <f t="shared" ca="1" si="37"/>
        <v>#VALUE!</v>
      </c>
      <c r="AB89" s="185" t="e">
        <f t="shared" ca="1" si="37"/>
        <v>#VALUE!</v>
      </c>
      <c r="AC89" s="185" t="e">
        <f t="shared" ca="1" si="37"/>
        <v>#VALUE!</v>
      </c>
      <c r="AD89" s="185" t="e">
        <f t="shared" ca="1" si="37"/>
        <v>#VALUE!</v>
      </c>
      <c r="AE89" s="185" t="e">
        <f t="shared" ca="1" si="37"/>
        <v>#VALUE!</v>
      </c>
      <c r="AF89" s="185" t="e">
        <f t="shared" ca="1" si="37"/>
        <v>#VALUE!</v>
      </c>
      <c r="AG89" s="185" t="e">
        <f t="shared" ca="1" si="37"/>
        <v>#VALUE!</v>
      </c>
      <c r="AH89" s="185" t="e">
        <f t="shared" ca="1" si="37"/>
        <v>#VALUE!</v>
      </c>
      <c r="AI89" s="185" t="e">
        <f t="shared" ca="1" si="37"/>
        <v>#VALUE!</v>
      </c>
      <c r="AJ89" s="185" t="e">
        <f t="shared" ca="1" si="37"/>
        <v>#VALUE!</v>
      </c>
      <c r="AK89" s="185" t="e">
        <f t="shared" ca="1" si="37"/>
        <v>#VALUE!</v>
      </c>
      <c r="AL89" s="185" t="e">
        <f t="shared" ca="1" si="37"/>
        <v>#VALUE!</v>
      </c>
      <c r="AM89" s="185" t="e">
        <f t="shared" ca="1" si="37"/>
        <v>#VALUE!</v>
      </c>
      <c r="AN89" s="185" t="e">
        <f t="shared" ca="1" si="37"/>
        <v>#VALUE!</v>
      </c>
      <c r="AO89" s="185" t="e">
        <f t="shared" ca="1" si="37"/>
        <v>#VALUE!</v>
      </c>
      <c r="AP89" s="185" t="e">
        <f t="shared" ca="1" si="35"/>
        <v>#VALUE!</v>
      </c>
    </row>
    <row r="90" spans="1:42">
      <c r="A90" s="57" t="str">
        <f>'[4]TS BYDem'!A29</f>
        <v>*</v>
      </c>
      <c r="B90" s="185" t="s">
        <v>288</v>
      </c>
      <c r="C90" s="185" t="s">
        <v>137</v>
      </c>
      <c r="D90" s="185">
        <f>'[4]TS BYDem'!D29</f>
        <v>0</v>
      </c>
      <c r="E90" s="185" t="s">
        <v>137</v>
      </c>
      <c r="F90" s="185" t="s">
        <v>137</v>
      </c>
      <c r="G90" s="185" t="s">
        <v>137</v>
      </c>
      <c r="H90" s="185" t="s">
        <v>137</v>
      </c>
      <c r="I90" s="185">
        <v>0</v>
      </c>
      <c r="J90" s="185" t="str">
        <f>INDEX('[4]TS BYDem'!$J$10:$J$203,MATCH(D90,'[4]TS BYDem'!$D$10:$D$203,0))</f>
        <v/>
      </c>
      <c r="K90" s="185" t="e">
        <f t="shared" ca="1" si="36"/>
        <v>#VALUE!</v>
      </c>
      <c r="L90" s="185" t="e">
        <f t="shared" ca="1" si="36"/>
        <v>#VALUE!</v>
      </c>
      <c r="M90" s="185" t="e">
        <f t="shared" ca="1" si="36"/>
        <v>#VALUE!</v>
      </c>
      <c r="N90" s="185" t="e">
        <f t="shared" ca="1" si="36"/>
        <v>#VALUE!</v>
      </c>
      <c r="O90" s="185" t="e">
        <f t="shared" ca="1" si="36"/>
        <v>#VALUE!</v>
      </c>
      <c r="P90" s="185" t="e">
        <f t="shared" ca="1" si="36"/>
        <v>#VALUE!</v>
      </c>
      <c r="Q90" s="185" t="e">
        <f t="shared" ca="1" si="36"/>
        <v>#VALUE!</v>
      </c>
      <c r="R90" s="185" t="e">
        <f t="shared" ca="1" si="36"/>
        <v>#VALUE!</v>
      </c>
      <c r="S90" s="185" t="e">
        <f t="shared" ca="1" si="36"/>
        <v>#VALUE!</v>
      </c>
      <c r="T90" s="185" t="e">
        <f t="shared" ca="1" si="36"/>
        <v>#VALUE!</v>
      </c>
      <c r="U90" s="185" t="e">
        <f t="shared" ca="1" si="36"/>
        <v>#VALUE!</v>
      </c>
      <c r="V90" s="185" t="e">
        <f t="shared" ca="1" si="36"/>
        <v>#VALUE!</v>
      </c>
      <c r="W90" s="185" t="e">
        <f t="shared" ca="1" si="36"/>
        <v>#VALUE!</v>
      </c>
      <c r="X90" s="185" t="e">
        <f t="shared" ca="1" si="36"/>
        <v>#VALUE!</v>
      </c>
      <c r="Y90" s="185" t="e">
        <f t="shared" ca="1" si="36"/>
        <v>#VALUE!</v>
      </c>
      <c r="Z90" s="185" t="e">
        <f t="shared" ca="1" si="36"/>
        <v>#VALUE!</v>
      </c>
      <c r="AA90" s="185" t="e">
        <f t="shared" ca="1" si="37"/>
        <v>#VALUE!</v>
      </c>
      <c r="AB90" s="185" t="e">
        <f t="shared" ca="1" si="37"/>
        <v>#VALUE!</v>
      </c>
      <c r="AC90" s="185" t="e">
        <f t="shared" ca="1" si="37"/>
        <v>#VALUE!</v>
      </c>
      <c r="AD90" s="185" t="e">
        <f t="shared" ca="1" si="37"/>
        <v>#VALUE!</v>
      </c>
      <c r="AE90" s="185" t="e">
        <f t="shared" ca="1" si="37"/>
        <v>#VALUE!</v>
      </c>
      <c r="AF90" s="185" t="e">
        <f t="shared" ca="1" si="37"/>
        <v>#VALUE!</v>
      </c>
      <c r="AG90" s="185" t="e">
        <f t="shared" ca="1" si="37"/>
        <v>#VALUE!</v>
      </c>
      <c r="AH90" s="185" t="e">
        <f t="shared" ca="1" si="37"/>
        <v>#VALUE!</v>
      </c>
      <c r="AI90" s="185" t="e">
        <f t="shared" ca="1" si="37"/>
        <v>#VALUE!</v>
      </c>
      <c r="AJ90" s="185" t="e">
        <f t="shared" ca="1" si="37"/>
        <v>#VALUE!</v>
      </c>
      <c r="AK90" s="185" t="e">
        <f t="shared" ca="1" si="37"/>
        <v>#VALUE!</v>
      </c>
      <c r="AL90" s="185" t="e">
        <f t="shared" ca="1" si="37"/>
        <v>#VALUE!</v>
      </c>
      <c r="AM90" s="185" t="e">
        <f t="shared" ca="1" si="37"/>
        <v>#VALUE!</v>
      </c>
      <c r="AN90" s="185" t="e">
        <f t="shared" ca="1" si="37"/>
        <v>#VALUE!</v>
      </c>
      <c r="AO90" s="185" t="e">
        <f t="shared" ca="1" si="37"/>
        <v>#VALUE!</v>
      </c>
      <c r="AP90" s="185" t="e">
        <f t="shared" ca="1" si="35"/>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40">SUMIF($B$10:$B$22,$D91,K$10:K$22)*SUMIF($B$10:$B$22,$D91,K$41:K$53)</f>
        <v>210.61199999999999</v>
      </c>
      <c r="L91" s="5">
        <f t="shared" ca="1" si="40"/>
        <v>211.703</v>
      </c>
      <c r="M91" s="5">
        <f t="shared" ca="1" si="40"/>
        <v>218.495</v>
      </c>
      <c r="N91" s="5">
        <f t="shared" ca="1" si="40"/>
        <v>215.50700000000001</v>
      </c>
      <c r="O91" s="5">
        <f t="shared" ca="1" si="40"/>
        <v>222.273</v>
      </c>
      <c r="P91" s="5">
        <f t="shared" ca="1" si="40"/>
        <v>220.99700000000001</v>
      </c>
      <c r="Q91" s="5">
        <f t="shared" ca="1" si="40"/>
        <v>218.15700000000001</v>
      </c>
      <c r="R91" s="5">
        <f t="shared" ca="1" si="40"/>
        <v>200.386</v>
      </c>
      <c r="S91" s="5">
        <f t="shared" ca="1" si="40"/>
        <v>218.80565574515396</v>
      </c>
      <c r="T91" s="5">
        <f t="shared" ca="1" si="40"/>
        <v>218.27409427720951</v>
      </c>
      <c r="U91" s="5">
        <f t="shared" ca="1" si="40"/>
        <v>218.12310630813974</v>
      </c>
      <c r="V91" s="5">
        <f t="shared" ca="1" si="40"/>
        <v>218.22701044384738</v>
      </c>
      <c r="W91" s="5">
        <f t="shared" ca="1" si="40"/>
        <v>218.69990343459898</v>
      </c>
      <c r="X91" s="5">
        <f t="shared" ca="1" si="40"/>
        <v>223.18454468033659</v>
      </c>
      <c r="Y91" s="5">
        <f t="shared" ca="1" si="40"/>
        <v>228.25679972641373</v>
      </c>
      <c r="Z91" s="5">
        <f t="shared" ca="1" si="40"/>
        <v>233.01202194200016</v>
      </c>
      <c r="AA91" s="5">
        <f t="shared" ca="1" si="40"/>
        <v>238.26227316043111</v>
      </c>
      <c r="AB91" s="5">
        <f ca="1">SUMIF($B$10:$B$22,$D91,AB$10:AB$22)*SUMIF($B$10:$B$22,$D91,AB$40:AB$53)</f>
        <v>260.94374199662542</v>
      </c>
      <c r="AC91" s="5">
        <f t="shared" ca="1" si="40"/>
        <v>254.02715883084446</v>
      </c>
      <c r="AD91" s="5">
        <f t="shared" ca="1" si="40"/>
        <v>262.10759321284684</v>
      </c>
      <c r="AE91" s="5">
        <f t="shared" ca="1" si="40"/>
        <v>270.35553563485865</v>
      </c>
      <c r="AF91" s="5">
        <f t="shared" ca="1" si="40"/>
        <v>278.3554542125334</v>
      </c>
      <c r="AG91" s="5">
        <f t="shared" ca="1" si="40"/>
        <v>287.14693684375385</v>
      </c>
      <c r="AH91" s="5">
        <f t="shared" ca="1" si="40"/>
        <v>295.26096381343928</v>
      </c>
      <c r="AI91" s="5">
        <f t="shared" ca="1" si="40"/>
        <v>303.31489165351542</v>
      </c>
      <c r="AJ91" s="5">
        <f t="shared" ca="1" si="40"/>
        <v>311.43654548817625</v>
      </c>
      <c r="AK91" s="5">
        <f t="shared" ca="1" si="40"/>
        <v>319.34512721770443</v>
      </c>
      <c r="AL91" s="5">
        <f t="shared" ca="1" si="40"/>
        <v>327.69497830116137</v>
      </c>
      <c r="AM91" s="5">
        <f t="shared" ca="1" si="40"/>
        <v>373.62623240691755</v>
      </c>
      <c r="AN91" s="5">
        <f t="shared" ca="1" si="40"/>
        <v>430.45410247604229</v>
      </c>
      <c r="AO91" s="5">
        <f t="shared" ca="1" si="40"/>
        <v>531.39712399036216</v>
      </c>
      <c r="AP91" s="5">
        <f t="shared" ca="1" si="40"/>
        <v>634.1562481652436</v>
      </c>
    </row>
    <row r="92" spans="1:42">
      <c r="A92" s="57" t="str">
        <f>'[4]TS BYDem'!A31</f>
        <v>*</v>
      </c>
      <c r="B92" s="185" t="s">
        <v>288</v>
      </c>
      <c r="C92" s="185" t="s">
        <v>137</v>
      </c>
      <c r="D92" s="185"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41">L$91/K$91*K92</f>
        <v>#VALUE!</v>
      </c>
      <c r="M92" s="185" t="e">
        <f t="shared" ca="1" si="41"/>
        <v>#VALUE!</v>
      </c>
      <c r="N92" s="185" t="e">
        <f t="shared" ca="1" si="41"/>
        <v>#VALUE!</v>
      </c>
      <c r="O92" s="185" t="e">
        <f t="shared" ca="1" si="41"/>
        <v>#VALUE!</v>
      </c>
      <c r="P92" s="185" t="e">
        <f t="shared" ca="1" si="41"/>
        <v>#VALUE!</v>
      </c>
      <c r="Q92" s="185" t="e">
        <f t="shared" ca="1" si="41"/>
        <v>#VALUE!</v>
      </c>
      <c r="R92" s="185" t="e">
        <f t="shared" ca="1" si="41"/>
        <v>#VALUE!</v>
      </c>
      <c r="S92" s="185" t="e">
        <f t="shared" ca="1" si="41"/>
        <v>#VALUE!</v>
      </c>
      <c r="T92" s="185" t="e">
        <f t="shared" ca="1" si="41"/>
        <v>#VALUE!</v>
      </c>
      <c r="U92" s="185" t="e">
        <f t="shared" ca="1" si="41"/>
        <v>#VALUE!</v>
      </c>
      <c r="V92" s="185" t="e">
        <f t="shared" ca="1" si="41"/>
        <v>#VALUE!</v>
      </c>
      <c r="W92" s="185" t="e">
        <f t="shared" ca="1" si="41"/>
        <v>#VALUE!</v>
      </c>
      <c r="X92" s="185" t="e">
        <f t="shared" ca="1" si="41"/>
        <v>#VALUE!</v>
      </c>
      <c r="Y92" s="185" t="e">
        <f t="shared" ca="1" si="41"/>
        <v>#VALUE!</v>
      </c>
      <c r="Z92" s="185" t="e">
        <f t="shared" ca="1" si="41"/>
        <v>#VALUE!</v>
      </c>
      <c r="AA92" s="185" t="e">
        <f t="shared" ca="1" si="41"/>
        <v>#VALUE!</v>
      </c>
      <c r="AB92" s="185" t="e">
        <f t="shared" ca="1" si="41"/>
        <v>#VALUE!</v>
      </c>
      <c r="AC92" s="185" t="e">
        <f t="shared" ca="1" si="41"/>
        <v>#VALUE!</v>
      </c>
      <c r="AD92" s="185" t="e">
        <f t="shared" ca="1" si="41"/>
        <v>#VALUE!</v>
      </c>
      <c r="AE92" s="185" t="e">
        <f t="shared" ca="1" si="41"/>
        <v>#VALUE!</v>
      </c>
      <c r="AF92" s="185" t="e">
        <f t="shared" ca="1" si="41"/>
        <v>#VALUE!</v>
      </c>
      <c r="AG92" s="185" t="e">
        <f t="shared" ca="1" si="41"/>
        <v>#VALUE!</v>
      </c>
      <c r="AH92" s="185" t="e">
        <f t="shared" ca="1" si="41"/>
        <v>#VALUE!</v>
      </c>
      <c r="AI92" s="185" t="e">
        <f t="shared" ca="1" si="41"/>
        <v>#VALUE!</v>
      </c>
      <c r="AJ92" s="185" t="e">
        <f t="shared" ca="1" si="41"/>
        <v>#VALUE!</v>
      </c>
      <c r="AK92" s="185" t="e">
        <f t="shared" ca="1" si="41"/>
        <v>#VALUE!</v>
      </c>
      <c r="AL92" s="185" t="e">
        <f t="shared" ca="1" si="41"/>
        <v>#VALUE!</v>
      </c>
      <c r="AM92" s="185" t="e">
        <f t="shared" ca="1" si="41"/>
        <v>#VALUE!</v>
      </c>
      <c r="AN92" s="185" t="e">
        <f t="shared" ca="1" si="41"/>
        <v>#VALUE!</v>
      </c>
      <c r="AO92" s="185" t="e">
        <f t="shared" ca="1" si="41"/>
        <v>#VALUE!</v>
      </c>
      <c r="AP92" s="185" t="e">
        <f t="shared" ca="1" si="41"/>
        <v>#VALUE!</v>
      </c>
    </row>
    <row r="93" spans="1:42">
      <c r="A93" s="57" t="str">
        <f>'[4]TS BYDem'!A32</f>
        <v>*</v>
      </c>
      <c r="B93" s="185" t="s">
        <v>288</v>
      </c>
      <c r="C93" s="185" t="s">
        <v>137</v>
      </c>
      <c r="D93" s="185" t="str">
        <f>'[4]TS BYDem'!D32</f>
        <v>IFAA</v>
      </c>
      <c r="E93" s="185" t="s">
        <v>137</v>
      </c>
      <c r="F93" s="185" t="s">
        <v>137</v>
      </c>
      <c r="G93" s="185" t="s">
        <v>137</v>
      </c>
      <c r="H93" s="185" t="s">
        <v>137</v>
      </c>
      <c r="I93" s="185">
        <v>0</v>
      </c>
      <c r="J93" s="185" t="str">
        <f>INDEX('[4]TS BYDem'!$J$10:$J$203,MATCH(D93,'[4]TS BYDem'!$D$10:$D$203,0))</f>
        <v/>
      </c>
      <c r="K93" s="185" t="e">
        <f t="shared" ref="K93:AH103" ca="1" si="42">K$91/J$91*J93</f>
        <v>#VALUE!</v>
      </c>
      <c r="L93" s="185" t="e">
        <f t="shared" ca="1" si="42"/>
        <v>#VALUE!</v>
      </c>
      <c r="M93" s="185" t="e">
        <f t="shared" ca="1" si="42"/>
        <v>#VALUE!</v>
      </c>
      <c r="N93" s="185" t="e">
        <f t="shared" ca="1" si="42"/>
        <v>#VALUE!</v>
      </c>
      <c r="O93" s="185" t="e">
        <f t="shared" ca="1" si="42"/>
        <v>#VALUE!</v>
      </c>
      <c r="P93" s="185" t="e">
        <f t="shared" ca="1" si="42"/>
        <v>#VALUE!</v>
      </c>
      <c r="Q93" s="185" t="e">
        <f t="shared" ca="1" si="42"/>
        <v>#VALUE!</v>
      </c>
      <c r="R93" s="185" t="e">
        <f t="shared" ca="1" si="42"/>
        <v>#VALUE!</v>
      </c>
      <c r="S93" s="185" t="e">
        <f t="shared" ca="1" si="42"/>
        <v>#VALUE!</v>
      </c>
      <c r="T93" s="185" t="e">
        <f t="shared" ca="1" si="42"/>
        <v>#VALUE!</v>
      </c>
      <c r="U93" s="185" t="e">
        <f t="shared" ca="1" si="42"/>
        <v>#VALUE!</v>
      </c>
      <c r="V93" s="185" t="e">
        <f t="shared" ca="1" si="42"/>
        <v>#VALUE!</v>
      </c>
      <c r="W93" s="185" t="e">
        <f t="shared" ca="1" si="42"/>
        <v>#VALUE!</v>
      </c>
      <c r="X93" s="185" t="e">
        <f t="shared" ca="1" si="42"/>
        <v>#VALUE!</v>
      </c>
      <c r="Y93" s="185" t="e">
        <f t="shared" ca="1" si="42"/>
        <v>#VALUE!</v>
      </c>
      <c r="Z93" s="185" t="e">
        <f t="shared" ca="1" si="42"/>
        <v>#VALUE!</v>
      </c>
      <c r="AA93" s="185" t="e">
        <f t="shared" ca="1" si="42"/>
        <v>#VALUE!</v>
      </c>
      <c r="AB93" s="185" t="e">
        <f t="shared" ca="1" si="42"/>
        <v>#VALUE!</v>
      </c>
      <c r="AC93" s="185" t="e">
        <f t="shared" ca="1" si="42"/>
        <v>#VALUE!</v>
      </c>
      <c r="AD93" s="185" t="e">
        <f t="shared" ca="1" si="42"/>
        <v>#VALUE!</v>
      </c>
      <c r="AE93" s="185" t="e">
        <f t="shared" ca="1" si="42"/>
        <v>#VALUE!</v>
      </c>
      <c r="AF93" s="185" t="e">
        <f t="shared" ca="1" si="42"/>
        <v>#VALUE!</v>
      </c>
      <c r="AG93" s="185" t="e">
        <f t="shared" ca="1" si="42"/>
        <v>#VALUE!</v>
      </c>
      <c r="AH93" s="185" t="e">
        <f t="shared" ca="1" si="42"/>
        <v>#VALUE!</v>
      </c>
      <c r="AI93" s="185" t="e">
        <f t="shared" ca="1" si="41"/>
        <v>#VALUE!</v>
      </c>
      <c r="AJ93" s="185" t="e">
        <f t="shared" ca="1" si="41"/>
        <v>#VALUE!</v>
      </c>
      <c r="AK93" s="185" t="e">
        <f t="shared" ca="1" si="41"/>
        <v>#VALUE!</v>
      </c>
      <c r="AL93" s="185" t="e">
        <f t="shared" ca="1" si="41"/>
        <v>#VALUE!</v>
      </c>
      <c r="AM93" s="185" t="e">
        <f t="shared" ca="1" si="41"/>
        <v>#VALUE!</v>
      </c>
      <c r="AN93" s="185" t="e">
        <f t="shared" ca="1" si="41"/>
        <v>#VALUE!</v>
      </c>
      <c r="AO93" s="185" t="e">
        <f t="shared" ca="1" si="41"/>
        <v>#VALUE!</v>
      </c>
      <c r="AP93" s="185" t="e">
        <f t="shared" ca="1" si="41"/>
        <v>#VALUE!</v>
      </c>
    </row>
    <row r="94" spans="1:42">
      <c r="A94" s="57" t="str">
        <f>'[4]TS BYDem'!A33</f>
        <v>*</v>
      </c>
      <c r="B94" s="185" t="s">
        <v>288</v>
      </c>
      <c r="C94" s="185" t="s">
        <v>137</v>
      </c>
      <c r="D94" s="185" t="str">
        <f>'[4]TS BYDem'!D33</f>
        <v>IFAL</v>
      </c>
      <c r="E94" s="185" t="s">
        <v>137</v>
      </c>
      <c r="F94" s="185" t="s">
        <v>137</v>
      </c>
      <c r="G94" s="185" t="s">
        <v>137</v>
      </c>
      <c r="H94" s="185" t="s">
        <v>137</v>
      </c>
      <c r="I94" s="185">
        <v>0</v>
      </c>
      <c r="J94" s="185" t="str">
        <f>INDEX('[4]TS BYDem'!$J$10:$J$203,MATCH(D94,'[4]TS BYDem'!$D$10:$D$203,0))</f>
        <v/>
      </c>
      <c r="K94" s="185" t="e">
        <f t="shared" ca="1" si="42"/>
        <v>#VALUE!</v>
      </c>
      <c r="L94" s="185" t="e">
        <f t="shared" ca="1" si="42"/>
        <v>#VALUE!</v>
      </c>
      <c r="M94" s="185" t="e">
        <f t="shared" ca="1" si="42"/>
        <v>#VALUE!</v>
      </c>
      <c r="N94" s="185" t="e">
        <f t="shared" ca="1" si="42"/>
        <v>#VALUE!</v>
      </c>
      <c r="O94" s="185" t="e">
        <f t="shared" ca="1" si="42"/>
        <v>#VALUE!</v>
      </c>
      <c r="P94" s="185" t="e">
        <f t="shared" ca="1" si="42"/>
        <v>#VALUE!</v>
      </c>
      <c r="Q94" s="185" t="e">
        <f t="shared" ca="1" si="42"/>
        <v>#VALUE!</v>
      </c>
      <c r="R94" s="185" t="e">
        <f t="shared" ca="1" si="42"/>
        <v>#VALUE!</v>
      </c>
      <c r="S94" s="185" t="e">
        <f t="shared" ca="1" si="42"/>
        <v>#VALUE!</v>
      </c>
      <c r="T94" s="185" t="e">
        <f t="shared" ca="1" si="42"/>
        <v>#VALUE!</v>
      </c>
      <c r="U94" s="185" t="e">
        <f t="shared" ca="1" si="42"/>
        <v>#VALUE!</v>
      </c>
      <c r="V94" s="185" t="e">
        <f t="shared" ca="1" si="42"/>
        <v>#VALUE!</v>
      </c>
      <c r="W94" s="185" t="e">
        <f t="shared" ca="1" si="42"/>
        <v>#VALUE!</v>
      </c>
      <c r="X94" s="185" t="e">
        <f t="shared" ca="1" si="42"/>
        <v>#VALUE!</v>
      </c>
      <c r="Y94" s="185" t="e">
        <f t="shared" ca="1" si="42"/>
        <v>#VALUE!</v>
      </c>
      <c r="Z94" s="185" t="e">
        <f t="shared" ca="1" si="42"/>
        <v>#VALUE!</v>
      </c>
      <c r="AA94" s="185" t="e">
        <f t="shared" ca="1" si="42"/>
        <v>#VALUE!</v>
      </c>
      <c r="AB94" s="185" t="e">
        <f t="shared" ca="1" si="42"/>
        <v>#VALUE!</v>
      </c>
      <c r="AC94" s="185" t="e">
        <f t="shared" ca="1" si="42"/>
        <v>#VALUE!</v>
      </c>
      <c r="AD94" s="185" t="e">
        <f t="shared" ca="1" si="42"/>
        <v>#VALUE!</v>
      </c>
      <c r="AE94" s="185" t="e">
        <f t="shared" ca="1" si="42"/>
        <v>#VALUE!</v>
      </c>
      <c r="AF94" s="185" t="e">
        <f t="shared" ca="1" si="42"/>
        <v>#VALUE!</v>
      </c>
      <c r="AG94" s="185" t="e">
        <f t="shared" ca="1" si="42"/>
        <v>#VALUE!</v>
      </c>
      <c r="AH94" s="185" t="e">
        <f t="shared" ca="1" si="42"/>
        <v>#VALUE!</v>
      </c>
      <c r="AI94" s="185" t="e">
        <f t="shared" ca="1" si="41"/>
        <v>#VALUE!</v>
      </c>
      <c r="AJ94" s="185" t="e">
        <f t="shared" ca="1" si="41"/>
        <v>#VALUE!</v>
      </c>
      <c r="AK94" s="185" t="e">
        <f t="shared" ca="1" si="41"/>
        <v>#VALUE!</v>
      </c>
      <c r="AL94" s="185" t="e">
        <f t="shared" ca="1" si="41"/>
        <v>#VALUE!</v>
      </c>
      <c r="AM94" s="185" t="e">
        <f t="shared" ca="1" si="41"/>
        <v>#VALUE!</v>
      </c>
      <c r="AN94" s="185" t="e">
        <f t="shared" ca="1" si="41"/>
        <v>#VALUE!</v>
      </c>
      <c r="AO94" s="185" t="e">
        <f t="shared" ca="1" si="41"/>
        <v>#VALUE!</v>
      </c>
      <c r="AP94" s="185" t="e">
        <f t="shared" ca="1" si="41"/>
        <v>#VALUE!</v>
      </c>
    </row>
    <row r="95" spans="1:42">
      <c r="A95" s="57" t="str">
        <f>'[4]TS BYDem'!A34</f>
        <v>*</v>
      </c>
      <c r="B95" s="185" t="s">
        <v>288</v>
      </c>
      <c r="C95" s="185" t="s">
        <v>137</v>
      </c>
      <c r="D95" s="185" t="str">
        <f>'[4]TS BYDem'!D34</f>
        <v>IFAC</v>
      </c>
      <c r="E95" s="185" t="s">
        <v>137</v>
      </c>
      <c r="F95" s="185" t="s">
        <v>137</v>
      </c>
      <c r="G95" s="185" t="s">
        <v>137</v>
      </c>
      <c r="H95" s="185" t="s">
        <v>137</v>
      </c>
      <c r="I95" s="185">
        <v>0</v>
      </c>
      <c r="J95" s="185" t="str">
        <f>INDEX('[4]TS BYDem'!$J$10:$J$203,MATCH(D95,'[4]TS BYDem'!$D$10:$D$203,0))</f>
        <v/>
      </c>
      <c r="K95" s="185" t="e">
        <f t="shared" ca="1" si="42"/>
        <v>#VALUE!</v>
      </c>
      <c r="L95" s="185" t="e">
        <f t="shared" ca="1" si="42"/>
        <v>#VALUE!</v>
      </c>
      <c r="M95" s="185" t="e">
        <f t="shared" ca="1" si="42"/>
        <v>#VALUE!</v>
      </c>
      <c r="N95" s="185" t="e">
        <f t="shared" ca="1" si="42"/>
        <v>#VALUE!</v>
      </c>
      <c r="O95" s="185" t="e">
        <f t="shared" ca="1" si="42"/>
        <v>#VALUE!</v>
      </c>
      <c r="P95" s="185" t="e">
        <f t="shared" ca="1" si="42"/>
        <v>#VALUE!</v>
      </c>
      <c r="Q95" s="185" t="e">
        <f t="shared" ca="1" si="42"/>
        <v>#VALUE!</v>
      </c>
      <c r="R95" s="185" t="e">
        <f t="shared" ca="1" si="42"/>
        <v>#VALUE!</v>
      </c>
      <c r="S95" s="185" t="e">
        <f t="shared" ca="1" si="42"/>
        <v>#VALUE!</v>
      </c>
      <c r="T95" s="185" t="e">
        <f t="shared" ca="1" si="42"/>
        <v>#VALUE!</v>
      </c>
      <c r="U95" s="185" t="e">
        <f t="shared" ca="1" si="42"/>
        <v>#VALUE!</v>
      </c>
      <c r="V95" s="185" t="e">
        <f t="shared" ca="1" si="42"/>
        <v>#VALUE!</v>
      </c>
      <c r="W95" s="185" t="e">
        <f t="shared" ca="1" si="42"/>
        <v>#VALUE!</v>
      </c>
      <c r="X95" s="185" t="e">
        <f t="shared" ca="1" si="42"/>
        <v>#VALUE!</v>
      </c>
      <c r="Y95" s="185" t="e">
        <f t="shared" ca="1" si="42"/>
        <v>#VALUE!</v>
      </c>
      <c r="Z95" s="185" t="e">
        <f t="shared" ca="1" si="42"/>
        <v>#VALUE!</v>
      </c>
      <c r="AA95" s="185" t="e">
        <f t="shared" ca="1" si="42"/>
        <v>#VALUE!</v>
      </c>
      <c r="AB95" s="185" t="e">
        <f t="shared" ca="1" si="42"/>
        <v>#VALUE!</v>
      </c>
      <c r="AC95" s="185" t="e">
        <f t="shared" ca="1" si="42"/>
        <v>#VALUE!</v>
      </c>
      <c r="AD95" s="185" t="e">
        <f t="shared" ca="1" si="42"/>
        <v>#VALUE!</v>
      </c>
      <c r="AE95" s="185" t="e">
        <f t="shared" ca="1" si="42"/>
        <v>#VALUE!</v>
      </c>
      <c r="AF95" s="185" t="e">
        <f t="shared" ca="1" si="42"/>
        <v>#VALUE!</v>
      </c>
      <c r="AG95" s="185" t="e">
        <f t="shared" ca="1" si="42"/>
        <v>#VALUE!</v>
      </c>
      <c r="AH95" s="185" t="e">
        <f t="shared" ca="1" si="42"/>
        <v>#VALUE!</v>
      </c>
      <c r="AI95" s="185" t="e">
        <f t="shared" ca="1" si="41"/>
        <v>#VALUE!</v>
      </c>
      <c r="AJ95" s="185" t="e">
        <f t="shared" ca="1" si="41"/>
        <v>#VALUE!</v>
      </c>
      <c r="AK95" s="185" t="e">
        <f t="shared" ca="1" si="41"/>
        <v>#VALUE!</v>
      </c>
      <c r="AL95" s="185" t="e">
        <f t="shared" ca="1" si="41"/>
        <v>#VALUE!</v>
      </c>
      <c r="AM95" s="185" t="e">
        <f t="shared" ca="1" si="41"/>
        <v>#VALUE!</v>
      </c>
      <c r="AN95" s="185" t="e">
        <f t="shared" ca="1" si="41"/>
        <v>#VALUE!</v>
      </c>
      <c r="AO95" s="185" t="e">
        <f t="shared" ca="1" si="41"/>
        <v>#VALUE!</v>
      </c>
      <c r="AP95" s="185" t="e">
        <f t="shared" ca="1" si="41"/>
        <v>#VALUE!</v>
      </c>
    </row>
    <row r="96" spans="1:42">
      <c r="A96" s="57" t="str">
        <f>'[4]TS BYDem'!A35</f>
        <v>*</v>
      </c>
      <c r="B96" s="185" t="s">
        <v>288</v>
      </c>
      <c r="C96" s="185" t="s">
        <v>137</v>
      </c>
      <c r="D96" s="185" t="str">
        <f>'[4]TS BYDem'!D35</f>
        <v>IFAH</v>
      </c>
      <c r="E96" s="185" t="s">
        <v>137</v>
      </c>
      <c r="F96" s="185" t="s">
        <v>137</v>
      </c>
      <c r="G96" s="185" t="s">
        <v>137</v>
      </c>
      <c r="H96" s="185" t="s">
        <v>137</v>
      </c>
      <c r="I96" s="185">
        <v>0</v>
      </c>
      <c r="J96" s="185" t="str">
        <f>INDEX('[4]TS BYDem'!$J$10:$J$203,MATCH(D96,'[4]TS BYDem'!$D$10:$D$203,0))</f>
        <v/>
      </c>
      <c r="K96" s="185" t="e">
        <f t="shared" ca="1" si="42"/>
        <v>#VALUE!</v>
      </c>
      <c r="L96" s="185" t="e">
        <f t="shared" ca="1" si="42"/>
        <v>#VALUE!</v>
      </c>
      <c r="M96" s="185" t="e">
        <f t="shared" ca="1" si="42"/>
        <v>#VALUE!</v>
      </c>
      <c r="N96" s="185" t="e">
        <f t="shared" ca="1" si="42"/>
        <v>#VALUE!</v>
      </c>
      <c r="O96" s="185" t="e">
        <f t="shared" ca="1" si="42"/>
        <v>#VALUE!</v>
      </c>
      <c r="P96" s="185" t="e">
        <f t="shared" ca="1" si="42"/>
        <v>#VALUE!</v>
      </c>
      <c r="Q96" s="185" t="e">
        <f t="shared" ca="1" si="42"/>
        <v>#VALUE!</v>
      </c>
      <c r="R96" s="185" t="e">
        <f t="shared" ca="1" si="42"/>
        <v>#VALUE!</v>
      </c>
      <c r="S96" s="185" t="e">
        <f t="shared" ca="1" si="42"/>
        <v>#VALUE!</v>
      </c>
      <c r="T96" s="185" t="e">
        <f t="shared" ca="1" si="42"/>
        <v>#VALUE!</v>
      </c>
      <c r="U96" s="185" t="e">
        <f t="shared" ca="1" si="42"/>
        <v>#VALUE!</v>
      </c>
      <c r="V96" s="185" t="e">
        <f t="shared" ca="1" si="42"/>
        <v>#VALUE!</v>
      </c>
      <c r="W96" s="185" t="e">
        <f t="shared" ca="1" si="42"/>
        <v>#VALUE!</v>
      </c>
      <c r="X96" s="185" t="e">
        <f t="shared" ca="1" si="42"/>
        <v>#VALUE!</v>
      </c>
      <c r="Y96" s="185" t="e">
        <f t="shared" ca="1" si="42"/>
        <v>#VALUE!</v>
      </c>
      <c r="Z96" s="185" t="e">
        <f t="shared" ca="1" si="42"/>
        <v>#VALUE!</v>
      </c>
      <c r="AA96" s="185" t="e">
        <f t="shared" ca="1" si="42"/>
        <v>#VALUE!</v>
      </c>
      <c r="AB96" s="185" t="e">
        <f t="shared" ca="1" si="42"/>
        <v>#VALUE!</v>
      </c>
      <c r="AC96" s="185" t="e">
        <f t="shared" ca="1" si="42"/>
        <v>#VALUE!</v>
      </c>
      <c r="AD96" s="185" t="e">
        <f t="shared" ca="1" si="42"/>
        <v>#VALUE!</v>
      </c>
      <c r="AE96" s="185" t="e">
        <f t="shared" ca="1" si="42"/>
        <v>#VALUE!</v>
      </c>
      <c r="AF96" s="185" t="e">
        <f t="shared" ca="1" si="42"/>
        <v>#VALUE!</v>
      </c>
      <c r="AG96" s="185" t="e">
        <f t="shared" ca="1" si="42"/>
        <v>#VALUE!</v>
      </c>
      <c r="AH96" s="185" t="e">
        <f t="shared" ca="1" si="42"/>
        <v>#VALUE!</v>
      </c>
      <c r="AI96" s="185" t="e">
        <f t="shared" ca="1" si="41"/>
        <v>#VALUE!</v>
      </c>
      <c r="AJ96" s="185" t="e">
        <f t="shared" ca="1" si="41"/>
        <v>#VALUE!</v>
      </c>
      <c r="AK96" s="185" t="e">
        <f t="shared" ca="1" si="41"/>
        <v>#VALUE!</v>
      </c>
      <c r="AL96" s="185" t="e">
        <f t="shared" ca="1" si="41"/>
        <v>#VALUE!</v>
      </c>
      <c r="AM96" s="185" t="e">
        <f t="shared" ca="1" si="41"/>
        <v>#VALUE!</v>
      </c>
      <c r="AN96" s="185" t="e">
        <f t="shared" ca="1" si="41"/>
        <v>#VALUE!</v>
      </c>
      <c r="AO96" s="185" t="e">
        <f t="shared" ca="1" si="41"/>
        <v>#VALUE!</v>
      </c>
      <c r="AP96" s="185" t="e">
        <f t="shared" ca="1" si="41"/>
        <v>#VALUE!</v>
      </c>
    </row>
    <row r="97" spans="1:42">
      <c r="A97" s="57" t="str">
        <f>'[4]TS BYDem'!A36</f>
        <v>*</v>
      </c>
      <c r="B97" s="185" t="s">
        <v>288</v>
      </c>
      <c r="C97" s="185" t="s">
        <v>137</v>
      </c>
      <c r="D97" s="185" t="str">
        <f>'[4]TS BYDem'!D36</f>
        <v>IFAP</v>
      </c>
      <c r="E97" s="185" t="s">
        <v>137</v>
      </c>
      <c r="F97" s="185" t="s">
        <v>137</v>
      </c>
      <c r="G97" s="185" t="s">
        <v>137</v>
      </c>
      <c r="H97" s="185" t="s">
        <v>137</v>
      </c>
      <c r="I97" s="185">
        <v>0</v>
      </c>
      <c r="J97" s="185" t="str">
        <f>INDEX('[4]TS BYDem'!$J$10:$J$203,MATCH(D97,'[4]TS BYDem'!$D$10:$D$203,0))</f>
        <v/>
      </c>
      <c r="K97" s="185" t="e">
        <f t="shared" ca="1" si="42"/>
        <v>#VALUE!</v>
      </c>
      <c r="L97" s="185" t="e">
        <f t="shared" ca="1" si="42"/>
        <v>#VALUE!</v>
      </c>
      <c r="M97" s="185" t="e">
        <f t="shared" ca="1" si="42"/>
        <v>#VALUE!</v>
      </c>
      <c r="N97" s="185" t="e">
        <f t="shared" ca="1" si="42"/>
        <v>#VALUE!</v>
      </c>
      <c r="O97" s="185" t="e">
        <f t="shared" ca="1" si="42"/>
        <v>#VALUE!</v>
      </c>
      <c r="P97" s="185" t="e">
        <f t="shared" ca="1" si="42"/>
        <v>#VALUE!</v>
      </c>
      <c r="Q97" s="185" t="e">
        <f t="shared" ca="1" si="42"/>
        <v>#VALUE!</v>
      </c>
      <c r="R97" s="185" t="e">
        <f t="shared" ca="1" si="42"/>
        <v>#VALUE!</v>
      </c>
      <c r="S97" s="185" t="e">
        <f t="shared" ca="1" si="42"/>
        <v>#VALUE!</v>
      </c>
      <c r="T97" s="185" t="e">
        <f t="shared" ca="1" si="42"/>
        <v>#VALUE!</v>
      </c>
      <c r="U97" s="185" t="e">
        <f t="shared" ca="1" si="42"/>
        <v>#VALUE!</v>
      </c>
      <c r="V97" s="185" t="e">
        <f t="shared" ca="1" si="42"/>
        <v>#VALUE!</v>
      </c>
      <c r="W97" s="185" t="e">
        <f t="shared" ca="1" si="42"/>
        <v>#VALUE!</v>
      </c>
      <c r="X97" s="185" t="e">
        <f t="shared" ca="1" si="42"/>
        <v>#VALUE!</v>
      </c>
      <c r="Y97" s="185" t="e">
        <f t="shared" ca="1" si="42"/>
        <v>#VALUE!</v>
      </c>
      <c r="Z97" s="185" t="e">
        <f t="shared" ca="1" si="42"/>
        <v>#VALUE!</v>
      </c>
      <c r="AA97" s="185" t="e">
        <f t="shared" ca="1" si="42"/>
        <v>#VALUE!</v>
      </c>
      <c r="AB97" s="185" t="e">
        <f t="shared" ca="1" si="42"/>
        <v>#VALUE!</v>
      </c>
      <c r="AC97" s="185" t="e">
        <f t="shared" ca="1" si="42"/>
        <v>#VALUE!</v>
      </c>
      <c r="AD97" s="185" t="e">
        <f t="shared" ca="1" si="42"/>
        <v>#VALUE!</v>
      </c>
      <c r="AE97" s="185" t="e">
        <f t="shared" ca="1" si="42"/>
        <v>#VALUE!</v>
      </c>
      <c r="AF97" s="185" t="e">
        <f t="shared" ca="1" si="42"/>
        <v>#VALUE!</v>
      </c>
      <c r="AG97" s="185" t="e">
        <f t="shared" ca="1" si="42"/>
        <v>#VALUE!</v>
      </c>
      <c r="AH97" s="185" t="e">
        <f t="shared" ca="1" si="42"/>
        <v>#VALUE!</v>
      </c>
      <c r="AI97" s="185" t="e">
        <f t="shared" ca="1" si="41"/>
        <v>#VALUE!</v>
      </c>
      <c r="AJ97" s="185" t="e">
        <f t="shared" ca="1" si="41"/>
        <v>#VALUE!</v>
      </c>
      <c r="AK97" s="185" t="e">
        <f t="shared" ca="1" si="41"/>
        <v>#VALUE!</v>
      </c>
      <c r="AL97" s="185" t="e">
        <f t="shared" ca="1" si="41"/>
        <v>#VALUE!</v>
      </c>
      <c r="AM97" s="185" t="e">
        <f t="shared" ca="1" si="41"/>
        <v>#VALUE!</v>
      </c>
      <c r="AN97" s="185" t="e">
        <f t="shared" ca="1" si="41"/>
        <v>#VALUE!</v>
      </c>
      <c r="AO97" s="185" t="e">
        <f t="shared" ca="1" si="41"/>
        <v>#VALUE!</v>
      </c>
      <c r="AP97" s="185" t="e">
        <f t="shared" ca="1" si="41"/>
        <v>#VALUE!</v>
      </c>
    </row>
    <row r="98" spans="1:42">
      <c r="A98" s="57" t="str">
        <f>'[4]TS BYDem'!A37</f>
        <v>*</v>
      </c>
      <c r="B98" s="185" t="s">
        <v>288</v>
      </c>
      <c r="C98" s="185" t="s">
        <v>137</v>
      </c>
      <c r="D98" s="185" t="str">
        <f>'[4]TS BYDem'!D37</f>
        <v>IFAF</v>
      </c>
      <c r="E98" s="185" t="s">
        <v>137</v>
      </c>
      <c r="F98" s="185" t="s">
        <v>137</v>
      </c>
      <c r="G98" s="185" t="s">
        <v>137</v>
      </c>
      <c r="H98" s="185" t="s">
        <v>137</v>
      </c>
      <c r="I98" s="185">
        <v>0</v>
      </c>
      <c r="J98" s="185" t="str">
        <f>INDEX('[4]TS BYDem'!$J$10:$J$203,MATCH(D98,'[4]TS BYDem'!$D$10:$D$203,0))</f>
        <v/>
      </c>
      <c r="K98" s="185" t="e">
        <f t="shared" ca="1" si="42"/>
        <v>#VALUE!</v>
      </c>
      <c r="L98" s="185" t="e">
        <f t="shared" ca="1" si="42"/>
        <v>#VALUE!</v>
      </c>
      <c r="M98" s="185" t="e">
        <f t="shared" ca="1" si="42"/>
        <v>#VALUE!</v>
      </c>
      <c r="N98" s="185" t="e">
        <f t="shared" ca="1" si="42"/>
        <v>#VALUE!</v>
      </c>
      <c r="O98" s="185" t="e">
        <f t="shared" ca="1" si="42"/>
        <v>#VALUE!</v>
      </c>
      <c r="P98" s="185" t="e">
        <f t="shared" ca="1" si="42"/>
        <v>#VALUE!</v>
      </c>
      <c r="Q98" s="185" t="e">
        <f t="shared" ca="1" si="42"/>
        <v>#VALUE!</v>
      </c>
      <c r="R98" s="185" t="e">
        <f t="shared" ca="1" si="42"/>
        <v>#VALUE!</v>
      </c>
      <c r="S98" s="185" t="e">
        <f t="shared" ca="1" si="42"/>
        <v>#VALUE!</v>
      </c>
      <c r="T98" s="185" t="e">
        <f t="shared" ca="1" si="42"/>
        <v>#VALUE!</v>
      </c>
      <c r="U98" s="185" t="e">
        <f t="shared" ca="1" si="42"/>
        <v>#VALUE!</v>
      </c>
      <c r="V98" s="185" t="e">
        <f t="shared" ca="1" si="42"/>
        <v>#VALUE!</v>
      </c>
      <c r="W98" s="185" t="e">
        <f t="shared" ca="1" si="42"/>
        <v>#VALUE!</v>
      </c>
      <c r="X98" s="185" t="e">
        <f t="shared" ca="1" si="42"/>
        <v>#VALUE!</v>
      </c>
      <c r="Y98" s="185" t="e">
        <f t="shared" ca="1" si="42"/>
        <v>#VALUE!</v>
      </c>
      <c r="Z98" s="185" t="e">
        <f t="shared" ca="1" si="42"/>
        <v>#VALUE!</v>
      </c>
      <c r="AA98" s="185" t="e">
        <f t="shared" ca="1" si="42"/>
        <v>#VALUE!</v>
      </c>
      <c r="AB98" s="185" t="e">
        <f t="shared" ca="1" si="42"/>
        <v>#VALUE!</v>
      </c>
      <c r="AC98" s="185" t="e">
        <f t="shared" ca="1" si="42"/>
        <v>#VALUE!</v>
      </c>
      <c r="AD98" s="185" t="e">
        <f t="shared" ca="1" si="42"/>
        <v>#VALUE!</v>
      </c>
      <c r="AE98" s="185" t="e">
        <f t="shared" ca="1" si="42"/>
        <v>#VALUE!</v>
      </c>
      <c r="AF98" s="185" t="e">
        <f t="shared" ca="1" si="42"/>
        <v>#VALUE!</v>
      </c>
      <c r="AG98" s="185" t="e">
        <f t="shared" ca="1" si="42"/>
        <v>#VALUE!</v>
      </c>
      <c r="AH98" s="185" t="e">
        <f t="shared" ca="1" si="42"/>
        <v>#VALUE!</v>
      </c>
      <c r="AI98" s="185" t="e">
        <f t="shared" ca="1" si="41"/>
        <v>#VALUE!</v>
      </c>
      <c r="AJ98" s="185" t="e">
        <f t="shared" ca="1" si="41"/>
        <v>#VALUE!</v>
      </c>
      <c r="AK98" s="185" t="e">
        <f t="shared" ca="1" si="41"/>
        <v>#VALUE!</v>
      </c>
      <c r="AL98" s="185" t="e">
        <f t="shared" ca="1" si="41"/>
        <v>#VALUE!</v>
      </c>
      <c r="AM98" s="185" t="e">
        <f t="shared" ca="1" si="41"/>
        <v>#VALUE!</v>
      </c>
      <c r="AN98" s="185" t="e">
        <f t="shared" ca="1" si="41"/>
        <v>#VALUE!</v>
      </c>
      <c r="AO98" s="185" t="e">
        <f t="shared" ca="1" si="41"/>
        <v>#VALUE!</v>
      </c>
      <c r="AP98" s="185" t="e">
        <f t="shared" ca="1" si="41"/>
        <v>#VALUE!</v>
      </c>
    </row>
    <row r="99" spans="1:42">
      <c r="A99" s="57" t="str">
        <f>'[4]TS BYDem'!A38</f>
        <v>*</v>
      </c>
      <c r="B99" s="185" t="s">
        <v>288</v>
      </c>
      <c r="C99" s="185" t="s">
        <v>137</v>
      </c>
      <c r="D99" s="185" t="str">
        <f>'[4]TS BYDem'!D38</f>
        <v>IFAO</v>
      </c>
      <c r="E99" s="185" t="s">
        <v>137</v>
      </c>
      <c r="F99" s="185" t="s">
        <v>137</v>
      </c>
      <c r="G99" s="185" t="s">
        <v>137</v>
      </c>
      <c r="H99" s="185" t="s">
        <v>137</v>
      </c>
      <c r="I99" s="185">
        <v>0</v>
      </c>
      <c r="J99" s="185" t="str">
        <f>INDEX('[4]TS BYDem'!$J$10:$J$203,MATCH(D99,'[4]TS BYDem'!$D$10:$D$203,0))</f>
        <v/>
      </c>
      <c r="K99" s="185" t="e">
        <f t="shared" ca="1" si="42"/>
        <v>#VALUE!</v>
      </c>
      <c r="L99" s="185" t="e">
        <f t="shared" ca="1" si="42"/>
        <v>#VALUE!</v>
      </c>
      <c r="M99" s="185" t="e">
        <f t="shared" ca="1" si="42"/>
        <v>#VALUE!</v>
      </c>
      <c r="N99" s="185" t="e">
        <f t="shared" ca="1" si="42"/>
        <v>#VALUE!</v>
      </c>
      <c r="O99" s="185" t="e">
        <f t="shared" ca="1" si="42"/>
        <v>#VALUE!</v>
      </c>
      <c r="P99" s="185" t="e">
        <f t="shared" ca="1" si="42"/>
        <v>#VALUE!</v>
      </c>
      <c r="Q99" s="185" t="e">
        <f t="shared" ca="1" si="42"/>
        <v>#VALUE!</v>
      </c>
      <c r="R99" s="185" t="e">
        <f t="shared" ca="1" si="42"/>
        <v>#VALUE!</v>
      </c>
      <c r="S99" s="185" t="e">
        <f t="shared" ca="1" si="42"/>
        <v>#VALUE!</v>
      </c>
      <c r="T99" s="185" t="e">
        <f t="shared" ca="1" si="42"/>
        <v>#VALUE!</v>
      </c>
      <c r="U99" s="185" t="e">
        <f t="shared" ca="1" si="42"/>
        <v>#VALUE!</v>
      </c>
      <c r="V99" s="185" t="e">
        <f t="shared" ca="1" si="42"/>
        <v>#VALUE!</v>
      </c>
      <c r="W99" s="185" t="e">
        <f t="shared" ca="1" si="42"/>
        <v>#VALUE!</v>
      </c>
      <c r="X99" s="185" t="e">
        <f t="shared" ca="1" si="42"/>
        <v>#VALUE!</v>
      </c>
      <c r="Y99" s="185" t="e">
        <f t="shared" ca="1" si="42"/>
        <v>#VALUE!</v>
      </c>
      <c r="Z99" s="185" t="e">
        <f t="shared" ca="1" si="42"/>
        <v>#VALUE!</v>
      </c>
      <c r="AA99" s="185" t="e">
        <f t="shared" ca="1" si="42"/>
        <v>#VALUE!</v>
      </c>
      <c r="AB99" s="185" t="e">
        <f t="shared" ca="1" si="42"/>
        <v>#VALUE!</v>
      </c>
      <c r="AC99" s="185" t="e">
        <f t="shared" ca="1" si="42"/>
        <v>#VALUE!</v>
      </c>
      <c r="AD99" s="185" t="e">
        <f t="shared" ca="1" si="42"/>
        <v>#VALUE!</v>
      </c>
      <c r="AE99" s="185" t="e">
        <f t="shared" ca="1" si="42"/>
        <v>#VALUE!</v>
      </c>
      <c r="AF99" s="185" t="e">
        <f t="shared" ca="1" si="42"/>
        <v>#VALUE!</v>
      </c>
      <c r="AG99" s="185" t="e">
        <f t="shared" ca="1" si="42"/>
        <v>#VALUE!</v>
      </c>
      <c r="AH99" s="185" t="e">
        <f t="shared" ca="1" si="42"/>
        <v>#VALUE!</v>
      </c>
      <c r="AI99" s="185" t="e">
        <f t="shared" ca="1" si="41"/>
        <v>#VALUE!</v>
      </c>
      <c r="AJ99" s="185" t="e">
        <f t="shared" ca="1" si="41"/>
        <v>#VALUE!</v>
      </c>
      <c r="AK99" s="185" t="e">
        <f t="shared" ca="1" si="41"/>
        <v>#VALUE!</v>
      </c>
      <c r="AL99" s="185" t="e">
        <f t="shared" ca="1" si="41"/>
        <v>#VALUE!</v>
      </c>
      <c r="AM99" s="185" t="e">
        <f t="shared" ca="1" si="41"/>
        <v>#VALUE!</v>
      </c>
      <c r="AN99" s="185" t="e">
        <f t="shared" ca="1" si="41"/>
        <v>#VALUE!</v>
      </c>
      <c r="AO99" s="185" t="e">
        <f t="shared" ca="1" si="41"/>
        <v>#VALUE!</v>
      </c>
      <c r="AP99" s="185" t="e">
        <f t="shared" ca="1" si="41"/>
        <v>#VALUE!</v>
      </c>
    </row>
    <row r="100" spans="1:42">
      <c r="A100" s="57" t="str">
        <f>'[4]TS BYDem'!A39</f>
        <v>*</v>
      </c>
      <c r="B100" s="185" t="s">
        <v>288</v>
      </c>
      <c r="C100" s="185" t="s">
        <v>137</v>
      </c>
      <c r="D100" s="185" t="str">
        <f>'[4]TS BYDem'!D39</f>
        <v>IFAE</v>
      </c>
      <c r="E100" s="185" t="s">
        <v>137</v>
      </c>
      <c r="F100" s="185" t="s">
        <v>137</v>
      </c>
      <c r="G100" s="185" t="s">
        <v>137</v>
      </c>
      <c r="H100" s="185" t="s">
        <v>137</v>
      </c>
      <c r="I100" s="185">
        <v>0</v>
      </c>
      <c r="J100" s="185" t="str">
        <f>INDEX('[4]TS BYDem'!$J$10:$J$203,MATCH(D100,'[4]TS BYDem'!$D$10:$D$203,0))</f>
        <v/>
      </c>
      <c r="K100" s="185" t="e">
        <f t="shared" ca="1" si="42"/>
        <v>#VALUE!</v>
      </c>
      <c r="L100" s="185" t="e">
        <f t="shared" ca="1" si="42"/>
        <v>#VALUE!</v>
      </c>
      <c r="M100" s="185" t="e">
        <f t="shared" ca="1" si="42"/>
        <v>#VALUE!</v>
      </c>
      <c r="N100" s="185" t="e">
        <f t="shared" ca="1" si="42"/>
        <v>#VALUE!</v>
      </c>
      <c r="O100" s="185" t="e">
        <f t="shared" ca="1" si="42"/>
        <v>#VALUE!</v>
      </c>
      <c r="P100" s="185" t="e">
        <f t="shared" ca="1" si="42"/>
        <v>#VALUE!</v>
      </c>
      <c r="Q100" s="185" t="e">
        <f t="shared" ca="1" si="42"/>
        <v>#VALUE!</v>
      </c>
      <c r="R100" s="185" t="e">
        <f t="shared" ca="1" si="42"/>
        <v>#VALUE!</v>
      </c>
      <c r="S100" s="185" t="e">
        <f t="shared" ca="1" si="42"/>
        <v>#VALUE!</v>
      </c>
      <c r="T100" s="185" t="e">
        <f t="shared" ca="1" si="42"/>
        <v>#VALUE!</v>
      </c>
      <c r="U100" s="185" t="e">
        <f t="shared" ca="1" si="42"/>
        <v>#VALUE!</v>
      </c>
      <c r="V100" s="185" t="e">
        <f t="shared" ca="1" si="42"/>
        <v>#VALUE!</v>
      </c>
      <c r="W100" s="185" t="e">
        <f t="shared" ca="1" si="42"/>
        <v>#VALUE!</v>
      </c>
      <c r="X100" s="185" t="e">
        <f t="shared" ca="1" si="42"/>
        <v>#VALUE!</v>
      </c>
      <c r="Y100" s="185" t="e">
        <f t="shared" ca="1" si="42"/>
        <v>#VALUE!</v>
      </c>
      <c r="Z100" s="185" t="e">
        <f t="shared" ca="1" si="42"/>
        <v>#VALUE!</v>
      </c>
      <c r="AA100" s="185" t="e">
        <f t="shared" ca="1" si="42"/>
        <v>#VALUE!</v>
      </c>
      <c r="AB100" s="185" t="e">
        <f t="shared" ca="1" si="42"/>
        <v>#VALUE!</v>
      </c>
      <c r="AC100" s="185" t="e">
        <f t="shared" ca="1" si="42"/>
        <v>#VALUE!</v>
      </c>
      <c r="AD100" s="185" t="e">
        <f t="shared" ca="1" si="42"/>
        <v>#VALUE!</v>
      </c>
      <c r="AE100" s="185" t="e">
        <f t="shared" ca="1" si="42"/>
        <v>#VALUE!</v>
      </c>
      <c r="AF100" s="185" t="e">
        <f t="shared" ca="1" si="42"/>
        <v>#VALUE!</v>
      </c>
      <c r="AG100" s="185" t="e">
        <f t="shared" ca="1" si="42"/>
        <v>#VALUE!</v>
      </c>
      <c r="AH100" s="185" t="e">
        <f t="shared" ca="1" si="42"/>
        <v>#VALUE!</v>
      </c>
      <c r="AI100" s="185" t="e">
        <f t="shared" ca="1" si="41"/>
        <v>#VALUE!</v>
      </c>
      <c r="AJ100" s="185" t="e">
        <f t="shared" ca="1" si="41"/>
        <v>#VALUE!</v>
      </c>
      <c r="AK100" s="185" t="e">
        <f t="shared" ca="1" si="41"/>
        <v>#VALUE!</v>
      </c>
      <c r="AL100" s="185" t="e">
        <f t="shared" ca="1" si="41"/>
        <v>#VALUE!</v>
      </c>
      <c r="AM100" s="185" t="e">
        <f t="shared" ca="1" si="41"/>
        <v>#VALUE!</v>
      </c>
      <c r="AN100" s="185" t="e">
        <f t="shared" ca="1" si="41"/>
        <v>#VALUE!</v>
      </c>
      <c r="AO100" s="185" t="e">
        <f t="shared" ca="1" si="41"/>
        <v>#VALUE!</v>
      </c>
      <c r="AP100" s="185" t="e">
        <f t="shared" ca="1" si="41"/>
        <v>#VALUE!</v>
      </c>
    </row>
    <row r="101" spans="1:42">
      <c r="A101" s="57" t="str">
        <f>'[4]TS BYDem'!A40</f>
        <v>*</v>
      </c>
      <c r="B101" s="185" t="s">
        <v>288</v>
      </c>
      <c r="C101" s="185" t="s">
        <v>137</v>
      </c>
      <c r="D101" s="185">
        <f>'[4]TS BYDem'!D40</f>
        <v>0</v>
      </c>
      <c r="E101" s="185" t="s">
        <v>137</v>
      </c>
      <c r="F101" s="185" t="s">
        <v>137</v>
      </c>
      <c r="G101" s="185" t="s">
        <v>137</v>
      </c>
      <c r="H101" s="185" t="s">
        <v>137</v>
      </c>
      <c r="I101" s="185">
        <v>0</v>
      </c>
      <c r="J101" s="185" t="str">
        <f>INDEX('[4]TS BYDem'!$J$10:$J$203,MATCH(D101,'[4]TS BYDem'!$D$10:$D$203,0))</f>
        <v/>
      </c>
      <c r="K101" s="185" t="e">
        <f t="shared" ca="1" si="42"/>
        <v>#VALUE!</v>
      </c>
      <c r="L101" s="185" t="e">
        <f t="shared" ca="1" si="42"/>
        <v>#VALUE!</v>
      </c>
      <c r="M101" s="185" t="e">
        <f t="shared" ca="1" si="42"/>
        <v>#VALUE!</v>
      </c>
      <c r="N101" s="185" t="e">
        <f t="shared" ca="1" si="42"/>
        <v>#VALUE!</v>
      </c>
      <c r="O101" s="185" t="e">
        <f t="shared" ca="1" si="42"/>
        <v>#VALUE!</v>
      </c>
      <c r="P101" s="185" t="e">
        <f t="shared" ca="1" si="42"/>
        <v>#VALUE!</v>
      </c>
      <c r="Q101" s="185" t="e">
        <f t="shared" ca="1" si="42"/>
        <v>#VALUE!</v>
      </c>
      <c r="R101" s="185" t="e">
        <f t="shared" ca="1" si="42"/>
        <v>#VALUE!</v>
      </c>
      <c r="S101" s="185" t="e">
        <f t="shared" ca="1" si="42"/>
        <v>#VALUE!</v>
      </c>
      <c r="T101" s="185" t="e">
        <f t="shared" ca="1" si="42"/>
        <v>#VALUE!</v>
      </c>
      <c r="U101" s="185" t="e">
        <f t="shared" ca="1" si="42"/>
        <v>#VALUE!</v>
      </c>
      <c r="V101" s="185" t="e">
        <f t="shared" ca="1" si="42"/>
        <v>#VALUE!</v>
      </c>
      <c r="W101" s="185" t="e">
        <f t="shared" ca="1" si="42"/>
        <v>#VALUE!</v>
      </c>
      <c r="X101" s="185" t="e">
        <f t="shared" ca="1" si="42"/>
        <v>#VALUE!</v>
      </c>
      <c r="Y101" s="185" t="e">
        <f t="shared" ca="1" si="42"/>
        <v>#VALUE!</v>
      </c>
      <c r="Z101" s="185" t="e">
        <f t="shared" ca="1" si="42"/>
        <v>#VALUE!</v>
      </c>
      <c r="AA101" s="185" t="e">
        <f t="shared" ca="1" si="42"/>
        <v>#VALUE!</v>
      </c>
      <c r="AB101" s="185" t="e">
        <f t="shared" ca="1" si="42"/>
        <v>#VALUE!</v>
      </c>
      <c r="AC101" s="185" t="e">
        <f t="shared" ca="1" si="42"/>
        <v>#VALUE!</v>
      </c>
      <c r="AD101" s="185" t="e">
        <f t="shared" ca="1" si="42"/>
        <v>#VALUE!</v>
      </c>
      <c r="AE101" s="185" t="e">
        <f t="shared" ca="1" si="42"/>
        <v>#VALUE!</v>
      </c>
      <c r="AF101" s="185" t="e">
        <f t="shared" ca="1" si="42"/>
        <v>#VALUE!</v>
      </c>
      <c r="AG101" s="185" t="e">
        <f t="shared" ca="1" si="42"/>
        <v>#VALUE!</v>
      </c>
      <c r="AH101" s="185" t="e">
        <f t="shared" ca="1" si="42"/>
        <v>#VALUE!</v>
      </c>
      <c r="AI101" s="185" t="e">
        <f t="shared" ca="1" si="41"/>
        <v>#VALUE!</v>
      </c>
      <c r="AJ101" s="185" t="e">
        <f t="shared" ca="1" si="41"/>
        <v>#VALUE!</v>
      </c>
      <c r="AK101" s="185" t="e">
        <f t="shared" ca="1" si="41"/>
        <v>#VALUE!</v>
      </c>
      <c r="AL101" s="185" t="e">
        <f t="shared" ca="1" si="41"/>
        <v>#VALUE!</v>
      </c>
      <c r="AM101" s="185" t="e">
        <f t="shared" ca="1" si="41"/>
        <v>#VALUE!</v>
      </c>
      <c r="AN101" s="185" t="e">
        <f t="shared" ca="1" si="41"/>
        <v>#VALUE!</v>
      </c>
      <c r="AO101" s="185" t="e">
        <f t="shared" ca="1" si="41"/>
        <v>#VALUE!</v>
      </c>
      <c r="AP101" s="185" t="e">
        <f t="shared" ca="1" si="41"/>
        <v>#VALUE!</v>
      </c>
    </row>
    <row r="102" spans="1:42">
      <c r="A102" s="57" t="str">
        <f>'[4]TS BYDem'!A41</f>
        <v>*</v>
      </c>
      <c r="B102" s="185" t="s">
        <v>288</v>
      </c>
      <c r="C102" s="185" t="s">
        <v>137</v>
      </c>
      <c r="D102" s="185" t="str">
        <f>'[4]TS BYDem'!D41</f>
        <v>IFAS</v>
      </c>
      <c r="E102" s="185" t="s">
        <v>137</v>
      </c>
      <c r="F102" s="185" t="s">
        <v>137</v>
      </c>
      <c r="G102" s="185" t="s">
        <v>137</v>
      </c>
      <c r="H102" s="185" t="s">
        <v>137</v>
      </c>
      <c r="I102" s="185">
        <v>0</v>
      </c>
      <c r="J102" s="185" t="str">
        <f>INDEX('[4]TS BYDem'!$J$10:$J$203,MATCH(D102,'[4]TS BYDem'!$D$10:$D$203,0))</f>
        <v/>
      </c>
      <c r="K102" s="185" t="e">
        <f t="shared" ca="1" si="42"/>
        <v>#VALUE!</v>
      </c>
      <c r="L102" s="185" t="e">
        <f t="shared" ca="1" si="42"/>
        <v>#VALUE!</v>
      </c>
      <c r="M102" s="185" t="e">
        <f t="shared" ca="1" si="42"/>
        <v>#VALUE!</v>
      </c>
      <c r="N102" s="185" t="e">
        <f t="shared" ca="1" si="42"/>
        <v>#VALUE!</v>
      </c>
      <c r="O102" s="185" t="e">
        <f t="shared" ca="1" si="42"/>
        <v>#VALUE!</v>
      </c>
      <c r="P102" s="185" t="e">
        <f t="shared" ca="1" si="42"/>
        <v>#VALUE!</v>
      </c>
      <c r="Q102" s="185" t="e">
        <f t="shared" ca="1" si="42"/>
        <v>#VALUE!</v>
      </c>
      <c r="R102" s="185" t="e">
        <f t="shared" ca="1" si="42"/>
        <v>#VALUE!</v>
      </c>
      <c r="S102" s="185" t="e">
        <f t="shared" ca="1" si="42"/>
        <v>#VALUE!</v>
      </c>
      <c r="T102" s="185" t="e">
        <f t="shared" ca="1" si="42"/>
        <v>#VALUE!</v>
      </c>
      <c r="U102" s="185" t="e">
        <f t="shared" ca="1" si="42"/>
        <v>#VALUE!</v>
      </c>
      <c r="V102" s="185" t="e">
        <f t="shared" ca="1" si="42"/>
        <v>#VALUE!</v>
      </c>
      <c r="W102" s="185" t="e">
        <f t="shared" ca="1" si="42"/>
        <v>#VALUE!</v>
      </c>
      <c r="X102" s="185" t="e">
        <f t="shared" ca="1" si="42"/>
        <v>#VALUE!</v>
      </c>
      <c r="Y102" s="185" t="e">
        <f t="shared" ca="1" si="42"/>
        <v>#VALUE!</v>
      </c>
      <c r="Z102" s="185" t="e">
        <f t="shared" ca="1" si="42"/>
        <v>#VALUE!</v>
      </c>
      <c r="AA102" s="185" t="e">
        <f t="shared" ca="1" si="42"/>
        <v>#VALUE!</v>
      </c>
      <c r="AB102" s="185" t="e">
        <f t="shared" ca="1" si="42"/>
        <v>#VALUE!</v>
      </c>
      <c r="AC102" s="185" t="e">
        <f t="shared" ca="1" si="42"/>
        <v>#VALUE!</v>
      </c>
      <c r="AD102" s="185" t="e">
        <f t="shared" ca="1" si="42"/>
        <v>#VALUE!</v>
      </c>
      <c r="AE102" s="185" t="e">
        <f t="shared" ca="1" si="42"/>
        <v>#VALUE!</v>
      </c>
      <c r="AF102" s="185" t="e">
        <f t="shared" ca="1" si="42"/>
        <v>#VALUE!</v>
      </c>
      <c r="AG102" s="185" t="e">
        <f t="shared" ca="1" si="42"/>
        <v>#VALUE!</v>
      </c>
      <c r="AH102" s="185" t="e">
        <f t="shared" ca="1" si="42"/>
        <v>#VALUE!</v>
      </c>
      <c r="AI102" s="185" t="e">
        <f t="shared" ca="1" si="41"/>
        <v>#VALUE!</v>
      </c>
      <c r="AJ102" s="185" t="e">
        <f t="shared" ca="1" si="41"/>
        <v>#VALUE!</v>
      </c>
      <c r="AK102" s="185" t="e">
        <f t="shared" ca="1" si="41"/>
        <v>#VALUE!</v>
      </c>
      <c r="AL102" s="185" t="e">
        <f t="shared" ca="1" si="41"/>
        <v>#VALUE!</v>
      </c>
      <c r="AM102" s="185" t="e">
        <f t="shared" ca="1" si="41"/>
        <v>#VALUE!</v>
      </c>
      <c r="AN102" s="185" t="e">
        <f t="shared" ca="1" si="41"/>
        <v>#VALUE!</v>
      </c>
      <c r="AO102" s="185" t="e">
        <f t="shared" ca="1" si="41"/>
        <v>#VALUE!</v>
      </c>
      <c r="AP102" s="185" t="e">
        <f t="shared" ca="1" si="41"/>
        <v>#VALUE!</v>
      </c>
    </row>
    <row r="103" spans="1:42">
      <c r="A103" s="57" t="str">
        <f>'[4]TS BYDem'!A42</f>
        <v>*</v>
      </c>
      <c r="B103" s="185" t="s">
        <v>288</v>
      </c>
      <c r="C103" s="185" t="s">
        <v>137</v>
      </c>
      <c r="D103" s="185" t="str">
        <f>'[4]TS BYDem'!D42</f>
        <v>IFAS</v>
      </c>
      <c r="E103" s="185" t="s">
        <v>137</v>
      </c>
      <c r="F103" s="185" t="s">
        <v>137</v>
      </c>
      <c r="G103" s="185" t="s">
        <v>137</v>
      </c>
      <c r="H103" s="185" t="s">
        <v>137</v>
      </c>
      <c r="I103" s="185">
        <v>0</v>
      </c>
      <c r="J103" s="185" t="str">
        <f>INDEX('[4]TS BYDem'!$J$10:$J$203,MATCH(D103,'[4]TS BYDem'!$D$10:$D$203,0))</f>
        <v/>
      </c>
      <c r="K103" s="185" t="e">
        <f t="shared" ca="1" si="42"/>
        <v>#VALUE!</v>
      </c>
      <c r="L103" s="185" t="e">
        <f t="shared" ca="1" si="42"/>
        <v>#VALUE!</v>
      </c>
      <c r="M103" s="185" t="e">
        <f t="shared" ca="1" si="42"/>
        <v>#VALUE!</v>
      </c>
      <c r="N103" s="185" t="e">
        <f t="shared" ca="1" si="42"/>
        <v>#VALUE!</v>
      </c>
      <c r="O103" s="185" t="e">
        <f t="shared" ca="1" si="42"/>
        <v>#VALUE!</v>
      </c>
      <c r="P103" s="185" t="e">
        <f t="shared" ca="1" si="42"/>
        <v>#VALUE!</v>
      </c>
      <c r="Q103" s="185" t="e">
        <f t="shared" ca="1" si="42"/>
        <v>#VALUE!</v>
      </c>
      <c r="R103" s="185" t="e">
        <f t="shared" ca="1" si="42"/>
        <v>#VALUE!</v>
      </c>
      <c r="S103" s="185" t="e">
        <f t="shared" ca="1" si="42"/>
        <v>#VALUE!</v>
      </c>
      <c r="T103" s="185" t="e">
        <f t="shared" ca="1" si="42"/>
        <v>#VALUE!</v>
      </c>
      <c r="U103" s="185" t="e">
        <f t="shared" ca="1" si="42"/>
        <v>#VALUE!</v>
      </c>
      <c r="V103" s="185" t="e">
        <f t="shared" ca="1" si="42"/>
        <v>#VALUE!</v>
      </c>
      <c r="W103" s="185" t="e">
        <f t="shared" ca="1" si="42"/>
        <v>#VALUE!</v>
      </c>
      <c r="X103" s="185" t="e">
        <f t="shared" ca="1" si="42"/>
        <v>#VALUE!</v>
      </c>
      <c r="Y103" s="185" t="e">
        <f t="shared" ca="1" si="42"/>
        <v>#VALUE!</v>
      </c>
      <c r="Z103" s="185" t="e">
        <f t="shared" ref="Z103:AO111" ca="1" si="43">Z$91/Y$91*Y103</f>
        <v>#VALUE!</v>
      </c>
      <c r="AA103" s="185" t="e">
        <f t="shared" ca="1" si="43"/>
        <v>#VALUE!</v>
      </c>
      <c r="AB103" s="185" t="e">
        <f t="shared" ca="1" si="43"/>
        <v>#VALUE!</v>
      </c>
      <c r="AC103" s="185" t="e">
        <f t="shared" ca="1" si="43"/>
        <v>#VALUE!</v>
      </c>
      <c r="AD103" s="185" t="e">
        <f t="shared" ca="1" si="43"/>
        <v>#VALUE!</v>
      </c>
      <c r="AE103" s="185" t="e">
        <f t="shared" ca="1" si="43"/>
        <v>#VALUE!</v>
      </c>
      <c r="AF103" s="185" t="e">
        <f t="shared" ca="1" si="43"/>
        <v>#VALUE!</v>
      </c>
      <c r="AG103" s="185" t="e">
        <f t="shared" ca="1" si="43"/>
        <v>#VALUE!</v>
      </c>
      <c r="AH103" s="185" t="e">
        <f t="shared" ca="1" si="43"/>
        <v>#VALUE!</v>
      </c>
      <c r="AI103" s="185" t="e">
        <f t="shared" ca="1" si="41"/>
        <v>#VALUE!</v>
      </c>
      <c r="AJ103" s="185" t="e">
        <f t="shared" ca="1" si="41"/>
        <v>#VALUE!</v>
      </c>
      <c r="AK103" s="185" t="e">
        <f t="shared" ca="1" si="41"/>
        <v>#VALUE!</v>
      </c>
      <c r="AL103" s="185" t="e">
        <f t="shared" ca="1" si="41"/>
        <v>#VALUE!</v>
      </c>
      <c r="AM103" s="185" t="e">
        <f t="shared" ca="1" si="41"/>
        <v>#VALUE!</v>
      </c>
      <c r="AN103" s="185" t="e">
        <f t="shared" ca="1" si="41"/>
        <v>#VALUE!</v>
      </c>
      <c r="AO103" s="185" t="e">
        <f t="shared" ca="1" si="41"/>
        <v>#VALUE!</v>
      </c>
      <c r="AP103" s="185" t="e">
        <f t="shared" ca="1" si="41"/>
        <v>#VALUE!</v>
      </c>
    </row>
    <row r="104" spans="1:42">
      <c r="A104" s="57" t="str">
        <f>'[4]TS BYDem'!A43</f>
        <v>*</v>
      </c>
      <c r="B104" s="185" t="s">
        <v>288</v>
      </c>
      <c r="C104" s="185" t="s">
        <v>137</v>
      </c>
      <c r="D104" s="185" t="str">
        <f>'[4]TS BYDem'!D43</f>
        <v>IFAS</v>
      </c>
      <c r="E104" s="185" t="s">
        <v>137</v>
      </c>
      <c r="F104" s="185" t="s">
        <v>137</v>
      </c>
      <c r="G104" s="185" t="s">
        <v>137</v>
      </c>
      <c r="H104" s="185" t="s">
        <v>137</v>
      </c>
      <c r="I104" s="185">
        <v>0</v>
      </c>
      <c r="J104" s="185" t="str">
        <f>INDEX('[4]TS BYDem'!$J$10:$J$203,MATCH(D104,'[4]TS BYDem'!$D$10:$D$203,0))</f>
        <v/>
      </c>
      <c r="K104" s="185" t="e">
        <f t="shared" ref="K104:Y111" ca="1" si="44">K$91/J$91*J104</f>
        <v>#VALUE!</v>
      </c>
      <c r="L104" s="185" t="e">
        <f t="shared" ca="1" si="44"/>
        <v>#VALUE!</v>
      </c>
      <c r="M104" s="185" t="e">
        <f t="shared" ca="1" si="44"/>
        <v>#VALUE!</v>
      </c>
      <c r="N104" s="185" t="e">
        <f t="shared" ca="1" si="44"/>
        <v>#VALUE!</v>
      </c>
      <c r="O104" s="185" t="e">
        <f t="shared" ca="1" si="44"/>
        <v>#VALUE!</v>
      </c>
      <c r="P104" s="185" t="e">
        <f t="shared" ca="1" si="44"/>
        <v>#VALUE!</v>
      </c>
      <c r="Q104" s="185" t="e">
        <f t="shared" ca="1" si="44"/>
        <v>#VALUE!</v>
      </c>
      <c r="R104" s="185" t="e">
        <f t="shared" ca="1" si="44"/>
        <v>#VALUE!</v>
      </c>
      <c r="S104" s="185" t="e">
        <f t="shared" ca="1" si="44"/>
        <v>#VALUE!</v>
      </c>
      <c r="T104" s="185" t="e">
        <f t="shared" ca="1" si="44"/>
        <v>#VALUE!</v>
      </c>
      <c r="U104" s="185" t="e">
        <f t="shared" ca="1" si="44"/>
        <v>#VALUE!</v>
      </c>
      <c r="V104" s="185" t="e">
        <f t="shared" ca="1" si="44"/>
        <v>#VALUE!</v>
      </c>
      <c r="W104" s="185" t="e">
        <f t="shared" ca="1" si="44"/>
        <v>#VALUE!</v>
      </c>
      <c r="X104" s="185" t="e">
        <f t="shared" ca="1" si="44"/>
        <v>#VALUE!</v>
      </c>
      <c r="Y104" s="185" t="e">
        <f t="shared" ca="1" si="44"/>
        <v>#VALUE!</v>
      </c>
      <c r="Z104" s="185" t="e">
        <f t="shared" ca="1" si="43"/>
        <v>#VALUE!</v>
      </c>
      <c r="AA104" s="185" t="e">
        <f t="shared" ca="1" si="43"/>
        <v>#VALUE!</v>
      </c>
      <c r="AB104" s="185" t="e">
        <f t="shared" ca="1" si="43"/>
        <v>#VALUE!</v>
      </c>
      <c r="AC104" s="185" t="e">
        <f t="shared" ca="1" si="43"/>
        <v>#VALUE!</v>
      </c>
      <c r="AD104" s="185" t="e">
        <f t="shared" ca="1" si="43"/>
        <v>#VALUE!</v>
      </c>
      <c r="AE104" s="185" t="e">
        <f t="shared" ca="1" si="43"/>
        <v>#VALUE!</v>
      </c>
      <c r="AF104" s="185" t="e">
        <f t="shared" ca="1" si="43"/>
        <v>#VALUE!</v>
      </c>
      <c r="AG104" s="185" t="e">
        <f t="shared" ca="1" si="43"/>
        <v>#VALUE!</v>
      </c>
      <c r="AH104" s="185" t="e">
        <f t="shared" ca="1" si="43"/>
        <v>#VALUE!</v>
      </c>
      <c r="AI104" s="185" t="e">
        <f t="shared" ca="1" si="41"/>
        <v>#VALUE!</v>
      </c>
      <c r="AJ104" s="185" t="e">
        <f t="shared" ca="1" si="41"/>
        <v>#VALUE!</v>
      </c>
      <c r="AK104" s="185" t="e">
        <f t="shared" ca="1" si="41"/>
        <v>#VALUE!</v>
      </c>
      <c r="AL104" s="185" t="e">
        <f t="shared" ca="1" si="41"/>
        <v>#VALUE!</v>
      </c>
      <c r="AM104" s="185" t="e">
        <f t="shared" ca="1" si="41"/>
        <v>#VALUE!</v>
      </c>
      <c r="AN104" s="185" t="e">
        <f t="shared" ca="1" si="41"/>
        <v>#VALUE!</v>
      </c>
      <c r="AO104" s="185" t="e">
        <f t="shared" ca="1" si="41"/>
        <v>#VALUE!</v>
      </c>
      <c r="AP104" s="185" t="e">
        <f t="shared" ca="1" si="41"/>
        <v>#VALUE!</v>
      </c>
    </row>
    <row r="105" spans="1:42">
      <c r="A105" s="57" t="str">
        <f>'[4]TS BYDem'!A44</f>
        <v>*</v>
      </c>
      <c r="B105" s="185" t="s">
        <v>288</v>
      </c>
      <c r="C105" s="185" t="s">
        <v>137</v>
      </c>
      <c r="D105" s="185" t="str">
        <f>'[4]TS BYDem'!D44</f>
        <v>IFAS</v>
      </c>
      <c r="E105" s="185" t="s">
        <v>137</v>
      </c>
      <c r="F105" s="185" t="s">
        <v>137</v>
      </c>
      <c r="G105" s="185" t="s">
        <v>137</v>
      </c>
      <c r="H105" s="185" t="s">
        <v>137</v>
      </c>
      <c r="I105" s="185">
        <v>0</v>
      </c>
      <c r="J105" s="185" t="str">
        <f>INDEX('[4]TS BYDem'!$J$10:$J$203,MATCH(D105,'[4]TS BYDem'!$D$10:$D$203,0))</f>
        <v/>
      </c>
      <c r="K105" s="185" t="e">
        <f t="shared" ca="1" si="44"/>
        <v>#VALUE!</v>
      </c>
      <c r="L105" s="185" t="e">
        <f t="shared" ca="1" si="44"/>
        <v>#VALUE!</v>
      </c>
      <c r="M105" s="185" t="e">
        <f t="shared" ca="1" si="44"/>
        <v>#VALUE!</v>
      </c>
      <c r="N105" s="185" t="e">
        <f t="shared" ca="1" si="44"/>
        <v>#VALUE!</v>
      </c>
      <c r="O105" s="185" t="e">
        <f t="shared" ca="1" si="44"/>
        <v>#VALUE!</v>
      </c>
      <c r="P105" s="185" t="e">
        <f t="shared" ca="1" si="44"/>
        <v>#VALUE!</v>
      </c>
      <c r="Q105" s="185" t="e">
        <f t="shared" ca="1" si="44"/>
        <v>#VALUE!</v>
      </c>
      <c r="R105" s="185" t="e">
        <f t="shared" ca="1" si="44"/>
        <v>#VALUE!</v>
      </c>
      <c r="S105" s="185" t="e">
        <f t="shared" ca="1" si="44"/>
        <v>#VALUE!</v>
      </c>
      <c r="T105" s="185" t="e">
        <f t="shared" ca="1" si="44"/>
        <v>#VALUE!</v>
      </c>
      <c r="U105" s="185" t="e">
        <f t="shared" ca="1" si="44"/>
        <v>#VALUE!</v>
      </c>
      <c r="V105" s="185" t="e">
        <f t="shared" ca="1" si="44"/>
        <v>#VALUE!</v>
      </c>
      <c r="W105" s="185" t="e">
        <f t="shared" ca="1" si="44"/>
        <v>#VALUE!</v>
      </c>
      <c r="X105" s="185" t="e">
        <f t="shared" ca="1" si="44"/>
        <v>#VALUE!</v>
      </c>
      <c r="Y105" s="185" t="e">
        <f t="shared" ca="1" si="44"/>
        <v>#VALUE!</v>
      </c>
      <c r="Z105" s="185" t="e">
        <f t="shared" ca="1" si="43"/>
        <v>#VALUE!</v>
      </c>
      <c r="AA105" s="185" t="e">
        <f t="shared" ca="1" si="43"/>
        <v>#VALUE!</v>
      </c>
      <c r="AB105" s="185" t="e">
        <f t="shared" ca="1" si="43"/>
        <v>#VALUE!</v>
      </c>
      <c r="AC105" s="185" t="e">
        <f t="shared" ca="1" si="43"/>
        <v>#VALUE!</v>
      </c>
      <c r="AD105" s="185" t="e">
        <f t="shared" ca="1" si="43"/>
        <v>#VALUE!</v>
      </c>
      <c r="AE105" s="185" t="e">
        <f t="shared" ca="1" si="43"/>
        <v>#VALUE!</v>
      </c>
      <c r="AF105" s="185" t="e">
        <f t="shared" ca="1" si="43"/>
        <v>#VALUE!</v>
      </c>
      <c r="AG105" s="185" t="e">
        <f t="shared" ca="1" si="43"/>
        <v>#VALUE!</v>
      </c>
      <c r="AH105" s="185" t="e">
        <f t="shared" ca="1" si="43"/>
        <v>#VALUE!</v>
      </c>
      <c r="AI105" s="185" t="e">
        <f t="shared" ca="1" si="41"/>
        <v>#VALUE!</v>
      </c>
      <c r="AJ105" s="185" t="e">
        <f t="shared" ca="1" si="41"/>
        <v>#VALUE!</v>
      </c>
      <c r="AK105" s="185" t="e">
        <f t="shared" ca="1" si="41"/>
        <v>#VALUE!</v>
      </c>
      <c r="AL105" s="185" t="e">
        <f t="shared" ca="1" si="41"/>
        <v>#VALUE!</v>
      </c>
      <c r="AM105" s="185" t="e">
        <f t="shared" ca="1" si="41"/>
        <v>#VALUE!</v>
      </c>
      <c r="AN105" s="185" t="e">
        <f t="shared" ca="1" si="41"/>
        <v>#VALUE!</v>
      </c>
      <c r="AO105" s="185" t="e">
        <f t="shared" ca="1" si="41"/>
        <v>#VALUE!</v>
      </c>
      <c r="AP105" s="185" t="e">
        <f t="shared" ca="1" si="41"/>
        <v>#VALUE!</v>
      </c>
    </row>
    <row r="106" spans="1:42">
      <c r="A106" s="57" t="str">
        <f>'[4]TS BYDem'!A45</f>
        <v>*</v>
      </c>
      <c r="B106" s="185" t="s">
        <v>288</v>
      </c>
      <c r="C106" s="185" t="s">
        <v>137</v>
      </c>
      <c r="D106" s="185" t="str">
        <f>'[4]TS BYDem'!D45</f>
        <v>IFAS</v>
      </c>
      <c r="E106" s="185" t="s">
        <v>137</v>
      </c>
      <c r="F106" s="185" t="s">
        <v>137</v>
      </c>
      <c r="G106" s="185" t="s">
        <v>137</v>
      </c>
      <c r="H106" s="185" t="s">
        <v>137</v>
      </c>
      <c r="I106" s="185">
        <v>0</v>
      </c>
      <c r="J106" s="185" t="str">
        <f>INDEX('[4]TS BYDem'!$J$10:$J$203,MATCH(D106,'[4]TS BYDem'!$D$10:$D$203,0))</f>
        <v/>
      </c>
      <c r="K106" s="185" t="e">
        <f t="shared" ca="1" si="44"/>
        <v>#VALUE!</v>
      </c>
      <c r="L106" s="185" t="e">
        <f t="shared" ca="1" si="44"/>
        <v>#VALUE!</v>
      </c>
      <c r="M106" s="185" t="e">
        <f t="shared" ca="1" si="44"/>
        <v>#VALUE!</v>
      </c>
      <c r="N106" s="185" t="e">
        <f t="shared" ca="1" si="44"/>
        <v>#VALUE!</v>
      </c>
      <c r="O106" s="185" t="e">
        <f t="shared" ca="1" si="44"/>
        <v>#VALUE!</v>
      </c>
      <c r="P106" s="185" t="e">
        <f t="shared" ca="1" si="44"/>
        <v>#VALUE!</v>
      </c>
      <c r="Q106" s="185" t="e">
        <f t="shared" ca="1" si="44"/>
        <v>#VALUE!</v>
      </c>
      <c r="R106" s="185" t="e">
        <f t="shared" ca="1" si="44"/>
        <v>#VALUE!</v>
      </c>
      <c r="S106" s="185" t="e">
        <f t="shared" ca="1" si="44"/>
        <v>#VALUE!</v>
      </c>
      <c r="T106" s="185" t="e">
        <f t="shared" ca="1" si="44"/>
        <v>#VALUE!</v>
      </c>
      <c r="U106" s="185" t="e">
        <f t="shared" ca="1" si="44"/>
        <v>#VALUE!</v>
      </c>
      <c r="V106" s="185" t="e">
        <f t="shared" ca="1" si="44"/>
        <v>#VALUE!</v>
      </c>
      <c r="W106" s="185" t="e">
        <f t="shared" ca="1" si="44"/>
        <v>#VALUE!</v>
      </c>
      <c r="X106" s="185" t="e">
        <f t="shared" ca="1" si="44"/>
        <v>#VALUE!</v>
      </c>
      <c r="Y106" s="185" t="e">
        <f t="shared" ca="1" si="44"/>
        <v>#VALUE!</v>
      </c>
      <c r="Z106" s="185" t="e">
        <f t="shared" ca="1" si="43"/>
        <v>#VALUE!</v>
      </c>
      <c r="AA106" s="185" t="e">
        <f t="shared" ca="1" si="43"/>
        <v>#VALUE!</v>
      </c>
      <c r="AB106" s="185" t="e">
        <f t="shared" ca="1" si="43"/>
        <v>#VALUE!</v>
      </c>
      <c r="AC106" s="185" t="e">
        <f t="shared" ca="1" si="43"/>
        <v>#VALUE!</v>
      </c>
      <c r="AD106" s="185" t="e">
        <f t="shared" ca="1" si="43"/>
        <v>#VALUE!</v>
      </c>
      <c r="AE106" s="185" t="e">
        <f t="shared" ca="1" si="43"/>
        <v>#VALUE!</v>
      </c>
      <c r="AF106" s="185" t="e">
        <f t="shared" ca="1" si="43"/>
        <v>#VALUE!</v>
      </c>
      <c r="AG106" s="185" t="e">
        <f t="shared" ca="1" si="43"/>
        <v>#VALUE!</v>
      </c>
      <c r="AH106" s="185" t="e">
        <f t="shared" ca="1" si="43"/>
        <v>#VALUE!</v>
      </c>
      <c r="AI106" s="185" t="e">
        <f t="shared" ca="1" si="41"/>
        <v>#VALUE!</v>
      </c>
      <c r="AJ106" s="185" t="e">
        <f t="shared" ca="1" si="41"/>
        <v>#VALUE!</v>
      </c>
      <c r="AK106" s="185" t="e">
        <f t="shared" ca="1" si="41"/>
        <v>#VALUE!</v>
      </c>
      <c r="AL106" s="185" t="e">
        <f t="shared" ca="1" si="41"/>
        <v>#VALUE!</v>
      </c>
      <c r="AM106" s="185" t="e">
        <f t="shared" ca="1" si="41"/>
        <v>#VALUE!</v>
      </c>
      <c r="AN106" s="185" t="e">
        <f t="shared" ca="1" si="41"/>
        <v>#VALUE!</v>
      </c>
      <c r="AO106" s="185" t="e">
        <f t="shared" ca="1" si="41"/>
        <v>#VALUE!</v>
      </c>
      <c r="AP106" s="185" t="e">
        <f t="shared" ca="1" si="41"/>
        <v>#VALUE!</v>
      </c>
    </row>
    <row r="107" spans="1:42">
      <c r="A107" s="57" t="str">
        <f>'[4]TS BYDem'!A46</f>
        <v>*</v>
      </c>
      <c r="B107" s="185" t="s">
        <v>288</v>
      </c>
      <c r="C107" s="185" t="s">
        <v>137</v>
      </c>
      <c r="D107" s="185" t="str">
        <f>'[4]TS BYDem'!D46</f>
        <v>IFAS</v>
      </c>
      <c r="E107" s="185" t="s">
        <v>137</v>
      </c>
      <c r="F107" s="185" t="s">
        <v>137</v>
      </c>
      <c r="G107" s="185" t="s">
        <v>137</v>
      </c>
      <c r="H107" s="185" t="s">
        <v>137</v>
      </c>
      <c r="I107" s="185">
        <v>0</v>
      </c>
      <c r="J107" s="185" t="str">
        <f>INDEX('[4]TS BYDem'!$J$10:$J$203,MATCH(D107,'[4]TS BYDem'!$D$10:$D$203,0))</f>
        <v/>
      </c>
      <c r="K107" s="185" t="e">
        <f t="shared" ca="1" si="44"/>
        <v>#VALUE!</v>
      </c>
      <c r="L107" s="185" t="e">
        <f t="shared" ca="1" si="44"/>
        <v>#VALUE!</v>
      </c>
      <c r="M107" s="185" t="e">
        <f t="shared" ca="1" si="44"/>
        <v>#VALUE!</v>
      </c>
      <c r="N107" s="185" t="e">
        <f t="shared" ca="1" si="44"/>
        <v>#VALUE!</v>
      </c>
      <c r="O107" s="185" t="e">
        <f t="shared" ca="1" si="44"/>
        <v>#VALUE!</v>
      </c>
      <c r="P107" s="185" t="e">
        <f t="shared" ca="1" si="44"/>
        <v>#VALUE!</v>
      </c>
      <c r="Q107" s="185" t="e">
        <f t="shared" ca="1" si="44"/>
        <v>#VALUE!</v>
      </c>
      <c r="R107" s="185" t="e">
        <f t="shared" ca="1" si="44"/>
        <v>#VALUE!</v>
      </c>
      <c r="S107" s="185" t="e">
        <f t="shared" ca="1" si="44"/>
        <v>#VALUE!</v>
      </c>
      <c r="T107" s="185" t="e">
        <f t="shared" ca="1" si="44"/>
        <v>#VALUE!</v>
      </c>
      <c r="U107" s="185" t="e">
        <f t="shared" ca="1" si="44"/>
        <v>#VALUE!</v>
      </c>
      <c r="V107" s="185" t="e">
        <f t="shared" ca="1" si="44"/>
        <v>#VALUE!</v>
      </c>
      <c r="W107" s="185" t="e">
        <f t="shared" ca="1" si="44"/>
        <v>#VALUE!</v>
      </c>
      <c r="X107" s="185" t="e">
        <f t="shared" ca="1" si="44"/>
        <v>#VALUE!</v>
      </c>
      <c r="Y107" s="185" t="e">
        <f t="shared" ca="1" si="44"/>
        <v>#VALUE!</v>
      </c>
      <c r="Z107" s="185" t="e">
        <f t="shared" ca="1" si="43"/>
        <v>#VALUE!</v>
      </c>
      <c r="AA107" s="185" t="e">
        <f t="shared" ca="1" si="43"/>
        <v>#VALUE!</v>
      </c>
      <c r="AB107" s="185" t="e">
        <f t="shared" ca="1" si="43"/>
        <v>#VALUE!</v>
      </c>
      <c r="AC107" s="185" t="e">
        <f t="shared" ca="1" si="43"/>
        <v>#VALUE!</v>
      </c>
      <c r="AD107" s="185" t="e">
        <f t="shared" ca="1" si="43"/>
        <v>#VALUE!</v>
      </c>
      <c r="AE107" s="185" t="e">
        <f t="shared" ca="1" si="43"/>
        <v>#VALUE!</v>
      </c>
      <c r="AF107" s="185" t="e">
        <f t="shared" ca="1" si="43"/>
        <v>#VALUE!</v>
      </c>
      <c r="AG107" s="185" t="e">
        <f t="shared" ca="1" si="43"/>
        <v>#VALUE!</v>
      </c>
      <c r="AH107" s="185" t="e">
        <f t="shared" ca="1" si="43"/>
        <v>#VALUE!</v>
      </c>
      <c r="AI107" s="185" t="e">
        <f t="shared" ca="1" si="41"/>
        <v>#VALUE!</v>
      </c>
      <c r="AJ107" s="185" t="e">
        <f t="shared" ca="1" si="41"/>
        <v>#VALUE!</v>
      </c>
      <c r="AK107" s="185" t="e">
        <f t="shared" ca="1" si="41"/>
        <v>#VALUE!</v>
      </c>
      <c r="AL107" s="185" t="e">
        <f t="shared" ca="1" si="41"/>
        <v>#VALUE!</v>
      </c>
      <c r="AM107" s="185" t="e">
        <f t="shared" ca="1" si="41"/>
        <v>#VALUE!</v>
      </c>
      <c r="AN107" s="185" t="e">
        <f t="shared" ca="1" si="41"/>
        <v>#VALUE!</v>
      </c>
      <c r="AO107" s="185" t="e">
        <f t="shared" ca="1" si="41"/>
        <v>#VALUE!</v>
      </c>
      <c r="AP107" s="185" t="e">
        <f t="shared" ca="1" si="41"/>
        <v>#VALUE!</v>
      </c>
    </row>
    <row r="108" spans="1:42">
      <c r="A108" s="57" t="str">
        <f>'[4]TS BYDem'!A47</f>
        <v>*</v>
      </c>
      <c r="B108" s="185" t="s">
        <v>288</v>
      </c>
      <c r="C108" s="185" t="s">
        <v>137</v>
      </c>
      <c r="D108" s="185">
        <f>'[4]TS BYDem'!D47</f>
        <v>0</v>
      </c>
      <c r="E108" s="185" t="s">
        <v>137</v>
      </c>
      <c r="F108" s="185" t="s">
        <v>137</v>
      </c>
      <c r="G108" s="185" t="s">
        <v>137</v>
      </c>
      <c r="H108" s="185" t="s">
        <v>137</v>
      </c>
      <c r="I108" s="185">
        <v>0</v>
      </c>
      <c r="J108" s="185" t="str">
        <f>INDEX('[4]TS BYDem'!$J$10:$J$203,MATCH(D108,'[4]TS BYDem'!$D$10:$D$203,0))</f>
        <v/>
      </c>
      <c r="K108" s="185" t="e">
        <f t="shared" ca="1" si="44"/>
        <v>#VALUE!</v>
      </c>
      <c r="L108" s="185" t="e">
        <f t="shared" ca="1" si="44"/>
        <v>#VALUE!</v>
      </c>
      <c r="M108" s="185" t="e">
        <f t="shared" ca="1" si="44"/>
        <v>#VALUE!</v>
      </c>
      <c r="N108" s="185" t="e">
        <f t="shared" ca="1" si="44"/>
        <v>#VALUE!</v>
      </c>
      <c r="O108" s="185" t="e">
        <f t="shared" ca="1" si="44"/>
        <v>#VALUE!</v>
      </c>
      <c r="P108" s="185" t="e">
        <f t="shared" ca="1" si="44"/>
        <v>#VALUE!</v>
      </c>
      <c r="Q108" s="185" t="e">
        <f t="shared" ca="1" si="44"/>
        <v>#VALUE!</v>
      </c>
      <c r="R108" s="185" t="e">
        <f t="shared" ca="1" si="44"/>
        <v>#VALUE!</v>
      </c>
      <c r="S108" s="185" t="e">
        <f t="shared" ca="1" si="44"/>
        <v>#VALUE!</v>
      </c>
      <c r="T108" s="185" t="e">
        <f t="shared" ca="1" si="44"/>
        <v>#VALUE!</v>
      </c>
      <c r="U108" s="185" t="e">
        <f t="shared" ca="1" si="44"/>
        <v>#VALUE!</v>
      </c>
      <c r="V108" s="185" t="e">
        <f t="shared" ca="1" si="44"/>
        <v>#VALUE!</v>
      </c>
      <c r="W108" s="185" t="e">
        <f t="shared" ca="1" si="44"/>
        <v>#VALUE!</v>
      </c>
      <c r="X108" s="185" t="e">
        <f t="shared" ca="1" si="44"/>
        <v>#VALUE!</v>
      </c>
      <c r="Y108" s="185" t="e">
        <f t="shared" ca="1" si="44"/>
        <v>#VALUE!</v>
      </c>
      <c r="Z108" s="185" t="e">
        <f t="shared" ca="1" si="43"/>
        <v>#VALUE!</v>
      </c>
      <c r="AA108" s="185" t="e">
        <f t="shared" ca="1" si="43"/>
        <v>#VALUE!</v>
      </c>
      <c r="AB108" s="185" t="e">
        <f t="shared" ca="1" si="43"/>
        <v>#VALUE!</v>
      </c>
      <c r="AC108" s="185" t="e">
        <f t="shared" ca="1" si="43"/>
        <v>#VALUE!</v>
      </c>
      <c r="AD108" s="185" t="e">
        <f t="shared" ca="1" si="43"/>
        <v>#VALUE!</v>
      </c>
      <c r="AE108" s="185" t="e">
        <f t="shared" ca="1" si="43"/>
        <v>#VALUE!</v>
      </c>
      <c r="AF108" s="185" t="e">
        <f t="shared" ca="1" si="43"/>
        <v>#VALUE!</v>
      </c>
      <c r="AG108" s="185" t="e">
        <f t="shared" ca="1" si="43"/>
        <v>#VALUE!</v>
      </c>
      <c r="AH108" s="185" t="e">
        <f t="shared" ca="1" si="43"/>
        <v>#VALUE!</v>
      </c>
      <c r="AI108" s="185" t="e">
        <f t="shared" ca="1" si="43"/>
        <v>#VALUE!</v>
      </c>
      <c r="AJ108" s="185" t="e">
        <f t="shared" ca="1" si="43"/>
        <v>#VALUE!</v>
      </c>
      <c r="AK108" s="185" t="e">
        <f t="shared" ca="1" si="43"/>
        <v>#VALUE!</v>
      </c>
      <c r="AL108" s="185" t="e">
        <f t="shared" ca="1" si="43"/>
        <v>#VALUE!</v>
      </c>
      <c r="AM108" s="185" t="e">
        <f t="shared" ca="1" si="43"/>
        <v>#VALUE!</v>
      </c>
      <c r="AN108" s="185" t="e">
        <f t="shared" ca="1" si="43"/>
        <v>#VALUE!</v>
      </c>
      <c r="AO108" s="185" t="e">
        <f t="shared" ca="1" si="43"/>
        <v>#VALUE!</v>
      </c>
      <c r="AP108" s="185" t="e">
        <f t="shared" ref="AP108:AP111" ca="1" si="45">AP$91/AO$91*AO108</f>
        <v>#VALUE!</v>
      </c>
    </row>
    <row r="109" spans="1:42">
      <c r="A109" s="57" t="str">
        <f>'[4]TS BYDem'!A48</f>
        <v>*</v>
      </c>
      <c r="B109" s="185" t="s">
        <v>288</v>
      </c>
      <c r="C109" s="185" t="s">
        <v>137</v>
      </c>
      <c r="D109" s="185" t="str">
        <f>'[4]TS BYDem'!D48</f>
        <v>IFAR</v>
      </c>
      <c r="E109" s="185" t="s">
        <v>137</v>
      </c>
      <c r="F109" s="185" t="s">
        <v>137</v>
      </c>
      <c r="G109" s="185" t="s">
        <v>137</v>
      </c>
      <c r="H109" s="185" t="s">
        <v>137</v>
      </c>
      <c r="I109" s="185">
        <v>0</v>
      </c>
      <c r="J109" s="185" t="str">
        <f>INDEX('[4]TS BYDem'!$J$10:$J$203,MATCH(D109,'[4]TS BYDem'!$D$10:$D$203,0))</f>
        <v/>
      </c>
      <c r="K109" s="185" t="e">
        <f t="shared" ca="1" si="44"/>
        <v>#VALUE!</v>
      </c>
      <c r="L109" s="185" t="e">
        <f t="shared" ca="1" si="44"/>
        <v>#VALUE!</v>
      </c>
      <c r="M109" s="185" t="e">
        <f t="shared" ca="1" si="44"/>
        <v>#VALUE!</v>
      </c>
      <c r="N109" s="185" t="e">
        <f t="shared" ca="1" si="44"/>
        <v>#VALUE!</v>
      </c>
      <c r="O109" s="185" t="e">
        <f t="shared" ca="1" si="44"/>
        <v>#VALUE!</v>
      </c>
      <c r="P109" s="185" t="e">
        <f t="shared" ca="1" si="44"/>
        <v>#VALUE!</v>
      </c>
      <c r="Q109" s="185" t="e">
        <f t="shared" ca="1" si="44"/>
        <v>#VALUE!</v>
      </c>
      <c r="R109" s="185" t="e">
        <f t="shared" ca="1" si="44"/>
        <v>#VALUE!</v>
      </c>
      <c r="S109" s="185" t="e">
        <f t="shared" ca="1" si="44"/>
        <v>#VALUE!</v>
      </c>
      <c r="T109" s="185" t="e">
        <f t="shared" ca="1" si="44"/>
        <v>#VALUE!</v>
      </c>
      <c r="U109" s="185" t="e">
        <f t="shared" ca="1" si="44"/>
        <v>#VALUE!</v>
      </c>
      <c r="V109" s="185" t="e">
        <f t="shared" ca="1" si="44"/>
        <v>#VALUE!</v>
      </c>
      <c r="W109" s="185" t="e">
        <f t="shared" ca="1" si="44"/>
        <v>#VALUE!</v>
      </c>
      <c r="X109" s="185" t="e">
        <f t="shared" ca="1" si="44"/>
        <v>#VALUE!</v>
      </c>
      <c r="Y109" s="185" t="e">
        <f t="shared" ca="1" si="44"/>
        <v>#VALUE!</v>
      </c>
      <c r="Z109" s="185" t="e">
        <f t="shared" ca="1" si="43"/>
        <v>#VALUE!</v>
      </c>
      <c r="AA109" s="185" t="e">
        <f t="shared" ca="1" si="43"/>
        <v>#VALUE!</v>
      </c>
      <c r="AB109" s="185" t="e">
        <f t="shared" ca="1" si="43"/>
        <v>#VALUE!</v>
      </c>
      <c r="AC109" s="185" t="e">
        <f t="shared" ca="1" si="43"/>
        <v>#VALUE!</v>
      </c>
      <c r="AD109" s="185" t="e">
        <f t="shared" ca="1" si="43"/>
        <v>#VALUE!</v>
      </c>
      <c r="AE109" s="185" t="e">
        <f t="shared" ca="1" si="43"/>
        <v>#VALUE!</v>
      </c>
      <c r="AF109" s="185" t="e">
        <f t="shared" ca="1" si="43"/>
        <v>#VALUE!</v>
      </c>
      <c r="AG109" s="185" t="e">
        <f t="shared" ca="1" si="43"/>
        <v>#VALUE!</v>
      </c>
      <c r="AH109" s="185" t="e">
        <f t="shared" ca="1" si="43"/>
        <v>#VALUE!</v>
      </c>
      <c r="AI109" s="185" t="e">
        <f t="shared" ca="1" si="43"/>
        <v>#VALUE!</v>
      </c>
      <c r="AJ109" s="185" t="e">
        <f t="shared" ca="1" si="43"/>
        <v>#VALUE!</v>
      </c>
      <c r="AK109" s="185" t="e">
        <f t="shared" ca="1" si="43"/>
        <v>#VALUE!</v>
      </c>
      <c r="AL109" s="185" t="e">
        <f t="shared" ca="1" si="43"/>
        <v>#VALUE!</v>
      </c>
      <c r="AM109" s="185" t="e">
        <f t="shared" ca="1" si="43"/>
        <v>#VALUE!</v>
      </c>
      <c r="AN109" s="185" t="e">
        <f t="shared" ca="1" si="43"/>
        <v>#VALUE!</v>
      </c>
      <c r="AO109" s="185" t="e">
        <f t="shared" ca="1" si="43"/>
        <v>#VALUE!</v>
      </c>
      <c r="AP109" s="185" t="e">
        <f t="shared" ca="1" si="45"/>
        <v>#VALUE!</v>
      </c>
    </row>
    <row r="110" spans="1:42">
      <c r="A110" s="57" t="str">
        <f>'[4]TS BYDem'!A49</f>
        <v>*</v>
      </c>
      <c r="B110" s="185" t="s">
        <v>288</v>
      </c>
      <c r="C110" s="185" t="s">
        <v>137</v>
      </c>
      <c r="D110" s="185" t="str">
        <f>'[4]TS BYDem'!D49</f>
        <v>Useful Energy Service</v>
      </c>
      <c r="E110" s="185" t="s">
        <v>137</v>
      </c>
      <c r="F110" s="185" t="s">
        <v>137</v>
      </c>
      <c r="G110" s="185" t="s">
        <v>137</v>
      </c>
      <c r="H110" s="185" t="s">
        <v>137</v>
      </c>
      <c r="I110" s="185">
        <v>0</v>
      </c>
      <c r="J110" s="185" t="str">
        <f>INDEX('[4]TS BYDem'!$J$10:$J$203,MATCH(D110,'[4]TS BYDem'!$D$10:$D$203,0))</f>
        <v/>
      </c>
      <c r="K110" s="185" t="e">
        <f t="shared" ca="1" si="44"/>
        <v>#VALUE!</v>
      </c>
      <c r="L110" s="185" t="e">
        <f t="shared" ca="1" si="44"/>
        <v>#VALUE!</v>
      </c>
      <c r="M110" s="185" t="e">
        <f t="shared" ca="1" si="44"/>
        <v>#VALUE!</v>
      </c>
      <c r="N110" s="185" t="e">
        <f t="shared" ca="1" si="44"/>
        <v>#VALUE!</v>
      </c>
      <c r="O110" s="185" t="e">
        <f t="shared" ca="1" si="44"/>
        <v>#VALUE!</v>
      </c>
      <c r="P110" s="185" t="e">
        <f t="shared" ca="1" si="44"/>
        <v>#VALUE!</v>
      </c>
      <c r="Q110" s="185" t="e">
        <f t="shared" ca="1" si="44"/>
        <v>#VALUE!</v>
      </c>
      <c r="R110" s="185" t="e">
        <f t="shared" ca="1" si="44"/>
        <v>#VALUE!</v>
      </c>
      <c r="S110" s="185" t="e">
        <f t="shared" ca="1" si="44"/>
        <v>#VALUE!</v>
      </c>
      <c r="T110" s="185" t="e">
        <f t="shared" ca="1" si="44"/>
        <v>#VALUE!</v>
      </c>
      <c r="U110" s="185" t="e">
        <f t="shared" ca="1" si="44"/>
        <v>#VALUE!</v>
      </c>
      <c r="V110" s="185" t="e">
        <f t="shared" ca="1" si="44"/>
        <v>#VALUE!</v>
      </c>
      <c r="W110" s="185" t="e">
        <f t="shared" ca="1" si="44"/>
        <v>#VALUE!</v>
      </c>
      <c r="X110" s="185" t="e">
        <f t="shared" ca="1" si="44"/>
        <v>#VALUE!</v>
      </c>
      <c r="Y110" s="185" t="e">
        <f t="shared" ca="1" si="44"/>
        <v>#VALUE!</v>
      </c>
      <c r="Z110" s="185" t="e">
        <f t="shared" ca="1" si="43"/>
        <v>#VALUE!</v>
      </c>
      <c r="AA110" s="185" t="e">
        <f t="shared" ca="1" si="43"/>
        <v>#VALUE!</v>
      </c>
      <c r="AB110" s="185" t="e">
        <f t="shared" ca="1" si="43"/>
        <v>#VALUE!</v>
      </c>
      <c r="AC110" s="185" t="e">
        <f t="shared" ca="1" si="43"/>
        <v>#VALUE!</v>
      </c>
      <c r="AD110" s="185" t="e">
        <f t="shared" ca="1" si="43"/>
        <v>#VALUE!</v>
      </c>
      <c r="AE110" s="185" t="e">
        <f t="shared" ca="1" si="43"/>
        <v>#VALUE!</v>
      </c>
      <c r="AF110" s="185" t="e">
        <f t="shared" ca="1" si="43"/>
        <v>#VALUE!</v>
      </c>
      <c r="AG110" s="185" t="e">
        <f t="shared" ca="1" si="43"/>
        <v>#VALUE!</v>
      </c>
      <c r="AH110" s="185" t="e">
        <f t="shared" ca="1" si="43"/>
        <v>#VALUE!</v>
      </c>
      <c r="AI110" s="185" t="e">
        <f t="shared" ca="1" si="43"/>
        <v>#VALUE!</v>
      </c>
      <c r="AJ110" s="185" t="e">
        <f t="shared" ca="1" si="43"/>
        <v>#VALUE!</v>
      </c>
      <c r="AK110" s="185" t="e">
        <f t="shared" ca="1" si="43"/>
        <v>#VALUE!</v>
      </c>
      <c r="AL110" s="185" t="e">
        <f t="shared" ca="1" si="43"/>
        <v>#VALUE!</v>
      </c>
      <c r="AM110" s="185" t="e">
        <f t="shared" ca="1" si="43"/>
        <v>#VALUE!</v>
      </c>
      <c r="AN110" s="185" t="e">
        <f t="shared" ca="1" si="43"/>
        <v>#VALUE!</v>
      </c>
      <c r="AO110" s="185" t="e">
        <f t="shared" ca="1" si="43"/>
        <v>#VALUE!</v>
      </c>
      <c r="AP110" s="185" t="e">
        <f t="shared" ca="1" si="45"/>
        <v>#VALUE!</v>
      </c>
    </row>
    <row r="111" spans="1:42">
      <c r="A111" s="57" t="str">
        <f>'[4]TS BYDem'!A50</f>
        <v>*</v>
      </c>
      <c r="B111" s="185" t="s">
        <v>288</v>
      </c>
      <c r="C111" s="185" t="s">
        <v>137</v>
      </c>
      <c r="D111" s="185">
        <f>'[4]TS BYDem'!D50</f>
        <v>0</v>
      </c>
      <c r="E111" s="185" t="s">
        <v>137</v>
      </c>
      <c r="F111" s="185" t="s">
        <v>137</v>
      </c>
      <c r="G111" s="185" t="s">
        <v>137</v>
      </c>
      <c r="H111" s="185" t="s">
        <v>137</v>
      </c>
      <c r="I111" s="185">
        <v>0</v>
      </c>
      <c r="J111" s="185" t="str">
        <f>INDEX('[4]TS BYDem'!$J$10:$J$203,MATCH(D111,'[4]TS BYDem'!$D$10:$D$203,0))</f>
        <v/>
      </c>
      <c r="K111" s="185" t="e">
        <f t="shared" ca="1" si="44"/>
        <v>#VALUE!</v>
      </c>
      <c r="L111" s="185" t="e">
        <f t="shared" ca="1" si="44"/>
        <v>#VALUE!</v>
      </c>
      <c r="M111" s="185" t="e">
        <f t="shared" ca="1" si="44"/>
        <v>#VALUE!</v>
      </c>
      <c r="N111" s="185" t="e">
        <f t="shared" ca="1" si="44"/>
        <v>#VALUE!</v>
      </c>
      <c r="O111" s="185" t="e">
        <f t="shared" ca="1" si="44"/>
        <v>#VALUE!</v>
      </c>
      <c r="P111" s="185" t="e">
        <f t="shared" ca="1" si="44"/>
        <v>#VALUE!</v>
      </c>
      <c r="Q111" s="185" t="e">
        <f t="shared" ca="1" si="44"/>
        <v>#VALUE!</v>
      </c>
      <c r="R111" s="185" t="e">
        <f t="shared" ca="1" si="44"/>
        <v>#VALUE!</v>
      </c>
      <c r="S111" s="185" t="e">
        <f t="shared" ca="1" si="44"/>
        <v>#VALUE!</v>
      </c>
      <c r="T111" s="185" t="e">
        <f t="shared" ca="1" si="44"/>
        <v>#VALUE!</v>
      </c>
      <c r="U111" s="185" t="e">
        <f t="shared" ca="1" si="44"/>
        <v>#VALUE!</v>
      </c>
      <c r="V111" s="185" t="e">
        <f t="shared" ca="1" si="44"/>
        <v>#VALUE!</v>
      </c>
      <c r="W111" s="185" t="e">
        <f t="shared" ca="1" si="44"/>
        <v>#VALUE!</v>
      </c>
      <c r="X111" s="185" t="e">
        <f t="shared" ca="1" si="44"/>
        <v>#VALUE!</v>
      </c>
      <c r="Y111" s="185" t="e">
        <f t="shared" ca="1" si="44"/>
        <v>#VALUE!</v>
      </c>
      <c r="Z111" s="185" t="e">
        <f t="shared" ca="1" si="43"/>
        <v>#VALUE!</v>
      </c>
      <c r="AA111" s="185" t="e">
        <f t="shared" ca="1" si="43"/>
        <v>#VALUE!</v>
      </c>
      <c r="AB111" s="185" t="e">
        <f t="shared" ca="1" si="43"/>
        <v>#VALUE!</v>
      </c>
      <c r="AC111" s="185" t="e">
        <f t="shared" ca="1" si="43"/>
        <v>#VALUE!</v>
      </c>
      <c r="AD111" s="185" t="e">
        <f t="shared" ca="1" si="43"/>
        <v>#VALUE!</v>
      </c>
      <c r="AE111" s="185" t="e">
        <f t="shared" ca="1" si="43"/>
        <v>#VALUE!</v>
      </c>
      <c r="AF111" s="185" t="e">
        <f t="shared" ca="1" si="43"/>
        <v>#VALUE!</v>
      </c>
      <c r="AG111" s="185" t="e">
        <f t="shared" ca="1" si="43"/>
        <v>#VALUE!</v>
      </c>
      <c r="AH111" s="185" t="e">
        <f t="shared" ca="1" si="43"/>
        <v>#VALUE!</v>
      </c>
      <c r="AI111" s="185" t="e">
        <f t="shared" ca="1" si="43"/>
        <v>#VALUE!</v>
      </c>
      <c r="AJ111" s="185" t="e">
        <f t="shared" ca="1" si="43"/>
        <v>#VALUE!</v>
      </c>
      <c r="AK111" s="185" t="e">
        <f t="shared" ca="1" si="43"/>
        <v>#VALUE!</v>
      </c>
      <c r="AL111" s="185" t="e">
        <f t="shared" ca="1" si="43"/>
        <v>#VALUE!</v>
      </c>
      <c r="AM111" s="185" t="e">
        <f t="shared" ca="1" si="43"/>
        <v>#VALUE!</v>
      </c>
      <c r="AN111" s="185" t="e">
        <f t="shared" ca="1" si="43"/>
        <v>#VALUE!</v>
      </c>
      <c r="AO111" s="185" t="e">
        <f t="shared" ca="1" si="43"/>
        <v>#VALUE!</v>
      </c>
      <c r="AP111" s="185" t="e">
        <f t="shared" ca="1" si="45"/>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46">SUMIF($B$10:$B$22,$D112,K$10:K$22)*SUMIF($B$10:$B$22,$D112,K$41:K$53)</f>
        <v>13.752000000000001</v>
      </c>
      <c r="L112" s="5">
        <f t="shared" ca="1" si="46"/>
        <v>14.013999999999999</v>
      </c>
      <c r="M112" s="5">
        <f t="shared" ca="1" si="46"/>
        <v>14.365</v>
      </c>
      <c r="N112" s="5">
        <f t="shared" ca="1" si="46"/>
        <v>14.41</v>
      </c>
      <c r="O112" s="5">
        <f t="shared" ca="1" si="46"/>
        <v>14.513</v>
      </c>
      <c r="P112" s="5">
        <f t="shared" ca="1" si="46"/>
        <v>14.522</v>
      </c>
      <c r="Q112" s="5">
        <f t="shared" ca="1" si="46"/>
        <v>14.384</v>
      </c>
      <c r="R112" s="5">
        <f t="shared" ca="1" si="46"/>
        <v>12.598000000000001</v>
      </c>
      <c r="S112" s="5">
        <f t="shared" ca="1" si="46"/>
        <v>13.005393659908194</v>
      </c>
      <c r="T112" s="5">
        <f t="shared" ca="1" si="46"/>
        <v>13.257552836251616</v>
      </c>
      <c r="U112" s="5">
        <f t="shared" ca="1" si="46"/>
        <v>13.545176586382835</v>
      </c>
      <c r="V112" s="5">
        <f t="shared" ca="1" si="46"/>
        <v>13.83710992161895</v>
      </c>
      <c r="W112" s="5">
        <f t="shared" ca="1" si="46"/>
        <v>14.212722381150593</v>
      </c>
      <c r="X112" s="5">
        <f t="shared" ca="1" si="46"/>
        <v>14.561006171464296</v>
      </c>
      <c r="Y112" s="5">
        <f t="shared" ca="1" si="46"/>
        <v>14.93389595868735</v>
      </c>
      <c r="Z112" s="5">
        <f t="shared" ca="1" si="46"/>
        <v>15.26627196906364</v>
      </c>
      <c r="AA112" s="5">
        <f t="shared" ca="1" si="46"/>
        <v>15.64930878274571</v>
      </c>
      <c r="AB112" s="5">
        <f ca="1">SUMIF($B$10:$B$22,$D112,AB$10:AB$22)*SUMIF($B$10:$B$22,$D112,AB$40:AB$53)</f>
        <v>16.099461631426323</v>
      </c>
      <c r="AC112" s="5">
        <f t="shared" ca="1" si="46"/>
        <v>16.719869841889309</v>
      </c>
      <c r="AD112" s="5">
        <f t="shared" ca="1" si="46"/>
        <v>17.18020121470337</v>
      </c>
      <c r="AE112" s="5">
        <f t="shared" ca="1" si="46"/>
        <v>17.632932969130625</v>
      </c>
      <c r="AF112" s="5">
        <f t="shared" ca="1" si="46"/>
        <v>18.058150383827204</v>
      </c>
      <c r="AG112" s="5">
        <f t="shared" ca="1" si="46"/>
        <v>18.475559801166991</v>
      </c>
      <c r="AH112" s="5">
        <f t="shared" ca="1" si="46"/>
        <v>18.854722997106816</v>
      </c>
      <c r="AI112" s="5">
        <f t="shared" ca="1" si="46"/>
        <v>19.258774872219551</v>
      </c>
      <c r="AJ112" s="5">
        <f t="shared" ca="1" si="46"/>
        <v>19.743514160327198</v>
      </c>
      <c r="AK112" s="5">
        <f t="shared" ca="1" si="46"/>
        <v>20.232259302397317</v>
      </c>
      <c r="AL112" s="5">
        <f t="shared" ca="1" si="46"/>
        <v>20.763531992986991</v>
      </c>
      <c r="AM112" s="5">
        <f t="shared" ca="1" si="46"/>
        <v>23.868557977627368</v>
      </c>
      <c r="AN112" s="5">
        <f t="shared" ca="1" si="46"/>
        <v>27.755511423048581</v>
      </c>
      <c r="AO112" s="5">
        <f t="shared" ca="1" si="46"/>
        <v>34.61716960964668</v>
      </c>
      <c r="AP112" s="5">
        <f t="shared" ca="1" si="46"/>
        <v>41.6091490397082</v>
      </c>
    </row>
    <row r="113" spans="1:42">
      <c r="A113" s="57" t="str">
        <f>'[4]TS BYDem'!A52</f>
        <v>*</v>
      </c>
      <c r="B113" s="185" t="s">
        <v>288</v>
      </c>
      <c r="C113" s="185" t="s">
        <v>137</v>
      </c>
      <c r="D113" s="185" t="str">
        <f>'[4]TS BYDem'!D52</f>
        <v>IISK</v>
      </c>
      <c r="E113" s="185" t="s">
        <v>137</v>
      </c>
      <c r="F113" s="185" t="s">
        <v>137</v>
      </c>
      <c r="G113" s="185" t="s">
        <v>137</v>
      </c>
      <c r="H113" s="185" t="s">
        <v>137</v>
      </c>
      <c r="I113" s="185">
        <v>0</v>
      </c>
      <c r="J113" s="185" t="str">
        <f>INDEX('[4]TS BYDem'!$J$10:$J$203,MATCH(D113,'[4]TS BYDem'!$D$10:$D$203,0))</f>
        <v/>
      </c>
      <c r="K113" s="185" t="e">
        <f t="shared" ref="K113:Z128" ca="1" si="47">K$112/J$112*J113</f>
        <v>#VALUE!</v>
      </c>
      <c r="L113" s="185" t="e">
        <f t="shared" ca="1" si="47"/>
        <v>#VALUE!</v>
      </c>
      <c r="M113" s="185" t="e">
        <f t="shared" ca="1" si="47"/>
        <v>#VALUE!</v>
      </c>
      <c r="N113" s="185" t="e">
        <f t="shared" ca="1" si="47"/>
        <v>#VALUE!</v>
      </c>
      <c r="O113" s="185" t="e">
        <f t="shared" ca="1" si="47"/>
        <v>#VALUE!</v>
      </c>
      <c r="P113" s="185" t="e">
        <f t="shared" ca="1" si="47"/>
        <v>#VALUE!</v>
      </c>
      <c r="Q113" s="185" t="e">
        <f t="shared" ca="1" si="47"/>
        <v>#VALUE!</v>
      </c>
      <c r="R113" s="185" t="e">
        <f t="shared" ca="1" si="47"/>
        <v>#VALUE!</v>
      </c>
      <c r="S113" s="185" t="e">
        <f t="shared" ca="1" si="47"/>
        <v>#VALUE!</v>
      </c>
      <c r="T113" s="185" t="e">
        <f t="shared" ca="1" si="47"/>
        <v>#VALUE!</v>
      </c>
      <c r="U113" s="185" t="e">
        <f t="shared" ca="1" si="47"/>
        <v>#VALUE!</v>
      </c>
      <c r="V113" s="185" t="e">
        <f t="shared" ca="1" si="47"/>
        <v>#VALUE!</v>
      </c>
      <c r="W113" s="185" t="e">
        <f t="shared" ca="1" si="47"/>
        <v>#VALUE!</v>
      </c>
      <c r="X113" s="185" t="e">
        <f t="shared" ca="1" si="47"/>
        <v>#VALUE!</v>
      </c>
      <c r="Y113" s="185" t="e">
        <f t="shared" ca="1" si="47"/>
        <v>#VALUE!</v>
      </c>
      <c r="Z113" s="185" t="e">
        <f t="shared" ca="1" si="47"/>
        <v>#VALUE!</v>
      </c>
      <c r="AA113" s="185" t="e">
        <f t="shared" ref="AA113:AP128" ca="1" si="48">AA$112/Z$112*Z113</f>
        <v>#VALUE!</v>
      </c>
      <c r="AB113" s="185" t="e">
        <f t="shared" ca="1" si="48"/>
        <v>#VALUE!</v>
      </c>
      <c r="AC113" s="185" t="e">
        <f t="shared" ca="1" si="48"/>
        <v>#VALUE!</v>
      </c>
      <c r="AD113" s="185" t="e">
        <f t="shared" ca="1" si="48"/>
        <v>#VALUE!</v>
      </c>
      <c r="AE113" s="185" t="e">
        <f t="shared" ca="1" si="48"/>
        <v>#VALUE!</v>
      </c>
      <c r="AF113" s="185" t="e">
        <f t="shared" ca="1" si="48"/>
        <v>#VALUE!</v>
      </c>
      <c r="AG113" s="185" t="e">
        <f t="shared" ca="1" si="48"/>
        <v>#VALUE!</v>
      </c>
      <c r="AH113" s="185" t="e">
        <f t="shared" ca="1" si="48"/>
        <v>#VALUE!</v>
      </c>
      <c r="AI113" s="185" t="e">
        <f t="shared" ca="1" si="48"/>
        <v>#VALUE!</v>
      </c>
      <c r="AJ113" s="185" t="e">
        <f t="shared" ca="1" si="48"/>
        <v>#VALUE!</v>
      </c>
      <c r="AK113" s="185" t="e">
        <f t="shared" ca="1" si="48"/>
        <v>#VALUE!</v>
      </c>
      <c r="AL113" s="185" t="e">
        <f t="shared" ca="1" si="48"/>
        <v>#VALUE!</v>
      </c>
      <c r="AM113" s="185" t="e">
        <f t="shared" ca="1" si="48"/>
        <v>#VALUE!</v>
      </c>
      <c r="AN113" s="185" t="e">
        <f t="shared" ca="1" si="48"/>
        <v>#VALUE!</v>
      </c>
      <c r="AO113" s="185" t="e">
        <f t="shared" ca="1" si="48"/>
        <v>#VALUE!</v>
      </c>
      <c r="AP113" s="185" t="e">
        <f t="shared" ca="1" si="48"/>
        <v>#VALUE!</v>
      </c>
    </row>
    <row r="114" spans="1:42">
      <c r="A114" s="57" t="str">
        <f>'[4]TS BYDem'!A53</f>
        <v>*</v>
      </c>
      <c r="B114" s="185" t="s">
        <v>288</v>
      </c>
      <c r="C114" s="185" t="s">
        <v>137</v>
      </c>
      <c r="D114" s="185" t="str">
        <f>'[4]TS BYDem'!D53</f>
        <v>IISA</v>
      </c>
      <c r="E114" s="185" t="s">
        <v>137</v>
      </c>
      <c r="F114" s="185" t="s">
        <v>137</v>
      </c>
      <c r="G114" s="185" t="s">
        <v>137</v>
      </c>
      <c r="H114" s="185" t="s">
        <v>137</v>
      </c>
      <c r="I114" s="185">
        <v>0</v>
      </c>
      <c r="J114" s="185" t="str">
        <f>INDEX('[4]TS BYDem'!$J$10:$J$203,MATCH(D114,'[4]TS BYDem'!$D$10:$D$203,0))</f>
        <v/>
      </c>
      <c r="K114" s="185" t="e">
        <f t="shared" ca="1" si="47"/>
        <v>#VALUE!</v>
      </c>
      <c r="L114" s="185" t="e">
        <f t="shared" ca="1" si="47"/>
        <v>#VALUE!</v>
      </c>
      <c r="M114" s="185" t="e">
        <f t="shared" ca="1" si="47"/>
        <v>#VALUE!</v>
      </c>
      <c r="N114" s="185" t="e">
        <f t="shared" ca="1" si="47"/>
        <v>#VALUE!</v>
      </c>
      <c r="O114" s="185" t="e">
        <f t="shared" ca="1" si="47"/>
        <v>#VALUE!</v>
      </c>
      <c r="P114" s="185" t="e">
        <f t="shared" ca="1" si="47"/>
        <v>#VALUE!</v>
      </c>
      <c r="Q114" s="185" t="e">
        <f t="shared" ca="1" si="47"/>
        <v>#VALUE!</v>
      </c>
      <c r="R114" s="185" t="e">
        <f t="shared" ca="1" si="47"/>
        <v>#VALUE!</v>
      </c>
      <c r="S114" s="185" t="e">
        <f t="shared" ca="1" si="47"/>
        <v>#VALUE!</v>
      </c>
      <c r="T114" s="185" t="e">
        <f t="shared" ca="1" si="47"/>
        <v>#VALUE!</v>
      </c>
      <c r="U114" s="185" t="e">
        <f t="shared" ca="1" si="47"/>
        <v>#VALUE!</v>
      </c>
      <c r="V114" s="185" t="e">
        <f t="shared" ca="1" si="47"/>
        <v>#VALUE!</v>
      </c>
      <c r="W114" s="185" t="e">
        <f t="shared" ca="1" si="47"/>
        <v>#VALUE!</v>
      </c>
      <c r="X114" s="185" t="e">
        <f t="shared" ca="1" si="47"/>
        <v>#VALUE!</v>
      </c>
      <c r="Y114" s="185" t="e">
        <f t="shared" ca="1" si="47"/>
        <v>#VALUE!</v>
      </c>
      <c r="Z114" s="185" t="e">
        <f t="shared" ca="1" si="47"/>
        <v>#VALUE!</v>
      </c>
      <c r="AA114" s="185" t="e">
        <f t="shared" ca="1" si="48"/>
        <v>#VALUE!</v>
      </c>
      <c r="AB114" s="185" t="e">
        <f t="shared" ca="1" si="48"/>
        <v>#VALUE!</v>
      </c>
      <c r="AC114" s="185" t="e">
        <f t="shared" ca="1" si="48"/>
        <v>#VALUE!</v>
      </c>
      <c r="AD114" s="185" t="e">
        <f t="shared" ca="1" si="48"/>
        <v>#VALUE!</v>
      </c>
      <c r="AE114" s="185" t="e">
        <f t="shared" ca="1" si="48"/>
        <v>#VALUE!</v>
      </c>
      <c r="AF114" s="185" t="e">
        <f t="shared" ca="1" si="48"/>
        <v>#VALUE!</v>
      </c>
      <c r="AG114" s="185" t="e">
        <f t="shared" ca="1" si="48"/>
        <v>#VALUE!</v>
      </c>
      <c r="AH114" s="185" t="e">
        <f t="shared" ca="1" si="48"/>
        <v>#VALUE!</v>
      </c>
      <c r="AI114" s="185" t="e">
        <f t="shared" ca="1" si="48"/>
        <v>#VALUE!</v>
      </c>
      <c r="AJ114" s="185" t="e">
        <f t="shared" ca="1" si="48"/>
        <v>#VALUE!</v>
      </c>
      <c r="AK114" s="185" t="e">
        <f t="shared" ca="1" si="48"/>
        <v>#VALUE!</v>
      </c>
      <c r="AL114" s="185" t="e">
        <f t="shared" ca="1" si="48"/>
        <v>#VALUE!</v>
      </c>
      <c r="AM114" s="185" t="e">
        <f t="shared" ca="1" si="48"/>
        <v>#VALUE!</v>
      </c>
      <c r="AN114" s="185" t="e">
        <f t="shared" ca="1" si="48"/>
        <v>#VALUE!</v>
      </c>
      <c r="AO114" s="185" t="e">
        <f t="shared" ca="1" si="48"/>
        <v>#VALUE!</v>
      </c>
      <c r="AP114" s="185" t="e">
        <f t="shared" ca="1" si="48"/>
        <v>#VALUE!</v>
      </c>
    </row>
    <row r="115" spans="1:42">
      <c r="A115" s="57" t="str">
        <f>'[4]TS BYDem'!A54</f>
        <v>*</v>
      </c>
      <c r="B115" s="185" t="s">
        <v>288</v>
      </c>
      <c r="C115" s="185" t="s">
        <v>137</v>
      </c>
      <c r="D115" s="185" t="str">
        <f>'[4]TS BYDem'!D54</f>
        <v>IISL</v>
      </c>
      <c r="E115" s="185" t="s">
        <v>137</v>
      </c>
      <c r="F115" s="185" t="s">
        <v>137</v>
      </c>
      <c r="G115" s="185" t="s">
        <v>137</v>
      </c>
      <c r="H115" s="185" t="s">
        <v>137</v>
      </c>
      <c r="I115" s="185">
        <v>0</v>
      </c>
      <c r="J115" s="185" t="str">
        <f>INDEX('[4]TS BYDem'!$J$10:$J$203,MATCH(D115,'[4]TS BYDem'!$D$10:$D$203,0))</f>
        <v/>
      </c>
      <c r="K115" s="185" t="e">
        <f t="shared" ca="1" si="47"/>
        <v>#VALUE!</v>
      </c>
      <c r="L115" s="185" t="e">
        <f t="shared" ca="1" si="47"/>
        <v>#VALUE!</v>
      </c>
      <c r="M115" s="185" t="e">
        <f t="shared" ca="1" si="47"/>
        <v>#VALUE!</v>
      </c>
      <c r="N115" s="185" t="e">
        <f t="shared" ca="1" si="47"/>
        <v>#VALUE!</v>
      </c>
      <c r="O115" s="185" t="e">
        <f t="shared" ca="1" si="47"/>
        <v>#VALUE!</v>
      </c>
      <c r="P115" s="185" t="e">
        <f t="shared" ca="1" si="47"/>
        <v>#VALUE!</v>
      </c>
      <c r="Q115" s="185" t="e">
        <f t="shared" ca="1" si="47"/>
        <v>#VALUE!</v>
      </c>
      <c r="R115" s="185" t="e">
        <f t="shared" ca="1" si="47"/>
        <v>#VALUE!</v>
      </c>
      <c r="S115" s="185" t="e">
        <f t="shared" ca="1" si="47"/>
        <v>#VALUE!</v>
      </c>
      <c r="T115" s="185" t="e">
        <f t="shared" ca="1" si="47"/>
        <v>#VALUE!</v>
      </c>
      <c r="U115" s="185" t="e">
        <f t="shared" ca="1" si="47"/>
        <v>#VALUE!</v>
      </c>
      <c r="V115" s="185" t="e">
        <f t="shared" ca="1" si="47"/>
        <v>#VALUE!</v>
      </c>
      <c r="W115" s="185" t="e">
        <f t="shared" ca="1" si="47"/>
        <v>#VALUE!</v>
      </c>
      <c r="X115" s="185" t="e">
        <f t="shared" ca="1" si="47"/>
        <v>#VALUE!</v>
      </c>
      <c r="Y115" s="185" t="e">
        <f t="shared" ca="1" si="47"/>
        <v>#VALUE!</v>
      </c>
      <c r="Z115" s="185" t="e">
        <f t="shared" ca="1" si="47"/>
        <v>#VALUE!</v>
      </c>
      <c r="AA115" s="185" t="e">
        <f t="shared" ca="1" si="48"/>
        <v>#VALUE!</v>
      </c>
      <c r="AB115" s="185" t="e">
        <f t="shared" ca="1" si="48"/>
        <v>#VALUE!</v>
      </c>
      <c r="AC115" s="185" t="e">
        <f t="shared" ca="1" si="48"/>
        <v>#VALUE!</v>
      </c>
      <c r="AD115" s="185" t="e">
        <f t="shared" ca="1" si="48"/>
        <v>#VALUE!</v>
      </c>
      <c r="AE115" s="185" t="e">
        <f t="shared" ca="1" si="48"/>
        <v>#VALUE!</v>
      </c>
      <c r="AF115" s="185" t="e">
        <f t="shared" ca="1" si="48"/>
        <v>#VALUE!</v>
      </c>
      <c r="AG115" s="185" t="e">
        <f t="shared" ca="1" si="48"/>
        <v>#VALUE!</v>
      </c>
      <c r="AH115" s="185" t="e">
        <f t="shared" ca="1" si="48"/>
        <v>#VALUE!</v>
      </c>
      <c r="AI115" s="185" t="e">
        <f t="shared" ca="1" si="48"/>
        <v>#VALUE!</v>
      </c>
      <c r="AJ115" s="185" t="e">
        <f t="shared" ca="1" si="48"/>
        <v>#VALUE!</v>
      </c>
      <c r="AK115" s="185" t="e">
        <f t="shared" ca="1" si="48"/>
        <v>#VALUE!</v>
      </c>
      <c r="AL115" s="185" t="e">
        <f t="shared" ca="1" si="48"/>
        <v>#VALUE!</v>
      </c>
      <c r="AM115" s="185" t="e">
        <f t="shared" ca="1" si="48"/>
        <v>#VALUE!</v>
      </c>
      <c r="AN115" s="185" t="e">
        <f t="shared" ca="1" si="48"/>
        <v>#VALUE!</v>
      </c>
      <c r="AO115" s="185" t="e">
        <f t="shared" ca="1" si="48"/>
        <v>#VALUE!</v>
      </c>
      <c r="AP115" s="185" t="e">
        <f t="shared" ca="1" si="48"/>
        <v>#VALUE!</v>
      </c>
    </row>
    <row r="116" spans="1:42">
      <c r="A116" s="57" t="str">
        <f>'[4]TS BYDem'!A55</f>
        <v>*</v>
      </c>
      <c r="B116" s="185" t="s">
        <v>288</v>
      </c>
      <c r="C116" s="185" t="s">
        <v>137</v>
      </c>
      <c r="D116" s="185" t="str">
        <f>'[4]TS BYDem'!D55</f>
        <v>IISC</v>
      </c>
      <c r="E116" s="185" t="s">
        <v>137</v>
      </c>
      <c r="F116" s="185" t="s">
        <v>137</v>
      </c>
      <c r="G116" s="185" t="s">
        <v>137</v>
      </c>
      <c r="H116" s="185" t="s">
        <v>137</v>
      </c>
      <c r="I116" s="185">
        <v>0</v>
      </c>
      <c r="J116" s="185" t="str">
        <f>INDEX('[4]TS BYDem'!$J$10:$J$203,MATCH(D116,'[4]TS BYDem'!$D$10:$D$203,0))</f>
        <v/>
      </c>
      <c r="K116" s="185" t="e">
        <f t="shared" ca="1" si="47"/>
        <v>#VALUE!</v>
      </c>
      <c r="L116" s="185" t="e">
        <f t="shared" ca="1" si="47"/>
        <v>#VALUE!</v>
      </c>
      <c r="M116" s="185" t="e">
        <f t="shared" ca="1" si="47"/>
        <v>#VALUE!</v>
      </c>
      <c r="N116" s="185" t="e">
        <f t="shared" ca="1" si="47"/>
        <v>#VALUE!</v>
      </c>
      <c r="O116" s="185" t="e">
        <f t="shared" ca="1" si="47"/>
        <v>#VALUE!</v>
      </c>
      <c r="P116" s="185" t="e">
        <f t="shared" ca="1" si="47"/>
        <v>#VALUE!</v>
      </c>
      <c r="Q116" s="185" t="e">
        <f t="shared" ca="1" si="47"/>
        <v>#VALUE!</v>
      </c>
      <c r="R116" s="185" t="e">
        <f t="shared" ca="1" si="47"/>
        <v>#VALUE!</v>
      </c>
      <c r="S116" s="185" t="e">
        <f t="shared" ca="1" si="47"/>
        <v>#VALUE!</v>
      </c>
      <c r="T116" s="185" t="e">
        <f t="shared" ca="1" si="47"/>
        <v>#VALUE!</v>
      </c>
      <c r="U116" s="185" t="e">
        <f t="shared" ca="1" si="47"/>
        <v>#VALUE!</v>
      </c>
      <c r="V116" s="185" t="e">
        <f t="shared" ca="1" si="47"/>
        <v>#VALUE!</v>
      </c>
      <c r="W116" s="185" t="e">
        <f t="shared" ca="1" si="47"/>
        <v>#VALUE!</v>
      </c>
      <c r="X116" s="185" t="e">
        <f t="shared" ca="1" si="47"/>
        <v>#VALUE!</v>
      </c>
      <c r="Y116" s="185" t="e">
        <f t="shared" ca="1" si="47"/>
        <v>#VALUE!</v>
      </c>
      <c r="Z116" s="185" t="e">
        <f t="shared" ca="1" si="47"/>
        <v>#VALUE!</v>
      </c>
      <c r="AA116" s="185" t="e">
        <f t="shared" ca="1" si="48"/>
        <v>#VALUE!</v>
      </c>
      <c r="AB116" s="185" t="e">
        <f t="shared" ca="1" si="48"/>
        <v>#VALUE!</v>
      </c>
      <c r="AC116" s="185" t="e">
        <f t="shared" ca="1" si="48"/>
        <v>#VALUE!</v>
      </c>
      <c r="AD116" s="185" t="e">
        <f t="shared" ca="1" si="48"/>
        <v>#VALUE!</v>
      </c>
      <c r="AE116" s="185" t="e">
        <f t="shared" ca="1" si="48"/>
        <v>#VALUE!</v>
      </c>
      <c r="AF116" s="185" t="e">
        <f t="shared" ca="1" si="48"/>
        <v>#VALUE!</v>
      </c>
      <c r="AG116" s="185" t="e">
        <f t="shared" ca="1" si="48"/>
        <v>#VALUE!</v>
      </c>
      <c r="AH116" s="185" t="e">
        <f t="shared" ca="1" si="48"/>
        <v>#VALUE!</v>
      </c>
      <c r="AI116" s="185" t="e">
        <f t="shared" ca="1" si="48"/>
        <v>#VALUE!</v>
      </c>
      <c r="AJ116" s="185" t="e">
        <f t="shared" ca="1" si="48"/>
        <v>#VALUE!</v>
      </c>
      <c r="AK116" s="185" t="e">
        <f t="shared" ca="1" si="48"/>
        <v>#VALUE!</v>
      </c>
      <c r="AL116" s="185" t="e">
        <f t="shared" ca="1" si="48"/>
        <v>#VALUE!</v>
      </c>
      <c r="AM116" s="185" t="e">
        <f t="shared" ca="1" si="48"/>
        <v>#VALUE!</v>
      </c>
      <c r="AN116" s="185" t="e">
        <f t="shared" ca="1" si="48"/>
        <v>#VALUE!</v>
      </c>
      <c r="AO116" s="185" t="e">
        <f t="shared" ca="1" si="48"/>
        <v>#VALUE!</v>
      </c>
      <c r="AP116" s="185" t="e">
        <f t="shared" ca="1" si="48"/>
        <v>#VALUE!</v>
      </c>
    </row>
    <row r="117" spans="1:42">
      <c r="A117" s="57" t="str">
        <f>'[4]TS BYDem'!A56</f>
        <v>*</v>
      </c>
      <c r="B117" s="185" t="s">
        <v>288</v>
      </c>
      <c r="C117" s="185" t="s">
        <v>137</v>
      </c>
      <c r="D117" s="185" t="str">
        <f>'[4]TS BYDem'!D56</f>
        <v>IISH</v>
      </c>
      <c r="E117" s="185" t="s">
        <v>137</v>
      </c>
      <c r="F117" s="185" t="s">
        <v>137</v>
      </c>
      <c r="G117" s="185" t="s">
        <v>137</v>
      </c>
      <c r="H117" s="185" t="s">
        <v>137</v>
      </c>
      <c r="I117" s="185">
        <v>0</v>
      </c>
      <c r="J117" s="185" t="str">
        <f>INDEX('[4]TS BYDem'!$J$10:$J$203,MATCH(D117,'[4]TS BYDem'!$D$10:$D$203,0))</f>
        <v/>
      </c>
      <c r="K117" s="185" t="e">
        <f t="shared" ca="1" si="47"/>
        <v>#VALUE!</v>
      </c>
      <c r="L117" s="185" t="e">
        <f t="shared" ca="1" si="47"/>
        <v>#VALUE!</v>
      </c>
      <c r="M117" s="185" t="e">
        <f t="shared" ca="1" si="47"/>
        <v>#VALUE!</v>
      </c>
      <c r="N117" s="185" t="e">
        <f t="shared" ca="1" si="47"/>
        <v>#VALUE!</v>
      </c>
      <c r="O117" s="185" t="e">
        <f t="shared" ca="1" si="47"/>
        <v>#VALUE!</v>
      </c>
      <c r="P117" s="185" t="e">
        <f t="shared" ca="1" si="47"/>
        <v>#VALUE!</v>
      </c>
      <c r="Q117" s="185" t="e">
        <f t="shared" ca="1" si="47"/>
        <v>#VALUE!</v>
      </c>
      <c r="R117" s="185" t="e">
        <f t="shared" ca="1" si="47"/>
        <v>#VALUE!</v>
      </c>
      <c r="S117" s="185" t="e">
        <f t="shared" ca="1" si="47"/>
        <v>#VALUE!</v>
      </c>
      <c r="T117" s="185" t="e">
        <f t="shared" ca="1" si="47"/>
        <v>#VALUE!</v>
      </c>
      <c r="U117" s="185" t="e">
        <f t="shared" ca="1" si="47"/>
        <v>#VALUE!</v>
      </c>
      <c r="V117" s="185" t="e">
        <f t="shared" ca="1" si="47"/>
        <v>#VALUE!</v>
      </c>
      <c r="W117" s="185" t="e">
        <f t="shared" ca="1" si="47"/>
        <v>#VALUE!</v>
      </c>
      <c r="X117" s="185" t="e">
        <f t="shared" ca="1" si="47"/>
        <v>#VALUE!</v>
      </c>
      <c r="Y117" s="185" t="e">
        <f t="shared" ca="1" si="47"/>
        <v>#VALUE!</v>
      </c>
      <c r="Z117" s="185" t="e">
        <f t="shared" ca="1" si="47"/>
        <v>#VALUE!</v>
      </c>
      <c r="AA117" s="185" t="e">
        <f t="shared" ca="1" si="48"/>
        <v>#VALUE!</v>
      </c>
      <c r="AB117" s="185" t="e">
        <f t="shared" ca="1" si="48"/>
        <v>#VALUE!</v>
      </c>
      <c r="AC117" s="185" t="e">
        <f t="shared" ca="1" si="48"/>
        <v>#VALUE!</v>
      </c>
      <c r="AD117" s="185" t="e">
        <f t="shared" ca="1" si="48"/>
        <v>#VALUE!</v>
      </c>
      <c r="AE117" s="185" t="e">
        <f t="shared" ca="1" si="48"/>
        <v>#VALUE!</v>
      </c>
      <c r="AF117" s="185" t="e">
        <f t="shared" ca="1" si="48"/>
        <v>#VALUE!</v>
      </c>
      <c r="AG117" s="185" t="e">
        <f t="shared" ca="1" si="48"/>
        <v>#VALUE!</v>
      </c>
      <c r="AH117" s="185" t="e">
        <f t="shared" ca="1" si="48"/>
        <v>#VALUE!</v>
      </c>
      <c r="AI117" s="185" t="e">
        <f t="shared" ca="1" si="48"/>
        <v>#VALUE!</v>
      </c>
      <c r="AJ117" s="185" t="e">
        <f t="shared" ca="1" si="48"/>
        <v>#VALUE!</v>
      </c>
      <c r="AK117" s="185" t="e">
        <f t="shared" ca="1" si="48"/>
        <v>#VALUE!</v>
      </c>
      <c r="AL117" s="185" t="e">
        <f t="shared" ca="1" si="48"/>
        <v>#VALUE!</v>
      </c>
      <c r="AM117" s="185" t="e">
        <f t="shared" ca="1" si="48"/>
        <v>#VALUE!</v>
      </c>
      <c r="AN117" s="185" t="e">
        <f t="shared" ca="1" si="48"/>
        <v>#VALUE!</v>
      </c>
      <c r="AO117" s="185" t="e">
        <f t="shared" ca="1" si="48"/>
        <v>#VALUE!</v>
      </c>
      <c r="AP117" s="185" t="e">
        <f t="shared" ca="1" si="48"/>
        <v>#VALUE!</v>
      </c>
    </row>
    <row r="118" spans="1:42">
      <c r="A118" s="57" t="str">
        <f>'[4]TS BYDem'!A57</f>
        <v>*</v>
      </c>
      <c r="B118" s="185" t="s">
        <v>288</v>
      </c>
      <c r="C118" s="185" t="s">
        <v>137</v>
      </c>
      <c r="D118" s="185" t="str">
        <f>'[4]TS BYDem'!D57</f>
        <v>IISP</v>
      </c>
      <c r="E118" s="185" t="s">
        <v>137</v>
      </c>
      <c r="F118" s="185" t="s">
        <v>137</v>
      </c>
      <c r="G118" s="185" t="s">
        <v>137</v>
      </c>
      <c r="H118" s="185" t="s">
        <v>137</v>
      </c>
      <c r="I118" s="185">
        <v>0</v>
      </c>
      <c r="J118" s="185" t="str">
        <f>INDEX('[4]TS BYDem'!$J$10:$J$203,MATCH(D118,'[4]TS BYDem'!$D$10:$D$203,0))</f>
        <v/>
      </c>
      <c r="K118" s="185" t="e">
        <f t="shared" ca="1" si="47"/>
        <v>#VALUE!</v>
      </c>
      <c r="L118" s="185" t="e">
        <f t="shared" ca="1" si="47"/>
        <v>#VALUE!</v>
      </c>
      <c r="M118" s="185" t="e">
        <f t="shared" ca="1" si="47"/>
        <v>#VALUE!</v>
      </c>
      <c r="N118" s="185" t="e">
        <f t="shared" ca="1" si="47"/>
        <v>#VALUE!</v>
      </c>
      <c r="O118" s="185" t="e">
        <f t="shared" ca="1" si="47"/>
        <v>#VALUE!</v>
      </c>
      <c r="P118" s="185" t="e">
        <f t="shared" ca="1" si="47"/>
        <v>#VALUE!</v>
      </c>
      <c r="Q118" s="185" t="e">
        <f t="shared" ca="1" si="47"/>
        <v>#VALUE!</v>
      </c>
      <c r="R118" s="185" t="e">
        <f t="shared" ca="1" si="47"/>
        <v>#VALUE!</v>
      </c>
      <c r="S118" s="185" t="e">
        <f t="shared" ca="1" si="47"/>
        <v>#VALUE!</v>
      </c>
      <c r="T118" s="185" t="e">
        <f t="shared" ca="1" si="47"/>
        <v>#VALUE!</v>
      </c>
      <c r="U118" s="185" t="e">
        <f t="shared" ca="1" si="47"/>
        <v>#VALUE!</v>
      </c>
      <c r="V118" s="185" t="e">
        <f t="shared" ca="1" si="47"/>
        <v>#VALUE!</v>
      </c>
      <c r="W118" s="185" t="e">
        <f t="shared" ca="1" si="47"/>
        <v>#VALUE!</v>
      </c>
      <c r="X118" s="185" t="e">
        <f t="shared" ca="1" si="47"/>
        <v>#VALUE!</v>
      </c>
      <c r="Y118" s="185" t="e">
        <f t="shared" ca="1" si="47"/>
        <v>#VALUE!</v>
      </c>
      <c r="Z118" s="185" t="e">
        <f t="shared" ca="1" si="47"/>
        <v>#VALUE!</v>
      </c>
      <c r="AA118" s="185" t="e">
        <f t="shared" ca="1" si="48"/>
        <v>#VALUE!</v>
      </c>
      <c r="AB118" s="185" t="e">
        <f t="shared" ca="1" si="48"/>
        <v>#VALUE!</v>
      </c>
      <c r="AC118" s="185" t="e">
        <f t="shared" ca="1" si="48"/>
        <v>#VALUE!</v>
      </c>
      <c r="AD118" s="185" t="e">
        <f t="shared" ca="1" si="48"/>
        <v>#VALUE!</v>
      </c>
      <c r="AE118" s="185" t="e">
        <f t="shared" ca="1" si="48"/>
        <v>#VALUE!</v>
      </c>
      <c r="AF118" s="185" t="e">
        <f t="shared" ca="1" si="48"/>
        <v>#VALUE!</v>
      </c>
      <c r="AG118" s="185" t="e">
        <f t="shared" ca="1" si="48"/>
        <v>#VALUE!</v>
      </c>
      <c r="AH118" s="185" t="e">
        <f t="shared" ca="1" si="48"/>
        <v>#VALUE!</v>
      </c>
      <c r="AI118" s="185" t="e">
        <f t="shared" ca="1" si="48"/>
        <v>#VALUE!</v>
      </c>
      <c r="AJ118" s="185" t="e">
        <f t="shared" ca="1" si="48"/>
        <v>#VALUE!</v>
      </c>
      <c r="AK118" s="185" t="e">
        <f t="shared" ca="1" si="48"/>
        <v>#VALUE!</v>
      </c>
      <c r="AL118" s="185" t="e">
        <f t="shared" ca="1" si="48"/>
        <v>#VALUE!</v>
      </c>
      <c r="AM118" s="185" t="e">
        <f t="shared" ca="1" si="48"/>
        <v>#VALUE!</v>
      </c>
      <c r="AN118" s="185" t="e">
        <f t="shared" ca="1" si="48"/>
        <v>#VALUE!</v>
      </c>
      <c r="AO118" s="185" t="e">
        <f t="shared" ca="1" si="48"/>
        <v>#VALUE!</v>
      </c>
      <c r="AP118" s="185" t="e">
        <f t="shared" ca="1" si="48"/>
        <v>#VALUE!</v>
      </c>
    </row>
    <row r="119" spans="1:42">
      <c r="A119" s="57" t="str">
        <f>'[4]TS BYDem'!A58</f>
        <v>*</v>
      </c>
      <c r="B119" s="185" t="s">
        <v>288</v>
      </c>
      <c r="C119" s="185" t="s">
        <v>137</v>
      </c>
      <c r="D119" s="185" t="str">
        <f>'[4]TS BYDem'!D58</f>
        <v>IISF</v>
      </c>
      <c r="E119" s="185" t="s">
        <v>137</v>
      </c>
      <c r="F119" s="185" t="s">
        <v>137</v>
      </c>
      <c r="G119" s="185" t="s">
        <v>137</v>
      </c>
      <c r="H119" s="185" t="s">
        <v>137</v>
      </c>
      <c r="I119" s="185">
        <v>0</v>
      </c>
      <c r="J119" s="185" t="str">
        <f>INDEX('[4]TS BYDem'!$J$10:$J$203,MATCH(D119,'[4]TS BYDem'!$D$10:$D$203,0))</f>
        <v/>
      </c>
      <c r="K119" s="185" t="e">
        <f t="shared" ca="1" si="47"/>
        <v>#VALUE!</v>
      </c>
      <c r="L119" s="185" t="e">
        <f t="shared" ca="1" si="47"/>
        <v>#VALUE!</v>
      </c>
      <c r="M119" s="185" t="e">
        <f t="shared" ca="1" si="47"/>
        <v>#VALUE!</v>
      </c>
      <c r="N119" s="185" t="e">
        <f t="shared" ca="1" si="47"/>
        <v>#VALUE!</v>
      </c>
      <c r="O119" s="185" t="e">
        <f t="shared" ca="1" si="47"/>
        <v>#VALUE!</v>
      </c>
      <c r="P119" s="185" t="e">
        <f t="shared" ca="1" si="47"/>
        <v>#VALUE!</v>
      </c>
      <c r="Q119" s="185" t="e">
        <f t="shared" ca="1" si="47"/>
        <v>#VALUE!</v>
      </c>
      <c r="R119" s="185" t="e">
        <f t="shared" ca="1" si="47"/>
        <v>#VALUE!</v>
      </c>
      <c r="S119" s="185" t="e">
        <f t="shared" ca="1" si="47"/>
        <v>#VALUE!</v>
      </c>
      <c r="T119" s="185" t="e">
        <f t="shared" ca="1" si="47"/>
        <v>#VALUE!</v>
      </c>
      <c r="U119" s="185" t="e">
        <f t="shared" ca="1" si="47"/>
        <v>#VALUE!</v>
      </c>
      <c r="V119" s="185" t="e">
        <f t="shared" ca="1" si="47"/>
        <v>#VALUE!</v>
      </c>
      <c r="W119" s="185" t="e">
        <f t="shared" ca="1" si="47"/>
        <v>#VALUE!</v>
      </c>
      <c r="X119" s="185" t="e">
        <f t="shared" ca="1" si="47"/>
        <v>#VALUE!</v>
      </c>
      <c r="Y119" s="185" t="e">
        <f t="shared" ca="1" si="47"/>
        <v>#VALUE!</v>
      </c>
      <c r="Z119" s="185" t="e">
        <f t="shared" ca="1" si="47"/>
        <v>#VALUE!</v>
      </c>
      <c r="AA119" s="185" t="e">
        <f t="shared" ca="1" si="48"/>
        <v>#VALUE!</v>
      </c>
      <c r="AB119" s="185" t="e">
        <f t="shared" ca="1" si="48"/>
        <v>#VALUE!</v>
      </c>
      <c r="AC119" s="185" t="e">
        <f t="shared" ca="1" si="48"/>
        <v>#VALUE!</v>
      </c>
      <c r="AD119" s="185" t="e">
        <f t="shared" ca="1" si="48"/>
        <v>#VALUE!</v>
      </c>
      <c r="AE119" s="185" t="e">
        <f t="shared" ca="1" si="48"/>
        <v>#VALUE!</v>
      </c>
      <c r="AF119" s="185" t="e">
        <f t="shared" ca="1" si="48"/>
        <v>#VALUE!</v>
      </c>
      <c r="AG119" s="185" t="e">
        <f t="shared" ca="1" si="48"/>
        <v>#VALUE!</v>
      </c>
      <c r="AH119" s="185" t="e">
        <f t="shared" ca="1" si="48"/>
        <v>#VALUE!</v>
      </c>
      <c r="AI119" s="185" t="e">
        <f t="shared" ca="1" si="48"/>
        <v>#VALUE!</v>
      </c>
      <c r="AJ119" s="185" t="e">
        <f t="shared" ca="1" si="48"/>
        <v>#VALUE!</v>
      </c>
      <c r="AK119" s="185" t="e">
        <f t="shared" ca="1" si="48"/>
        <v>#VALUE!</v>
      </c>
      <c r="AL119" s="185" t="e">
        <f t="shared" ca="1" si="48"/>
        <v>#VALUE!</v>
      </c>
      <c r="AM119" s="185" t="e">
        <f t="shared" ca="1" si="48"/>
        <v>#VALUE!</v>
      </c>
      <c r="AN119" s="185" t="e">
        <f t="shared" ca="1" si="48"/>
        <v>#VALUE!</v>
      </c>
      <c r="AO119" s="185" t="e">
        <f t="shared" ca="1" si="48"/>
        <v>#VALUE!</v>
      </c>
      <c r="AP119" s="185" t="e">
        <f t="shared" ca="1" si="48"/>
        <v>#VALUE!</v>
      </c>
    </row>
    <row r="120" spans="1:42">
      <c r="A120" s="57" t="str">
        <f>'[4]TS BYDem'!A59</f>
        <v>*</v>
      </c>
      <c r="B120" s="185" t="s">
        <v>288</v>
      </c>
      <c r="C120" s="185" t="s">
        <v>137</v>
      </c>
      <c r="D120" s="185" t="str">
        <f>'[4]TS BYDem'!D59</f>
        <v>IISO</v>
      </c>
      <c r="E120" s="185" t="s">
        <v>137</v>
      </c>
      <c r="F120" s="185" t="s">
        <v>137</v>
      </c>
      <c r="G120" s="185" t="s">
        <v>137</v>
      </c>
      <c r="H120" s="185" t="s">
        <v>137</v>
      </c>
      <c r="I120" s="185">
        <v>0</v>
      </c>
      <c r="J120" s="185" t="str">
        <f>INDEX('[4]TS BYDem'!$J$10:$J$203,MATCH(D120,'[4]TS BYDem'!$D$10:$D$203,0))</f>
        <v/>
      </c>
      <c r="K120" s="185" t="e">
        <f t="shared" ca="1" si="47"/>
        <v>#VALUE!</v>
      </c>
      <c r="L120" s="185" t="e">
        <f t="shared" ca="1" si="47"/>
        <v>#VALUE!</v>
      </c>
      <c r="M120" s="185" t="e">
        <f t="shared" ca="1" si="47"/>
        <v>#VALUE!</v>
      </c>
      <c r="N120" s="185" t="e">
        <f t="shared" ca="1" si="47"/>
        <v>#VALUE!</v>
      </c>
      <c r="O120" s="185" t="e">
        <f t="shared" ca="1" si="47"/>
        <v>#VALUE!</v>
      </c>
      <c r="P120" s="185" t="e">
        <f t="shared" ca="1" si="47"/>
        <v>#VALUE!</v>
      </c>
      <c r="Q120" s="185" t="e">
        <f t="shared" ca="1" si="47"/>
        <v>#VALUE!</v>
      </c>
      <c r="R120" s="185" t="e">
        <f t="shared" ca="1" si="47"/>
        <v>#VALUE!</v>
      </c>
      <c r="S120" s="185" t="e">
        <f t="shared" ca="1" si="47"/>
        <v>#VALUE!</v>
      </c>
      <c r="T120" s="185" t="e">
        <f t="shared" ca="1" si="47"/>
        <v>#VALUE!</v>
      </c>
      <c r="U120" s="185" t="e">
        <f t="shared" ca="1" si="47"/>
        <v>#VALUE!</v>
      </c>
      <c r="V120" s="185" t="e">
        <f t="shared" ca="1" si="47"/>
        <v>#VALUE!</v>
      </c>
      <c r="W120" s="185" t="e">
        <f t="shared" ca="1" si="47"/>
        <v>#VALUE!</v>
      </c>
      <c r="X120" s="185" t="e">
        <f t="shared" ca="1" si="47"/>
        <v>#VALUE!</v>
      </c>
      <c r="Y120" s="185" t="e">
        <f t="shared" ca="1" si="47"/>
        <v>#VALUE!</v>
      </c>
      <c r="Z120" s="185" t="e">
        <f t="shared" ca="1" si="47"/>
        <v>#VALUE!</v>
      </c>
      <c r="AA120" s="185" t="e">
        <f t="shared" ca="1" si="48"/>
        <v>#VALUE!</v>
      </c>
      <c r="AB120" s="185" t="e">
        <f t="shared" ca="1" si="48"/>
        <v>#VALUE!</v>
      </c>
      <c r="AC120" s="185" t="e">
        <f t="shared" ca="1" si="48"/>
        <v>#VALUE!</v>
      </c>
      <c r="AD120" s="185" t="e">
        <f t="shared" ca="1" si="48"/>
        <v>#VALUE!</v>
      </c>
      <c r="AE120" s="185" t="e">
        <f t="shared" ca="1" si="48"/>
        <v>#VALUE!</v>
      </c>
      <c r="AF120" s="185" t="e">
        <f t="shared" ca="1" si="48"/>
        <v>#VALUE!</v>
      </c>
      <c r="AG120" s="185" t="e">
        <f t="shared" ca="1" si="48"/>
        <v>#VALUE!</v>
      </c>
      <c r="AH120" s="185" t="e">
        <f t="shared" ca="1" si="48"/>
        <v>#VALUE!</v>
      </c>
      <c r="AI120" s="185" t="e">
        <f t="shared" ca="1" si="48"/>
        <v>#VALUE!</v>
      </c>
      <c r="AJ120" s="185" t="e">
        <f t="shared" ca="1" si="48"/>
        <v>#VALUE!</v>
      </c>
      <c r="AK120" s="185" t="e">
        <f t="shared" ca="1" si="48"/>
        <v>#VALUE!</v>
      </c>
      <c r="AL120" s="185" t="e">
        <f t="shared" ca="1" si="48"/>
        <v>#VALUE!</v>
      </c>
      <c r="AM120" s="185" t="e">
        <f t="shared" ca="1" si="48"/>
        <v>#VALUE!</v>
      </c>
      <c r="AN120" s="185" t="e">
        <f t="shared" ca="1" si="48"/>
        <v>#VALUE!</v>
      </c>
      <c r="AO120" s="185" t="e">
        <f t="shared" ca="1" si="48"/>
        <v>#VALUE!</v>
      </c>
      <c r="AP120" s="185" t="e">
        <f t="shared" ca="1" si="48"/>
        <v>#VALUE!</v>
      </c>
    </row>
    <row r="121" spans="1:42">
      <c r="A121" s="57" t="str">
        <f>'[4]TS BYDem'!A60</f>
        <v>*</v>
      </c>
      <c r="B121" s="185" t="s">
        <v>288</v>
      </c>
      <c r="C121" s="185" t="s">
        <v>137</v>
      </c>
      <c r="D121" s="185" t="str">
        <f>'[4]TS BYDem'!D60</f>
        <v>IISE</v>
      </c>
      <c r="E121" s="185" t="s">
        <v>137</v>
      </c>
      <c r="F121" s="185" t="s">
        <v>137</v>
      </c>
      <c r="G121" s="185" t="s">
        <v>137</v>
      </c>
      <c r="H121" s="185" t="s">
        <v>137</v>
      </c>
      <c r="I121" s="185">
        <v>0</v>
      </c>
      <c r="J121" s="185" t="str">
        <f>INDEX('[4]TS BYDem'!$J$10:$J$203,MATCH(D121,'[4]TS BYDem'!$D$10:$D$203,0))</f>
        <v/>
      </c>
      <c r="K121" s="185" t="e">
        <f t="shared" ca="1" si="47"/>
        <v>#VALUE!</v>
      </c>
      <c r="L121" s="185" t="e">
        <f t="shared" ca="1" si="47"/>
        <v>#VALUE!</v>
      </c>
      <c r="M121" s="185" t="e">
        <f t="shared" ca="1" si="47"/>
        <v>#VALUE!</v>
      </c>
      <c r="N121" s="185" t="e">
        <f t="shared" ca="1" si="47"/>
        <v>#VALUE!</v>
      </c>
      <c r="O121" s="185" t="e">
        <f t="shared" ca="1" si="47"/>
        <v>#VALUE!</v>
      </c>
      <c r="P121" s="185" t="e">
        <f t="shared" ca="1" si="47"/>
        <v>#VALUE!</v>
      </c>
      <c r="Q121" s="185" t="e">
        <f t="shared" ca="1" si="47"/>
        <v>#VALUE!</v>
      </c>
      <c r="R121" s="185" t="e">
        <f t="shared" ca="1" si="47"/>
        <v>#VALUE!</v>
      </c>
      <c r="S121" s="185" t="e">
        <f t="shared" ca="1" si="47"/>
        <v>#VALUE!</v>
      </c>
      <c r="T121" s="185" t="e">
        <f t="shared" ca="1" si="47"/>
        <v>#VALUE!</v>
      </c>
      <c r="U121" s="185" t="e">
        <f t="shared" ca="1" si="47"/>
        <v>#VALUE!</v>
      </c>
      <c r="V121" s="185" t="e">
        <f t="shared" ca="1" si="47"/>
        <v>#VALUE!</v>
      </c>
      <c r="W121" s="185" t="e">
        <f t="shared" ca="1" si="47"/>
        <v>#VALUE!</v>
      </c>
      <c r="X121" s="185" t="e">
        <f t="shared" ca="1" si="47"/>
        <v>#VALUE!</v>
      </c>
      <c r="Y121" s="185" t="e">
        <f t="shared" ca="1" si="47"/>
        <v>#VALUE!</v>
      </c>
      <c r="Z121" s="185" t="e">
        <f t="shared" ca="1" si="47"/>
        <v>#VALUE!</v>
      </c>
      <c r="AA121" s="185" t="e">
        <f t="shared" ca="1" si="48"/>
        <v>#VALUE!</v>
      </c>
      <c r="AB121" s="185" t="e">
        <f t="shared" ca="1" si="48"/>
        <v>#VALUE!</v>
      </c>
      <c r="AC121" s="185" t="e">
        <f t="shared" ca="1" si="48"/>
        <v>#VALUE!</v>
      </c>
      <c r="AD121" s="185" t="e">
        <f t="shared" ca="1" si="48"/>
        <v>#VALUE!</v>
      </c>
      <c r="AE121" s="185" t="e">
        <f t="shared" ca="1" si="48"/>
        <v>#VALUE!</v>
      </c>
      <c r="AF121" s="185" t="e">
        <f t="shared" ca="1" si="48"/>
        <v>#VALUE!</v>
      </c>
      <c r="AG121" s="185" t="e">
        <f t="shared" ca="1" si="48"/>
        <v>#VALUE!</v>
      </c>
      <c r="AH121" s="185" t="e">
        <f t="shared" ca="1" si="48"/>
        <v>#VALUE!</v>
      </c>
      <c r="AI121" s="185" t="e">
        <f t="shared" ca="1" si="48"/>
        <v>#VALUE!</v>
      </c>
      <c r="AJ121" s="185" t="e">
        <f t="shared" ca="1" si="48"/>
        <v>#VALUE!</v>
      </c>
      <c r="AK121" s="185" t="e">
        <f t="shared" ca="1" si="48"/>
        <v>#VALUE!</v>
      </c>
      <c r="AL121" s="185" t="e">
        <f t="shared" ca="1" si="48"/>
        <v>#VALUE!</v>
      </c>
      <c r="AM121" s="185" t="e">
        <f t="shared" ca="1" si="48"/>
        <v>#VALUE!</v>
      </c>
      <c r="AN121" s="185" t="e">
        <f t="shared" ca="1" si="48"/>
        <v>#VALUE!</v>
      </c>
      <c r="AO121" s="185" t="e">
        <f t="shared" ca="1" si="48"/>
        <v>#VALUE!</v>
      </c>
      <c r="AP121" s="185" t="e">
        <f t="shared" ca="1" si="48"/>
        <v>#VALUE!</v>
      </c>
    </row>
    <row r="122" spans="1:42">
      <c r="A122" s="57" t="str">
        <f>'[4]TS BYDem'!A61</f>
        <v>*</v>
      </c>
      <c r="B122" s="185" t="s">
        <v>288</v>
      </c>
      <c r="C122" s="185" t="s">
        <v>137</v>
      </c>
      <c r="D122" s="185" t="str">
        <f>'[4]TS BYDem'!D61</f>
        <v xml:space="preserve"> </v>
      </c>
      <c r="E122" s="185" t="s">
        <v>137</v>
      </c>
      <c r="F122" s="185" t="s">
        <v>137</v>
      </c>
      <c r="G122" s="185" t="s">
        <v>137</v>
      </c>
      <c r="H122" s="185" t="s">
        <v>137</v>
      </c>
      <c r="I122" s="185">
        <v>0</v>
      </c>
      <c r="J122" s="185" t="str">
        <f>INDEX('[4]TS BYDem'!$J$10:$J$203,MATCH(D122,'[4]TS BYDem'!$D$10:$D$203,0))</f>
        <v/>
      </c>
      <c r="K122" s="185" t="e">
        <f t="shared" ca="1" si="47"/>
        <v>#VALUE!</v>
      </c>
      <c r="L122" s="185" t="e">
        <f t="shared" ca="1" si="47"/>
        <v>#VALUE!</v>
      </c>
      <c r="M122" s="185" t="e">
        <f t="shared" ca="1" si="47"/>
        <v>#VALUE!</v>
      </c>
      <c r="N122" s="185" t="e">
        <f t="shared" ca="1" si="47"/>
        <v>#VALUE!</v>
      </c>
      <c r="O122" s="185" t="e">
        <f t="shared" ca="1" si="47"/>
        <v>#VALUE!</v>
      </c>
      <c r="P122" s="185" t="e">
        <f t="shared" ca="1" si="47"/>
        <v>#VALUE!</v>
      </c>
      <c r="Q122" s="185" t="e">
        <f t="shared" ca="1" si="47"/>
        <v>#VALUE!</v>
      </c>
      <c r="R122" s="185" t="e">
        <f t="shared" ca="1" si="47"/>
        <v>#VALUE!</v>
      </c>
      <c r="S122" s="185" t="e">
        <f t="shared" ca="1" si="47"/>
        <v>#VALUE!</v>
      </c>
      <c r="T122" s="185" t="e">
        <f t="shared" ca="1" si="47"/>
        <v>#VALUE!</v>
      </c>
      <c r="U122" s="185" t="e">
        <f t="shared" ca="1" si="47"/>
        <v>#VALUE!</v>
      </c>
      <c r="V122" s="185" t="e">
        <f t="shared" ca="1" si="47"/>
        <v>#VALUE!</v>
      </c>
      <c r="W122" s="185" t="e">
        <f t="shared" ca="1" si="47"/>
        <v>#VALUE!</v>
      </c>
      <c r="X122" s="185" t="e">
        <f t="shared" ca="1" si="47"/>
        <v>#VALUE!</v>
      </c>
      <c r="Y122" s="185" t="e">
        <f t="shared" ca="1" si="47"/>
        <v>#VALUE!</v>
      </c>
      <c r="Z122" s="185" t="e">
        <f t="shared" ca="1" si="47"/>
        <v>#VALUE!</v>
      </c>
      <c r="AA122" s="185" t="e">
        <f t="shared" ca="1" si="48"/>
        <v>#VALUE!</v>
      </c>
      <c r="AB122" s="185" t="e">
        <f t="shared" ca="1" si="48"/>
        <v>#VALUE!</v>
      </c>
      <c r="AC122" s="185" t="e">
        <f t="shared" ca="1" si="48"/>
        <v>#VALUE!</v>
      </c>
      <c r="AD122" s="185" t="e">
        <f t="shared" ca="1" si="48"/>
        <v>#VALUE!</v>
      </c>
      <c r="AE122" s="185" t="e">
        <f t="shared" ca="1" si="48"/>
        <v>#VALUE!</v>
      </c>
      <c r="AF122" s="185" t="e">
        <f t="shared" ca="1" si="48"/>
        <v>#VALUE!</v>
      </c>
      <c r="AG122" s="185" t="e">
        <f t="shared" ca="1" si="48"/>
        <v>#VALUE!</v>
      </c>
      <c r="AH122" s="185" t="e">
        <f t="shared" ca="1" si="48"/>
        <v>#VALUE!</v>
      </c>
      <c r="AI122" s="185" t="e">
        <f t="shared" ca="1" si="48"/>
        <v>#VALUE!</v>
      </c>
      <c r="AJ122" s="185" t="e">
        <f t="shared" ca="1" si="48"/>
        <v>#VALUE!</v>
      </c>
      <c r="AK122" s="185" t="e">
        <f t="shared" ca="1" si="48"/>
        <v>#VALUE!</v>
      </c>
      <c r="AL122" s="185" t="e">
        <f t="shared" ca="1" si="48"/>
        <v>#VALUE!</v>
      </c>
      <c r="AM122" s="185" t="e">
        <f t="shared" ca="1" si="48"/>
        <v>#VALUE!</v>
      </c>
      <c r="AN122" s="185" t="e">
        <f t="shared" ca="1" si="48"/>
        <v>#VALUE!</v>
      </c>
      <c r="AO122" s="185" t="e">
        <f t="shared" ca="1" si="48"/>
        <v>#VALUE!</v>
      </c>
      <c r="AP122" s="185" t="e">
        <f t="shared" ca="1" si="48"/>
        <v>#VALUE!</v>
      </c>
    </row>
    <row r="123" spans="1:42">
      <c r="A123" s="57" t="str">
        <f>'[4]TS BYDem'!A62</f>
        <v>*</v>
      </c>
      <c r="B123" s="185" t="s">
        <v>288</v>
      </c>
      <c r="C123" s="185" t="s">
        <v>137</v>
      </c>
      <c r="D123" s="185" t="str">
        <f>'[4]TS BYDem'!D62</f>
        <v>IISS</v>
      </c>
      <c r="E123" s="185" t="s">
        <v>137</v>
      </c>
      <c r="F123" s="185" t="s">
        <v>137</v>
      </c>
      <c r="G123" s="185" t="s">
        <v>137</v>
      </c>
      <c r="H123" s="185" t="s">
        <v>137</v>
      </c>
      <c r="I123" s="185">
        <v>0</v>
      </c>
      <c r="J123" s="185" t="str">
        <f>INDEX('[4]TS BYDem'!$J$10:$J$203,MATCH(D123,'[4]TS BYDem'!$D$10:$D$203,0))</f>
        <v/>
      </c>
      <c r="K123" s="185" t="e">
        <f t="shared" ca="1" si="47"/>
        <v>#VALUE!</v>
      </c>
      <c r="L123" s="185" t="e">
        <f t="shared" ca="1" si="47"/>
        <v>#VALUE!</v>
      </c>
      <c r="M123" s="185" t="e">
        <f t="shared" ca="1" si="47"/>
        <v>#VALUE!</v>
      </c>
      <c r="N123" s="185" t="e">
        <f t="shared" ca="1" si="47"/>
        <v>#VALUE!</v>
      </c>
      <c r="O123" s="185" t="e">
        <f t="shared" ca="1" si="47"/>
        <v>#VALUE!</v>
      </c>
      <c r="P123" s="185" t="e">
        <f t="shared" ca="1" si="47"/>
        <v>#VALUE!</v>
      </c>
      <c r="Q123" s="185" t="e">
        <f t="shared" ca="1" si="47"/>
        <v>#VALUE!</v>
      </c>
      <c r="R123" s="185" t="e">
        <f t="shared" ca="1" si="47"/>
        <v>#VALUE!</v>
      </c>
      <c r="S123" s="185" t="e">
        <f t="shared" ca="1" si="47"/>
        <v>#VALUE!</v>
      </c>
      <c r="T123" s="185" t="e">
        <f t="shared" ca="1" si="47"/>
        <v>#VALUE!</v>
      </c>
      <c r="U123" s="185" t="e">
        <f t="shared" ca="1" si="47"/>
        <v>#VALUE!</v>
      </c>
      <c r="V123" s="185" t="e">
        <f t="shared" ca="1" si="47"/>
        <v>#VALUE!</v>
      </c>
      <c r="W123" s="185" t="e">
        <f t="shared" ca="1" si="47"/>
        <v>#VALUE!</v>
      </c>
      <c r="X123" s="185" t="e">
        <f t="shared" ca="1" si="47"/>
        <v>#VALUE!</v>
      </c>
      <c r="Y123" s="185" t="e">
        <f t="shared" ca="1" si="47"/>
        <v>#VALUE!</v>
      </c>
      <c r="Z123" s="185" t="e">
        <f t="shared" ca="1" si="47"/>
        <v>#VALUE!</v>
      </c>
      <c r="AA123" s="185" t="e">
        <f t="shared" ca="1" si="48"/>
        <v>#VALUE!</v>
      </c>
      <c r="AB123" s="185" t="e">
        <f t="shared" ca="1" si="48"/>
        <v>#VALUE!</v>
      </c>
      <c r="AC123" s="185" t="e">
        <f t="shared" ca="1" si="48"/>
        <v>#VALUE!</v>
      </c>
      <c r="AD123" s="185" t="e">
        <f t="shared" ca="1" si="48"/>
        <v>#VALUE!</v>
      </c>
      <c r="AE123" s="185" t="e">
        <f t="shared" ca="1" si="48"/>
        <v>#VALUE!</v>
      </c>
      <c r="AF123" s="185" t="e">
        <f t="shared" ca="1" si="48"/>
        <v>#VALUE!</v>
      </c>
      <c r="AG123" s="185" t="e">
        <f t="shared" ca="1" si="48"/>
        <v>#VALUE!</v>
      </c>
      <c r="AH123" s="185" t="e">
        <f t="shared" ca="1" si="48"/>
        <v>#VALUE!</v>
      </c>
      <c r="AI123" s="185" t="e">
        <f t="shared" ca="1" si="48"/>
        <v>#VALUE!</v>
      </c>
      <c r="AJ123" s="185" t="e">
        <f t="shared" ca="1" si="48"/>
        <v>#VALUE!</v>
      </c>
      <c r="AK123" s="185" t="e">
        <f t="shared" ca="1" si="48"/>
        <v>#VALUE!</v>
      </c>
      <c r="AL123" s="185" t="e">
        <f t="shared" ca="1" si="48"/>
        <v>#VALUE!</v>
      </c>
      <c r="AM123" s="185" t="e">
        <f t="shared" ca="1" si="48"/>
        <v>#VALUE!</v>
      </c>
      <c r="AN123" s="185" t="e">
        <f t="shared" ca="1" si="48"/>
        <v>#VALUE!</v>
      </c>
      <c r="AO123" s="185" t="e">
        <f t="shared" ca="1" si="48"/>
        <v>#VALUE!</v>
      </c>
      <c r="AP123" s="185" t="e">
        <f t="shared" ca="1" si="48"/>
        <v>#VALUE!</v>
      </c>
    </row>
    <row r="124" spans="1:42">
      <c r="A124" s="57" t="str">
        <f>'[4]TS BYDem'!A63</f>
        <v>*</v>
      </c>
      <c r="B124" s="185" t="s">
        <v>288</v>
      </c>
      <c r="C124" s="185" t="s">
        <v>137</v>
      </c>
      <c r="D124" s="185" t="str">
        <f>'[4]TS BYDem'!D63</f>
        <v>IISS</v>
      </c>
      <c r="E124" s="185" t="s">
        <v>137</v>
      </c>
      <c r="F124" s="185" t="s">
        <v>137</v>
      </c>
      <c r="G124" s="185" t="s">
        <v>137</v>
      </c>
      <c r="H124" s="185" t="s">
        <v>137</v>
      </c>
      <c r="I124" s="185">
        <v>0</v>
      </c>
      <c r="J124" s="185" t="str">
        <f>INDEX('[4]TS BYDem'!$J$10:$J$203,MATCH(D124,'[4]TS BYDem'!$D$10:$D$203,0))</f>
        <v/>
      </c>
      <c r="K124" s="185" t="e">
        <f t="shared" ca="1" si="47"/>
        <v>#VALUE!</v>
      </c>
      <c r="L124" s="185" t="e">
        <f t="shared" ca="1" si="47"/>
        <v>#VALUE!</v>
      </c>
      <c r="M124" s="185" t="e">
        <f t="shared" ca="1" si="47"/>
        <v>#VALUE!</v>
      </c>
      <c r="N124" s="185" t="e">
        <f t="shared" ca="1" si="47"/>
        <v>#VALUE!</v>
      </c>
      <c r="O124" s="185" t="e">
        <f t="shared" ca="1" si="47"/>
        <v>#VALUE!</v>
      </c>
      <c r="P124" s="185" t="e">
        <f t="shared" ca="1" si="47"/>
        <v>#VALUE!</v>
      </c>
      <c r="Q124" s="185" t="e">
        <f t="shared" ca="1" si="47"/>
        <v>#VALUE!</v>
      </c>
      <c r="R124" s="185" t="e">
        <f t="shared" ca="1" si="47"/>
        <v>#VALUE!</v>
      </c>
      <c r="S124" s="185" t="e">
        <f t="shared" ca="1" si="47"/>
        <v>#VALUE!</v>
      </c>
      <c r="T124" s="185" t="e">
        <f t="shared" ca="1" si="47"/>
        <v>#VALUE!</v>
      </c>
      <c r="U124" s="185" t="e">
        <f t="shared" ca="1" si="47"/>
        <v>#VALUE!</v>
      </c>
      <c r="V124" s="185" t="e">
        <f t="shared" ca="1" si="47"/>
        <v>#VALUE!</v>
      </c>
      <c r="W124" s="185" t="e">
        <f t="shared" ca="1" si="47"/>
        <v>#VALUE!</v>
      </c>
      <c r="X124" s="185" t="e">
        <f t="shared" ca="1" si="47"/>
        <v>#VALUE!</v>
      </c>
      <c r="Y124" s="185" t="e">
        <f t="shared" ca="1" si="47"/>
        <v>#VALUE!</v>
      </c>
      <c r="Z124" s="185" t="e">
        <f t="shared" ca="1" si="47"/>
        <v>#VALUE!</v>
      </c>
      <c r="AA124" s="185" t="e">
        <f t="shared" ca="1" si="48"/>
        <v>#VALUE!</v>
      </c>
      <c r="AB124" s="185" t="e">
        <f t="shared" ca="1" si="48"/>
        <v>#VALUE!</v>
      </c>
      <c r="AC124" s="185" t="e">
        <f t="shared" ca="1" si="48"/>
        <v>#VALUE!</v>
      </c>
      <c r="AD124" s="185" t="e">
        <f t="shared" ca="1" si="48"/>
        <v>#VALUE!</v>
      </c>
      <c r="AE124" s="185" t="e">
        <f t="shared" ca="1" si="48"/>
        <v>#VALUE!</v>
      </c>
      <c r="AF124" s="185" t="e">
        <f t="shared" ca="1" si="48"/>
        <v>#VALUE!</v>
      </c>
      <c r="AG124" s="185" t="e">
        <f t="shared" ca="1" si="48"/>
        <v>#VALUE!</v>
      </c>
      <c r="AH124" s="185" t="e">
        <f t="shared" ca="1" si="48"/>
        <v>#VALUE!</v>
      </c>
      <c r="AI124" s="185" t="e">
        <f t="shared" ca="1" si="48"/>
        <v>#VALUE!</v>
      </c>
      <c r="AJ124" s="185" t="e">
        <f t="shared" ca="1" si="48"/>
        <v>#VALUE!</v>
      </c>
      <c r="AK124" s="185" t="e">
        <f t="shared" ca="1" si="48"/>
        <v>#VALUE!</v>
      </c>
      <c r="AL124" s="185" t="e">
        <f t="shared" ca="1" si="48"/>
        <v>#VALUE!</v>
      </c>
      <c r="AM124" s="185" t="e">
        <f t="shared" ca="1" si="48"/>
        <v>#VALUE!</v>
      </c>
      <c r="AN124" s="185" t="e">
        <f t="shared" ca="1" si="48"/>
        <v>#VALUE!</v>
      </c>
      <c r="AO124" s="185" t="e">
        <f t="shared" ca="1" si="48"/>
        <v>#VALUE!</v>
      </c>
      <c r="AP124" s="185" t="e">
        <f t="shared" ca="1" si="48"/>
        <v>#VALUE!</v>
      </c>
    </row>
    <row r="125" spans="1:42">
      <c r="A125" s="57" t="str">
        <f>'[4]TS BYDem'!A64</f>
        <v>*</v>
      </c>
      <c r="B125" s="185" t="s">
        <v>288</v>
      </c>
      <c r="C125" s="185" t="s">
        <v>137</v>
      </c>
      <c r="D125" s="185" t="str">
        <f>'[4]TS BYDem'!D64</f>
        <v>IISS</v>
      </c>
      <c r="E125" s="185" t="s">
        <v>137</v>
      </c>
      <c r="F125" s="185" t="s">
        <v>137</v>
      </c>
      <c r="G125" s="185" t="s">
        <v>137</v>
      </c>
      <c r="H125" s="185" t="s">
        <v>137</v>
      </c>
      <c r="I125" s="185">
        <v>0</v>
      </c>
      <c r="J125" s="185" t="str">
        <f>INDEX('[4]TS BYDem'!$J$10:$J$203,MATCH(D125,'[4]TS BYDem'!$D$10:$D$203,0))</f>
        <v/>
      </c>
      <c r="K125" s="185" t="e">
        <f t="shared" ca="1" si="47"/>
        <v>#VALUE!</v>
      </c>
      <c r="L125" s="185" t="e">
        <f t="shared" ca="1" si="47"/>
        <v>#VALUE!</v>
      </c>
      <c r="M125" s="185" t="e">
        <f t="shared" ca="1" si="47"/>
        <v>#VALUE!</v>
      </c>
      <c r="N125" s="185" t="e">
        <f t="shared" ca="1" si="47"/>
        <v>#VALUE!</v>
      </c>
      <c r="O125" s="185" t="e">
        <f t="shared" ca="1" si="47"/>
        <v>#VALUE!</v>
      </c>
      <c r="P125" s="185" t="e">
        <f t="shared" ca="1" si="47"/>
        <v>#VALUE!</v>
      </c>
      <c r="Q125" s="185" t="e">
        <f t="shared" ca="1" si="47"/>
        <v>#VALUE!</v>
      </c>
      <c r="R125" s="185" t="e">
        <f t="shared" ca="1" si="47"/>
        <v>#VALUE!</v>
      </c>
      <c r="S125" s="185" t="e">
        <f t="shared" ca="1" si="47"/>
        <v>#VALUE!</v>
      </c>
      <c r="T125" s="185" t="e">
        <f t="shared" ca="1" si="47"/>
        <v>#VALUE!</v>
      </c>
      <c r="U125" s="185" t="e">
        <f t="shared" ca="1" si="47"/>
        <v>#VALUE!</v>
      </c>
      <c r="V125" s="185" t="e">
        <f t="shared" ca="1" si="47"/>
        <v>#VALUE!</v>
      </c>
      <c r="W125" s="185" t="e">
        <f t="shared" ca="1" si="47"/>
        <v>#VALUE!</v>
      </c>
      <c r="X125" s="185" t="e">
        <f t="shared" ca="1" si="47"/>
        <v>#VALUE!</v>
      </c>
      <c r="Y125" s="185" t="e">
        <f t="shared" ca="1" si="47"/>
        <v>#VALUE!</v>
      </c>
      <c r="Z125" s="185" t="e">
        <f t="shared" ca="1" si="47"/>
        <v>#VALUE!</v>
      </c>
      <c r="AA125" s="185" t="e">
        <f t="shared" ca="1" si="48"/>
        <v>#VALUE!</v>
      </c>
      <c r="AB125" s="185" t="e">
        <f t="shared" ca="1" si="48"/>
        <v>#VALUE!</v>
      </c>
      <c r="AC125" s="185" t="e">
        <f t="shared" ca="1" si="48"/>
        <v>#VALUE!</v>
      </c>
      <c r="AD125" s="185" t="e">
        <f t="shared" ca="1" si="48"/>
        <v>#VALUE!</v>
      </c>
      <c r="AE125" s="185" t="e">
        <f t="shared" ca="1" si="48"/>
        <v>#VALUE!</v>
      </c>
      <c r="AF125" s="185" t="e">
        <f t="shared" ca="1" si="48"/>
        <v>#VALUE!</v>
      </c>
      <c r="AG125" s="185" t="e">
        <f t="shared" ca="1" si="48"/>
        <v>#VALUE!</v>
      </c>
      <c r="AH125" s="185" t="e">
        <f t="shared" ca="1" si="48"/>
        <v>#VALUE!</v>
      </c>
      <c r="AI125" s="185" t="e">
        <f t="shared" ca="1" si="48"/>
        <v>#VALUE!</v>
      </c>
      <c r="AJ125" s="185" t="e">
        <f t="shared" ca="1" si="48"/>
        <v>#VALUE!</v>
      </c>
      <c r="AK125" s="185" t="e">
        <f t="shared" ca="1" si="48"/>
        <v>#VALUE!</v>
      </c>
      <c r="AL125" s="185" t="e">
        <f t="shared" ca="1" si="48"/>
        <v>#VALUE!</v>
      </c>
      <c r="AM125" s="185" t="e">
        <f t="shared" ca="1" si="48"/>
        <v>#VALUE!</v>
      </c>
      <c r="AN125" s="185" t="e">
        <f t="shared" ca="1" si="48"/>
        <v>#VALUE!</v>
      </c>
      <c r="AO125" s="185" t="e">
        <f t="shared" ca="1" si="48"/>
        <v>#VALUE!</v>
      </c>
      <c r="AP125" s="185" t="e">
        <f t="shared" ca="1" si="48"/>
        <v>#VALUE!</v>
      </c>
    </row>
    <row r="126" spans="1:42">
      <c r="A126" s="57" t="str">
        <f>'[4]TS BYDem'!A65</f>
        <v>*</v>
      </c>
      <c r="B126" s="185" t="s">
        <v>288</v>
      </c>
      <c r="C126" s="185" t="s">
        <v>137</v>
      </c>
      <c r="D126" s="185" t="str">
        <f>'[4]TS BYDem'!D65</f>
        <v>IISS</v>
      </c>
      <c r="E126" s="185" t="s">
        <v>137</v>
      </c>
      <c r="F126" s="185" t="s">
        <v>137</v>
      </c>
      <c r="G126" s="185" t="s">
        <v>137</v>
      </c>
      <c r="H126" s="185" t="s">
        <v>137</v>
      </c>
      <c r="I126" s="185">
        <v>0</v>
      </c>
      <c r="J126" s="185" t="str">
        <f>INDEX('[4]TS BYDem'!$J$10:$J$203,MATCH(D126,'[4]TS BYDem'!$D$10:$D$203,0))</f>
        <v/>
      </c>
      <c r="K126" s="185" t="e">
        <f t="shared" ca="1" si="47"/>
        <v>#VALUE!</v>
      </c>
      <c r="L126" s="185" t="e">
        <f t="shared" ca="1" si="47"/>
        <v>#VALUE!</v>
      </c>
      <c r="M126" s="185" t="e">
        <f t="shared" ca="1" si="47"/>
        <v>#VALUE!</v>
      </c>
      <c r="N126" s="185" t="e">
        <f t="shared" ca="1" si="47"/>
        <v>#VALUE!</v>
      </c>
      <c r="O126" s="185" t="e">
        <f t="shared" ca="1" si="47"/>
        <v>#VALUE!</v>
      </c>
      <c r="P126" s="185" t="e">
        <f t="shared" ca="1" si="47"/>
        <v>#VALUE!</v>
      </c>
      <c r="Q126" s="185" t="e">
        <f t="shared" ca="1" si="47"/>
        <v>#VALUE!</v>
      </c>
      <c r="R126" s="185" t="e">
        <f t="shared" ca="1" si="47"/>
        <v>#VALUE!</v>
      </c>
      <c r="S126" s="185" t="e">
        <f t="shared" ca="1" si="47"/>
        <v>#VALUE!</v>
      </c>
      <c r="T126" s="185" t="e">
        <f t="shared" ca="1" si="47"/>
        <v>#VALUE!</v>
      </c>
      <c r="U126" s="185" t="e">
        <f t="shared" ca="1" si="47"/>
        <v>#VALUE!</v>
      </c>
      <c r="V126" s="185" t="e">
        <f t="shared" ca="1" si="47"/>
        <v>#VALUE!</v>
      </c>
      <c r="W126" s="185" t="e">
        <f t="shared" ca="1" si="47"/>
        <v>#VALUE!</v>
      </c>
      <c r="X126" s="185" t="e">
        <f t="shared" ca="1" si="47"/>
        <v>#VALUE!</v>
      </c>
      <c r="Y126" s="185" t="e">
        <f t="shared" ca="1" si="47"/>
        <v>#VALUE!</v>
      </c>
      <c r="Z126" s="185" t="e">
        <f t="shared" ca="1" si="47"/>
        <v>#VALUE!</v>
      </c>
      <c r="AA126" s="185" t="e">
        <f t="shared" ca="1" si="48"/>
        <v>#VALUE!</v>
      </c>
      <c r="AB126" s="185" t="e">
        <f t="shared" ca="1" si="48"/>
        <v>#VALUE!</v>
      </c>
      <c r="AC126" s="185" t="e">
        <f t="shared" ca="1" si="48"/>
        <v>#VALUE!</v>
      </c>
      <c r="AD126" s="185" t="e">
        <f t="shared" ca="1" si="48"/>
        <v>#VALUE!</v>
      </c>
      <c r="AE126" s="185" t="e">
        <f t="shared" ca="1" si="48"/>
        <v>#VALUE!</v>
      </c>
      <c r="AF126" s="185" t="e">
        <f t="shared" ca="1" si="48"/>
        <v>#VALUE!</v>
      </c>
      <c r="AG126" s="185" t="e">
        <f t="shared" ca="1" si="48"/>
        <v>#VALUE!</v>
      </c>
      <c r="AH126" s="185" t="e">
        <f t="shared" ca="1" si="48"/>
        <v>#VALUE!</v>
      </c>
      <c r="AI126" s="185" t="e">
        <f t="shared" ca="1" si="48"/>
        <v>#VALUE!</v>
      </c>
      <c r="AJ126" s="185" t="e">
        <f t="shared" ca="1" si="48"/>
        <v>#VALUE!</v>
      </c>
      <c r="AK126" s="185" t="e">
        <f t="shared" ca="1" si="48"/>
        <v>#VALUE!</v>
      </c>
      <c r="AL126" s="185" t="e">
        <f t="shared" ca="1" si="48"/>
        <v>#VALUE!</v>
      </c>
      <c r="AM126" s="185" t="e">
        <f t="shared" ca="1" si="48"/>
        <v>#VALUE!</v>
      </c>
      <c r="AN126" s="185" t="e">
        <f t="shared" ca="1" si="48"/>
        <v>#VALUE!</v>
      </c>
      <c r="AO126" s="185" t="e">
        <f t="shared" ca="1" si="48"/>
        <v>#VALUE!</v>
      </c>
      <c r="AP126" s="185" t="e">
        <f t="shared" ca="1" si="48"/>
        <v>#VALUE!</v>
      </c>
    </row>
    <row r="127" spans="1:42">
      <c r="A127" s="57" t="str">
        <f>'[4]TS BYDem'!A66</f>
        <v>*</v>
      </c>
      <c r="B127" s="185" t="s">
        <v>288</v>
      </c>
      <c r="C127" s="185" t="s">
        <v>137</v>
      </c>
      <c r="D127" s="185" t="str">
        <f>'[4]TS BYDem'!D66</f>
        <v>IISS</v>
      </c>
      <c r="E127" s="185" t="s">
        <v>137</v>
      </c>
      <c r="F127" s="185" t="s">
        <v>137</v>
      </c>
      <c r="G127" s="185" t="s">
        <v>137</v>
      </c>
      <c r="H127" s="185" t="s">
        <v>137</v>
      </c>
      <c r="I127" s="185">
        <v>0</v>
      </c>
      <c r="J127" s="185" t="str">
        <f>INDEX('[4]TS BYDem'!$J$10:$J$203,MATCH(D127,'[4]TS BYDem'!$D$10:$D$203,0))</f>
        <v/>
      </c>
      <c r="K127" s="185" t="e">
        <f t="shared" ca="1" si="47"/>
        <v>#VALUE!</v>
      </c>
      <c r="L127" s="185" t="e">
        <f t="shared" ca="1" si="47"/>
        <v>#VALUE!</v>
      </c>
      <c r="M127" s="185" t="e">
        <f t="shared" ca="1" si="47"/>
        <v>#VALUE!</v>
      </c>
      <c r="N127" s="185" t="e">
        <f t="shared" ca="1" si="47"/>
        <v>#VALUE!</v>
      </c>
      <c r="O127" s="185" t="e">
        <f t="shared" ca="1" si="47"/>
        <v>#VALUE!</v>
      </c>
      <c r="P127" s="185" t="e">
        <f t="shared" ca="1" si="47"/>
        <v>#VALUE!</v>
      </c>
      <c r="Q127" s="185" t="e">
        <f t="shared" ca="1" si="47"/>
        <v>#VALUE!</v>
      </c>
      <c r="R127" s="185" t="e">
        <f t="shared" ca="1" si="47"/>
        <v>#VALUE!</v>
      </c>
      <c r="S127" s="185" t="e">
        <f t="shared" ca="1" si="47"/>
        <v>#VALUE!</v>
      </c>
      <c r="T127" s="185" t="e">
        <f t="shared" ca="1" si="47"/>
        <v>#VALUE!</v>
      </c>
      <c r="U127" s="185" t="e">
        <f t="shared" ca="1" si="47"/>
        <v>#VALUE!</v>
      </c>
      <c r="V127" s="185" t="e">
        <f t="shared" ca="1" si="47"/>
        <v>#VALUE!</v>
      </c>
      <c r="W127" s="185" t="e">
        <f t="shared" ca="1" si="47"/>
        <v>#VALUE!</v>
      </c>
      <c r="X127" s="185" t="e">
        <f t="shared" ca="1" si="47"/>
        <v>#VALUE!</v>
      </c>
      <c r="Y127" s="185" t="e">
        <f t="shared" ca="1" si="47"/>
        <v>#VALUE!</v>
      </c>
      <c r="Z127" s="185" t="e">
        <f t="shared" ca="1" si="47"/>
        <v>#VALUE!</v>
      </c>
      <c r="AA127" s="185" t="e">
        <f t="shared" ca="1" si="48"/>
        <v>#VALUE!</v>
      </c>
      <c r="AB127" s="185" t="e">
        <f t="shared" ca="1" si="48"/>
        <v>#VALUE!</v>
      </c>
      <c r="AC127" s="185" t="e">
        <f t="shared" ca="1" si="48"/>
        <v>#VALUE!</v>
      </c>
      <c r="AD127" s="185" t="e">
        <f t="shared" ca="1" si="48"/>
        <v>#VALUE!</v>
      </c>
      <c r="AE127" s="185" t="e">
        <f t="shared" ca="1" si="48"/>
        <v>#VALUE!</v>
      </c>
      <c r="AF127" s="185" t="e">
        <f t="shared" ca="1" si="48"/>
        <v>#VALUE!</v>
      </c>
      <c r="AG127" s="185" t="e">
        <f t="shared" ca="1" si="48"/>
        <v>#VALUE!</v>
      </c>
      <c r="AH127" s="185" t="e">
        <f t="shared" ca="1" si="48"/>
        <v>#VALUE!</v>
      </c>
      <c r="AI127" s="185" t="e">
        <f t="shared" ca="1" si="48"/>
        <v>#VALUE!</v>
      </c>
      <c r="AJ127" s="185" t="e">
        <f t="shared" ca="1" si="48"/>
        <v>#VALUE!</v>
      </c>
      <c r="AK127" s="185" t="e">
        <f t="shared" ca="1" si="48"/>
        <v>#VALUE!</v>
      </c>
      <c r="AL127" s="185" t="e">
        <f t="shared" ca="1" si="48"/>
        <v>#VALUE!</v>
      </c>
      <c r="AM127" s="185" t="e">
        <f t="shared" ca="1" si="48"/>
        <v>#VALUE!</v>
      </c>
      <c r="AN127" s="185" t="e">
        <f t="shared" ca="1" si="48"/>
        <v>#VALUE!</v>
      </c>
      <c r="AO127" s="185" t="e">
        <f t="shared" ca="1" si="48"/>
        <v>#VALUE!</v>
      </c>
      <c r="AP127" s="185" t="e">
        <f t="shared" ca="1" si="48"/>
        <v>#VALUE!</v>
      </c>
    </row>
    <row r="128" spans="1:42">
      <c r="A128" s="57" t="str">
        <f>'[4]TS BYDem'!A67</f>
        <v>*</v>
      </c>
      <c r="B128" s="185" t="s">
        <v>288</v>
      </c>
      <c r="C128" s="185" t="s">
        <v>137</v>
      </c>
      <c r="D128" s="185" t="str">
        <f>'[4]TS BYDem'!D67</f>
        <v>IISS</v>
      </c>
      <c r="E128" s="185" t="s">
        <v>137</v>
      </c>
      <c r="F128" s="185" t="s">
        <v>137</v>
      </c>
      <c r="G128" s="185" t="s">
        <v>137</v>
      </c>
      <c r="H128" s="185" t="s">
        <v>137</v>
      </c>
      <c r="I128" s="185">
        <v>0</v>
      </c>
      <c r="J128" s="185" t="str">
        <f>INDEX('[4]TS BYDem'!$J$10:$J$203,MATCH(D128,'[4]TS BYDem'!$D$10:$D$203,0))</f>
        <v/>
      </c>
      <c r="K128" s="185" t="e">
        <f t="shared" ca="1" si="47"/>
        <v>#VALUE!</v>
      </c>
      <c r="L128" s="185" t="e">
        <f t="shared" ca="1" si="47"/>
        <v>#VALUE!</v>
      </c>
      <c r="M128" s="185" t="e">
        <f t="shared" ca="1" si="47"/>
        <v>#VALUE!</v>
      </c>
      <c r="N128" s="185" t="e">
        <f t="shared" ca="1" si="47"/>
        <v>#VALUE!</v>
      </c>
      <c r="O128" s="185" t="e">
        <f t="shared" ca="1" si="47"/>
        <v>#VALUE!</v>
      </c>
      <c r="P128" s="185" t="e">
        <f t="shared" ca="1" si="47"/>
        <v>#VALUE!</v>
      </c>
      <c r="Q128" s="185" t="e">
        <f t="shared" ca="1" si="47"/>
        <v>#VALUE!</v>
      </c>
      <c r="R128" s="185" t="e">
        <f t="shared" ca="1" si="47"/>
        <v>#VALUE!</v>
      </c>
      <c r="S128" s="185" t="e">
        <f t="shared" ca="1" si="47"/>
        <v>#VALUE!</v>
      </c>
      <c r="T128" s="185" t="e">
        <f t="shared" ca="1" si="47"/>
        <v>#VALUE!</v>
      </c>
      <c r="U128" s="185" t="e">
        <f t="shared" ca="1" si="47"/>
        <v>#VALUE!</v>
      </c>
      <c r="V128" s="185" t="e">
        <f t="shared" ca="1" si="47"/>
        <v>#VALUE!</v>
      </c>
      <c r="W128" s="185" t="e">
        <f t="shared" ca="1" si="47"/>
        <v>#VALUE!</v>
      </c>
      <c r="X128" s="185" t="e">
        <f t="shared" ca="1" si="47"/>
        <v>#VALUE!</v>
      </c>
      <c r="Y128" s="185" t="e">
        <f t="shared" ca="1" si="47"/>
        <v>#VALUE!</v>
      </c>
      <c r="Z128" s="185" t="e">
        <f t="shared" ref="Z128:AO132" ca="1" si="49">Z$112/Y$112*Y128</f>
        <v>#VALUE!</v>
      </c>
      <c r="AA128" s="185" t="e">
        <f t="shared" ca="1" si="48"/>
        <v>#VALUE!</v>
      </c>
      <c r="AB128" s="185" t="e">
        <f t="shared" ca="1" si="48"/>
        <v>#VALUE!</v>
      </c>
      <c r="AC128" s="185" t="e">
        <f t="shared" ca="1" si="48"/>
        <v>#VALUE!</v>
      </c>
      <c r="AD128" s="185" t="e">
        <f t="shared" ca="1" si="48"/>
        <v>#VALUE!</v>
      </c>
      <c r="AE128" s="185" t="e">
        <f t="shared" ca="1" si="48"/>
        <v>#VALUE!</v>
      </c>
      <c r="AF128" s="185" t="e">
        <f t="shared" ca="1" si="48"/>
        <v>#VALUE!</v>
      </c>
      <c r="AG128" s="185" t="e">
        <f t="shared" ca="1" si="48"/>
        <v>#VALUE!</v>
      </c>
      <c r="AH128" s="185" t="e">
        <f t="shared" ca="1" si="48"/>
        <v>#VALUE!</v>
      </c>
      <c r="AI128" s="185" t="e">
        <f t="shared" ca="1" si="48"/>
        <v>#VALUE!</v>
      </c>
      <c r="AJ128" s="185" t="e">
        <f t="shared" ca="1" si="48"/>
        <v>#VALUE!</v>
      </c>
      <c r="AK128" s="185" t="e">
        <f t="shared" ca="1" si="48"/>
        <v>#VALUE!</v>
      </c>
      <c r="AL128" s="185" t="e">
        <f t="shared" ca="1" si="48"/>
        <v>#VALUE!</v>
      </c>
      <c r="AM128" s="185" t="e">
        <f t="shared" ca="1" si="48"/>
        <v>#VALUE!</v>
      </c>
      <c r="AN128" s="185" t="e">
        <f t="shared" ca="1" si="48"/>
        <v>#VALUE!</v>
      </c>
      <c r="AO128" s="185" t="e">
        <f t="shared" ca="1" si="48"/>
        <v>#VALUE!</v>
      </c>
      <c r="AP128" s="185" t="e">
        <f t="shared" ref="AP128:AP132" ca="1" si="50">AP$112/AO$112*AO128</f>
        <v>#VALUE!</v>
      </c>
    </row>
    <row r="129" spans="1:42">
      <c r="A129" s="57" t="str">
        <f>'[4]TS BYDem'!A68</f>
        <v>*</v>
      </c>
      <c r="B129" s="185" t="s">
        <v>288</v>
      </c>
      <c r="C129" s="185" t="s">
        <v>137</v>
      </c>
      <c r="D129" s="185">
        <f>'[4]TS BYDem'!D68</f>
        <v>0</v>
      </c>
      <c r="E129" s="185" t="s">
        <v>137</v>
      </c>
      <c r="F129" s="185" t="s">
        <v>137</v>
      </c>
      <c r="G129" s="185" t="s">
        <v>137</v>
      </c>
      <c r="H129" s="185" t="s">
        <v>137</v>
      </c>
      <c r="I129" s="185">
        <v>0</v>
      </c>
      <c r="J129" s="185" t="str">
        <f>INDEX('[4]TS BYDem'!$J$10:$J$203,MATCH(D129,'[4]TS BYDem'!$D$10:$D$203,0))</f>
        <v/>
      </c>
      <c r="K129" s="185" t="e">
        <f t="shared" ref="K129:Z132" ca="1" si="51">K$112/J$112*J129</f>
        <v>#VALUE!</v>
      </c>
      <c r="L129" s="185" t="e">
        <f t="shared" ca="1" si="51"/>
        <v>#VALUE!</v>
      </c>
      <c r="M129" s="185" t="e">
        <f t="shared" ca="1" si="51"/>
        <v>#VALUE!</v>
      </c>
      <c r="N129" s="185" t="e">
        <f t="shared" ca="1" si="51"/>
        <v>#VALUE!</v>
      </c>
      <c r="O129" s="185" t="e">
        <f t="shared" ca="1" si="51"/>
        <v>#VALUE!</v>
      </c>
      <c r="P129" s="185" t="e">
        <f t="shared" ca="1" si="51"/>
        <v>#VALUE!</v>
      </c>
      <c r="Q129" s="185" t="e">
        <f t="shared" ca="1" si="51"/>
        <v>#VALUE!</v>
      </c>
      <c r="R129" s="185" t="e">
        <f t="shared" ca="1" si="51"/>
        <v>#VALUE!</v>
      </c>
      <c r="S129" s="185" t="e">
        <f t="shared" ca="1" si="51"/>
        <v>#VALUE!</v>
      </c>
      <c r="T129" s="185" t="e">
        <f t="shared" ca="1" si="51"/>
        <v>#VALUE!</v>
      </c>
      <c r="U129" s="185" t="e">
        <f t="shared" ca="1" si="51"/>
        <v>#VALUE!</v>
      </c>
      <c r="V129" s="185" t="e">
        <f t="shared" ca="1" si="51"/>
        <v>#VALUE!</v>
      </c>
      <c r="W129" s="185" t="e">
        <f t="shared" ca="1" si="51"/>
        <v>#VALUE!</v>
      </c>
      <c r="X129" s="185" t="e">
        <f t="shared" ca="1" si="51"/>
        <v>#VALUE!</v>
      </c>
      <c r="Y129" s="185" t="e">
        <f t="shared" ca="1" si="51"/>
        <v>#VALUE!</v>
      </c>
      <c r="Z129" s="185" t="e">
        <f t="shared" ca="1" si="49"/>
        <v>#VALUE!</v>
      </c>
      <c r="AA129" s="185" t="e">
        <f t="shared" ca="1" si="49"/>
        <v>#VALUE!</v>
      </c>
      <c r="AB129" s="185" t="e">
        <f t="shared" ca="1" si="49"/>
        <v>#VALUE!</v>
      </c>
      <c r="AC129" s="185" t="e">
        <f t="shared" ca="1" si="49"/>
        <v>#VALUE!</v>
      </c>
      <c r="AD129" s="185" t="e">
        <f t="shared" ca="1" si="49"/>
        <v>#VALUE!</v>
      </c>
      <c r="AE129" s="185" t="e">
        <f t="shared" ca="1" si="49"/>
        <v>#VALUE!</v>
      </c>
      <c r="AF129" s="185" t="e">
        <f t="shared" ca="1" si="49"/>
        <v>#VALUE!</v>
      </c>
      <c r="AG129" s="185" t="e">
        <f t="shared" ca="1" si="49"/>
        <v>#VALUE!</v>
      </c>
      <c r="AH129" s="185" t="e">
        <f t="shared" ca="1" si="49"/>
        <v>#VALUE!</v>
      </c>
      <c r="AI129" s="185" t="e">
        <f t="shared" ca="1" si="49"/>
        <v>#VALUE!</v>
      </c>
      <c r="AJ129" s="185" t="e">
        <f t="shared" ca="1" si="49"/>
        <v>#VALUE!</v>
      </c>
      <c r="AK129" s="185" t="e">
        <f t="shared" ca="1" si="49"/>
        <v>#VALUE!</v>
      </c>
      <c r="AL129" s="185" t="e">
        <f t="shared" ca="1" si="49"/>
        <v>#VALUE!</v>
      </c>
      <c r="AM129" s="185" t="e">
        <f t="shared" ca="1" si="49"/>
        <v>#VALUE!</v>
      </c>
      <c r="AN129" s="185" t="e">
        <f t="shared" ca="1" si="49"/>
        <v>#VALUE!</v>
      </c>
      <c r="AO129" s="185" t="e">
        <f t="shared" ca="1" si="49"/>
        <v>#VALUE!</v>
      </c>
      <c r="AP129" s="185" t="e">
        <f t="shared" ca="1" si="50"/>
        <v>#VALUE!</v>
      </c>
    </row>
    <row r="130" spans="1:42">
      <c r="A130" s="57" t="str">
        <f>'[4]TS BYDem'!A69</f>
        <v>*</v>
      </c>
      <c r="B130" s="185" t="s">
        <v>288</v>
      </c>
      <c r="C130" s="185" t="s">
        <v>137</v>
      </c>
      <c r="D130" s="185" t="str">
        <f>'[4]TS BYDem'!D69</f>
        <v>IIST</v>
      </c>
      <c r="E130" s="185" t="s">
        <v>137</v>
      </c>
      <c r="F130" s="185" t="s">
        <v>137</v>
      </c>
      <c r="G130" s="185" t="s">
        <v>137</v>
      </c>
      <c r="H130" s="185" t="s">
        <v>137</v>
      </c>
      <c r="I130" s="185">
        <v>0</v>
      </c>
      <c r="J130" s="185" t="str">
        <f>INDEX('[4]TS BYDem'!$J$10:$J$203,MATCH(D130,'[4]TS BYDem'!$D$10:$D$203,0))</f>
        <v/>
      </c>
      <c r="K130" s="185" t="e">
        <f t="shared" ca="1" si="51"/>
        <v>#VALUE!</v>
      </c>
      <c r="L130" s="185" t="e">
        <f t="shared" ca="1" si="51"/>
        <v>#VALUE!</v>
      </c>
      <c r="M130" s="185" t="e">
        <f t="shared" ca="1" si="51"/>
        <v>#VALUE!</v>
      </c>
      <c r="N130" s="185" t="e">
        <f t="shared" ca="1" si="51"/>
        <v>#VALUE!</v>
      </c>
      <c r="O130" s="185" t="e">
        <f t="shared" ca="1" si="51"/>
        <v>#VALUE!</v>
      </c>
      <c r="P130" s="185" t="e">
        <f t="shared" ca="1" si="51"/>
        <v>#VALUE!</v>
      </c>
      <c r="Q130" s="185" t="e">
        <f t="shared" ca="1" si="51"/>
        <v>#VALUE!</v>
      </c>
      <c r="R130" s="185" t="e">
        <f t="shared" ca="1" si="51"/>
        <v>#VALUE!</v>
      </c>
      <c r="S130" s="185" t="e">
        <f t="shared" ca="1" si="51"/>
        <v>#VALUE!</v>
      </c>
      <c r="T130" s="185" t="e">
        <f t="shared" ca="1" si="51"/>
        <v>#VALUE!</v>
      </c>
      <c r="U130" s="185" t="e">
        <f t="shared" ca="1" si="51"/>
        <v>#VALUE!</v>
      </c>
      <c r="V130" s="185" t="e">
        <f t="shared" ca="1" si="51"/>
        <v>#VALUE!</v>
      </c>
      <c r="W130" s="185" t="e">
        <f t="shared" ca="1" si="51"/>
        <v>#VALUE!</v>
      </c>
      <c r="X130" s="185" t="e">
        <f t="shared" ca="1" si="51"/>
        <v>#VALUE!</v>
      </c>
      <c r="Y130" s="185" t="e">
        <f t="shared" ca="1" si="51"/>
        <v>#VALUE!</v>
      </c>
      <c r="Z130" s="185" t="e">
        <f t="shared" ca="1" si="49"/>
        <v>#VALUE!</v>
      </c>
      <c r="AA130" s="185" t="e">
        <f t="shared" ca="1" si="49"/>
        <v>#VALUE!</v>
      </c>
      <c r="AB130" s="185" t="e">
        <f t="shared" ca="1" si="49"/>
        <v>#VALUE!</v>
      </c>
      <c r="AC130" s="185" t="e">
        <f t="shared" ca="1" si="49"/>
        <v>#VALUE!</v>
      </c>
      <c r="AD130" s="185" t="e">
        <f t="shared" ca="1" si="49"/>
        <v>#VALUE!</v>
      </c>
      <c r="AE130" s="185" t="e">
        <f t="shared" ca="1" si="49"/>
        <v>#VALUE!</v>
      </c>
      <c r="AF130" s="185" t="e">
        <f t="shared" ca="1" si="49"/>
        <v>#VALUE!</v>
      </c>
      <c r="AG130" s="185" t="e">
        <f t="shared" ca="1" si="49"/>
        <v>#VALUE!</v>
      </c>
      <c r="AH130" s="185" t="e">
        <f t="shared" ca="1" si="49"/>
        <v>#VALUE!</v>
      </c>
      <c r="AI130" s="185" t="e">
        <f t="shared" ca="1" si="49"/>
        <v>#VALUE!</v>
      </c>
      <c r="AJ130" s="185" t="e">
        <f t="shared" ca="1" si="49"/>
        <v>#VALUE!</v>
      </c>
      <c r="AK130" s="185" t="e">
        <f t="shared" ca="1" si="49"/>
        <v>#VALUE!</v>
      </c>
      <c r="AL130" s="185" t="e">
        <f t="shared" ca="1" si="49"/>
        <v>#VALUE!</v>
      </c>
      <c r="AM130" s="185" t="e">
        <f t="shared" ca="1" si="49"/>
        <v>#VALUE!</v>
      </c>
      <c r="AN130" s="185" t="e">
        <f t="shared" ca="1" si="49"/>
        <v>#VALUE!</v>
      </c>
      <c r="AO130" s="185" t="e">
        <f t="shared" ca="1" si="49"/>
        <v>#VALUE!</v>
      </c>
      <c r="AP130" s="185" t="e">
        <f t="shared" ca="1" si="50"/>
        <v>#VALUE!</v>
      </c>
    </row>
    <row r="131" spans="1:42">
      <c r="A131" s="57" t="str">
        <f>'[4]TS BYDem'!A70</f>
        <v>*</v>
      </c>
      <c r="B131" s="185" t="s">
        <v>288</v>
      </c>
      <c r="C131" s="185" t="s">
        <v>137</v>
      </c>
      <c r="D131" s="185" t="str">
        <f>'[4]TS BYDem'!D70</f>
        <v>Useful Energy Service</v>
      </c>
      <c r="E131" s="185" t="s">
        <v>137</v>
      </c>
      <c r="F131" s="185" t="s">
        <v>137</v>
      </c>
      <c r="G131" s="185" t="s">
        <v>137</v>
      </c>
      <c r="H131" s="185" t="s">
        <v>137</v>
      </c>
      <c r="I131" s="185">
        <v>0</v>
      </c>
      <c r="J131" s="185" t="str">
        <f>INDEX('[4]TS BYDem'!$J$10:$J$203,MATCH(D131,'[4]TS BYDem'!$D$10:$D$203,0))</f>
        <v/>
      </c>
      <c r="K131" s="185" t="e">
        <f t="shared" ca="1" si="51"/>
        <v>#VALUE!</v>
      </c>
      <c r="L131" s="185" t="e">
        <f t="shared" ca="1" si="51"/>
        <v>#VALUE!</v>
      </c>
      <c r="M131" s="185" t="e">
        <f t="shared" ca="1" si="51"/>
        <v>#VALUE!</v>
      </c>
      <c r="N131" s="185" t="e">
        <f t="shared" ca="1" si="51"/>
        <v>#VALUE!</v>
      </c>
      <c r="O131" s="185" t="e">
        <f t="shared" ca="1" si="51"/>
        <v>#VALUE!</v>
      </c>
      <c r="P131" s="185" t="e">
        <f t="shared" ca="1" si="51"/>
        <v>#VALUE!</v>
      </c>
      <c r="Q131" s="185" t="e">
        <f t="shared" ca="1" si="51"/>
        <v>#VALUE!</v>
      </c>
      <c r="R131" s="185" t="e">
        <f t="shared" ca="1" si="51"/>
        <v>#VALUE!</v>
      </c>
      <c r="S131" s="185" t="e">
        <f t="shared" ca="1" si="51"/>
        <v>#VALUE!</v>
      </c>
      <c r="T131" s="185" t="e">
        <f t="shared" ca="1" si="51"/>
        <v>#VALUE!</v>
      </c>
      <c r="U131" s="185" t="e">
        <f t="shared" ca="1" si="51"/>
        <v>#VALUE!</v>
      </c>
      <c r="V131" s="185" t="e">
        <f t="shared" ca="1" si="51"/>
        <v>#VALUE!</v>
      </c>
      <c r="W131" s="185" t="e">
        <f t="shared" ca="1" si="51"/>
        <v>#VALUE!</v>
      </c>
      <c r="X131" s="185" t="e">
        <f t="shared" ca="1" si="51"/>
        <v>#VALUE!</v>
      </c>
      <c r="Y131" s="185" t="e">
        <f t="shared" ca="1" si="51"/>
        <v>#VALUE!</v>
      </c>
      <c r="Z131" s="185" t="e">
        <f t="shared" ca="1" si="49"/>
        <v>#VALUE!</v>
      </c>
      <c r="AA131" s="185" t="e">
        <f t="shared" ca="1" si="49"/>
        <v>#VALUE!</v>
      </c>
      <c r="AB131" s="185" t="e">
        <f t="shared" ca="1" si="49"/>
        <v>#VALUE!</v>
      </c>
      <c r="AC131" s="185" t="e">
        <f t="shared" ca="1" si="49"/>
        <v>#VALUE!</v>
      </c>
      <c r="AD131" s="185" t="e">
        <f t="shared" ca="1" si="49"/>
        <v>#VALUE!</v>
      </c>
      <c r="AE131" s="185" t="e">
        <f t="shared" ca="1" si="49"/>
        <v>#VALUE!</v>
      </c>
      <c r="AF131" s="185" t="e">
        <f t="shared" ca="1" si="49"/>
        <v>#VALUE!</v>
      </c>
      <c r="AG131" s="185" t="e">
        <f t="shared" ca="1" si="49"/>
        <v>#VALUE!</v>
      </c>
      <c r="AH131" s="185" t="e">
        <f t="shared" ca="1" si="49"/>
        <v>#VALUE!</v>
      </c>
      <c r="AI131" s="185" t="e">
        <f t="shared" ca="1" si="49"/>
        <v>#VALUE!</v>
      </c>
      <c r="AJ131" s="185" t="e">
        <f t="shared" ca="1" si="49"/>
        <v>#VALUE!</v>
      </c>
      <c r="AK131" s="185" t="e">
        <f t="shared" ca="1" si="49"/>
        <v>#VALUE!</v>
      </c>
      <c r="AL131" s="185" t="e">
        <f t="shared" ca="1" si="49"/>
        <v>#VALUE!</v>
      </c>
      <c r="AM131" s="185" t="e">
        <f t="shared" ca="1" si="49"/>
        <v>#VALUE!</v>
      </c>
      <c r="AN131" s="185" t="e">
        <f t="shared" ca="1" si="49"/>
        <v>#VALUE!</v>
      </c>
      <c r="AO131" s="185" t="e">
        <f t="shared" ca="1" si="49"/>
        <v>#VALUE!</v>
      </c>
      <c r="AP131" s="185" t="e">
        <f t="shared" ca="1" si="50"/>
        <v>#VALUE!</v>
      </c>
    </row>
    <row r="132" spans="1:42">
      <c r="A132" s="57" t="str">
        <f>'[4]TS BYDem'!A71</f>
        <v>*</v>
      </c>
      <c r="B132" s="185" t="s">
        <v>288</v>
      </c>
      <c r="C132" s="185" t="s">
        <v>137</v>
      </c>
      <c r="D132" s="185">
        <f>'[4]TS BYDem'!D71</f>
        <v>0</v>
      </c>
      <c r="E132" s="185" t="s">
        <v>137</v>
      </c>
      <c r="F132" s="185" t="s">
        <v>137</v>
      </c>
      <c r="G132" s="185" t="s">
        <v>137</v>
      </c>
      <c r="H132" s="185" t="s">
        <v>137</v>
      </c>
      <c r="I132" s="185">
        <v>0</v>
      </c>
      <c r="J132" s="185" t="str">
        <f>INDEX('[4]TS BYDem'!$J$10:$J$203,MATCH(D132,'[4]TS BYDem'!$D$10:$D$203,0))</f>
        <v/>
      </c>
      <c r="K132" s="185" t="e">
        <f t="shared" ca="1" si="51"/>
        <v>#VALUE!</v>
      </c>
      <c r="L132" s="185" t="e">
        <f t="shared" ca="1" si="51"/>
        <v>#VALUE!</v>
      </c>
      <c r="M132" s="185" t="e">
        <f t="shared" ca="1" si="51"/>
        <v>#VALUE!</v>
      </c>
      <c r="N132" s="185" t="e">
        <f t="shared" ca="1" si="51"/>
        <v>#VALUE!</v>
      </c>
      <c r="O132" s="185" t="e">
        <f t="shared" ca="1" si="51"/>
        <v>#VALUE!</v>
      </c>
      <c r="P132" s="185" t="e">
        <f t="shared" ca="1" si="51"/>
        <v>#VALUE!</v>
      </c>
      <c r="Q132" s="185" t="e">
        <f t="shared" ca="1" si="51"/>
        <v>#VALUE!</v>
      </c>
      <c r="R132" s="185" t="e">
        <f t="shared" ca="1" si="51"/>
        <v>#VALUE!</v>
      </c>
      <c r="S132" s="185" t="e">
        <f t="shared" ca="1" si="51"/>
        <v>#VALUE!</v>
      </c>
      <c r="T132" s="185" t="e">
        <f t="shared" ca="1" si="51"/>
        <v>#VALUE!</v>
      </c>
      <c r="U132" s="185" t="e">
        <f t="shared" ca="1" si="51"/>
        <v>#VALUE!</v>
      </c>
      <c r="V132" s="185" t="e">
        <f t="shared" ca="1" si="51"/>
        <v>#VALUE!</v>
      </c>
      <c r="W132" s="185" t="e">
        <f t="shared" ca="1" si="51"/>
        <v>#VALUE!</v>
      </c>
      <c r="X132" s="185" t="e">
        <f t="shared" ca="1" si="51"/>
        <v>#VALUE!</v>
      </c>
      <c r="Y132" s="185" t="e">
        <f t="shared" ca="1" si="51"/>
        <v>#VALUE!</v>
      </c>
      <c r="Z132" s="185" t="e">
        <f t="shared" ca="1" si="51"/>
        <v>#VALUE!</v>
      </c>
      <c r="AA132" s="185" t="e">
        <f t="shared" ca="1" si="49"/>
        <v>#VALUE!</v>
      </c>
      <c r="AB132" s="185" t="e">
        <f t="shared" ca="1" si="49"/>
        <v>#VALUE!</v>
      </c>
      <c r="AC132" s="185" t="e">
        <f t="shared" ca="1" si="49"/>
        <v>#VALUE!</v>
      </c>
      <c r="AD132" s="185" t="e">
        <f t="shared" ca="1" si="49"/>
        <v>#VALUE!</v>
      </c>
      <c r="AE132" s="185" t="e">
        <f t="shared" ca="1" si="49"/>
        <v>#VALUE!</v>
      </c>
      <c r="AF132" s="185" t="e">
        <f t="shared" ca="1" si="49"/>
        <v>#VALUE!</v>
      </c>
      <c r="AG132" s="185" t="e">
        <f t="shared" ca="1" si="49"/>
        <v>#VALUE!</v>
      </c>
      <c r="AH132" s="185" t="e">
        <f t="shared" ca="1" si="49"/>
        <v>#VALUE!</v>
      </c>
      <c r="AI132" s="185" t="e">
        <f t="shared" ca="1" si="49"/>
        <v>#VALUE!</v>
      </c>
      <c r="AJ132" s="185" t="e">
        <f t="shared" ca="1" si="49"/>
        <v>#VALUE!</v>
      </c>
      <c r="AK132" s="185" t="e">
        <f t="shared" ca="1" si="49"/>
        <v>#VALUE!</v>
      </c>
      <c r="AL132" s="185" t="e">
        <f t="shared" ca="1" si="49"/>
        <v>#VALUE!</v>
      </c>
      <c r="AM132" s="185" t="e">
        <f t="shared" ca="1" si="49"/>
        <v>#VALUE!</v>
      </c>
      <c r="AN132" s="185" t="e">
        <f t="shared" ca="1" si="49"/>
        <v>#VALUE!</v>
      </c>
      <c r="AO132" s="185" t="e">
        <f t="shared" ca="1" si="49"/>
        <v>#VALUE!</v>
      </c>
      <c r="AP132" s="185" t="e">
        <f t="shared" ca="1" si="50"/>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52">SUMIF($B$10:$B$22,$D133,K$10:K$22)*SUMIF($B$10:$B$22,$D133,K$41:K$53)</f>
        <v>54.390999999999998</v>
      </c>
      <c r="L133" s="5">
        <f t="shared" ca="1" si="52"/>
        <v>55.515000000000001</v>
      </c>
      <c r="M133" s="5">
        <f t="shared" ca="1" si="52"/>
        <v>56.133000000000003</v>
      </c>
      <c r="N133" s="5">
        <f t="shared" ca="1" si="52"/>
        <v>56.734999999999999</v>
      </c>
      <c r="O133" s="5">
        <f t="shared" ca="1" si="52"/>
        <v>57.222000000000001</v>
      </c>
      <c r="P133" s="5">
        <f t="shared" ca="1" si="52"/>
        <v>57.87</v>
      </c>
      <c r="Q133" s="5">
        <f t="shared" ca="1" si="52"/>
        <v>57.747999999999998</v>
      </c>
      <c r="R133" s="5">
        <f t="shared" ca="1" si="52"/>
        <v>53.228999999999999</v>
      </c>
      <c r="S133" s="5">
        <f t="shared" ca="1" si="52"/>
        <v>58.035077690757873</v>
      </c>
      <c r="T133" s="3">
        <f t="shared" ca="1" si="52"/>
        <v>58.778775258850878</v>
      </c>
      <c r="U133" s="5">
        <f t="shared" ca="1" si="52"/>
        <v>59.52167261501944</v>
      </c>
      <c r="V133" s="5">
        <f t="shared" ca="1" si="52"/>
        <v>60.309197056452639</v>
      </c>
      <c r="W133" s="5">
        <f t="shared" ca="1" si="52"/>
        <v>61.571188218147995</v>
      </c>
      <c r="X133" s="5">
        <f t="shared" ca="1" si="52"/>
        <v>63.729822470555931</v>
      </c>
      <c r="Y133" s="5">
        <f t="shared" ca="1" si="52"/>
        <v>66.055900174294237</v>
      </c>
      <c r="Z133" s="5">
        <f t="shared" ca="1" si="52"/>
        <v>68.520600279988415</v>
      </c>
      <c r="AA133" s="5">
        <f t="shared" ca="1" si="52"/>
        <v>71.430769413293362</v>
      </c>
      <c r="AB133" s="5">
        <f ca="1">SUMIF($B$10:$B$22,$D133,AB$10:AB$22)*SUMIF($B$10:$B$22,$D133,AB$40:AB$53)</f>
        <v>74.626987698629961</v>
      </c>
      <c r="AC133" s="5">
        <f t="shared" ca="1" si="52"/>
        <v>78.172250839855636</v>
      </c>
      <c r="AD133" s="5">
        <f t="shared" ca="1" si="52"/>
        <v>81.140308118945796</v>
      </c>
      <c r="AE133" s="5">
        <f t="shared" ca="1" si="52"/>
        <v>84.20665006404532</v>
      </c>
      <c r="AF133" s="5">
        <f t="shared" ca="1" si="52"/>
        <v>87.268675962910351</v>
      </c>
      <c r="AG133" s="5">
        <f t="shared" ca="1" si="52"/>
        <v>90.030725900047187</v>
      </c>
      <c r="AH133" s="5">
        <f t="shared" ca="1" si="52"/>
        <v>92.833803556294583</v>
      </c>
      <c r="AI133" s="5">
        <f t="shared" ca="1" si="52"/>
        <v>95.740471412894408</v>
      </c>
      <c r="AJ133" s="5">
        <f t="shared" ca="1" si="52"/>
        <v>98.763232600747187</v>
      </c>
      <c r="AK133" s="5">
        <f t="shared" ca="1" si="52"/>
        <v>101.78297931916828</v>
      </c>
      <c r="AL133" s="5">
        <f t="shared" ca="1" si="52"/>
        <v>105.03167688452554</v>
      </c>
      <c r="AM133" s="5">
        <f t="shared" ca="1" si="52"/>
        <v>122.61805436864722</v>
      </c>
      <c r="AN133" s="5">
        <f t="shared" ca="1" si="52"/>
        <v>144.62315233048076</v>
      </c>
      <c r="AO133" s="5">
        <f t="shared" ca="1" si="52"/>
        <v>183.47817436348396</v>
      </c>
      <c r="AP133" s="5">
        <f t="shared" ca="1" si="52"/>
        <v>223.06964980943849</v>
      </c>
    </row>
    <row r="134" spans="1:42">
      <c r="A134" s="57" t="str">
        <f>'[4]TS BYDem'!A73</f>
        <v/>
      </c>
      <c r="B134" s="185" t="s">
        <v>288</v>
      </c>
      <c r="C134" s="185" t="s">
        <v>137</v>
      </c>
      <c r="D134" s="185" t="str">
        <f>'[4]TS BYDem'!D73</f>
        <v>ICPK</v>
      </c>
      <c r="E134" s="185" t="s">
        <v>137</v>
      </c>
      <c r="F134" s="185" t="s">
        <v>137</v>
      </c>
      <c r="G134" s="185" t="s">
        <v>137</v>
      </c>
      <c r="H134" s="185" t="s">
        <v>137</v>
      </c>
      <c r="I134" s="185">
        <v>0</v>
      </c>
      <c r="J134" s="185">
        <f>INDEX('[4]TS BYDem'!$J$10:$J$203,MATCH(D134,'[4]TS BYDem'!$D$10:$D$203,0))</f>
        <v>0.55647663194961794</v>
      </c>
      <c r="K134" s="185">
        <f ca="1">K$133/J$133*J134</f>
        <v>0.57313365118957349</v>
      </c>
      <c r="L134" s="185">
        <f t="shared" ref="L134:AA134" ca="1" si="53">L$133/K$133*K134</f>
        <v>0.5849775633062303</v>
      </c>
      <c r="M134" s="192">
        <f t="shared" ref="M134:M142" si="54">O134</f>
        <v>0.80918000000000012</v>
      </c>
      <c r="N134" s="192">
        <f t="shared" ref="N134:N142" si="55">O134</f>
        <v>0.80918000000000012</v>
      </c>
      <c r="O134" s="192">
        <f>INDEX('[4]TS BYDem'!$O$10:$O$203,MATCH(D134,'[4]TS BYDem'!$D$10:$D$203,0))</f>
        <v>0.80918000000000012</v>
      </c>
      <c r="P134" s="185">
        <f t="shared" ca="1" si="53"/>
        <v>0.81834340987732002</v>
      </c>
      <c r="Q134" s="185">
        <f t="shared" ca="1" si="53"/>
        <v>0.81661819999300989</v>
      </c>
      <c r="R134" s="185">
        <f t="shared" ca="1" si="53"/>
        <v>0.75271472895040392</v>
      </c>
      <c r="S134" s="185">
        <f t="shared" ca="1" si="53"/>
        <v>0.82067778417055459</v>
      </c>
      <c r="T134" s="185">
        <f t="shared" ca="1" si="53"/>
        <v>0.83119445954278015</v>
      </c>
      <c r="U134" s="185">
        <f t="shared" ca="1" si="53"/>
        <v>0.84169981906646818</v>
      </c>
      <c r="V134" s="185">
        <f t="shared" ca="1" si="53"/>
        <v>0.8528362530869309</v>
      </c>
      <c r="W134" s="185">
        <f t="shared" ca="1" si="53"/>
        <v>0.87068215166126683</v>
      </c>
      <c r="X134" s="185">
        <f t="shared" ca="1" si="53"/>
        <v>0.90120753812737164</v>
      </c>
      <c r="Y134" s="185">
        <f t="shared" ca="1" si="53"/>
        <v>0.93410075325985509</v>
      </c>
      <c r="Z134" s="185">
        <f t="shared" ca="1" si="53"/>
        <v>0.96895423673693759</v>
      </c>
      <c r="AA134" s="185">
        <f t="shared" ca="1" si="53"/>
        <v>1.01010712652212</v>
      </c>
      <c r="AB134" s="185">
        <f t="shared" ref="AA134:AP149" ca="1" si="56">AB$133/AA$133*AA134</f>
        <v>1.0553050558522497</v>
      </c>
      <c r="AC134" s="185">
        <f t="shared" ca="1" si="56"/>
        <v>1.1054388510467026</v>
      </c>
      <c r="AD134" s="185">
        <f t="shared" ca="1" si="56"/>
        <v>1.1474103408424836</v>
      </c>
      <c r="AE134" s="185">
        <f t="shared" ca="1" si="56"/>
        <v>1.1907716804519981</v>
      </c>
      <c r="AF134" s="185">
        <f t="shared" ca="1" si="56"/>
        <v>1.2340719865727838</v>
      </c>
      <c r="AG134" s="185">
        <f t="shared" ca="1" si="56"/>
        <v>1.2731303132326766</v>
      </c>
      <c r="AH134" s="185">
        <f t="shared" ca="1" si="56"/>
        <v>1.3127688155199484</v>
      </c>
      <c r="AI134" s="185">
        <f t="shared" ca="1" si="56"/>
        <v>1.3538721935249718</v>
      </c>
      <c r="AJ134" s="185">
        <f t="shared" ca="1" si="56"/>
        <v>1.3966172548298321</v>
      </c>
      <c r="AK134" s="185">
        <f t="shared" ca="1" si="56"/>
        <v>1.4393196883276471</v>
      </c>
      <c r="AL134" s="185">
        <f t="shared" ca="1" si="56"/>
        <v>1.4852597305480482</v>
      </c>
      <c r="AM134" s="185">
        <f t="shared" ca="1" si="56"/>
        <v>1.7339498310793402</v>
      </c>
      <c r="AN134" s="185">
        <f t="shared" ca="1" si="56"/>
        <v>2.0451253434479479</v>
      </c>
      <c r="AO134" s="185">
        <f t="shared" ca="1" si="56"/>
        <v>2.5945767210416277</v>
      </c>
      <c r="AP134" s="185">
        <f t="shared" ca="1" si="56"/>
        <v>3.1544423339415175</v>
      </c>
    </row>
    <row r="135" spans="1:42">
      <c r="A135" s="57" t="str">
        <f>'[4]TS BYDem'!A74</f>
        <v/>
      </c>
      <c r="B135" s="185" t="s">
        <v>288</v>
      </c>
      <c r="C135" s="185" t="s">
        <v>137</v>
      </c>
      <c r="D135" s="185" t="str">
        <f>'[4]TS BYDem'!D74</f>
        <v>ICPA</v>
      </c>
      <c r="E135" s="185" t="s">
        <v>137</v>
      </c>
      <c r="F135" s="185" t="s">
        <v>137</v>
      </c>
      <c r="G135" s="185" t="s">
        <v>137</v>
      </c>
      <c r="H135" s="185" t="s">
        <v>137</v>
      </c>
      <c r="I135" s="185">
        <v>0</v>
      </c>
      <c r="J135" s="185">
        <f>INDEX('[4]TS BYDem'!$J$10:$J$203,MATCH(D135,'[4]TS BYDem'!$D$10:$D$203,0))</f>
        <v>0.2086787369811067</v>
      </c>
      <c r="K135" s="185">
        <f t="shared" ref="K135:Z150" ca="1" si="57">K$133/J$133*J135</f>
        <v>0.21492511919609003</v>
      </c>
      <c r="L135" s="185">
        <f t="shared" ca="1" si="57"/>
        <v>0.21936658623983632</v>
      </c>
      <c r="M135" s="192">
        <f t="shared" si="54"/>
        <v>0.30344250000000006</v>
      </c>
      <c r="N135" s="192">
        <f t="shared" si="55"/>
        <v>0.30344250000000006</v>
      </c>
      <c r="O135" s="192">
        <f>INDEX('[4]TS BYDem'!$O$10:$O$203,MATCH(D135,'[4]TS BYDem'!$D$10:$D$203,0))</f>
        <v>0.30344250000000006</v>
      </c>
      <c r="P135" s="185">
        <f t="shared" ca="1" si="57"/>
        <v>0.30687877870399505</v>
      </c>
      <c r="Q135" s="185">
        <f t="shared" ca="1" si="57"/>
        <v>0.30623182499737872</v>
      </c>
      <c r="R135" s="185">
        <f t="shared" ca="1" si="57"/>
        <v>0.2822680233564015</v>
      </c>
      <c r="S135" s="185">
        <f t="shared" ca="1" si="57"/>
        <v>0.30775416906395797</v>
      </c>
      <c r="T135" s="185">
        <f t="shared" ca="1" si="57"/>
        <v>0.3116979223285426</v>
      </c>
      <c r="U135" s="185">
        <f t="shared" ca="1" si="57"/>
        <v>0.31563743214992557</v>
      </c>
      <c r="V135" s="185">
        <f t="shared" ca="1" si="57"/>
        <v>0.31981359490759909</v>
      </c>
      <c r="W135" s="185">
        <f t="shared" ca="1" si="57"/>
        <v>0.32650580687297504</v>
      </c>
      <c r="X135" s="185">
        <f t="shared" ca="1" si="57"/>
        <v>0.33795282679776434</v>
      </c>
      <c r="Y135" s="185">
        <f t="shared" ca="1" si="57"/>
        <v>0.35028778247244563</v>
      </c>
      <c r="Z135" s="185">
        <f t="shared" ca="1" si="57"/>
        <v>0.36335783877635158</v>
      </c>
      <c r="AA135" s="185">
        <f t="shared" ca="1" si="56"/>
        <v>0.37879017244579494</v>
      </c>
      <c r="AB135" s="185">
        <f t="shared" ca="1" si="56"/>
        <v>0.39573939594459351</v>
      </c>
      <c r="AC135" s="185">
        <f t="shared" ca="1" si="56"/>
        <v>0.41453956914251339</v>
      </c>
      <c r="AD135" s="185">
        <f t="shared" ca="1" si="56"/>
        <v>0.43027887781593127</v>
      </c>
      <c r="AE135" s="185">
        <f t="shared" ca="1" si="56"/>
        <v>0.44653938016949918</v>
      </c>
      <c r="AF135" s="185">
        <f t="shared" ca="1" si="56"/>
        <v>0.46277699496479385</v>
      </c>
      <c r="AG135" s="185">
        <f t="shared" ca="1" si="56"/>
        <v>0.47742386746225363</v>
      </c>
      <c r="AH135" s="185">
        <f t="shared" ca="1" si="56"/>
        <v>0.49228830581998062</v>
      </c>
      <c r="AI135" s="185">
        <f t="shared" ca="1" si="56"/>
        <v>0.50770207257186439</v>
      </c>
      <c r="AJ135" s="185">
        <f t="shared" ca="1" si="56"/>
        <v>0.52373147056118696</v>
      </c>
      <c r="AK135" s="185">
        <f t="shared" ca="1" si="56"/>
        <v>0.53974488312286761</v>
      </c>
      <c r="AL135" s="185">
        <f t="shared" ca="1" si="56"/>
        <v>0.55697239895551798</v>
      </c>
      <c r="AM135" s="185">
        <f t="shared" ca="1" si="56"/>
        <v>0.65023118665475244</v>
      </c>
      <c r="AN135" s="185">
        <f t="shared" ca="1" si="56"/>
        <v>0.76692200379298037</v>
      </c>
      <c r="AO135" s="185">
        <f t="shared" ca="1" si="56"/>
        <v>0.97296627039061023</v>
      </c>
      <c r="AP135" s="185">
        <f t="shared" ca="1" si="56"/>
        <v>1.1829158752280688</v>
      </c>
    </row>
    <row r="136" spans="1:42">
      <c r="A136" s="57" t="str">
        <f>'[4]TS BYDem'!A75</f>
        <v/>
      </c>
      <c r="B136" s="185" t="s">
        <v>288</v>
      </c>
      <c r="C136" s="185" t="s">
        <v>137</v>
      </c>
      <c r="D136" s="185" t="str">
        <f>'[4]TS BYDem'!D75</f>
        <v>ICPL</v>
      </c>
      <c r="E136" s="185" t="s">
        <v>137</v>
      </c>
      <c r="F136" s="185" t="s">
        <v>137</v>
      </c>
      <c r="G136" s="185" t="s">
        <v>137</v>
      </c>
      <c r="H136" s="185" t="s">
        <v>137</v>
      </c>
      <c r="I136" s="185">
        <v>0</v>
      </c>
      <c r="J136" s="185">
        <f>INDEX('[4]TS BYDem'!$J$10:$J$203,MATCH(D136,'[4]TS BYDem'!$D$10:$D$203,0))</f>
        <v>0.3338859791697707</v>
      </c>
      <c r="K136" s="185">
        <f t="shared" ca="1" si="57"/>
        <v>0.34388019071374404</v>
      </c>
      <c r="L136" s="185">
        <f t="shared" ca="1" si="57"/>
        <v>0.35098653798373813</v>
      </c>
      <c r="M136" s="192">
        <f t="shared" si="54"/>
        <v>0.48550800000000005</v>
      </c>
      <c r="N136" s="192">
        <f t="shared" si="55"/>
        <v>0.48550800000000005</v>
      </c>
      <c r="O136" s="192">
        <f>INDEX('[4]TS BYDem'!$O$10:$O$203,MATCH(D136,'[4]TS BYDem'!$D$10:$D$203,0))</f>
        <v>0.48550800000000005</v>
      </c>
      <c r="P136" s="185">
        <f t="shared" ca="1" si="57"/>
        <v>0.49100604592639202</v>
      </c>
      <c r="Q136" s="185">
        <f t="shared" ca="1" si="57"/>
        <v>0.48997091999580589</v>
      </c>
      <c r="R136" s="185">
        <f t="shared" ca="1" si="57"/>
        <v>0.45162883737024234</v>
      </c>
      <c r="S136" s="185">
        <f t="shared" ca="1" si="57"/>
        <v>0.49240667050233272</v>
      </c>
      <c r="T136" s="185">
        <f t="shared" ca="1" si="57"/>
        <v>0.49871667572566808</v>
      </c>
      <c r="U136" s="185">
        <f t="shared" ca="1" si="57"/>
        <v>0.50501989143988091</v>
      </c>
      <c r="V136" s="185">
        <f t="shared" ca="1" si="57"/>
        <v>0.51170175185215849</v>
      </c>
      <c r="W136" s="185">
        <f t="shared" ca="1" si="57"/>
        <v>0.52240929099676003</v>
      </c>
      <c r="X136" s="185">
        <f t="shared" ca="1" si="57"/>
        <v>0.54072452287642292</v>
      </c>
      <c r="Y136" s="185">
        <f t="shared" ca="1" si="57"/>
        <v>0.56046045195591299</v>
      </c>
      <c r="Z136" s="185">
        <f t="shared" ca="1" si="57"/>
        <v>0.58137254204216249</v>
      </c>
      <c r="AA136" s="185">
        <f t="shared" ca="1" si="56"/>
        <v>0.60606427591327183</v>
      </c>
      <c r="AB136" s="185">
        <f t="shared" ca="1" si="56"/>
        <v>0.63318303351134964</v>
      </c>
      <c r="AC136" s="185">
        <f t="shared" ca="1" si="56"/>
        <v>0.66326331062802146</v>
      </c>
      <c r="AD136" s="185">
        <f t="shared" ca="1" si="56"/>
        <v>0.6884462045054901</v>
      </c>
      <c r="AE136" s="185">
        <f t="shared" ca="1" si="56"/>
        <v>0.7144630082711988</v>
      </c>
      <c r="AF136" s="185">
        <f t="shared" ca="1" si="56"/>
        <v>0.74044319194367025</v>
      </c>
      <c r="AG136" s="185">
        <f t="shared" ca="1" si="56"/>
        <v>0.76387818793960593</v>
      </c>
      <c r="AH136" s="185">
        <f t="shared" ca="1" si="56"/>
        <v>0.7876612893119691</v>
      </c>
      <c r="AI136" s="185">
        <f t="shared" ca="1" si="56"/>
        <v>0.8123233161149831</v>
      </c>
      <c r="AJ136" s="185">
        <f t="shared" ca="1" si="56"/>
        <v>0.83797035289789923</v>
      </c>
      <c r="AK136" s="185">
        <f t="shared" ca="1" si="56"/>
        <v>0.86359181299658827</v>
      </c>
      <c r="AL136" s="185">
        <f t="shared" ca="1" si="56"/>
        <v>0.89115583832882894</v>
      </c>
      <c r="AM136" s="185">
        <f t="shared" ca="1" si="56"/>
        <v>1.0403698986476042</v>
      </c>
      <c r="AN136" s="185">
        <f t="shared" ca="1" si="56"/>
        <v>1.2270752060687689</v>
      </c>
      <c r="AO136" s="185">
        <f t="shared" ca="1" si="56"/>
        <v>1.5567460326249767</v>
      </c>
      <c r="AP136" s="185">
        <f t="shared" ca="1" si="56"/>
        <v>1.8926654003649106</v>
      </c>
    </row>
    <row r="137" spans="1:42">
      <c r="A137" s="57" t="str">
        <f>'[4]TS BYDem'!A76</f>
        <v/>
      </c>
      <c r="B137" s="185" t="s">
        <v>288</v>
      </c>
      <c r="C137" s="185" t="s">
        <v>137</v>
      </c>
      <c r="D137" s="185" t="str">
        <f>'[4]TS BYDem'!D76</f>
        <v>ICPC</v>
      </c>
      <c r="E137" s="185" t="s">
        <v>137</v>
      </c>
      <c r="F137" s="185" t="s">
        <v>137</v>
      </c>
      <c r="G137" s="185" t="s">
        <v>137</v>
      </c>
      <c r="H137" s="185" t="s">
        <v>137</v>
      </c>
      <c r="I137" s="185">
        <v>0</v>
      </c>
      <c r="J137" s="185">
        <f>INDEX('[4]TS BYDem'!$J$10:$J$203,MATCH(D137,'[4]TS BYDem'!$D$10:$D$203,0))</f>
        <v>2.7823831597480893</v>
      </c>
      <c r="K137" s="185">
        <f ca="1">K$133/J$133*J137</f>
        <v>2.8656682559478672</v>
      </c>
      <c r="L137" s="185">
        <f t="shared" ca="1" si="57"/>
        <v>2.9248878165311512</v>
      </c>
      <c r="M137" s="192">
        <f t="shared" si="54"/>
        <v>4.0459000000000005</v>
      </c>
      <c r="N137" s="192">
        <f t="shared" si="55"/>
        <v>4.0459000000000005</v>
      </c>
      <c r="O137" s="192">
        <f>INDEX('[4]TS BYDem'!$O$10:$O$203,MATCH(D137,'[4]TS BYDem'!$D$10:$D$203,0))</f>
        <v>4.0459000000000005</v>
      </c>
      <c r="P137" s="185">
        <f t="shared" ca="1" si="57"/>
        <v>4.0917170493866006</v>
      </c>
      <c r="Q137" s="185">
        <f t="shared" ca="1" si="57"/>
        <v>4.0830909999650498</v>
      </c>
      <c r="R137" s="185">
        <f t="shared" ca="1" si="57"/>
        <v>3.7635736447520198</v>
      </c>
      <c r="S137" s="185">
        <f t="shared" ca="1" si="57"/>
        <v>4.1033889208527734</v>
      </c>
      <c r="T137" s="185">
        <f t="shared" ca="1" si="57"/>
        <v>4.1559722977139018</v>
      </c>
      <c r="U137" s="185">
        <f t="shared" ca="1" si="57"/>
        <v>4.2084990953323418</v>
      </c>
      <c r="V137" s="185">
        <f t="shared" ca="1" si="57"/>
        <v>4.2641812654346554</v>
      </c>
      <c r="W137" s="185">
        <f t="shared" ca="1" si="57"/>
        <v>4.3534107583063344</v>
      </c>
      <c r="X137" s="185">
        <f t="shared" ca="1" si="57"/>
        <v>4.5060376906368589</v>
      </c>
      <c r="Y137" s="185">
        <f t="shared" ca="1" si="57"/>
        <v>4.6705037662992757</v>
      </c>
      <c r="Z137" s="185">
        <f t="shared" ca="1" si="57"/>
        <v>4.8447711836846885</v>
      </c>
      <c r="AA137" s="185">
        <f t="shared" ca="1" si="56"/>
        <v>5.0505356326106003</v>
      </c>
      <c r="AB137" s="185">
        <f t="shared" ca="1" si="56"/>
        <v>5.2765252792612483</v>
      </c>
      <c r="AC137" s="185">
        <f t="shared" ca="1" si="56"/>
        <v>5.5271942552335132</v>
      </c>
      <c r="AD137" s="185">
        <f t="shared" ca="1" si="56"/>
        <v>5.7370517042124183</v>
      </c>
      <c r="AE137" s="185">
        <f t="shared" ca="1" si="56"/>
        <v>5.953858402259991</v>
      </c>
      <c r="AF137" s="185">
        <f t="shared" ca="1" si="56"/>
        <v>6.1703599328639198</v>
      </c>
      <c r="AG137" s="185">
        <f t="shared" ca="1" si="56"/>
        <v>6.3656515661633835</v>
      </c>
      <c r="AH137" s="185">
        <f t="shared" ca="1" si="56"/>
        <v>6.5638440775997431</v>
      </c>
      <c r="AI137" s="185">
        <f t="shared" ca="1" si="56"/>
        <v>6.7693609676248601</v>
      </c>
      <c r="AJ137" s="185">
        <f t="shared" ca="1" si="56"/>
        <v>6.9830862741491613</v>
      </c>
      <c r="AK137" s="185">
        <f t="shared" ca="1" si="56"/>
        <v>7.1965984416382369</v>
      </c>
      <c r="AL137" s="185">
        <f t="shared" ca="1" si="56"/>
        <v>7.4262986527402424</v>
      </c>
      <c r="AM137" s="185">
        <f t="shared" ca="1" si="56"/>
        <v>8.669749155396703</v>
      </c>
      <c r="AN137" s="185">
        <f t="shared" ca="1" si="56"/>
        <v>10.225626717239743</v>
      </c>
      <c r="AO137" s="185">
        <f t="shared" ca="1" si="56"/>
        <v>12.972883605208143</v>
      </c>
      <c r="AP137" s="185">
        <f t="shared" ca="1" si="56"/>
        <v>15.772211669707593</v>
      </c>
    </row>
    <row r="138" spans="1:42">
      <c r="A138" s="57" t="str">
        <f>'[4]TS BYDem'!A77</f>
        <v/>
      </c>
      <c r="B138" s="185" t="s">
        <v>288</v>
      </c>
      <c r="C138" s="185" t="s">
        <v>137</v>
      </c>
      <c r="D138" s="185" t="str">
        <f>'[4]TS BYDem'!D77</f>
        <v>ICPH</v>
      </c>
      <c r="E138" s="185" t="s">
        <v>137</v>
      </c>
      <c r="F138" s="185" t="s">
        <v>137</v>
      </c>
      <c r="G138" s="185" t="s">
        <v>137</v>
      </c>
      <c r="H138" s="185" t="s">
        <v>137</v>
      </c>
      <c r="I138" s="185">
        <v>0</v>
      </c>
      <c r="J138" s="185">
        <f>INDEX('[4]TS BYDem'!$J$10:$J$203,MATCH(D138,'[4]TS BYDem'!$D$10:$D$203,0))</f>
        <v>0.5008289687546561</v>
      </c>
      <c r="K138" s="185">
        <f t="shared" ref="K138:O153" ca="1" si="58">K$133/J$133*J138</f>
        <v>0.51582028607061614</v>
      </c>
      <c r="L138" s="185">
        <f t="shared" ca="1" si="57"/>
        <v>0.52647980697560726</v>
      </c>
      <c r="M138" s="192">
        <f t="shared" si="54"/>
        <v>0.72826200000000008</v>
      </c>
      <c r="N138" s="192">
        <f t="shared" si="55"/>
        <v>0.72826200000000008</v>
      </c>
      <c r="O138" s="192">
        <f>INDEX('[4]TS BYDem'!$O$10:$O$203,MATCH(D138,'[4]TS BYDem'!$D$10:$D$203,0))</f>
        <v>0.72826200000000008</v>
      </c>
      <c r="P138" s="185">
        <f t="shared" ca="1" si="57"/>
        <v>0.736509068889588</v>
      </c>
      <c r="Q138" s="185">
        <f t="shared" ca="1" si="57"/>
        <v>0.73495637999370889</v>
      </c>
      <c r="R138" s="185">
        <f t="shared" ca="1" si="57"/>
        <v>0.67744325605536349</v>
      </c>
      <c r="S138" s="185">
        <f t="shared" ca="1" si="57"/>
        <v>0.73861000575349911</v>
      </c>
      <c r="T138" s="185">
        <f t="shared" ca="1" si="57"/>
        <v>0.74807501358850215</v>
      </c>
      <c r="U138" s="185">
        <f t="shared" ca="1" si="57"/>
        <v>0.75752983715982136</v>
      </c>
      <c r="V138" s="185">
        <f t="shared" ca="1" si="57"/>
        <v>0.76755262777823774</v>
      </c>
      <c r="W138" s="185">
        <f t="shared" ca="1" si="57"/>
        <v>0.78361393649514</v>
      </c>
      <c r="X138" s="185">
        <f t="shared" ca="1" si="57"/>
        <v>0.81108678431463432</v>
      </c>
      <c r="Y138" s="185">
        <f t="shared" ca="1" si="57"/>
        <v>0.84069067793386942</v>
      </c>
      <c r="Z138" s="185">
        <f t="shared" ca="1" si="57"/>
        <v>0.87205881306324362</v>
      </c>
      <c r="AA138" s="185">
        <f t="shared" ca="1" si="56"/>
        <v>0.90909641386990769</v>
      </c>
      <c r="AB138" s="185">
        <f t="shared" ca="1" si="56"/>
        <v>0.94977455026702429</v>
      </c>
      <c r="AC138" s="185">
        <f t="shared" ca="1" si="56"/>
        <v>0.99489496594203197</v>
      </c>
      <c r="AD138" s="185">
        <f t="shared" ca="1" si="56"/>
        <v>1.0326693067582349</v>
      </c>
      <c r="AE138" s="185">
        <f t="shared" ca="1" si="56"/>
        <v>1.0716945124067978</v>
      </c>
      <c r="AF138" s="185">
        <f t="shared" ca="1" si="56"/>
        <v>1.1106647879155049</v>
      </c>
      <c r="AG138" s="185">
        <f t="shared" ca="1" si="56"/>
        <v>1.1458172819094083</v>
      </c>
      <c r="AH138" s="185">
        <f t="shared" ca="1" si="56"/>
        <v>1.181491933967953</v>
      </c>
      <c r="AI138" s="185">
        <f t="shared" ca="1" si="56"/>
        <v>1.2184849741724741</v>
      </c>
      <c r="AJ138" s="185">
        <f t="shared" ca="1" si="56"/>
        <v>1.2569555293468484</v>
      </c>
      <c r="AK138" s="185">
        <f t="shared" ca="1" si="56"/>
        <v>1.295387719494882</v>
      </c>
      <c r="AL138" s="185">
        <f t="shared" ca="1" si="56"/>
        <v>1.336733757493243</v>
      </c>
      <c r="AM138" s="185">
        <f t="shared" ca="1" si="56"/>
        <v>1.5605548479714058</v>
      </c>
      <c r="AN138" s="185">
        <f t="shared" ca="1" si="56"/>
        <v>1.8406128091031528</v>
      </c>
      <c r="AO138" s="185">
        <f t="shared" ca="1" si="56"/>
        <v>2.3351190489374645</v>
      </c>
      <c r="AP138" s="185">
        <f t="shared" ca="1" si="56"/>
        <v>2.8389981005473652</v>
      </c>
    </row>
    <row r="139" spans="1:42">
      <c r="A139" s="57" t="str">
        <f>'[4]TS BYDem'!A78</f>
        <v/>
      </c>
      <c r="B139" s="185" t="s">
        <v>288</v>
      </c>
      <c r="C139" s="185" t="s">
        <v>137</v>
      </c>
      <c r="D139" s="185" t="str">
        <f>'[4]TS BYDem'!D78</f>
        <v>ICPP</v>
      </c>
      <c r="E139" s="185" t="s">
        <v>137</v>
      </c>
      <c r="F139" s="185" t="s">
        <v>137</v>
      </c>
      <c r="G139" s="185" t="s">
        <v>137</v>
      </c>
      <c r="H139" s="185" t="s">
        <v>137</v>
      </c>
      <c r="I139" s="185">
        <v>0</v>
      </c>
      <c r="J139" s="185">
        <f>INDEX('[4]TS BYDem'!$J$10:$J$203,MATCH(D139,'[4]TS BYDem'!$D$10:$D$203,0))</f>
        <v>7.7906728472946494</v>
      </c>
      <c r="K139" s="185">
        <f t="shared" ca="1" si="58"/>
        <v>8.0238711166540284</v>
      </c>
      <c r="L139" s="185">
        <f t="shared" ca="1" si="57"/>
        <v>8.1896858862872239</v>
      </c>
      <c r="M139" s="192">
        <f t="shared" si="54"/>
        <v>11.328520000000001</v>
      </c>
      <c r="N139" s="192">
        <f t="shared" si="55"/>
        <v>11.328520000000001</v>
      </c>
      <c r="O139" s="192">
        <f>INDEX('[4]TS BYDem'!$O$10:$O$203,MATCH(D139,'[4]TS BYDem'!$D$10:$D$203,0))</f>
        <v>11.328520000000001</v>
      </c>
      <c r="P139" s="185">
        <f t="shared" ca="1" si="57"/>
        <v>11.45680773828248</v>
      </c>
      <c r="Q139" s="185">
        <f t="shared" ca="1" si="57"/>
        <v>11.432654799902137</v>
      </c>
      <c r="R139" s="185">
        <f t="shared" ca="1" si="57"/>
        <v>10.538006205305654</v>
      </c>
      <c r="S139" s="185">
        <f t="shared" ca="1" si="57"/>
        <v>11.489488978387763</v>
      </c>
      <c r="T139" s="185">
        <f t="shared" ca="1" si="57"/>
        <v>11.636722433598921</v>
      </c>
      <c r="U139" s="185">
        <f t="shared" ca="1" si="57"/>
        <v>11.783797466930553</v>
      </c>
      <c r="V139" s="185">
        <f t="shared" ca="1" si="57"/>
        <v>11.939707543217031</v>
      </c>
      <c r="W139" s="185">
        <f t="shared" ca="1" si="57"/>
        <v>12.189550123257733</v>
      </c>
      <c r="X139" s="185">
        <f t="shared" ca="1" si="57"/>
        <v>12.616905533783202</v>
      </c>
      <c r="Y139" s="185">
        <f t="shared" ca="1" si="57"/>
        <v>13.077410545637969</v>
      </c>
      <c r="Z139" s="185">
        <f t="shared" ca="1" si="57"/>
        <v>13.565359314317124</v>
      </c>
      <c r="AA139" s="185">
        <f t="shared" ca="1" si="56"/>
        <v>14.141499771309677</v>
      </c>
      <c r="AB139" s="185">
        <f t="shared" ca="1" si="56"/>
        <v>14.774270781931492</v>
      </c>
      <c r="AC139" s="185">
        <f t="shared" ca="1" si="56"/>
        <v>15.476143914653834</v>
      </c>
      <c r="AD139" s="185">
        <f t="shared" ca="1" si="56"/>
        <v>16.063744771794767</v>
      </c>
      <c r="AE139" s="185">
        <f t="shared" ca="1" si="56"/>
        <v>16.670803526327969</v>
      </c>
      <c r="AF139" s="185">
        <f t="shared" ca="1" si="56"/>
        <v>17.277007812018969</v>
      </c>
      <c r="AG139" s="185">
        <f t="shared" ca="1" si="56"/>
        <v>17.823824385257467</v>
      </c>
      <c r="AH139" s="185">
        <f t="shared" ca="1" si="56"/>
        <v>18.378763417279274</v>
      </c>
      <c r="AI139" s="185">
        <f t="shared" ca="1" si="56"/>
        <v>18.954210709349599</v>
      </c>
      <c r="AJ139" s="185">
        <f t="shared" ca="1" si="56"/>
        <v>19.552641567617641</v>
      </c>
      <c r="AK139" s="185">
        <f t="shared" ca="1" si="56"/>
        <v>20.150475636587053</v>
      </c>
      <c r="AL139" s="185">
        <f t="shared" ca="1" si="56"/>
        <v>20.793636227672668</v>
      </c>
      <c r="AM139" s="185">
        <f t="shared" ca="1" si="56"/>
        <v>24.275297635110753</v>
      </c>
      <c r="AN139" s="185">
        <f t="shared" ca="1" si="56"/>
        <v>28.631754808271264</v>
      </c>
      <c r="AO139" s="185">
        <f t="shared" ca="1" si="56"/>
        <v>36.324074094582777</v>
      </c>
      <c r="AP139" s="185">
        <f t="shared" ca="1" si="56"/>
        <v>44.162192675181231</v>
      </c>
    </row>
    <row r="140" spans="1:42">
      <c r="A140" s="57" t="str">
        <f>'[4]TS BYDem'!A79</f>
        <v/>
      </c>
      <c r="B140" s="185" t="s">
        <v>288</v>
      </c>
      <c r="C140" s="185" t="s">
        <v>137</v>
      </c>
      <c r="D140" s="185" t="str">
        <f>'[4]TS BYDem'!D79</f>
        <v>ICPF</v>
      </c>
      <c r="E140" s="185" t="s">
        <v>137</v>
      </c>
      <c r="F140" s="185" t="s">
        <v>137</v>
      </c>
      <c r="G140" s="185" t="s">
        <v>137</v>
      </c>
      <c r="H140" s="185" t="s">
        <v>137</v>
      </c>
      <c r="I140" s="185">
        <v>0</v>
      </c>
      <c r="J140" s="185">
        <f>INDEX('[4]TS BYDem'!$J$10:$J$203,MATCH(D140,'[4]TS BYDem'!$D$10:$D$203,0))</f>
        <v>1.7807252222387775</v>
      </c>
      <c r="K140" s="185">
        <f t="shared" ca="1" si="58"/>
        <v>1.8340276838066354</v>
      </c>
      <c r="L140" s="185">
        <f t="shared" ca="1" si="57"/>
        <v>1.8719282025799371</v>
      </c>
      <c r="M140" s="192">
        <f t="shared" si="54"/>
        <v>2.5893760000000006</v>
      </c>
      <c r="N140" s="192">
        <f t="shared" si="55"/>
        <v>2.5893760000000006</v>
      </c>
      <c r="O140" s="192">
        <f>INDEX('[4]TS BYDem'!$O$10:$O$203,MATCH(D140,'[4]TS BYDem'!$D$10:$D$203,0))</f>
        <v>2.5893760000000006</v>
      </c>
      <c r="P140" s="185">
        <f t="shared" ca="1" si="57"/>
        <v>2.6186989116074244</v>
      </c>
      <c r="Q140" s="185">
        <f t="shared" ca="1" si="57"/>
        <v>2.613178239977632</v>
      </c>
      <c r="R140" s="185">
        <f t="shared" ca="1" si="57"/>
        <v>2.4086871326412931</v>
      </c>
      <c r="S140" s="185">
        <f t="shared" ca="1" si="57"/>
        <v>2.6261689093457754</v>
      </c>
      <c r="T140" s="185">
        <f t="shared" ca="1" si="57"/>
        <v>2.6598222705368975</v>
      </c>
      <c r="U140" s="185">
        <f t="shared" ca="1" si="57"/>
        <v>2.6934394210126991</v>
      </c>
      <c r="V140" s="185">
        <f t="shared" ca="1" si="57"/>
        <v>2.7290760098781797</v>
      </c>
      <c r="W140" s="185">
        <f t="shared" ca="1" si="57"/>
        <v>2.7861828853160544</v>
      </c>
      <c r="X140" s="185">
        <f t="shared" ca="1" si="57"/>
        <v>2.8838641220075898</v>
      </c>
      <c r="Y140" s="185">
        <f t="shared" ca="1" si="57"/>
        <v>2.9891224104315368</v>
      </c>
      <c r="Z140" s="185">
        <f t="shared" ca="1" si="57"/>
        <v>3.1006535575582008</v>
      </c>
      <c r="AA140" s="185">
        <f t="shared" ca="1" si="56"/>
        <v>3.2323428048707843</v>
      </c>
      <c r="AB140" s="185">
        <f t="shared" ca="1" si="56"/>
        <v>3.3769761787271988</v>
      </c>
      <c r="AC140" s="185">
        <f t="shared" ca="1" si="56"/>
        <v>3.5374043233494485</v>
      </c>
      <c r="AD140" s="185">
        <f t="shared" ca="1" si="56"/>
        <v>3.6717130906959476</v>
      </c>
      <c r="AE140" s="185">
        <f t="shared" ca="1" si="56"/>
        <v>3.810469377446394</v>
      </c>
      <c r="AF140" s="185">
        <f t="shared" ca="1" si="56"/>
        <v>3.9490303570329086</v>
      </c>
      <c r="AG140" s="185">
        <f t="shared" ca="1" si="56"/>
        <v>4.0740170023445659</v>
      </c>
      <c r="AH140" s="185">
        <f t="shared" ca="1" si="56"/>
        <v>4.2008602096638361</v>
      </c>
      <c r="AI140" s="185">
        <f t="shared" ca="1" si="56"/>
        <v>4.3323910192799113</v>
      </c>
      <c r="AJ140" s="185">
        <f t="shared" ca="1" si="56"/>
        <v>4.469175215455464</v>
      </c>
      <c r="AK140" s="185">
        <f t="shared" ca="1" si="56"/>
        <v>4.6058230026484726</v>
      </c>
      <c r="AL140" s="185">
        <f t="shared" ca="1" si="56"/>
        <v>4.7528311377537564</v>
      </c>
      <c r="AM140" s="185">
        <f t="shared" ca="1" si="56"/>
        <v>5.5486394594538915</v>
      </c>
      <c r="AN140" s="185">
        <f t="shared" ca="1" si="56"/>
        <v>6.5444010990334371</v>
      </c>
      <c r="AO140" s="185">
        <f t="shared" ca="1" si="56"/>
        <v>8.3026455073332137</v>
      </c>
      <c r="AP140" s="185">
        <f t="shared" ca="1" si="56"/>
        <v>10.094215468612862</v>
      </c>
    </row>
    <row r="141" spans="1:42">
      <c r="A141" s="57" t="str">
        <f>'[4]TS BYDem'!A80</f>
        <v/>
      </c>
      <c r="B141" s="185" t="s">
        <v>288</v>
      </c>
      <c r="C141" s="185" t="s">
        <v>137</v>
      </c>
      <c r="D141" s="185" t="str">
        <f>'[4]TS BYDem'!D80</f>
        <v>ICPO</v>
      </c>
      <c r="E141" s="185" t="s">
        <v>137</v>
      </c>
      <c r="F141" s="185" t="s">
        <v>137</v>
      </c>
      <c r="G141" s="185" t="s">
        <v>137</v>
      </c>
      <c r="H141" s="185" t="s">
        <v>137</v>
      </c>
      <c r="I141" s="185">
        <v>0</v>
      </c>
      <c r="J141" s="185">
        <f>INDEX('[4]TS BYDem'!$J$10:$J$203,MATCH(D141,'[4]TS BYDem'!$D$10:$D$203,0))</f>
        <v>4.4518130555969435</v>
      </c>
      <c r="K141" s="185">
        <f t="shared" ca="1" si="58"/>
        <v>4.5850692095165879</v>
      </c>
      <c r="L141" s="185">
        <f t="shared" ca="1" si="57"/>
        <v>4.6798205064498424</v>
      </c>
      <c r="M141" s="192">
        <f t="shared" si="54"/>
        <v>6.473440000000001</v>
      </c>
      <c r="N141" s="192">
        <f t="shared" si="55"/>
        <v>6.473440000000001</v>
      </c>
      <c r="O141" s="192">
        <f>INDEX('[4]TS BYDem'!$O$10:$O$203,MATCH(D141,'[4]TS BYDem'!$D$10:$D$203,0))</f>
        <v>6.473440000000001</v>
      </c>
      <c r="P141" s="185">
        <f t="shared" ca="1" si="57"/>
        <v>6.5467472790185601</v>
      </c>
      <c r="Q141" s="185">
        <f t="shared" ca="1" si="57"/>
        <v>6.5329455999440791</v>
      </c>
      <c r="R141" s="185">
        <f t="shared" ca="1" si="57"/>
        <v>6.0217178316032314</v>
      </c>
      <c r="S141" s="185">
        <f t="shared" ca="1" si="57"/>
        <v>6.5654222733644367</v>
      </c>
      <c r="T141" s="185">
        <f t="shared" ca="1" si="57"/>
        <v>6.6495556763422412</v>
      </c>
      <c r="U141" s="185">
        <f t="shared" ca="1" si="57"/>
        <v>6.7335985525317454</v>
      </c>
      <c r="V141" s="185">
        <f t="shared" ca="1" si="57"/>
        <v>6.8226900246954472</v>
      </c>
      <c r="W141" s="185">
        <f t="shared" ca="1" si="57"/>
        <v>6.9654572132901347</v>
      </c>
      <c r="X141" s="185">
        <f t="shared" ca="1" si="57"/>
        <v>7.2096603050189731</v>
      </c>
      <c r="Y141" s="185">
        <f t="shared" ca="1" si="57"/>
        <v>7.4728060260788407</v>
      </c>
      <c r="Z141" s="185">
        <f t="shared" ca="1" si="57"/>
        <v>7.7516338938955007</v>
      </c>
      <c r="AA141" s="185">
        <f t="shared" ca="1" si="56"/>
        <v>8.0808570121769598</v>
      </c>
      <c r="AB141" s="185">
        <f t="shared" ca="1" si="56"/>
        <v>8.4424404468179972</v>
      </c>
      <c r="AC141" s="185">
        <f t="shared" ca="1" si="56"/>
        <v>8.8435108083736207</v>
      </c>
      <c r="AD141" s="185">
        <f t="shared" ca="1" si="56"/>
        <v>9.1792827267398689</v>
      </c>
      <c r="AE141" s="185">
        <f t="shared" ca="1" si="56"/>
        <v>9.5261734436159848</v>
      </c>
      <c r="AF141" s="185">
        <f t="shared" ca="1" si="56"/>
        <v>9.8725758925822706</v>
      </c>
      <c r="AG141" s="185">
        <f t="shared" ca="1" si="56"/>
        <v>10.185042505861412</v>
      </c>
      <c r="AH141" s="185">
        <f t="shared" ca="1" si="56"/>
        <v>10.502150524159587</v>
      </c>
      <c r="AI141" s="185">
        <f t="shared" ca="1" si="56"/>
        <v>10.830977548199774</v>
      </c>
      <c r="AJ141" s="185">
        <f t="shared" ca="1" si="56"/>
        <v>11.172938038638657</v>
      </c>
      <c r="AK141" s="185">
        <f t="shared" ca="1" si="56"/>
        <v>11.514557506621177</v>
      </c>
      <c r="AL141" s="185">
        <f t="shared" ca="1" si="56"/>
        <v>11.882077844384385</v>
      </c>
      <c r="AM141" s="185">
        <f t="shared" ca="1" si="56"/>
        <v>13.871598648634722</v>
      </c>
      <c r="AN141" s="185">
        <f t="shared" ca="1" si="56"/>
        <v>16.361002747583584</v>
      </c>
      <c r="AO141" s="185">
        <f t="shared" ca="1" si="56"/>
        <v>20.756613768333022</v>
      </c>
      <c r="AP141" s="185">
        <f t="shared" ca="1" si="56"/>
        <v>25.23553867153214</v>
      </c>
    </row>
    <row r="142" spans="1:42">
      <c r="A142" s="57" t="str">
        <f>'[4]TS BYDem'!A81</f>
        <v/>
      </c>
      <c r="B142" s="185" t="s">
        <v>288</v>
      </c>
      <c r="C142" s="185" t="s">
        <v>137</v>
      </c>
      <c r="D142" s="185" t="str">
        <f>'[4]TS BYDem'!D81</f>
        <v>ICPE</v>
      </c>
      <c r="E142" s="185" t="s">
        <v>137</v>
      </c>
      <c r="F142" s="185" t="s">
        <v>137</v>
      </c>
      <c r="G142" s="185" t="s">
        <v>137</v>
      </c>
      <c r="H142" s="185" t="s">
        <v>137</v>
      </c>
      <c r="I142" s="185">
        <v>0</v>
      </c>
      <c r="J142" s="185">
        <f>INDEX('[4]TS BYDem'!$J$10:$J$203,MATCH(D142,'[4]TS BYDem'!$D$10:$D$203,0))</f>
        <v>1.6916889611268384</v>
      </c>
      <c r="K142" s="185">
        <f t="shared" ca="1" si="58"/>
        <v>1.7423262996163034</v>
      </c>
      <c r="L142" s="185">
        <f t="shared" ca="1" si="57"/>
        <v>1.7783317924509401</v>
      </c>
      <c r="M142" s="192">
        <f t="shared" si="54"/>
        <v>2.4599072000000004</v>
      </c>
      <c r="N142" s="192">
        <f t="shared" si="55"/>
        <v>2.4599072000000004</v>
      </c>
      <c r="O142" s="192">
        <f>INDEX('[4]TS BYDem'!$O$10:$O$203,MATCH(D142,'[4]TS BYDem'!$D$10:$D$203,0))</f>
        <v>2.4599072000000004</v>
      </c>
      <c r="P142" s="185">
        <f t="shared" ca="1" si="57"/>
        <v>2.4877639660270532</v>
      </c>
      <c r="Q142" s="185">
        <f t="shared" ca="1" si="57"/>
        <v>2.4825193279787503</v>
      </c>
      <c r="R142" s="185">
        <f t="shared" ca="1" si="57"/>
        <v>2.2882527760092284</v>
      </c>
      <c r="S142" s="185">
        <f t="shared" ca="1" si="57"/>
        <v>2.4948604638784864</v>
      </c>
      <c r="T142" s="185">
        <f t="shared" ca="1" si="57"/>
        <v>2.5268311570100521</v>
      </c>
      <c r="U142" s="185">
        <f t="shared" ca="1" si="57"/>
        <v>2.5587674499620636</v>
      </c>
      <c r="V142" s="185">
        <f t="shared" ca="1" si="57"/>
        <v>2.5926222093842703</v>
      </c>
      <c r="W142" s="185">
        <f t="shared" ca="1" si="57"/>
        <v>2.6468737410502516</v>
      </c>
      <c r="X142" s="185">
        <f t="shared" ca="1" si="57"/>
        <v>2.7396709159072103</v>
      </c>
      <c r="Y142" s="185">
        <f t="shared" ca="1" si="57"/>
        <v>2.8396662899099598</v>
      </c>
      <c r="Z142" s="185">
        <f t="shared" ca="1" si="57"/>
        <v>2.9456208796802907</v>
      </c>
      <c r="AA142" s="185">
        <f t="shared" ca="1" si="56"/>
        <v>3.0707256646272452</v>
      </c>
      <c r="AB142" s="185">
        <f t="shared" ca="1" si="56"/>
        <v>3.208127369790839</v>
      </c>
      <c r="AC142" s="185">
        <f t="shared" ca="1" si="56"/>
        <v>3.3605341071819761</v>
      </c>
      <c r="AD142" s="185">
        <f t="shared" ca="1" si="56"/>
        <v>3.4881274361611503</v>
      </c>
      <c r="AE142" s="185">
        <f t="shared" ca="1" si="56"/>
        <v>3.6199459085740742</v>
      </c>
      <c r="AF142" s="185">
        <f t="shared" ca="1" si="56"/>
        <v>3.751578839181263</v>
      </c>
      <c r="AG142" s="185">
        <f t="shared" ca="1" si="56"/>
        <v>3.8703161522273373</v>
      </c>
      <c r="AH142" s="185">
        <f t="shared" ca="1" si="56"/>
        <v>3.9908171991806438</v>
      </c>
      <c r="AI142" s="185">
        <f t="shared" ca="1" si="56"/>
        <v>4.1157714683159146</v>
      </c>
      <c r="AJ142" s="185">
        <f t="shared" ca="1" si="56"/>
        <v>4.2457164546826895</v>
      </c>
      <c r="AK142" s="185">
        <f t="shared" ca="1" si="56"/>
        <v>4.3755318525160476</v>
      </c>
      <c r="AL142" s="185">
        <f t="shared" ca="1" si="56"/>
        <v>4.5151895808660667</v>
      </c>
      <c r="AM142" s="185">
        <f t="shared" ca="1" si="56"/>
        <v>5.2712074864811944</v>
      </c>
      <c r="AN142" s="185">
        <f t="shared" ca="1" si="56"/>
        <v>6.2171810440817623</v>
      </c>
      <c r="AO142" s="185">
        <f t="shared" ca="1" si="56"/>
        <v>7.8875132319665493</v>
      </c>
      <c r="AP142" s="185">
        <f t="shared" ca="1" si="56"/>
        <v>9.5895046951822156</v>
      </c>
    </row>
    <row r="143" spans="1:42">
      <c r="A143" s="57" t="str">
        <f>'[4]TS BYDem'!A82</f>
        <v>*</v>
      </c>
      <c r="B143" s="185" t="s">
        <v>288</v>
      </c>
      <c r="C143" s="185" t="s">
        <v>137</v>
      </c>
      <c r="D143" s="185" t="str">
        <f>'[4]TS BYDem'!D82</f>
        <v xml:space="preserve"> </v>
      </c>
      <c r="E143" s="185" t="s">
        <v>137</v>
      </c>
      <c r="F143" s="185" t="s">
        <v>137</v>
      </c>
      <c r="G143" s="185" t="s">
        <v>137</v>
      </c>
      <c r="H143" s="185" t="s">
        <v>137</v>
      </c>
      <c r="I143" s="185">
        <v>0</v>
      </c>
      <c r="J143" s="185" t="str">
        <f>INDEX('[4]TS BYDem'!$J$10:$J$203,MATCH(D143,'[4]TS BYDem'!$D$10:$D$203,0))</f>
        <v/>
      </c>
      <c r="K143" s="185" t="e">
        <f t="shared" ca="1" si="58"/>
        <v>#VALUE!</v>
      </c>
      <c r="L143" s="185" t="e">
        <f t="shared" ca="1" si="57"/>
        <v>#VALUE!</v>
      </c>
      <c r="M143" s="185" t="e">
        <f t="shared" ca="1" si="57"/>
        <v>#VALUE!</v>
      </c>
      <c r="N143" s="185" t="e">
        <f t="shared" ca="1" si="57"/>
        <v>#VALUE!</v>
      </c>
      <c r="O143" s="185" t="e">
        <f t="shared" ca="1" si="57"/>
        <v>#VALUE!</v>
      </c>
      <c r="P143" s="185" t="e">
        <f t="shared" ca="1" si="57"/>
        <v>#VALUE!</v>
      </c>
      <c r="Q143" s="185" t="e">
        <f t="shared" ca="1" si="57"/>
        <v>#VALUE!</v>
      </c>
      <c r="R143" s="185" t="e">
        <f t="shared" ca="1" si="57"/>
        <v>#VALUE!</v>
      </c>
      <c r="S143" s="185" t="e">
        <f t="shared" ca="1" si="57"/>
        <v>#VALUE!</v>
      </c>
      <c r="T143" s="185" t="e">
        <f t="shared" ca="1" si="57"/>
        <v>#VALUE!</v>
      </c>
      <c r="U143" s="185" t="e">
        <f t="shared" ca="1" si="57"/>
        <v>#VALUE!</v>
      </c>
      <c r="V143" s="185" t="e">
        <f t="shared" ca="1" si="57"/>
        <v>#VALUE!</v>
      </c>
      <c r="W143" s="185" t="e">
        <f t="shared" ca="1" si="57"/>
        <v>#VALUE!</v>
      </c>
      <c r="X143" s="185" t="e">
        <f t="shared" ca="1" si="57"/>
        <v>#VALUE!</v>
      </c>
      <c r="Y143" s="185" t="e">
        <f t="shared" ca="1" si="57"/>
        <v>#VALUE!</v>
      </c>
      <c r="Z143" s="185" t="e">
        <f t="shared" ca="1" si="57"/>
        <v>#VALUE!</v>
      </c>
      <c r="AA143" s="185" t="e">
        <f t="shared" ca="1" si="56"/>
        <v>#VALUE!</v>
      </c>
      <c r="AB143" s="185" t="e">
        <f t="shared" ca="1" si="56"/>
        <v>#VALUE!</v>
      </c>
      <c r="AC143" s="185" t="e">
        <f t="shared" ca="1" si="56"/>
        <v>#VALUE!</v>
      </c>
      <c r="AD143" s="185" t="e">
        <f t="shared" ca="1" si="56"/>
        <v>#VALUE!</v>
      </c>
      <c r="AE143" s="185" t="e">
        <f t="shared" ca="1" si="56"/>
        <v>#VALUE!</v>
      </c>
      <c r="AF143" s="185" t="e">
        <f t="shared" ca="1" si="56"/>
        <v>#VALUE!</v>
      </c>
      <c r="AG143" s="185" t="e">
        <f t="shared" ca="1" si="56"/>
        <v>#VALUE!</v>
      </c>
      <c r="AH143" s="185" t="e">
        <f t="shared" ca="1" si="56"/>
        <v>#VALUE!</v>
      </c>
      <c r="AI143" s="185" t="e">
        <f t="shared" ca="1" si="56"/>
        <v>#VALUE!</v>
      </c>
      <c r="AJ143" s="185" t="e">
        <f t="shared" ca="1" si="56"/>
        <v>#VALUE!</v>
      </c>
      <c r="AK143" s="185" t="e">
        <f t="shared" ca="1" si="56"/>
        <v>#VALUE!</v>
      </c>
      <c r="AL143" s="185" t="e">
        <f t="shared" ca="1" si="56"/>
        <v>#VALUE!</v>
      </c>
      <c r="AM143" s="185" t="e">
        <f t="shared" ca="1" si="56"/>
        <v>#VALUE!</v>
      </c>
      <c r="AN143" s="185" t="e">
        <f t="shared" ca="1" si="56"/>
        <v>#VALUE!</v>
      </c>
      <c r="AO143" s="185" t="e">
        <f t="shared" ca="1" si="56"/>
        <v>#VALUE!</v>
      </c>
      <c r="AP143" s="185" t="e">
        <f t="shared" ca="1" si="56"/>
        <v>#VALUE!</v>
      </c>
    </row>
    <row r="144" spans="1:42">
      <c r="A144" s="57" t="str">
        <f>'[4]TS BYDem'!A83</f>
        <v/>
      </c>
      <c r="B144" s="185" t="s">
        <v>288</v>
      </c>
      <c r="C144" s="185" t="s">
        <v>137</v>
      </c>
      <c r="D144" s="185" t="str">
        <f>'[4]TS BYDem'!D83</f>
        <v>ICPS</v>
      </c>
      <c r="E144" s="185" t="s">
        <v>137</v>
      </c>
      <c r="F144" s="185" t="s">
        <v>137</v>
      </c>
      <c r="G144" s="185" t="s">
        <v>137</v>
      </c>
      <c r="H144" s="185" t="s">
        <v>137</v>
      </c>
      <c r="I144" s="185">
        <v>0</v>
      </c>
      <c r="J144" s="185">
        <f>INDEX('[4]TS BYDem'!$J$10:$J$203,MATCH(D144,'[4]TS BYDem'!$D$10:$D$203,0))</f>
        <v>27.288197120140854</v>
      </c>
      <c r="K144" s="185">
        <f t="shared" ca="1" si="58"/>
        <v>28.105014931270503</v>
      </c>
      <c r="L144" s="185">
        <f t="shared" ca="1" si="57"/>
        <v>28.68581022429229</v>
      </c>
      <c r="M144" s="192">
        <f t="shared" ref="M144" si="59">O144</f>
        <v>16.650368400000001</v>
      </c>
      <c r="N144" s="192">
        <f t="shared" ref="N144" si="60">O144</f>
        <v>16.650368400000001</v>
      </c>
      <c r="O144" s="192">
        <f>INDEX('[4]TS BYDem'!$O$10:$O$203,MATCH(D144,'[4]TS BYDem'!$D$10:$D$203,0))</f>
        <v>16.650368400000001</v>
      </c>
      <c r="P144" s="185">
        <f t="shared" ca="1" si="57"/>
        <v>16.838922430324004</v>
      </c>
      <c r="Q144" s="185">
        <f t="shared" ca="1" si="57"/>
        <v>16.803423060417327</v>
      </c>
      <c r="R144" s="185">
        <f t="shared" ca="1" si="57"/>
        <v>15.488491481660905</v>
      </c>
      <c r="S144" s="185">
        <f t="shared" ca="1" si="57"/>
        <v>16.886956479566255</v>
      </c>
      <c r="T144" s="185">
        <f t="shared" ca="1" si="57"/>
        <v>17.10335643914356</v>
      </c>
      <c r="U144" s="185">
        <f t="shared" ca="1" si="57"/>
        <v>17.319523554301934</v>
      </c>
      <c r="V144" s="185">
        <f t="shared" ca="1" si="57"/>
        <v>17.54867618919528</v>
      </c>
      <c r="W144" s="185">
        <f t="shared" ca="1" si="57"/>
        <v>17.915888411063996</v>
      </c>
      <c r="X144" s="185">
        <f t="shared" ca="1" si="57"/>
        <v>18.544004442371023</v>
      </c>
      <c r="Y144" s="185">
        <f t="shared" ca="1" si="57"/>
        <v>19.220842908245494</v>
      </c>
      <c r="Z144" s="185">
        <f t="shared" ca="1" si="57"/>
        <v>19.9380175046477</v>
      </c>
      <c r="AA144" s="185">
        <f t="shared" ca="1" si="56"/>
        <v>20.784813984600099</v>
      </c>
      <c r="AB144" s="185">
        <f t="shared" ca="1" si="56"/>
        <v>21.714844601105479</v>
      </c>
      <c r="AC144" s="185">
        <f t="shared" ca="1" si="56"/>
        <v>22.746439745916017</v>
      </c>
      <c r="AD144" s="185">
        <f t="shared" ca="1" si="56"/>
        <v>23.610080428331049</v>
      </c>
      <c r="AE144" s="185">
        <f t="shared" ca="1" si="56"/>
        <v>24.502319829720019</v>
      </c>
      <c r="AF144" s="185">
        <f t="shared" ca="1" si="56"/>
        <v>25.393303354700688</v>
      </c>
      <c r="AG144" s="185">
        <f t="shared" ca="1" si="56"/>
        <v>26.197000341742825</v>
      </c>
      <c r="AH144" s="185">
        <f t="shared" ca="1" si="56"/>
        <v>27.012635510564746</v>
      </c>
      <c r="AI144" s="185">
        <f t="shared" ca="1" si="56"/>
        <v>27.858413194476974</v>
      </c>
      <c r="AJ144" s="185">
        <f t="shared" ca="1" si="56"/>
        <v>28.737971535027295</v>
      </c>
      <c r="AK144" s="185">
        <f t="shared" ca="1" si="56"/>
        <v>29.616652729959352</v>
      </c>
      <c r="AL144" s="185">
        <f t="shared" ca="1" si="56"/>
        <v>30.561953685594972</v>
      </c>
      <c r="AM144" s="185">
        <f t="shared" ca="1" si="56"/>
        <v>35.679210403851783</v>
      </c>
      <c r="AN144" s="185">
        <f t="shared" ca="1" si="56"/>
        <v>42.082219521719352</v>
      </c>
      <c r="AO144" s="185">
        <f t="shared" ca="1" si="56"/>
        <v>53.388193291241926</v>
      </c>
      <c r="AP144" s="185">
        <f t="shared" ca="1" si="56"/>
        <v>64.9084591273661</v>
      </c>
    </row>
    <row r="145" spans="1:42">
      <c r="A145" s="57" t="str">
        <f>'[4]TS BYDem'!A84</f>
        <v>*</v>
      </c>
      <c r="B145" s="185" t="s">
        <v>288</v>
      </c>
      <c r="C145" s="185" t="s">
        <v>137</v>
      </c>
      <c r="D145" s="185" t="str">
        <f>'[4]TS BYDem'!D84</f>
        <v>ICPS</v>
      </c>
      <c r="E145" s="185" t="s">
        <v>137</v>
      </c>
      <c r="F145" s="185" t="s">
        <v>137</v>
      </c>
      <c r="G145" s="185" t="s">
        <v>137</v>
      </c>
      <c r="H145" s="185" t="s">
        <v>137</v>
      </c>
      <c r="I145" s="185">
        <v>0</v>
      </c>
      <c r="J145" s="185">
        <f>INDEX('[4]TS BYDem'!$J$10:$J$203,MATCH(D145,'[4]TS BYDem'!$D$10:$D$203,0))</f>
        <v>27.288197120140854</v>
      </c>
      <c r="K145" s="185">
        <f t="shared" ca="1" si="58"/>
        <v>28.105014931270503</v>
      </c>
      <c r="L145" s="185">
        <f t="shared" ca="1" si="57"/>
        <v>28.68581022429229</v>
      </c>
      <c r="M145" s="185">
        <f t="shared" ca="1" si="57"/>
        <v>29.005144291096087</v>
      </c>
      <c r="N145" s="185">
        <f t="shared" ca="1" si="57"/>
        <v>29.316210809244769</v>
      </c>
      <c r="O145" s="185">
        <f t="shared" ca="1" si="57"/>
        <v>29.567854321434812</v>
      </c>
      <c r="P145" s="185">
        <f t="shared" ca="1" si="57"/>
        <v>29.902690041966945</v>
      </c>
      <c r="Q145" s="185">
        <f t="shared" ca="1" si="57"/>
        <v>29.839649983471698</v>
      </c>
      <c r="R145" s="185">
        <f t="shared" ca="1" si="57"/>
        <v>27.504584210192824</v>
      </c>
      <c r="S145" s="185">
        <f t="shared" ca="1" si="57"/>
        <v>29.987989281980369</v>
      </c>
      <c r="T145" s="185">
        <f t="shared" ca="1" si="57"/>
        <v>30.372274021286565</v>
      </c>
      <c r="U145" s="185">
        <f t="shared" ca="1" si="57"/>
        <v>30.756145273654028</v>
      </c>
      <c r="V145" s="185">
        <f t="shared" ca="1" si="57"/>
        <v>31.163076313444076</v>
      </c>
      <c r="W145" s="185">
        <f t="shared" ca="1" si="57"/>
        <v>31.815174646671622</v>
      </c>
      <c r="X145" s="185">
        <f t="shared" ca="1" si="57"/>
        <v>32.930588003570314</v>
      </c>
      <c r="Y145" s="185">
        <f t="shared" ca="1" si="57"/>
        <v>34.132523040522393</v>
      </c>
      <c r="Z145" s="185">
        <f t="shared" ca="1" si="57"/>
        <v>35.406087293278162</v>
      </c>
      <c r="AA145" s="185">
        <f t="shared" ca="1" si="56"/>
        <v>36.909835099791337</v>
      </c>
      <c r="AB145" s="185">
        <f t="shared" ca="1" si="56"/>
        <v>38.561390736440508</v>
      </c>
      <c r="AC145" s="185">
        <f t="shared" ca="1" si="56"/>
        <v>40.393305456144695</v>
      </c>
      <c r="AD145" s="185">
        <f t="shared" ca="1" si="56"/>
        <v>41.926965329022472</v>
      </c>
      <c r="AE145" s="185">
        <f t="shared" ca="1" si="56"/>
        <v>43.511411030543002</v>
      </c>
      <c r="AF145" s="185">
        <f t="shared" ca="1" si="56"/>
        <v>45.093626536923445</v>
      </c>
      <c r="AG145" s="185">
        <f t="shared" ca="1" si="56"/>
        <v>46.520837927119352</v>
      </c>
      <c r="AH145" s="185">
        <f t="shared" ca="1" si="56"/>
        <v>47.969249233812441</v>
      </c>
      <c r="AI145" s="185">
        <f t="shared" ca="1" si="56"/>
        <v>49.471187854355954</v>
      </c>
      <c r="AJ145" s="185">
        <f t="shared" ca="1" si="56"/>
        <v>51.033114428941225</v>
      </c>
      <c r="AK145" s="185">
        <f t="shared" ca="1" si="56"/>
        <v>52.593483361483003</v>
      </c>
      <c r="AL145" s="185">
        <f t="shared" ca="1" si="56"/>
        <v>54.272156185691934</v>
      </c>
      <c r="AM145" s="185">
        <f t="shared" ca="1" si="56"/>
        <v>63.359420655515976</v>
      </c>
      <c r="AN145" s="185">
        <f t="shared" ca="1" si="56"/>
        <v>74.729934284267102</v>
      </c>
      <c r="AO145" s="185">
        <f t="shared" ca="1" si="56"/>
        <v>94.807170856354389</v>
      </c>
      <c r="AP145" s="185">
        <f t="shared" ca="1" si="56"/>
        <v>115.2649489549292</v>
      </c>
    </row>
    <row r="146" spans="1:42">
      <c r="A146" s="57" t="str">
        <f>'[4]TS BYDem'!A85</f>
        <v>*</v>
      </c>
      <c r="B146" s="185" t="s">
        <v>288</v>
      </c>
      <c r="C146" s="185" t="s">
        <v>137</v>
      </c>
      <c r="D146" s="185" t="str">
        <f>'[4]TS BYDem'!D85</f>
        <v>ICPS</v>
      </c>
      <c r="E146" s="185" t="s">
        <v>137</v>
      </c>
      <c r="F146" s="185" t="s">
        <v>137</v>
      </c>
      <c r="G146" s="185" t="s">
        <v>137</v>
      </c>
      <c r="H146" s="185" t="s">
        <v>137</v>
      </c>
      <c r="I146" s="185">
        <v>0</v>
      </c>
      <c r="J146" s="185">
        <f>INDEX('[4]TS BYDem'!$J$10:$J$203,MATCH(D146,'[4]TS BYDem'!$D$10:$D$203,0))</f>
        <v>27.288197120140854</v>
      </c>
      <c r="K146" s="185">
        <f t="shared" ca="1" si="58"/>
        <v>28.105014931270503</v>
      </c>
      <c r="L146" s="185">
        <f t="shared" ca="1" si="57"/>
        <v>28.68581022429229</v>
      </c>
      <c r="M146" s="185">
        <f t="shared" ca="1" si="57"/>
        <v>29.005144291096087</v>
      </c>
      <c r="N146" s="185">
        <f t="shared" ca="1" si="57"/>
        <v>29.316210809244769</v>
      </c>
      <c r="O146" s="185">
        <f t="shared" ca="1" si="57"/>
        <v>29.567854321434812</v>
      </c>
      <c r="P146" s="185">
        <f t="shared" ca="1" si="57"/>
        <v>29.902690041966945</v>
      </c>
      <c r="Q146" s="185">
        <f t="shared" ca="1" si="57"/>
        <v>29.839649983471698</v>
      </c>
      <c r="R146" s="185">
        <f t="shared" ca="1" si="57"/>
        <v>27.504584210192824</v>
      </c>
      <c r="S146" s="185">
        <f t="shared" ca="1" si="57"/>
        <v>29.987989281980369</v>
      </c>
      <c r="T146" s="185">
        <f t="shared" ca="1" si="57"/>
        <v>30.372274021286565</v>
      </c>
      <c r="U146" s="185">
        <f t="shared" ca="1" si="57"/>
        <v>30.756145273654028</v>
      </c>
      <c r="V146" s="185">
        <f t="shared" ca="1" si="57"/>
        <v>31.163076313444076</v>
      </c>
      <c r="W146" s="185">
        <f t="shared" ca="1" si="57"/>
        <v>31.815174646671622</v>
      </c>
      <c r="X146" s="185">
        <f t="shared" ca="1" si="57"/>
        <v>32.930588003570314</v>
      </c>
      <c r="Y146" s="185">
        <f t="shared" ca="1" si="57"/>
        <v>34.132523040522393</v>
      </c>
      <c r="Z146" s="185">
        <f t="shared" ca="1" si="57"/>
        <v>35.406087293278162</v>
      </c>
      <c r="AA146" s="185">
        <f t="shared" ca="1" si="56"/>
        <v>36.909835099791337</v>
      </c>
      <c r="AB146" s="185">
        <f t="shared" ca="1" si="56"/>
        <v>38.561390736440508</v>
      </c>
      <c r="AC146" s="185">
        <f t="shared" ca="1" si="56"/>
        <v>40.393305456144695</v>
      </c>
      <c r="AD146" s="185">
        <f t="shared" ca="1" si="56"/>
        <v>41.926965329022472</v>
      </c>
      <c r="AE146" s="185">
        <f t="shared" ca="1" si="56"/>
        <v>43.511411030543002</v>
      </c>
      <c r="AF146" s="185">
        <f t="shared" ca="1" si="56"/>
        <v>45.093626536923445</v>
      </c>
      <c r="AG146" s="185">
        <f t="shared" ca="1" si="56"/>
        <v>46.520837927119352</v>
      </c>
      <c r="AH146" s="185">
        <f t="shared" ca="1" si="56"/>
        <v>47.969249233812441</v>
      </c>
      <c r="AI146" s="185">
        <f t="shared" ca="1" si="56"/>
        <v>49.471187854355954</v>
      </c>
      <c r="AJ146" s="185">
        <f t="shared" ca="1" si="56"/>
        <v>51.033114428941225</v>
      </c>
      <c r="AK146" s="185">
        <f t="shared" ca="1" si="56"/>
        <v>52.593483361483003</v>
      </c>
      <c r="AL146" s="185">
        <f t="shared" ca="1" si="56"/>
        <v>54.272156185691934</v>
      </c>
      <c r="AM146" s="185">
        <f t="shared" ca="1" si="56"/>
        <v>63.359420655515976</v>
      </c>
      <c r="AN146" s="185">
        <f t="shared" ca="1" si="56"/>
        <v>74.729934284267102</v>
      </c>
      <c r="AO146" s="185">
        <f t="shared" ca="1" si="56"/>
        <v>94.807170856354389</v>
      </c>
      <c r="AP146" s="185">
        <f t="shared" ca="1" si="56"/>
        <v>115.2649489549292</v>
      </c>
    </row>
    <row r="147" spans="1:42">
      <c r="A147" s="57" t="str">
        <f>'[4]TS BYDem'!A86</f>
        <v>*</v>
      </c>
      <c r="B147" s="185" t="s">
        <v>288</v>
      </c>
      <c r="C147" s="185" t="s">
        <v>137</v>
      </c>
      <c r="D147" s="185" t="str">
        <f>'[4]TS BYDem'!D86</f>
        <v>ICPS</v>
      </c>
      <c r="E147" s="185" t="s">
        <v>137</v>
      </c>
      <c r="F147" s="185" t="s">
        <v>137</v>
      </c>
      <c r="G147" s="185" t="s">
        <v>137</v>
      </c>
      <c r="H147" s="185" t="s">
        <v>137</v>
      </c>
      <c r="I147" s="185">
        <v>0</v>
      </c>
      <c r="J147" s="185">
        <f>INDEX('[4]TS BYDem'!$J$10:$J$203,MATCH(D147,'[4]TS BYDem'!$D$10:$D$203,0))</f>
        <v>27.288197120140854</v>
      </c>
      <c r="K147" s="185">
        <f t="shared" ca="1" si="58"/>
        <v>28.105014931270503</v>
      </c>
      <c r="L147" s="185">
        <f t="shared" ca="1" si="57"/>
        <v>28.68581022429229</v>
      </c>
      <c r="M147" s="185">
        <f t="shared" ca="1" si="57"/>
        <v>29.005144291096087</v>
      </c>
      <c r="N147" s="185">
        <f t="shared" ca="1" si="57"/>
        <v>29.316210809244769</v>
      </c>
      <c r="O147" s="185">
        <f t="shared" ca="1" si="57"/>
        <v>29.567854321434812</v>
      </c>
      <c r="P147" s="185">
        <f t="shared" ca="1" si="57"/>
        <v>29.902690041966945</v>
      </c>
      <c r="Q147" s="185">
        <f t="shared" ca="1" si="57"/>
        <v>29.839649983471698</v>
      </c>
      <c r="R147" s="185">
        <f t="shared" ca="1" si="57"/>
        <v>27.504584210192824</v>
      </c>
      <c r="S147" s="185">
        <f t="shared" ca="1" si="57"/>
        <v>29.987989281980369</v>
      </c>
      <c r="T147" s="185">
        <f t="shared" ca="1" si="57"/>
        <v>30.372274021286565</v>
      </c>
      <c r="U147" s="185">
        <f t="shared" ca="1" si="57"/>
        <v>30.756145273654028</v>
      </c>
      <c r="V147" s="185">
        <f t="shared" ca="1" si="57"/>
        <v>31.163076313444076</v>
      </c>
      <c r="W147" s="185">
        <f t="shared" ca="1" si="57"/>
        <v>31.815174646671622</v>
      </c>
      <c r="X147" s="185">
        <f t="shared" ca="1" si="57"/>
        <v>32.930588003570314</v>
      </c>
      <c r="Y147" s="185">
        <f t="shared" ca="1" si="57"/>
        <v>34.132523040522393</v>
      </c>
      <c r="Z147" s="185">
        <f t="shared" ca="1" si="57"/>
        <v>35.406087293278162</v>
      </c>
      <c r="AA147" s="185">
        <f t="shared" ca="1" si="56"/>
        <v>36.909835099791337</v>
      </c>
      <c r="AB147" s="185">
        <f t="shared" ca="1" si="56"/>
        <v>38.561390736440508</v>
      </c>
      <c r="AC147" s="185">
        <f t="shared" ca="1" si="56"/>
        <v>40.393305456144695</v>
      </c>
      <c r="AD147" s="185">
        <f t="shared" ca="1" si="56"/>
        <v>41.926965329022472</v>
      </c>
      <c r="AE147" s="185">
        <f t="shared" ca="1" si="56"/>
        <v>43.511411030543002</v>
      </c>
      <c r="AF147" s="185">
        <f t="shared" ca="1" si="56"/>
        <v>45.093626536923445</v>
      </c>
      <c r="AG147" s="185">
        <f t="shared" ca="1" si="56"/>
        <v>46.520837927119352</v>
      </c>
      <c r="AH147" s="185">
        <f t="shared" ca="1" si="56"/>
        <v>47.969249233812441</v>
      </c>
      <c r="AI147" s="185">
        <f t="shared" ca="1" si="56"/>
        <v>49.471187854355954</v>
      </c>
      <c r="AJ147" s="185">
        <f t="shared" ca="1" si="56"/>
        <v>51.033114428941225</v>
      </c>
      <c r="AK147" s="185">
        <f t="shared" ca="1" si="56"/>
        <v>52.593483361483003</v>
      </c>
      <c r="AL147" s="185">
        <f t="shared" ca="1" si="56"/>
        <v>54.272156185691934</v>
      </c>
      <c r="AM147" s="185">
        <f t="shared" ca="1" si="56"/>
        <v>63.359420655515976</v>
      </c>
      <c r="AN147" s="185">
        <f t="shared" ca="1" si="56"/>
        <v>74.729934284267102</v>
      </c>
      <c r="AO147" s="185">
        <f t="shared" ca="1" si="56"/>
        <v>94.807170856354389</v>
      </c>
      <c r="AP147" s="185">
        <f t="shared" ca="1" si="56"/>
        <v>115.2649489549292</v>
      </c>
    </row>
    <row r="148" spans="1:42">
      <c r="A148" s="57" t="str">
        <f>'[4]TS BYDem'!A87</f>
        <v>*</v>
      </c>
      <c r="B148" s="185" t="s">
        <v>288</v>
      </c>
      <c r="C148" s="185" t="s">
        <v>137</v>
      </c>
      <c r="D148" s="185" t="str">
        <f>'[4]TS BYDem'!D87</f>
        <v>ICPS</v>
      </c>
      <c r="E148" s="185" t="s">
        <v>137</v>
      </c>
      <c r="F148" s="185" t="s">
        <v>137</v>
      </c>
      <c r="G148" s="185" t="s">
        <v>137</v>
      </c>
      <c r="H148" s="185" t="s">
        <v>137</v>
      </c>
      <c r="I148" s="185">
        <v>0</v>
      </c>
      <c r="J148" s="185">
        <f>INDEX('[4]TS BYDem'!$J$10:$J$203,MATCH(D148,'[4]TS BYDem'!$D$10:$D$203,0))</f>
        <v>27.288197120140854</v>
      </c>
      <c r="K148" s="185">
        <f t="shared" ca="1" si="58"/>
        <v>28.105014931270503</v>
      </c>
      <c r="L148" s="185">
        <f t="shared" ca="1" si="57"/>
        <v>28.68581022429229</v>
      </c>
      <c r="M148" s="185">
        <f t="shared" ca="1" si="57"/>
        <v>29.005144291096087</v>
      </c>
      <c r="N148" s="185">
        <f t="shared" ca="1" si="57"/>
        <v>29.316210809244769</v>
      </c>
      <c r="O148" s="185">
        <f t="shared" ca="1" si="57"/>
        <v>29.567854321434812</v>
      </c>
      <c r="P148" s="185">
        <f t="shared" ca="1" si="57"/>
        <v>29.902690041966945</v>
      </c>
      <c r="Q148" s="185">
        <f t="shared" ca="1" si="57"/>
        <v>29.839649983471698</v>
      </c>
      <c r="R148" s="185">
        <f t="shared" ca="1" si="57"/>
        <v>27.504584210192824</v>
      </c>
      <c r="S148" s="185">
        <f t="shared" ca="1" si="57"/>
        <v>29.987989281980369</v>
      </c>
      <c r="T148" s="185">
        <f t="shared" ca="1" si="57"/>
        <v>30.372274021286565</v>
      </c>
      <c r="U148" s="185">
        <f t="shared" ca="1" si="57"/>
        <v>30.756145273654028</v>
      </c>
      <c r="V148" s="185">
        <f t="shared" ca="1" si="57"/>
        <v>31.163076313444076</v>
      </c>
      <c r="W148" s="185">
        <f t="shared" ca="1" si="57"/>
        <v>31.815174646671622</v>
      </c>
      <c r="X148" s="185">
        <f t="shared" ca="1" si="57"/>
        <v>32.930588003570314</v>
      </c>
      <c r="Y148" s="185">
        <f t="shared" ca="1" si="57"/>
        <v>34.132523040522393</v>
      </c>
      <c r="Z148" s="185">
        <f t="shared" ca="1" si="57"/>
        <v>35.406087293278162</v>
      </c>
      <c r="AA148" s="185">
        <f t="shared" ca="1" si="56"/>
        <v>36.909835099791337</v>
      </c>
      <c r="AB148" s="185">
        <f t="shared" ca="1" si="56"/>
        <v>38.561390736440508</v>
      </c>
      <c r="AC148" s="185">
        <f t="shared" ca="1" si="56"/>
        <v>40.393305456144695</v>
      </c>
      <c r="AD148" s="185">
        <f t="shared" ca="1" si="56"/>
        <v>41.926965329022472</v>
      </c>
      <c r="AE148" s="185">
        <f t="shared" ca="1" si="56"/>
        <v>43.511411030543002</v>
      </c>
      <c r="AF148" s="185">
        <f t="shared" ca="1" si="56"/>
        <v>45.093626536923445</v>
      </c>
      <c r="AG148" s="185">
        <f t="shared" ca="1" si="56"/>
        <v>46.520837927119352</v>
      </c>
      <c r="AH148" s="185">
        <f t="shared" ca="1" si="56"/>
        <v>47.969249233812441</v>
      </c>
      <c r="AI148" s="185">
        <f t="shared" ca="1" si="56"/>
        <v>49.471187854355954</v>
      </c>
      <c r="AJ148" s="185">
        <f t="shared" ca="1" si="56"/>
        <v>51.033114428941225</v>
      </c>
      <c r="AK148" s="185">
        <f t="shared" ca="1" si="56"/>
        <v>52.593483361483003</v>
      </c>
      <c r="AL148" s="185">
        <f t="shared" ca="1" si="56"/>
        <v>54.272156185691934</v>
      </c>
      <c r="AM148" s="185">
        <f t="shared" ca="1" si="56"/>
        <v>63.359420655515976</v>
      </c>
      <c r="AN148" s="185">
        <f t="shared" ca="1" si="56"/>
        <v>74.729934284267102</v>
      </c>
      <c r="AO148" s="185">
        <f t="shared" ca="1" si="56"/>
        <v>94.807170856354389</v>
      </c>
      <c r="AP148" s="185">
        <f t="shared" ca="1" si="56"/>
        <v>115.2649489549292</v>
      </c>
    </row>
    <row r="149" spans="1:42">
      <c r="A149" s="57" t="str">
        <f>'[4]TS BYDem'!A88</f>
        <v>*</v>
      </c>
      <c r="B149" s="185" t="s">
        <v>288</v>
      </c>
      <c r="C149" s="185" t="s">
        <v>137</v>
      </c>
      <c r="D149" s="185" t="str">
        <f>'[4]TS BYDem'!D88</f>
        <v>ICPS</v>
      </c>
      <c r="E149" s="185" t="s">
        <v>137</v>
      </c>
      <c r="F149" s="185" t="s">
        <v>137</v>
      </c>
      <c r="G149" s="185" t="s">
        <v>137</v>
      </c>
      <c r="H149" s="185" t="s">
        <v>137</v>
      </c>
      <c r="I149" s="185">
        <v>0</v>
      </c>
      <c r="J149" s="185">
        <f>INDEX('[4]TS BYDem'!$J$10:$J$203,MATCH(D149,'[4]TS BYDem'!$D$10:$D$203,0))</f>
        <v>27.288197120140854</v>
      </c>
      <c r="K149" s="185">
        <f t="shared" ca="1" si="58"/>
        <v>28.105014931270503</v>
      </c>
      <c r="L149" s="185">
        <f t="shared" ca="1" si="57"/>
        <v>28.68581022429229</v>
      </c>
      <c r="M149" s="185">
        <f t="shared" ca="1" si="57"/>
        <v>29.005144291096087</v>
      </c>
      <c r="N149" s="185">
        <f t="shared" ca="1" si="57"/>
        <v>29.316210809244769</v>
      </c>
      <c r="O149" s="185">
        <f t="shared" ca="1" si="57"/>
        <v>29.567854321434812</v>
      </c>
      <c r="P149" s="185">
        <f t="shared" ca="1" si="57"/>
        <v>29.902690041966945</v>
      </c>
      <c r="Q149" s="185">
        <f t="shared" ca="1" si="57"/>
        <v>29.839649983471698</v>
      </c>
      <c r="R149" s="185">
        <f t="shared" ca="1" si="57"/>
        <v>27.504584210192824</v>
      </c>
      <c r="S149" s="185">
        <f t="shared" ca="1" si="57"/>
        <v>29.987989281980369</v>
      </c>
      <c r="T149" s="185">
        <f t="shared" ca="1" si="57"/>
        <v>30.372274021286565</v>
      </c>
      <c r="U149" s="185">
        <f t="shared" ca="1" si="57"/>
        <v>30.756145273654028</v>
      </c>
      <c r="V149" s="185">
        <f t="shared" ca="1" si="57"/>
        <v>31.163076313444076</v>
      </c>
      <c r="W149" s="185">
        <f t="shared" ca="1" si="57"/>
        <v>31.815174646671622</v>
      </c>
      <c r="X149" s="185">
        <f t="shared" ca="1" si="57"/>
        <v>32.930588003570314</v>
      </c>
      <c r="Y149" s="185">
        <f t="shared" ca="1" si="57"/>
        <v>34.132523040522393</v>
      </c>
      <c r="Z149" s="185">
        <f t="shared" ca="1" si="57"/>
        <v>35.406087293278162</v>
      </c>
      <c r="AA149" s="185">
        <f t="shared" ca="1" si="56"/>
        <v>36.909835099791337</v>
      </c>
      <c r="AB149" s="185">
        <f t="shared" ca="1" si="56"/>
        <v>38.561390736440508</v>
      </c>
      <c r="AC149" s="185">
        <f t="shared" ca="1" si="56"/>
        <v>40.393305456144695</v>
      </c>
      <c r="AD149" s="185">
        <f t="shared" ca="1" si="56"/>
        <v>41.926965329022472</v>
      </c>
      <c r="AE149" s="185">
        <f t="shared" ca="1" si="56"/>
        <v>43.511411030543002</v>
      </c>
      <c r="AF149" s="185">
        <f t="shared" ca="1" si="56"/>
        <v>45.093626536923445</v>
      </c>
      <c r="AG149" s="185">
        <f t="shared" ca="1" si="56"/>
        <v>46.520837927119352</v>
      </c>
      <c r="AH149" s="185">
        <f t="shared" ca="1" si="56"/>
        <v>47.969249233812441</v>
      </c>
      <c r="AI149" s="185">
        <f t="shared" ca="1" si="56"/>
        <v>49.471187854355954</v>
      </c>
      <c r="AJ149" s="185">
        <f t="shared" ca="1" si="56"/>
        <v>51.033114428941225</v>
      </c>
      <c r="AK149" s="185">
        <f t="shared" ca="1" si="56"/>
        <v>52.593483361483003</v>
      </c>
      <c r="AL149" s="185">
        <f t="shared" ca="1" si="56"/>
        <v>54.272156185691934</v>
      </c>
      <c r="AM149" s="185">
        <f t="shared" ca="1" si="56"/>
        <v>63.359420655515976</v>
      </c>
      <c r="AN149" s="185">
        <f t="shared" ca="1" si="56"/>
        <v>74.729934284267102</v>
      </c>
      <c r="AO149" s="185">
        <f t="shared" ca="1" si="56"/>
        <v>94.807170856354389</v>
      </c>
      <c r="AP149" s="185">
        <f t="shared" ca="1" si="56"/>
        <v>115.2649489549292</v>
      </c>
    </row>
    <row r="150" spans="1:42">
      <c r="A150" s="57" t="str">
        <f>'[4]TS BYDem'!A89</f>
        <v>*</v>
      </c>
      <c r="B150" s="185" t="s">
        <v>288</v>
      </c>
      <c r="C150" s="185" t="s">
        <v>137</v>
      </c>
      <c r="D150" s="185">
        <f>'[4]TS BYDem'!D89</f>
        <v>0</v>
      </c>
      <c r="E150" s="185" t="s">
        <v>137</v>
      </c>
      <c r="F150" s="185" t="s">
        <v>137</v>
      </c>
      <c r="G150" s="185" t="s">
        <v>137</v>
      </c>
      <c r="H150" s="185" t="s">
        <v>137</v>
      </c>
      <c r="I150" s="185">
        <v>0</v>
      </c>
      <c r="J150" s="185" t="str">
        <f>INDEX('[4]TS BYDem'!$J$10:$J$203,MATCH(D150,'[4]TS BYDem'!$D$10:$D$203,0))</f>
        <v/>
      </c>
      <c r="K150" s="185" t="e">
        <f t="shared" ca="1" si="58"/>
        <v>#VALUE!</v>
      </c>
      <c r="L150" s="185" t="e">
        <f t="shared" ca="1" si="57"/>
        <v>#VALUE!</v>
      </c>
      <c r="M150" s="185" t="e">
        <f t="shared" ca="1" si="57"/>
        <v>#VALUE!</v>
      </c>
      <c r="N150" s="185" t="e">
        <f t="shared" ca="1" si="57"/>
        <v>#VALUE!</v>
      </c>
      <c r="O150" s="185" t="e">
        <f t="shared" ca="1" si="57"/>
        <v>#VALUE!</v>
      </c>
      <c r="P150" s="185" t="e">
        <f t="shared" ca="1" si="57"/>
        <v>#VALUE!</v>
      </c>
      <c r="Q150" s="185" t="e">
        <f t="shared" ca="1" si="57"/>
        <v>#VALUE!</v>
      </c>
      <c r="R150" s="185" t="e">
        <f t="shared" ca="1" si="57"/>
        <v>#VALUE!</v>
      </c>
      <c r="S150" s="185" t="e">
        <f t="shared" ca="1" si="57"/>
        <v>#VALUE!</v>
      </c>
      <c r="T150" s="185" t="e">
        <f t="shared" ca="1" si="57"/>
        <v>#VALUE!</v>
      </c>
      <c r="U150" s="185" t="e">
        <f t="shared" ca="1" si="57"/>
        <v>#VALUE!</v>
      </c>
      <c r="V150" s="185" t="e">
        <f t="shared" ca="1" si="57"/>
        <v>#VALUE!</v>
      </c>
      <c r="W150" s="185" t="e">
        <f t="shared" ca="1" si="57"/>
        <v>#VALUE!</v>
      </c>
      <c r="X150" s="185" t="e">
        <f t="shared" ca="1" si="57"/>
        <v>#VALUE!</v>
      </c>
      <c r="Y150" s="185" t="e">
        <f t="shared" ca="1" si="57"/>
        <v>#VALUE!</v>
      </c>
      <c r="Z150" s="185" t="e">
        <f t="shared" ca="1" si="57"/>
        <v>#VALUE!</v>
      </c>
      <c r="AA150" s="185" t="e">
        <f t="shared" ref="AA150:AP153" ca="1" si="61">AA$133/Z$133*Z150</f>
        <v>#VALUE!</v>
      </c>
      <c r="AB150" s="185" t="e">
        <f t="shared" ca="1" si="61"/>
        <v>#VALUE!</v>
      </c>
      <c r="AC150" s="185" t="e">
        <f t="shared" ca="1" si="61"/>
        <v>#VALUE!</v>
      </c>
      <c r="AD150" s="185" t="e">
        <f t="shared" ca="1" si="61"/>
        <v>#VALUE!</v>
      </c>
      <c r="AE150" s="185" t="e">
        <f t="shared" ca="1" si="61"/>
        <v>#VALUE!</v>
      </c>
      <c r="AF150" s="185" t="e">
        <f t="shared" ca="1" si="61"/>
        <v>#VALUE!</v>
      </c>
      <c r="AG150" s="185" t="e">
        <f t="shared" ca="1" si="61"/>
        <v>#VALUE!</v>
      </c>
      <c r="AH150" s="185" t="e">
        <f t="shared" ca="1" si="61"/>
        <v>#VALUE!</v>
      </c>
      <c r="AI150" s="185" t="e">
        <f t="shared" ca="1" si="61"/>
        <v>#VALUE!</v>
      </c>
      <c r="AJ150" s="185" t="e">
        <f t="shared" ca="1" si="61"/>
        <v>#VALUE!</v>
      </c>
      <c r="AK150" s="185" t="e">
        <f t="shared" ca="1" si="61"/>
        <v>#VALUE!</v>
      </c>
      <c r="AL150" s="185" t="e">
        <f t="shared" ca="1" si="61"/>
        <v>#VALUE!</v>
      </c>
      <c r="AM150" s="185" t="e">
        <f t="shared" ca="1" si="61"/>
        <v>#VALUE!</v>
      </c>
      <c r="AN150" s="185" t="e">
        <f t="shared" ca="1" si="61"/>
        <v>#VALUE!</v>
      </c>
      <c r="AO150" s="185" t="e">
        <f t="shared" ca="1" si="61"/>
        <v>#VALUE!</v>
      </c>
      <c r="AP150" s="185" t="e">
        <f t="shared" ca="1" si="61"/>
        <v>#VALUE!</v>
      </c>
    </row>
    <row r="151" spans="1:42">
      <c r="A151" s="57" t="str">
        <f>'[4]TS BYDem'!A90</f>
        <v/>
      </c>
      <c r="B151" s="185" t="s">
        <v>288</v>
      </c>
      <c r="C151" s="185" t="s">
        <v>137</v>
      </c>
      <c r="D151" s="185" t="str">
        <f>'[4]TS BYDem'!D90</f>
        <v>ICPT</v>
      </c>
      <c r="E151" s="185" t="s">
        <v>137</v>
      </c>
      <c r="F151" s="185" t="s">
        <v>137</v>
      </c>
      <c r="G151" s="185" t="s">
        <v>137</v>
      </c>
      <c r="H151" s="185" t="s">
        <v>137</v>
      </c>
      <c r="I151" s="185">
        <v>0</v>
      </c>
      <c r="J151" s="185">
        <f>INDEX('[4]TS BYDem'!$J$10:$J$203,MATCH(D151,'[4]TS BYDem'!$D$10:$D$203,0))</f>
        <v>39.004000030517574</v>
      </c>
      <c r="K151" s="185">
        <f t="shared" ca="1" si="58"/>
        <v>40.171507058921208</v>
      </c>
      <c r="L151" s="185">
        <f t="shared" ca="1" si="58"/>
        <v>41.001658626905382</v>
      </c>
      <c r="M151" s="192">
        <f t="shared" ref="M151" si="62">O151</f>
        <v>28.64</v>
      </c>
      <c r="N151" s="192">
        <f t="shared" ref="N151" si="63">O151</f>
        <v>28.64</v>
      </c>
      <c r="O151" s="192">
        <f>INDEX('[4]TS BYDem'!$O$10:$O$203,MATCH(D151,'[4]TS BYDem'!$D$10:$D$203,0))</f>
        <v>28.64</v>
      </c>
      <c r="P151" s="185">
        <f t="shared" ref="P151:Z153" ca="1" si="64">P$133/O$133*O151</f>
        <v>28.964328405158856</v>
      </c>
      <c r="Q151" s="185">
        <f t="shared" ca="1" si="64"/>
        <v>28.903266575792529</v>
      </c>
      <c r="R151" s="185">
        <f t="shared" ca="1" si="64"/>
        <v>26.641476355247985</v>
      </c>
      <c r="S151" s="185">
        <f t="shared" ca="1" si="64"/>
        <v>29.046950911595292</v>
      </c>
      <c r="T151" s="185">
        <f t="shared" ca="1" si="64"/>
        <v>29.419176600144862</v>
      </c>
      <c r="U151" s="185">
        <f t="shared" ca="1" si="64"/>
        <v>29.791001777186342</v>
      </c>
      <c r="V151" s="185">
        <f t="shared" ca="1" si="64"/>
        <v>30.185163113781478</v>
      </c>
      <c r="W151" s="185">
        <f t="shared" ca="1" si="64"/>
        <v>30.81679826933275</v>
      </c>
      <c r="X151" s="185">
        <f t="shared" ca="1" si="64"/>
        <v>31.897209387241304</v>
      </c>
      <c r="Y151" s="185">
        <f t="shared" ca="1" si="64"/>
        <v>33.061427090835465</v>
      </c>
      <c r="Z151" s="185">
        <f t="shared" ca="1" si="64"/>
        <v>34.295026248975361</v>
      </c>
      <c r="AA151" s="185">
        <f t="shared" ca="1" si="61"/>
        <v>35.751585683770614</v>
      </c>
      <c r="AB151" s="185">
        <f t="shared" ca="1" si="61"/>
        <v>37.351314663744056</v>
      </c>
      <c r="AC151" s="185">
        <f t="shared" ca="1" si="61"/>
        <v>39.125742966926452</v>
      </c>
      <c r="AD151" s="185">
        <f t="shared" ca="1" si="61"/>
        <v>40.611275812215716</v>
      </c>
      <c r="AE151" s="185">
        <f t="shared" ca="1" si="61"/>
        <v>42.146000800990144</v>
      </c>
      <c r="AF151" s="185">
        <f t="shared" ca="1" si="61"/>
        <v>43.678565579283358</v>
      </c>
      <c r="AG151" s="185">
        <f t="shared" ca="1" si="61"/>
        <v>45.060990349469634</v>
      </c>
      <c r="AH151" s="185">
        <f t="shared" ca="1" si="61"/>
        <v>46.463949771980651</v>
      </c>
      <c r="AI151" s="185">
        <f t="shared" ca="1" si="61"/>
        <v>47.918756793983007</v>
      </c>
      <c r="AJ151" s="185">
        <f t="shared" ca="1" si="61"/>
        <v>49.431669317489764</v>
      </c>
      <c r="AK151" s="185">
        <f t="shared" ca="1" si="61"/>
        <v>50.94307307855334</v>
      </c>
      <c r="AL151" s="185">
        <f t="shared" ca="1" si="61"/>
        <v>52.569068294935711</v>
      </c>
      <c r="AM151" s="185">
        <f t="shared" ca="1" si="61"/>
        <v>61.371169779421486</v>
      </c>
      <c r="AN151" s="185">
        <f t="shared" ca="1" si="61"/>
        <v>72.384870901837914</v>
      </c>
      <c r="AO151" s="185">
        <f t="shared" ca="1" si="61"/>
        <v>91.832073569084983</v>
      </c>
      <c r="AP151" s="185">
        <f t="shared" ca="1" si="61"/>
        <v>111.64787617598684</v>
      </c>
    </row>
    <row r="152" spans="1:42">
      <c r="A152" s="57" t="str">
        <f>'[4]TS BYDem'!A91</f>
        <v>*</v>
      </c>
      <c r="B152" s="185" t="s">
        <v>288</v>
      </c>
      <c r="C152" s="185" t="s">
        <v>137</v>
      </c>
      <c r="D152" s="185" t="str">
        <f>'[4]TS BYDem'!D91</f>
        <v>Useful Energy Service</v>
      </c>
      <c r="E152" s="185" t="s">
        <v>137</v>
      </c>
      <c r="F152" s="185" t="s">
        <v>137</v>
      </c>
      <c r="G152" s="185" t="s">
        <v>137</v>
      </c>
      <c r="H152" s="185" t="s">
        <v>137</v>
      </c>
      <c r="I152" s="185">
        <v>0</v>
      </c>
      <c r="J152" s="185" t="str">
        <f>INDEX('[4]TS BYDem'!$J$10:$J$203,MATCH(D152,'[4]TS BYDem'!$D$10:$D$203,0))</f>
        <v/>
      </c>
      <c r="K152" s="185" t="e">
        <f t="shared" ca="1" si="58"/>
        <v>#VALUE!</v>
      </c>
      <c r="L152" s="185" t="e">
        <f t="shared" ca="1" si="58"/>
        <v>#VALUE!</v>
      </c>
      <c r="M152" s="185" t="e">
        <f t="shared" ca="1" si="58"/>
        <v>#VALUE!</v>
      </c>
      <c r="N152" s="185" t="e">
        <f t="shared" ca="1" si="58"/>
        <v>#VALUE!</v>
      </c>
      <c r="O152" s="185" t="e">
        <f t="shared" ca="1" si="58"/>
        <v>#VALUE!</v>
      </c>
      <c r="P152" s="185" t="e">
        <f t="shared" ca="1" si="64"/>
        <v>#VALUE!</v>
      </c>
      <c r="Q152" s="185" t="e">
        <f t="shared" ca="1" si="64"/>
        <v>#VALUE!</v>
      </c>
      <c r="R152" s="185" t="e">
        <f t="shared" ca="1" si="64"/>
        <v>#VALUE!</v>
      </c>
      <c r="S152" s="185" t="e">
        <f t="shared" ca="1" si="64"/>
        <v>#VALUE!</v>
      </c>
      <c r="T152" s="185" t="e">
        <f t="shared" ca="1" si="64"/>
        <v>#VALUE!</v>
      </c>
      <c r="U152" s="185" t="e">
        <f t="shared" ca="1" si="64"/>
        <v>#VALUE!</v>
      </c>
      <c r="V152" s="185" t="e">
        <f t="shared" ca="1" si="64"/>
        <v>#VALUE!</v>
      </c>
      <c r="W152" s="185" t="e">
        <f t="shared" ca="1" si="64"/>
        <v>#VALUE!</v>
      </c>
      <c r="X152" s="185" t="e">
        <f t="shared" ca="1" si="64"/>
        <v>#VALUE!</v>
      </c>
      <c r="Y152" s="185" t="e">
        <f t="shared" ca="1" si="64"/>
        <v>#VALUE!</v>
      </c>
      <c r="Z152" s="185" t="e">
        <f t="shared" ca="1" si="64"/>
        <v>#VALUE!</v>
      </c>
      <c r="AA152" s="185" t="e">
        <f t="shared" ca="1" si="61"/>
        <v>#VALUE!</v>
      </c>
      <c r="AB152" s="185" t="e">
        <f t="shared" ca="1" si="61"/>
        <v>#VALUE!</v>
      </c>
      <c r="AC152" s="185" t="e">
        <f t="shared" ca="1" si="61"/>
        <v>#VALUE!</v>
      </c>
      <c r="AD152" s="185" t="e">
        <f t="shared" ca="1" si="61"/>
        <v>#VALUE!</v>
      </c>
      <c r="AE152" s="185" t="e">
        <f t="shared" ca="1" si="61"/>
        <v>#VALUE!</v>
      </c>
      <c r="AF152" s="185" t="e">
        <f t="shared" ca="1" si="61"/>
        <v>#VALUE!</v>
      </c>
      <c r="AG152" s="185" t="e">
        <f t="shared" ca="1" si="61"/>
        <v>#VALUE!</v>
      </c>
      <c r="AH152" s="185" t="e">
        <f t="shared" ca="1" si="61"/>
        <v>#VALUE!</v>
      </c>
      <c r="AI152" s="185" t="e">
        <f t="shared" ca="1" si="61"/>
        <v>#VALUE!</v>
      </c>
      <c r="AJ152" s="185" t="e">
        <f t="shared" ca="1" si="61"/>
        <v>#VALUE!</v>
      </c>
      <c r="AK152" s="185" t="e">
        <f t="shared" ca="1" si="61"/>
        <v>#VALUE!</v>
      </c>
      <c r="AL152" s="185" t="e">
        <f t="shared" ca="1" si="61"/>
        <v>#VALUE!</v>
      </c>
      <c r="AM152" s="185" t="e">
        <f t="shared" ca="1" si="61"/>
        <v>#VALUE!</v>
      </c>
      <c r="AN152" s="185" t="e">
        <f t="shared" ca="1" si="61"/>
        <v>#VALUE!</v>
      </c>
      <c r="AO152" s="185" t="e">
        <f t="shared" ca="1" si="61"/>
        <v>#VALUE!</v>
      </c>
      <c r="AP152" s="185" t="e">
        <f t="shared" ca="1" si="61"/>
        <v>#VALUE!</v>
      </c>
    </row>
    <row r="153" spans="1:42">
      <c r="A153" s="57" t="str">
        <f>'[4]TS BYDem'!A92</f>
        <v>*</v>
      </c>
      <c r="B153" s="185" t="s">
        <v>288</v>
      </c>
      <c r="C153" s="185" t="s">
        <v>137</v>
      </c>
      <c r="D153" s="185">
        <f>'[4]TS BYDem'!D92</f>
        <v>0</v>
      </c>
      <c r="E153" s="185" t="s">
        <v>137</v>
      </c>
      <c r="F153" s="185" t="s">
        <v>137</v>
      </c>
      <c r="G153" s="185" t="s">
        <v>137</v>
      </c>
      <c r="H153" s="185" t="s">
        <v>137</v>
      </c>
      <c r="I153" s="185">
        <v>0</v>
      </c>
      <c r="J153" s="185" t="str">
        <f>INDEX('[4]TS BYDem'!$J$10:$J$203,MATCH(D153,'[4]TS BYDem'!$D$10:$D$203,0))</f>
        <v/>
      </c>
      <c r="K153" s="185" t="e">
        <f t="shared" ca="1" si="58"/>
        <v>#VALUE!</v>
      </c>
      <c r="L153" s="185" t="e">
        <f t="shared" ca="1" si="58"/>
        <v>#VALUE!</v>
      </c>
      <c r="M153" s="185" t="e">
        <f t="shared" ca="1" si="58"/>
        <v>#VALUE!</v>
      </c>
      <c r="N153" s="185" t="e">
        <f t="shared" ca="1" si="58"/>
        <v>#VALUE!</v>
      </c>
      <c r="O153" s="185" t="e">
        <f t="shared" ca="1" si="58"/>
        <v>#VALUE!</v>
      </c>
      <c r="P153" s="185" t="e">
        <f t="shared" ca="1" si="64"/>
        <v>#VALUE!</v>
      </c>
      <c r="Q153" s="185" t="e">
        <f t="shared" ca="1" si="64"/>
        <v>#VALUE!</v>
      </c>
      <c r="R153" s="185" t="e">
        <f t="shared" ca="1" si="64"/>
        <v>#VALUE!</v>
      </c>
      <c r="S153" s="185" t="e">
        <f t="shared" ca="1" si="64"/>
        <v>#VALUE!</v>
      </c>
      <c r="T153" s="185" t="e">
        <f t="shared" ca="1" si="64"/>
        <v>#VALUE!</v>
      </c>
      <c r="U153" s="185" t="e">
        <f t="shared" ca="1" si="64"/>
        <v>#VALUE!</v>
      </c>
      <c r="V153" s="185" t="e">
        <f t="shared" ca="1" si="64"/>
        <v>#VALUE!</v>
      </c>
      <c r="W153" s="185" t="e">
        <f t="shared" ca="1" si="64"/>
        <v>#VALUE!</v>
      </c>
      <c r="X153" s="185" t="e">
        <f t="shared" ca="1" si="64"/>
        <v>#VALUE!</v>
      </c>
      <c r="Y153" s="185" t="e">
        <f t="shared" ca="1" si="64"/>
        <v>#VALUE!</v>
      </c>
      <c r="Z153" s="185" t="e">
        <f t="shared" ca="1" si="64"/>
        <v>#VALUE!</v>
      </c>
      <c r="AA153" s="185" t="e">
        <f t="shared" ca="1" si="61"/>
        <v>#VALUE!</v>
      </c>
      <c r="AB153" s="185" t="e">
        <f t="shared" ca="1" si="61"/>
        <v>#VALUE!</v>
      </c>
      <c r="AC153" s="185" t="e">
        <f t="shared" ca="1" si="61"/>
        <v>#VALUE!</v>
      </c>
      <c r="AD153" s="185" t="e">
        <f t="shared" ca="1" si="61"/>
        <v>#VALUE!</v>
      </c>
      <c r="AE153" s="185" t="e">
        <f t="shared" ca="1" si="61"/>
        <v>#VALUE!</v>
      </c>
      <c r="AF153" s="185" t="e">
        <f t="shared" ca="1" si="61"/>
        <v>#VALUE!</v>
      </c>
      <c r="AG153" s="185" t="e">
        <f t="shared" ca="1" si="61"/>
        <v>#VALUE!</v>
      </c>
      <c r="AH153" s="185" t="e">
        <f t="shared" ca="1" si="61"/>
        <v>#VALUE!</v>
      </c>
      <c r="AI153" s="185" t="e">
        <f t="shared" ca="1" si="61"/>
        <v>#VALUE!</v>
      </c>
      <c r="AJ153" s="185" t="e">
        <f t="shared" ca="1" si="61"/>
        <v>#VALUE!</v>
      </c>
      <c r="AK153" s="185" t="e">
        <f t="shared" ca="1" si="61"/>
        <v>#VALUE!</v>
      </c>
      <c r="AL153" s="185" t="e">
        <f t="shared" ca="1" si="61"/>
        <v>#VALUE!</v>
      </c>
      <c r="AM153" s="185" t="e">
        <f t="shared" ca="1" si="61"/>
        <v>#VALUE!</v>
      </c>
      <c r="AN153" s="185" t="e">
        <f t="shared" ca="1" si="61"/>
        <v>#VALUE!</v>
      </c>
      <c r="AO153" s="185" t="e">
        <f t="shared" ca="1" si="61"/>
        <v>#VALUE!</v>
      </c>
      <c r="AP153" s="185" t="e">
        <f t="shared" ca="1" si="61"/>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65">SUMIF($B$10:$B$22,$D154,K$10:K$22)*SUMIF($B$10:$B$22,$D154,K$41:K$53)</f>
        <v>8.5809999999999995</v>
      </c>
      <c r="L154" s="5">
        <f t="shared" ca="1" si="65"/>
        <v>7.8769999999999998</v>
      </c>
      <c r="M154" s="5">
        <f t="shared" ca="1" si="65"/>
        <v>7.9880000000000004</v>
      </c>
      <c r="N154" s="5">
        <f t="shared" ca="1" si="65"/>
        <v>7.7750000000000004</v>
      </c>
      <c r="O154" s="5">
        <f t="shared" ca="1" si="65"/>
        <v>7.4850000000000003</v>
      </c>
      <c r="P154" s="5">
        <f t="shared" ca="1" si="65"/>
        <v>7.3470000000000004</v>
      </c>
      <c r="Q154" s="5">
        <f t="shared" ca="1" si="65"/>
        <v>7.0549999999999997</v>
      </c>
      <c r="R154" s="5">
        <f t="shared" ca="1" si="65"/>
        <v>5.7949999999999999</v>
      </c>
      <c r="S154" s="5">
        <f t="shared" ca="1" si="65"/>
        <v>6.5750135628305566</v>
      </c>
      <c r="T154" s="5">
        <f t="shared" ca="1" si="65"/>
        <v>6.4150783206041968</v>
      </c>
      <c r="U154" s="5">
        <f t="shared" ca="1" si="65"/>
        <v>6.3228758445552087</v>
      </c>
      <c r="V154" s="5">
        <f t="shared" ca="1" si="65"/>
        <v>6.2639244935763321</v>
      </c>
      <c r="W154" s="5">
        <f t="shared" ca="1" si="65"/>
        <v>6.2405195235969266</v>
      </c>
      <c r="X154" s="5">
        <f t="shared" ca="1" si="65"/>
        <v>6.353905992841538</v>
      </c>
      <c r="Y154" s="5">
        <f t="shared" ca="1" si="65"/>
        <v>6.4720956723338539</v>
      </c>
      <c r="Z154" s="5">
        <f t="shared" ca="1" si="65"/>
        <v>6.5673507304730618</v>
      </c>
      <c r="AA154" s="5">
        <f t="shared" ca="1" si="65"/>
        <v>6.6516981413750802</v>
      </c>
      <c r="AB154" s="5">
        <f ca="1">SUMIF($B$10:$B$22,$D154,AB$10:AB$22)*SUMIF($B$10:$B$22,$D154,AB$40:AB$53)</f>
        <v>6.8241198700867276</v>
      </c>
      <c r="AC154" s="5">
        <f t="shared" ca="1" si="65"/>
        <v>7.416212952877367</v>
      </c>
      <c r="AD154" s="5">
        <f t="shared" ca="1" si="65"/>
        <v>7.7816041145339732</v>
      </c>
      <c r="AE154" s="5">
        <f t="shared" ca="1" si="65"/>
        <v>8.1350158499355132</v>
      </c>
      <c r="AF154" s="5">
        <f t="shared" ca="1" si="65"/>
        <v>8.4698057207033521</v>
      </c>
      <c r="AG154" s="5">
        <f t="shared" ca="1" si="65"/>
        <v>8.8005513976343845</v>
      </c>
      <c r="AH154" s="5">
        <f t="shared" ca="1" si="65"/>
        <v>9.1023505973763381</v>
      </c>
      <c r="AI154" s="5">
        <f t="shared" ca="1" si="65"/>
        <v>9.3756581613493015</v>
      </c>
      <c r="AJ154" s="5">
        <f t="shared" ca="1" si="65"/>
        <v>9.622846277381834</v>
      </c>
      <c r="AK154" s="5">
        <f t="shared" ca="1" si="65"/>
        <v>9.8434500517278885</v>
      </c>
      <c r="AL154" s="5">
        <f t="shared" ca="1" si="65"/>
        <v>10.063922394604569</v>
      </c>
      <c r="AM154" s="5">
        <f t="shared" ca="1" si="65"/>
        <v>11.214705393799175</v>
      </c>
      <c r="AN154" s="5">
        <f t="shared" ca="1" si="65"/>
        <v>12.758229671532028</v>
      </c>
      <c r="AO154" s="5">
        <f t="shared" ca="1" si="65"/>
        <v>15.387080068703085</v>
      </c>
      <c r="AP154" s="5">
        <f t="shared" ca="1" si="65"/>
        <v>18.08138734563056</v>
      </c>
    </row>
    <row r="155" spans="1:42">
      <c r="A155" s="57" t="str">
        <f>'[4]TS BYDem'!A94</f>
        <v/>
      </c>
      <c r="B155" s="185" t="s">
        <v>288</v>
      </c>
      <c r="C155" s="185" t="s">
        <v>137</v>
      </c>
      <c r="D155" s="185" t="str">
        <f>'[4]TS BYDem'!D94</f>
        <v>INFK</v>
      </c>
      <c r="E155" s="185" t="s">
        <v>137</v>
      </c>
      <c r="F155" s="185" t="s">
        <v>137</v>
      </c>
      <c r="G155" s="185" t="s">
        <v>137</v>
      </c>
      <c r="H155" s="185" t="s">
        <v>137</v>
      </c>
      <c r="I155" s="185">
        <v>0</v>
      </c>
      <c r="J155" s="185">
        <f>INDEX('[4]TS BYDem'!$J$10:$J$203,MATCH(D155,'[4]TS BYDem'!$D$10:$D$203,0))</f>
        <v>0.66789588210349726</v>
      </c>
      <c r="K155" s="185">
        <f ca="1">K$154/J$154*J155</f>
        <v>0.56675326204661181</v>
      </c>
      <c r="L155" s="185">
        <f t="shared" ref="L155:AP164" ca="1" si="66">L$154/K$154*K155</f>
        <v>0.52025584956778481</v>
      </c>
      <c r="M155" s="192">
        <f t="shared" ref="M155:M163" si="67">O155</f>
        <v>0.16707000000000002</v>
      </c>
      <c r="N155" s="192">
        <f t="shared" ref="N155:N163" si="68">O155</f>
        <v>0.16707000000000002</v>
      </c>
      <c r="O155" s="192">
        <f>INDEX('[4]TS BYDem'!$O$10:$O$203,MATCH(D155,'[4]TS BYDem'!$D$10:$D$203,0))</f>
        <v>0.16707000000000002</v>
      </c>
      <c r="P155" s="185">
        <f t="shared" ca="1" si="66"/>
        <v>0.16398975150300604</v>
      </c>
      <c r="Q155" s="185">
        <f t="shared" ca="1" si="66"/>
        <v>0.15747212424849702</v>
      </c>
      <c r="R155" s="185">
        <f t="shared" ca="1" si="66"/>
        <v>0.12934811623246498</v>
      </c>
      <c r="S155" s="185">
        <f t="shared" ca="1" si="66"/>
        <v>0.14675851916394142</v>
      </c>
      <c r="T155" s="185">
        <f t="shared" ca="1" si="66"/>
        <v>0.14318866199376667</v>
      </c>
      <c r="U155" s="185">
        <f t="shared" ca="1" si="66"/>
        <v>0.14113064360051292</v>
      </c>
      <c r="V155" s="185">
        <f t="shared" ca="1" si="66"/>
        <v>0.13981481164219081</v>
      </c>
      <c r="W155" s="185">
        <f t="shared" ca="1" si="66"/>
        <v>0.1392923977030513</v>
      </c>
      <c r="X155" s="185">
        <f t="shared" ca="1" si="66"/>
        <v>0.14182325640935686</v>
      </c>
      <c r="Y155" s="185">
        <f t="shared" ca="1" si="66"/>
        <v>0.14446132584860619</v>
      </c>
      <c r="Z155" s="185">
        <f t="shared" ca="1" si="66"/>
        <v>0.14658747983168136</v>
      </c>
      <c r="AA155" s="185">
        <f t="shared" ca="1" si="66"/>
        <v>0.14847016813353842</v>
      </c>
      <c r="AB155" s="185">
        <f t="shared" ca="1" si="66"/>
        <v>0.15231873168943086</v>
      </c>
      <c r="AC155" s="185">
        <f t="shared" ca="1" si="66"/>
        <v>0.16553462899628887</v>
      </c>
      <c r="AD155" s="185">
        <f t="shared" ca="1" si="66"/>
        <v>0.17369039404344574</v>
      </c>
      <c r="AE155" s="185">
        <f t="shared" ca="1" si="66"/>
        <v>0.18157877061439234</v>
      </c>
      <c r="AF155" s="185">
        <f t="shared" ca="1" si="66"/>
        <v>0.18905149522483761</v>
      </c>
      <c r="AG155" s="185">
        <f t="shared" ca="1" si="66"/>
        <v>0.19643395083537438</v>
      </c>
      <c r="AH155" s="185">
        <f t="shared" ca="1" si="66"/>
        <v>0.20317030251217974</v>
      </c>
      <c r="AI155" s="185">
        <f t="shared" ca="1" si="66"/>
        <v>0.20927070260743197</v>
      </c>
      <c r="AJ155" s="185">
        <f t="shared" ca="1" si="66"/>
        <v>0.21478809987470723</v>
      </c>
      <c r="AK155" s="185">
        <f t="shared" ca="1" si="66"/>
        <v>0.21971211758746545</v>
      </c>
      <c r="AL155" s="185">
        <f t="shared" ca="1" si="66"/>
        <v>0.22463320166554254</v>
      </c>
      <c r="AM155" s="185">
        <f t="shared" ca="1" si="66"/>
        <v>0.25031941618463976</v>
      </c>
      <c r="AN155" s="185">
        <f t="shared" ca="1" si="66"/>
        <v>0.28477186789884523</v>
      </c>
      <c r="AO155" s="185">
        <f t="shared" ca="1" si="66"/>
        <v>0.34344949459962931</v>
      </c>
      <c r="AP155" s="185">
        <f t="shared" ca="1" si="66"/>
        <v>0.40358816083293236</v>
      </c>
    </row>
    <row r="156" spans="1:42">
      <c r="A156" s="57" t="str">
        <f>'[4]TS BYDem'!A95</f>
        <v/>
      </c>
      <c r="B156" s="185" t="s">
        <v>288</v>
      </c>
      <c r="C156" s="185" t="s">
        <v>137</v>
      </c>
      <c r="D156" s="185" t="str">
        <f>'[4]TS BYDem'!D95</f>
        <v>INFA</v>
      </c>
      <c r="E156" s="185" t="s">
        <v>137</v>
      </c>
      <c r="F156" s="185" t="s">
        <v>137</v>
      </c>
      <c r="G156" s="185" t="s">
        <v>137</v>
      </c>
      <c r="H156" s="185" t="s">
        <v>137</v>
      </c>
      <c r="I156" s="185">
        <v>0</v>
      </c>
      <c r="J156" s="185">
        <f>INDEX('[4]TS BYDem'!$J$10:$J$203,MATCH(D156,'[4]TS BYDem'!$D$10:$D$203,0))</f>
        <v>0</v>
      </c>
      <c r="K156" s="185">
        <f t="shared" ref="K156:N172" ca="1" si="69">K$154/J$154*J156</f>
        <v>0</v>
      </c>
      <c r="L156" s="185">
        <f t="shared" ca="1" si="66"/>
        <v>0</v>
      </c>
      <c r="M156" s="192">
        <f t="shared" si="67"/>
        <v>0</v>
      </c>
      <c r="N156" s="192">
        <f t="shared" si="68"/>
        <v>0</v>
      </c>
      <c r="O156" s="192">
        <f>INDEX('[4]TS BYDem'!$O$10:$O$203,MATCH(D156,'[4]TS BYDem'!$D$10:$D$203,0))</f>
        <v>0</v>
      </c>
      <c r="P156" s="185">
        <f t="shared" ca="1" si="66"/>
        <v>0</v>
      </c>
      <c r="Q156" s="185">
        <f t="shared" ca="1" si="66"/>
        <v>0</v>
      </c>
      <c r="R156" s="185">
        <f t="shared" ca="1" si="66"/>
        <v>0</v>
      </c>
      <c r="S156" s="185">
        <f t="shared" ca="1" si="66"/>
        <v>0</v>
      </c>
      <c r="T156" s="185">
        <f t="shared" ca="1" si="66"/>
        <v>0</v>
      </c>
      <c r="U156" s="185">
        <f t="shared" ca="1" si="66"/>
        <v>0</v>
      </c>
      <c r="V156" s="185">
        <f t="shared" ca="1" si="66"/>
        <v>0</v>
      </c>
      <c r="W156" s="185">
        <f t="shared" ca="1" si="66"/>
        <v>0</v>
      </c>
      <c r="X156" s="185">
        <f t="shared" ca="1" si="66"/>
        <v>0</v>
      </c>
      <c r="Y156" s="185">
        <f t="shared" ca="1" si="66"/>
        <v>0</v>
      </c>
      <c r="Z156" s="185">
        <f t="shared" ca="1" si="66"/>
        <v>0</v>
      </c>
      <c r="AA156" s="185">
        <f t="shared" ca="1" si="66"/>
        <v>0</v>
      </c>
      <c r="AB156" s="185">
        <f t="shared" ca="1" si="66"/>
        <v>0</v>
      </c>
      <c r="AC156" s="185">
        <f t="shared" ca="1" si="66"/>
        <v>0</v>
      </c>
      <c r="AD156" s="185">
        <f t="shared" ca="1" si="66"/>
        <v>0</v>
      </c>
      <c r="AE156" s="185">
        <f t="shared" ca="1" si="66"/>
        <v>0</v>
      </c>
      <c r="AF156" s="185">
        <f t="shared" ca="1" si="66"/>
        <v>0</v>
      </c>
      <c r="AG156" s="185">
        <f t="shared" ca="1" si="66"/>
        <v>0</v>
      </c>
      <c r="AH156" s="185">
        <f t="shared" ca="1" si="66"/>
        <v>0</v>
      </c>
      <c r="AI156" s="185">
        <f t="shared" ca="1" si="66"/>
        <v>0</v>
      </c>
      <c r="AJ156" s="185">
        <f t="shared" ca="1" si="66"/>
        <v>0</v>
      </c>
      <c r="AK156" s="185">
        <f t="shared" ca="1" si="66"/>
        <v>0</v>
      </c>
      <c r="AL156" s="185">
        <f t="shared" ca="1" si="66"/>
        <v>0</v>
      </c>
      <c r="AM156" s="185">
        <f t="shared" ca="1" si="66"/>
        <v>0</v>
      </c>
      <c r="AN156" s="185">
        <f t="shared" ca="1" si="66"/>
        <v>0</v>
      </c>
      <c r="AO156" s="185">
        <f t="shared" ca="1" si="66"/>
        <v>0</v>
      </c>
      <c r="AP156" s="185">
        <f t="shared" ca="1" si="66"/>
        <v>0</v>
      </c>
    </row>
    <row r="157" spans="1:42">
      <c r="A157" s="57" t="str">
        <f>'[4]TS BYDem'!A96</f>
        <v/>
      </c>
      <c r="B157" s="185" t="s">
        <v>288</v>
      </c>
      <c r="C157" s="185" t="s">
        <v>137</v>
      </c>
      <c r="D157" s="185" t="str">
        <f>'[4]TS BYDem'!D96</f>
        <v>INFL</v>
      </c>
      <c r="E157" s="185" t="s">
        <v>137</v>
      </c>
      <c r="F157" s="185" t="s">
        <v>137</v>
      </c>
      <c r="G157" s="185" t="s">
        <v>137</v>
      </c>
      <c r="H157" s="185" t="s">
        <v>137</v>
      </c>
      <c r="I157" s="185">
        <v>0</v>
      </c>
      <c r="J157" s="185">
        <f>INDEX('[4]TS BYDem'!$J$10:$J$203,MATCH(D157,'[4]TS BYDem'!$D$10:$D$203,0))</f>
        <v>0.20036876463104916</v>
      </c>
      <c r="K157" s="185">
        <f t="shared" ca="1" si="69"/>
        <v>0.17002597861398352</v>
      </c>
      <c r="L157" s="185">
        <f t="shared" ca="1" si="66"/>
        <v>0.15607675487033543</v>
      </c>
      <c r="M157" s="192">
        <f t="shared" si="67"/>
        <v>5.0121000000000006E-2</v>
      </c>
      <c r="N157" s="192">
        <f t="shared" si="68"/>
        <v>5.0121000000000006E-2</v>
      </c>
      <c r="O157" s="192">
        <f>INDEX('[4]TS BYDem'!$O$10:$O$203,MATCH(D157,'[4]TS BYDem'!$D$10:$D$203,0))</f>
        <v>5.0121000000000006E-2</v>
      </c>
      <c r="P157" s="185">
        <f t="shared" ca="1" si="66"/>
        <v>4.9196925450901804E-2</v>
      </c>
      <c r="Q157" s="185">
        <f t="shared" ca="1" si="66"/>
        <v>4.7241637274549095E-2</v>
      </c>
      <c r="R157" s="185">
        <f t="shared" ca="1" si="66"/>
        <v>3.8804434869739481E-2</v>
      </c>
      <c r="S157" s="185">
        <f t="shared" ca="1" si="66"/>
        <v>4.4027555749182413E-2</v>
      </c>
      <c r="T157" s="185">
        <f t="shared" ca="1" si="66"/>
        <v>4.2956598598129989E-2</v>
      </c>
      <c r="U157" s="185">
        <f t="shared" ca="1" si="66"/>
        <v>4.233919308015386E-2</v>
      </c>
      <c r="V157" s="185">
        <f t="shared" ca="1" si="66"/>
        <v>4.1944443492657225E-2</v>
      </c>
      <c r="W157" s="185">
        <f t="shared" ca="1" si="66"/>
        <v>4.1787719310915371E-2</v>
      </c>
      <c r="X157" s="185">
        <f t="shared" ca="1" si="66"/>
        <v>4.2546976922807039E-2</v>
      </c>
      <c r="Y157" s="185">
        <f t="shared" ca="1" si="66"/>
        <v>4.3338397754581835E-2</v>
      </c>
      <c r="Z157" s="185">
        <f t="shared" ca="1" si="66"/>
        <v>4.3976243949504383E-2</v>
      </c>
      <c r="AA157" s="185">
        <f t="shared" ca="1" si="66"/>
        <v>4.4541050440061507E-2</v>
      </c>
      <c r="AB157" s="185">
        <f t="shared" ca="1" si="66"/>
        <v>4.5695619506829238E-2</v>
      </c>
      <c r="AC157" s="185">
        <f t="shared" ca="1" si="66"/>
        <v>4.9660388698886643E-2</v>
      </c>
      <c r="AD157" s="185">
        <f t="shared" ca="1" si="66"/>
        <v>5.2107118213033703E-2</v>
      </c>
      <c r="AE157" s="185">
        <f t="shared" ca="1" si="66"/>
        <v>5.4473631184317681E-2</v>
      </c>
      <c r="AF157" s="185">
        <f t="shared" ca="1" si="66"/>
        <v>5.6715448567451261E-2</v>
      </c>
      <c r="AG157" s="185">
        <f t="shared" ca="1" si="66"/>
        <v>5.8930185250612291E-2</v>
      </c>
      <c r="AH157" s="185">
        <f t="shared" ca="1" si="66"/>
        <v>6.0951090753653896E-2</v>
      </c>
      <c r="AI157" s="185">
        <f t="shared" ca="1" si="66"/>
        <v>6.2781210782229563E-2</v>
      </c>
      <c r="AJ157" s="185">
        <f t="shared" ca="1" si="66"/>
        <v>6.4436429962412139E-2</v>
      </c>
      <c r="AK157" s="185">
        <f t="shared" ca="1" si="66"/>
        <v>6.5913635276239599E-2</v>
      </c>
      <c r="AL157" s="185">
        <f t="shared" ca="1" si="66"/>
        <v>6.7389960499662727E-2</v>
      </c>
      <c r="AM157" s="185">
        <f t="shared" ca="1" si="66"/>
        <v>7.5095824855391888E-2</v>
      </c>
      <c r="AN157" s="185">
        <f t="shared" ca="1" si="66"/>
        <v>8.543156036965352E-2</v>
      </c>
      <c r="AO157" s="185">
        <f t="shared" ca="1" si="66"/>
        <v>0.10303484837988873</v>
      </c>
      <c r="AP157" s="185">
        <f t="shared" ca="1" si="66"/>
        <v>0.12107644824987963</v>
      </c>
    </row>
    <row r="158" spans="1:42">
      <c r="A158" s="57" t="str">
        <f>'[4]TS BYDem'!A97</f>
        <v/>
      </c>
      <c r="B158" s="185" t="s">
        <v>288</v>
      </c>
      <c r="C158" s="185" t="s">
        <v>137</v>
      </c>
      <c r="D158" s="185" t="str">
        <f>'[4]TS BYDem'!D97</f>
        <v>INFC</v>
      </c>
      <c r="E158" s="185" t="s">
        <v>137</v>
      </c>
      <c r="F158" s="185" t="s">
        <v>137</v>
      </c>
      <c r="G158" s="185" t="s">
        <v>137</v>
      </c>
      <c r="H158" s="185" t="s">
        <v>137</v>
      </c>
      <c r="I158" s="185">
        <v>0</v>
      </c>
      <c r="J158" s="185">
        <f>INDEX('[4]TS BYDem'!$J$10:$J$203,MATCH(D158,'[4]TS BYDem'!$D$10:$D$203,0))</f>
        <v>0</v>
      </c>
      <c r="K158" s="185">
        <f t="shared" ca="1" si="69"/>
        <v>0</v>
      </c>
      <c r="L158" s="185">
        <f t="shared" ca="1" si="66"/>
        <v>0</v>
      </c>
      <c r="M158" s="192">
        <f t="shared" si="67"/>
        <v>0</v>
      </c>
      <c r="N158" s="192">
        <f t="shared" si="68"/>
        <v>0</v>
      </c>
      <c r="O158" s="192">
        <f>INDEX('[4]TS BYDem'!$O$10:$O$203,MATCH(D158,'[4]TS BYDem'!$D$10:$D$203,0))</f>
        <v>0</v>
      </c>
      <c r="P158" s="185">
        <f t="shared" ca="1" si="66"/>
        <v>0</v>
      </c>
      <c r="Q158" s="185">
        <f t="shared" ca="1" si="66"/>
        <v>0</v>
      </c>
      <c r="R158" s="185">
        <f t="shared" ca="1" si="66"/>
        <v>0</v>
      </c>
      <c r="S158" s="185">
        <f t="shared" ca="1" si="66"/>
        <v>0</v>
      </c>
      <c r="T158" s="185">
        <f t="shared" ca="1" si="66"/>
        <v>0</v>
      </c>
      <c r="U158" s="185">
        <f t="shared" ca="1" si="66"/>
        <v>0</v>
      </c>
      <c r="V158" s="185">
        <f t="shared" ca="1" si="66"/>
        <v>0</v>
      </c>
      <c r="W158" s="185">
        <f t="shared" ca="1" si="66"/>
        <v>0</v>
      </c>
      <c r="X158" s="185">
        <f t="shared" ca="1" si="66"/>
        <v>0</v>
      </c>
      <c r="Y158" s="185">
        <f t="shared" ca="1" si="66"/>
        <v>0</v>
      </c>
      <c r="Z158" s="185">
        <f t="shared" ca="1" si="66"/>
        <v>0</v>
      </c>
      <c r="AA158" s="185">
        <f t="shared" ca="1" si="66"/>
        <v>0</v>
      </c>
      <c r="AB158" s="185">
        <f t="shared" ca="1" si="66"/>
        <v>0</v>
      </c>
      <c r="AC158" s="185">
        <f t="shared" ca="1" si="66"/>
        <v>0</v>
      </c>
      <c r="AD158" s="185">
        <f t="shared" ca="1" si="66"/>
        <v>0</v>
      </c>
      <c r="AE158" s="185">
        <f t="shared" ca="1" si="66"/>
        <v>0</v>
      </c>
      <c r="AF158" s="185">
        <f t="shared" ca="1" si="66"/>
        <v>0</v>
      </c>
      <c r="AG158" s="185">
        <f t="shared" ca="1" si="66"/>
        <v>0</v>
      </c>
      <c r="AH158" s="185">
        <f t="shared" ca="1" si="66"/>
        <v>0</v>
      </c>
      <c r="AI158" s="185">
        <f t="shared" ca="1" si="66"/>
        <v>0</v>
      </c>
      <c r="AJ158" s="185">
        <f t="shared" ca="1" si="66"/>
        <v>0</v>
      </c>
      <c r="AK158" s="185">
        <f t="shared" ca="1" si="66"/>
        <v>0</v>
      </c>
      <c r="AL158" s="185">
        <f t="shared" ca="1" si="66"/>
        <v>0</v>
      </c>
      <c r="AM158" s="185">
        <f t="shared" ca="1" si="66"/>
        <v>0</v>
      </c>
      <c r="AN158" s="185">
        <f t="shared" ca="1" si="66"/>
        <v>0</v>
      </c>
      <c r="AO158" s="185">
        <f t="shared" ca="1" si="66"/>
        <v>0</v>
      </c>
      <c r="AP158" s="185">
        <f t="shared" ca="1" si="66"/>
        <v>0</v>
      </c>
    </row>
    <row r="159" spans="1:42">
      <c r="A159" s="57" t="str">
        <f>'[4]TS BYDem'!A98</f>
        <v/>
      </c>
      <c r="B159" s="185" t="s">
        <v>288</v>
      </c>
      <c r="C159" s="185" t="s">
        <v>137</v>
      </c>
      <c r="D159" s="185" t="str">
        <f>'[4]TS BYDem'!D98</f>
        <v>INFH</v>
      </c>
      <c r="E159" s="185" t="s">
        <v>137</v>
      </c>
      <c r="F159" s="185" t="s">
        <v>137</v>
      </c>
      <c r="G159" s="185" t="s">
        <v>137</v>
      </c>
      <c r="H159" s="185" t="s">
        <v>137</v>
      </c>
      <c r="I159" s="185">
        <v>0</v>
      </c>
      <c r="J159" s="185">
        <f>INDEX('[4]TS BYDem'!$J$10:$J$203,MATCH(D159,'[4]TS BYDem'!$D$10:$D$203,0))</f>
        <v>0.60110629389314751</v>
      </c>
      <c r="K159" s="185">
        <f t="shared" ca="1" si="69"/>
        <v>0.5100779358419506</v>
      </c>
      <c r="L159" s="185">
        <f t="shared" ca="1" si="66"/>
        <v>0.46823026461100631</v>
      </c>
      <c r="M159" s="192">
        <f t="shared" si="67"/>
        <v>0.15036300000000002</v>
      </c>
      <c r="N159" s="192">
        <f t="shared" si="68"/>
        <v>0.15036300000000002</v>
      </c>
      <c r="O159" s="192">
        <f>INDEX('[4]TS BYDem'!$O$10:$O$203,MATCH(D159,'[4]TS BYDem'!$D$10:$D$203,0))</f>
        <v>0.15036300000000002</v>
      </c>
      <c r="P159" s="185">
        <f t="shared" ca="1" si="66"/>
        <v>0.14759077635270543</v>
      </c>
      <c r="Q159" s="185">
        <f t="shared" ca="1" si="66"/>
        <v>0.1417249118236473</v>
      </c>
      <c r="R159" s="185">
        <f t="shared" ca="1" si="66"/>
        <v>0.11641330460921845</v>
      </c>
      <c r="S159" s="185">
        <f t="shared" ca="1" si="66"/>
        <v>0.13208266724754725</v>
      </c>
      <c r="T159" s="185">
        <f t="shared" ca="1" si="66"/>
        <v>0.12886979579438998</v>
      </c>
      <c r="U159" s="185">
        <f t="shared" ca="1" si="66"/>
        <v>0.12701757924046159</v>
      </c>
      <c r="V159" s="185">
        <f t="shared" ca="1" si="66"/>
        <v>0.12583333047797168</v>
      </c>
      <c r="W159" s="185">
        <f t="shared" ca="1" si="66"/>
        <v>0.12536315793274611</v>
      </c>
      <c r="X159" s="185">
        <f t="shared" ca="1" si="66"/>
        <v>0.12764093076842112</v>
      </c>
      <c r="Y159" s="185">
        <f t="shared" ca="1" si="66"/>
        <v>0.13001519326374553</v>
      </c>
      <c r="Z159" s="185">
        <f t="shared" ca="1" si="66"/>
        <v>0.13192873184851317</v>
      </c>
      <c r="AA159" s="185">
        <f t="shared" ca="1" si="66"/>
        <v>0.13362315132018454</v>
      </c>
      <c r="AB159" s="185">
        <f t="shared" ca="1" si="66"/>
        <v>0.13708685852048774</v>
      </c>
      <c r="AC159" s="185">
        <f t="shared" ca="1" si="66"/>
        <v>0.14898116609665996</v>
      </c>
      <c r="AD159" s="185">
        <f t="shared" ca="1" si="66"/>
        <v>0.15632135463910116</v>
      </c>
      <c r="AE159" s="185">
        <f t="shared" ca="1" si="66"/>
        <v>0.16342089355295308</v>
      </c>
      <c r="AF159" s="185">
        <f t="shared" ca="1" si="66"/>
        <v>0.17014634570235382</v>
      </c>
      <c r="AG159" s="185">
        <f t="shared" ca="1" si="66"/>
        <v>0.17679055575183691</v>
      </c>
      <c r="AH159" s="185">
        <f t="shared" ca="1" si="66"/>
        <v>0.18285327226096174</v>
      </c>
      <c r="AI159" s="185">
        <f t="shared" ca="1" si="66"/>
        <v>0.18834363234668874</v>
      </c>
      <c r="AJ159" s="185">
        <f t="shared" ca="1" si="66"/>
        <v>0.19330928988723647</v>
      </c>
      <c r="AK159" s="185">
        <f t="shared" ca="1" si="66"/>
        <v>0.19774090582871887</v>
      </c>
      <c r="AL159" s="185">
        <f t="shared" ca="1" si="66"/>
        <v>0.20216988149898824</v>
      </c>
      <c r="AM159" s="185">
        <f t="shared" ca="1" si="66"/>
        <v>0.22528747456617573</v>
      </c>
      <c r="AN159" s="185">
        <f t="shared" ca="1" si="66"/>
        <v>0.25629468110896064</v>
      </c>
      <c r="AO159" s="185">
        <f t="shared" ca="1" si="66"/>
        <v>0.30910454513966629</v>
      </c>
      <c r="AP159" s="185">
        <f t="shared" ca="1" si="66"/>
        <v>0.36322934474963903</v>
      </c>
    </row>
    <row r="160" spans="1:42">
      <c r="A160" s="57" t="str">
        <f>'[4]TS BYDem'!A99</f>
        <v/>
      </c>
      <c r="B160" s="185" t="s">
        <v>288</v>
      </c>
      <c r="C160" s="185" t="s">
        <v>137</v>
      </c>
      <c r="D160" s="185" t="str">
        <f>'[4]TS BYDem'!D99</f>
        <v>INFP</v>
      </c>
      <c r="E160" s="185" t="s">
        <v>137</v>
      </c>
      <c r="F160" s="185" t="s">
        <v>137</v>
      </c>
      <c r="G160" s="185" t="s">
        <v>137</v>
      </c>
      <c r="H160" s="185" t="s">
        <v>137</v>
      </c>
      <c r="I160" s="185">
        <v>0</v>
      </c>
      <c r="J160" s="185">
        <f>INDEX('[4]TS BYDem'!$J$10:$J$203,MATCH(D160,'[4]TS BYDem'!$D$10:$D$203,0))</f>
        <v>0</v>
      </c>
      <c r="K160" s="185">
        <f t="shared" ca="1" si="69"/>
        <v>0</v>
      </c>
      <c r="L160" s="185">
        <f t="shared" ca="1" si="66"/>
        <v>0</v>
      </c>
      <c r="M160" s="192">
        <f t="shared" si="67"/>
        <v>0</v>
      </c>
      <c r="N160" s="192">
        <f t="shared" si="68"/>
        <v>0</v>
      </c>
      <c r="O160" s="192">
        <f>INDEX('[4]TS BYDem'!$O$10:$O$203,MATCH(D160,'[4]TS BYDem'!$D$10:$D$203,0))</f>
        <v>0</v>
      </c>
      <c r="P160" s="185">
        <f t="shared" ca="1" si="66"/>
        <v>0</v>
      </c>
      <c r="Q160" s="185">
        <f t="shared" ca="1" si="66"/>
        <v>0</v>
      </c>
      <c r="R160" s="185">
        <f t="shared" ca="1" si="66"/>
        <v>0</v>
      </c>
      <c r="S160" s="185">
        <f t="shared" ca="1" si="66"/>
        <v>0</v>
      </c>
      <c r="T160" s="185">
        <f t="shared" ca="1" si="66"/>
        <v>0</v>
      </c>
      <c r="U160" s="185">
        <f t="shared" ca="1" si="66"/>
        <v>0</v>
      </c>
      <c r="V160" s="185">
        <f t="shared" ca="1" si="66"/>
        <v>0</v>
      </c>
      <c r="W160" s="185">
        <f t="shared" ca="1" si="66"/>
        <v>0</v>
      </c>
      <c r="X160" s="185">
        <f t="shared" ca="1" si="66"/>
        <v>0</v>
      </c>
      <c r="Y160" s="185">
        <f t="shared" ca="1" si="66"/>
        <v>0</v>
      </c>
      <c r="Z160" s="185">
        <f t="shared" ca="1" si="66"/>
        <v>0</v>
      </c>
      <c r="AA160" s="185">
        <f t="shared" ca="1" si="66"/>
        <v>0</v>
      </c>
      <c r="AB160" s="185">
        <f t="shared" ca="1" si="66"/>
        <v>0</v>
      </c>
      <c r="AC160" s="185">
        <f t="shared" ca="1" si="66"/>
        <v>0</v>
      </c>
      <c r="AD160" s="185">
        <f t="shared" ca="1" si="66"/>
        <v>0</v>
      </c>
      <c r="AE160" s="185">
        <f t="shared" ca="1" si="66"/>
        <v>0</v>
      </c>
      <c r="AF160" s="185">
        <f t="shared" ca="1" si="66"/>
        <v>0</v>
      </c>
      <c r="AG160" s="185">
        <f t="shared" ca="1" si="66"/>
        <v>0</v>
      </c>
      <c r="AH160" s="185">
        <f t="shared" ca="1" si="66"/>
        <v>0</v>
      </c>
      <c r="AI160" s="185">
        <f t="shared" ca="1" si="66"/>
        <v>0</v>
      </c>
      <c r="AJ160" s="185">
        <f t="shared" ca="1" si="66"/>
        <v>0</v>
      </c>
      <c r="AK160" s="185">
        <f t="shared" ca="1" si="66"/>
        <v>0</v>
      </c>
      <c r="AL160" s="185">
        <f t="shared" ca="1" si="66"/>
        <v>0</v>
      </c>
      <c r="AM160" s="185">
        <f t="shared" ca="1" si="66"/>
        <v>0</v>
      </c>
      <c r="AN160" s="185">
        <f t="shared" ca="1" si="66"/>
        <v>0</v>
      </c>
      <c r="AO160" s="185">
        <f t="shared" ca="1" si="66"/>
        <v>0</v>
      </c>
      <c r="AP160" s="185">
        <f t="shared" ca="1" si="66"/>
        <v>0</v>
      </c>
    </row>
    <row r="161" spans="1:42">
      <c r="A161" s="57" t="str">
        <f>'[4]TS BYDem'!A100</f>
        <v/>
      </c>
      <c r="B161" s="185" t="s">
        <v>288</v>
      </c>
      <c r="C161" s="185" t="s">
        <v>137</v>
      </c>
      <c r="D161" s="185" t="str">
        <f>'[4]TS BYDem'!D100</f>
        <v>INFF</v>
      </c>
      <c r="E161" s="185" t="s">
        <v>137</v>
      </c>
      <c r="F161" s="185" t="s">
        <v>137</v>
      </c>
      <c r="G161" s="185" t="s">
        <v>137</v>
      </c>
      <c r="H161" s="185" t="s">
        <v>137</v>
      </c>
      <c r="I161" s="185">
        <v>0</v>
      </c>
      <c r="J161" s="185">
        <f>INDEX('[4]TS BYDem'!$J$10:$J$203,MATCH(D161,'[4]TS BYDem'!$D$10:$D$203,0))</f>
        <v>0</v>
      </c>
      <c r="K161" s="185">
        <f t="shared" ca="1" si="69"/>
        <v>0</v>
      </c>
      <c r="L161" s="185">
        <f t="shared" ca="1" si="66"/>
        <v>0</v>
      </c>
      <c r="M161" s="192">
        <f t="shared" si="67"/>
        <v>0</v>
      </c>
      <c r="N161" s="192">
        <f t="shared" si="68"/>
        <v>0</v>
      </c>
      <c r="O161" s="192">
        <f>INDEX('[4]TS BYDem'!$O$10:$O$203,MATCH(D161,'[4]TS BYDem'!$D$10:$D$203,0))</f>
        <v>0</v>
      </c>
      <c r="P161" s="185">
        <f t="shared" ca="1" si="66"/>
        <v>0</v>
      </c>
      <c r="Q161" s="185">
        <f t="shared" ca="1" si="66"/>
        <v>0</v>
      </c>
      <c r="R161" s="185">
        <f t="shared" ca="1" si="66"/>
        <v>0</v>
      </c>
      <c r="S161" s="185">
        <f t="shared" ca="1" si="66"/>
        <v>0</v>
      </c>
      <c r="T161" s="185">
        <f t="shared" ca="1" si="66"/>
        <v>0</v>
      </c>
      <c r="U161" s="185">
        <f t="shared" ca="1" si="66"/>
        <v>0</v>
      </c>
      <c r="V161" s="185">
        <f t="shared" ca="1" si="66"/>
        <v>0</v>
      </c>
      <c r="W161" s="185">
        <f t="shared" ca="1" si="66"/>
        <v>0</v>
      </c>
      <c r="X161" s="185">
        <f t="shared" ca="1" si="66"/>
        <v>0</v>
      </c>
      <c r="Y161" s="185">
        <f t="shared" ca="1" si="66"/>
        <v>0</v>
      </c>
      <c r="Z161" s="185">
        <f t="shared" ca="1" si="66"/>
        <v>0</v>
      </c>
      <c r="AA161" s="185">
        <f t="shared" ca="1" si="66"/>
        <v>0</v>
      </c>
      <c r="AB161" s="185">
        <f t="shared" ca="1" si="66"/>
        <v>0</v>
      </c>
      <c r="AC161" s="185">
        <f t="shared" ca="1" si="66"/>
        <v>0</v>
      </c>
      <c r="AD161" s="185">
        <f t="shared" ca="1" si="66"/>
        <v>0</v>
      </c>
      <c r="AE161" s="185">
        <f t="shared" ca="1" si="66"/>
        <v>0</v>
      </c>
      <c r="AF161" s="185">
        <f t="shared" ca="1" si="66"/>
        <v>0</v>
      </c>
      <c r="AG161" s="185">
        <f t="shared" ca="1" si="66"/>
        <v>0</v>
      </c>
      <c r="AH161" s="185">
        <f t="shared" ca="1" si="66"/>
        <v>0</v>
      </c>
      <c r="AI161" s="185">
        <f t="shared" ca="1" si="66"/>
        <v>0</v>
      </c>
      <c r="AJ161" s="185">
        <f t="shared" ca="1" si="66"/>
        <v>0</v>
      </c>
      <c r="AK161" s="185">
        <f t="shared" ca="1" si="66"/>
        <v>0</v>
      </c>
      <c r="AL161" s="185">
        <f t="shared" ca="1" si="66"/>
        <v>0</v>
      </c>
      <c r="AM161" s="185">
        <f t="shared" ca="1" si="66"/>
        <v>0</v>
      </c>
      <c r="AN161" s="185">
        <f t="shared" ca="1" si="66"/>
        <v>0</v>
      </c>
      <c r="AO161" s="185">
        <f t="shared" ca="1" si="66"/>
        <v>0</v>
      </c>
      <c r="AP161" s="185">
        <f t="shared" ca="1" si="66"/>
        <v>0</v>
      </c>
    </row>
    <row r="162" spans="1:42">
      <c r="A162" s="57" t="str">
        <f>'[4]TS BYDem'!A101</f>
        <v/>
      </c>
      <c r="B162" s="185" t="s">
        <v>288</v>
      </c>
      <c r="C162" s="185" t="s">
        <v>137</v>
      </c>
      <c r="D162" s="185" t="str">
        <f>'[4]TS BYDem'!D101</f>
        <v>INFO</v>
      </c>
      <c r="E162" s="185" t="s">
        <v>137</v>
      </c>
      <c r="F162" s="185" t="s">
        <v>137</v>
      </c>
      <c r="G162" s="185" t="s">
        <v>137</v>
      </c>
      <c r="H162" s="185" t="s">
        <v>137</v>
      </c>
      <c r="I162" s="185">
        <v>0</v>
      </c>
      <c r="J162" s="185">
        <f>INDEX('[4]TS BYDem'!$J$10:$J$203,MATCH(D162,'[4]TS BYDem'!$D$10:$D$203,0))</f>
        <v>3.7402169397795855</v>
      </c>
      <c r="K162" s="185">
        <f t="shared" ca="1" si="69"/>
        <v>3.1738182674610265</v>
      </c>
      <c r="L162" s="185">
        <f t="shared" ca="1" si="66"/>
        <v>2.9134327575795953</v>
      </c>
      <c r="M162" s="192">
        <f t="shared" si="67"/>
        <v>0.9355920000000002</v>
      </c>
      <c r="N162" s="192">
        <f t="shared" si="68"/>
        <v>0.9355920000000002</v>
      </c>
      <c r="O162" s="192">
        <f>INDEX('[4]TS BYDem'!$O$10:$O$203,MATCH(D162,'[4]TS BYDem'!$D$10:$D$203,0))</f>
        <v>0.9355920000000002</v>
      </c>
      <c r="P162" s="185">
        <f t="shared" ca="1" si="66"/>
        <v>0.91834260841683379</v>
      </c>
      <c r="Q162" s="185">
        <f t="shared" ca="1" si="66"/>
        <v>0.88184389579158329</v>
      </c>
      <c r="R162" s="185">
        <f t="shared" ca="1" si="66"/>
        <v>0.7243494509018038</v>
      </c>
      <c r="S162" s="185">
        <f t="shared" ca="1" si="66"/>
        <v>0.82184770731807189</v>
      </c>
      <c r="T162" s="185">
        <f t="shared" ca="1" si="66"/>
        <v>0.80185650716509327</v>
      </c>
      <c r="U162" s="185">
        <f t="shared" ca="1" si="66"/>
        <v>0.79033160416287218</v>
      </c>
      <c r="V162" s="185">
        <f t="shared" ca="1" si="66"/>
        <v>0.78296294519626841</v>
      </c>
      <c r="W162" s="185">
        <f t="shared" ca="1" si="66"/>
        <v>0.78003742713708712</v>
      </c>
      <c r="X162" s="185">
        <f t="shared" ca="1" si="66"/>
        <v>0.79421023589239836</v>
      </c>
      <c r="Y162" s="185">
        <f t="shared" ca="1" si="66"/>
        <v>0.80898342475219465</v>
      </c>
      <c r="Z162" s="185">
        <f t="shared" ca="1" si="66"/>
        <v>0.8208898870574155</v>
      </c>
      <c r="AA162" s="185">
        <f t="shared" ca="1" si="66"/>
        <v>0.83143294154781511</v>
      </c>
      <c r="AB162" s="185">
        <f t="shared" ca="1" si="66"/>
        <v>0.85298489746081274</v>
      </c>
      <c r="AC162" s="185">
        <f t="shared" ca="1" si="66"/>
        <v>0.92699392237921763</v>
      </c>
      <c r="AD162" s="185">
        <f t="shared" ca="1" si="66"/>
        <v>0.97266620664329617</v>
      </c>
      <c r="AE162" s="185">
        <f t="shared" ca="1" si="66"/>
        <v>1.0168411154405972</v>
      </c>
      <c r="AF162" s="185">
        <f t="shared" ca="1" si="66"/>
        <v>1.0586883732590908</v>
      </c>
      <c r="AG162" s="185">
        <f t="shared" ca="1" si="66"/>
        <v>1.1000301246780968</v>
      </c>
      <c r="AH162" s="185">
        <f t="shared" ca="1" si="66"/>
        <v>1.1377536940682067</v>
      </c>
      <c r="AI162" s="185">
        <f t="shared" ca="1" si="66"/>
        <v>1.1719159346016192</v>
      </c>
      <c r="AJ162" s="185">
        <f t="shared" ca="1" si="66"/>
        <v>1.2028133592983608</v>
      </c>
      <c r="AK162" s="185">
        <f t="shared" ca="1" si="66"/>
        <v>1.2303878584898067</v>
      </c>
      <c r="AL162" s="185">
        <f t="shared" ca="1" si="66"/>
        <v>1.2579459293270383</v>
      </c>
      <c r="AM162" s="185">
        <f t="shared" ca="1" si="66"/>
        <v>1.4017887306339827</v>
      </c>
      <c r="AN162" s="185">
        <f t="shared" ca="1" si="66"/>
        <v>1.5947224602335333</v>
      </c>
      <c r="AO162" s="185">
        <f t="shared" ca="1" si="66"/>
        <v>1.9233171697579241</v>
      </c>
      <c r="AP162" s="185">
        <f t="shared" ca="1" si="66"/>
        <v>2.2600937006644211</v>
      </c>
    </row>
    <row r="163" spans="1:42">
      <c r="A163" s="57" t="str">
        <f>'[4]TS BYDem'!A102</f>
        <v/>
      </c>
      <c r="B163" s="185" t="s">
        <v>288</v>
      </c>
      <c r="C163" s="185" t="s">
        <v>137</v>
      </c>
      <c r="D163" s="185" t="str">
        <f>'[4]TS BYDem'!D102</f>
        <v>INFE</v>
      </c>
      <c r="E163" s="185" t="s">
        <v>137</v>
      </c>
      <c r="F163" s="185" t="s">
        <v>137</v>
      </c>
      <c r="G163" s="185" t="s">
        <v>137</v>
      </c>
      <c r="H163" s="185" t="s">
        <v>137</v>
      </c>
      <c r="I163" s="185">
        <v>0</v>
      </c>
      <c r="J163" s="185">
        <f>INDEX('[4]TS BYDem'!$J$10:$J$203,MATCH(D163,'[4]TS BYDem'!$D$10:$D$203,0))</f>
        <v>45.684078335879221</v>
      </c>
      <c r="K163" s="185">
        <f t="shared" ca="1" si="69"/>
        <v>38.765923123988252</v>
      </c>
      <c r="L163" s="185">
        <f t="shared" ca="1" si="66"/>
        <v>35.585500110436485</v>
      </c>
      <c r="M163" s="192">
        <f t="shared" si="67"/>
        <v>11.427588</v>
      </c>
      <c r="N163" s="192">
        <f t="shared" si="68"/>
        <v>11.427588</v>
      </c>
      <c r="O163" s="192">
        <f>INDEX('[4]TS BYDem'!$O$10:$O$203,MATCH(D163,'[4]TS BYDem'!$D$10:$D$203,0))</f>
        <v>11.427588</v>
      </c>
      <c r="P163" s="185">
        <f t="shared" ca="1" si="66"/>
        <v>11.216899002805611</v>
      </c>
      <c r="Q163" s="185">
        <f t="shared" ca="1" si="66"/>
        <v>10.771093298597194</v>
      </c>
      <c r="R163" s="185">
        <f t="shared" ca="1" si="66"/>
        <v>8.8474111503006014</v>
      </c>
      <c r="S163" s="185">
        <f t="shared" ca="1" si="66"/>
        <v>10.03828271081359</v>
      </c>
      <c r="T163" s="185">
        <f t="shared" ca="1" si="66"/>
        <v>9.7941044803736368</v>
      </c>
      <c r="U163" s="185">
        <f t="shared" ca="1" si="66"/>
        <v>9.653336022275079</v>
      </c>
      <c r="V163" s="185">
        <f t="shared" ca="1" si="66"/>
        <v>9.5633331163258468</v>
      </c>
      <c r="W163" s="185">
        <f t="shared" ca="1" si="66"/>
        <v>9.527600002888704</v>
      </c>
      <c r="X163" s="185">
        <f t="shared" ca="1" si="66"/>
        <v>9.7007107384000051</v>
      </c>
      <c r="Y163" s="185">
        <f t="shared" ca="1" si="66"/>
        <v>9.8811546880446599</v>
      </c>
      <c r="Z163" s="185">
        <f t="shared" ca="1" si="66"/>
        <v>10.026583620487001</v>
      </c>
      <c r="AA163" s="185">
        <f t="shared" ca="1" si="66"/>
        <v>10.155359500334024</v>
      </c>
      <c r="AB163" s="185">
        <f t="shared" ca="1" si="66"/>
        <v>10.418601247557067</v>
      </c>
      <c r="AC163" s="185">
        <f t="shared" ca="1" si="66"/>
        <v>11.322568623346156</v>
      </c>
      <c r="AD163" s="185">
        <f t="shared" ca="1" si="66"/>
        <v>11.880422952571685</v>
      </c>
      <c r="AE163" s="185">
        <f t="shared" ca="1" si="66"/>
        <v>12.419987910024432</v>
      </c>
      <c r="AF163" s="185">
        <f t="shared" ca="1" si="66"/>
        <v>12.931122273378888</v>
      </c>
      <c r="AG163" s="185">
        <f t="shared" ca="1" si="66"/>
        <v>13.436082237139603</v>
      </c>
      <c r="AH163" s="185">
        <f t="shared" ca="1" si="66"/>
        <v>13.896848691833089</v>
      </c>
      <c r="AI163" s="185">
        <f t="shared" ca="1" si="66"/>
        <v>14.314116058348342</v>
      </c>
      <c r="AJ163" s="185">
        <f t="shared" ca="1" si="66"/>
        <v>14.691506031429968</v>
      </c>
      <c r="AK163" s="185">
        <f t="shared" ca="1" si="66"/>
        <v>15.02830884298263</v>
      </c>
      <c r="AL163" s="185">
        <f t="shared" ca="1" si="66"/>
        <v>15.364910993923102</v>
      </c>
      <c r="AM163" s="185">
        <f t="shared" ca="1" si="66"/>
        <v>17.121848067029351</v>
      </c>
      <c r="AN163" s="185">
        <f t="shared" ca="1" si="66"/>
        <v>19.478395764281004</v>
      </c>
      <c r="AO163" s="185">
        <f t="shared" ca="1" si="66"/>
        <v>23.491945430614631</v>
      </c>
      <c r="AP163" s="185">
        <f t="shared" ca="1" si="66"/>
        <v>27.605430200972556</v>
      </c>
    </row>
    <row r="164" spans="1:42">
      <c r="A164" s="57" t="str">
        <f>'[4]TS BYDem'!A103</f>
        <v>*</v>
      </c>
      <c r="B164" s="185" t="s">
        <v>288</v>
      </c>
      <c r="C164" s="185" t="s">
        <v>137</v>
      </c>
      <c r="D164" s="185" t="str">
        <f>'[4]TS BYDem'!D103</f>
        <v xml:space="preserve"> </v>
      </c>
      <c r="E164" s="185" t="s">
        <v>137</v>
      </c>
      <c r="F164" s="185" t="s">
        <v>137</v>
      </c>
      <c r="G164" s="185" t="s">
        <v>137</v>
      </c>
      <c r="H164" s="185" t="s">
        <v>137</v>
      </c>
      <c r="I164" s="185">
        <v>0</v>
      </c>
      <c r="J164" s="185" t="str">
        <f>INDEX('[4]TS BYDem'!$J$10:$J$203,MATCH(D164,'[4]TS BYDem'!$D$10:$D$203,0))</f>
        <v/>
      </c>
      <c r="K164" s="185" t="e">
        <f t="shared" ca="1" si="69"/>
        <v>#VALUE!</v>
      </c>
      <c r="L164" s="185" t="e">
        <f t="shared" ca="1" si="66"/>
        <v>#VALUE!</v>
      </c>
      <c r="M164" s="185" t="e">
        <f t="shared" ca="1" si="66"/>
        <v>#VALUE!</v>
      </c>
      <c r="N164" s="185" t="e">
        <f t="shared" ca="1" si="66"/>
        <v>#VALUE!</v>
      </c>
      <c r="O164" s="185" t="e">
        <f t="shared" ref="O164:AD172" ca="1" si="70">O$154/N$154*N164</f>
        <v>#VALUE!</v>
      </c>
      <c r="P164" s="185" t="e">
        <f t="shared" ca="1" si="70"/>
        <v>#VALUE!</v>
      </c>
      <c r="Q164" s="185" t="e">
        <f t="shared" ca="1" si="70"/>
        <v>#VALUE!</v>
      </c>
      <c r="R164" s="185" t="e">
        <f t="shared" ca="1" si="70"/>
        <v>#VALUE!</v>
      </c>
      <c r="S164" s="185" t="e">
        <f t="shared" ca="1" si="70"/>
        <v>#VALUE!</v>
      </c>
      <c r="T164" s="185" t="e">
        <f t="shared" ca="1" si="70"/>
        <v>#VALUE!</v>
      </c>
      <c r="U164" s="185" t="e">
        <f t="shared" ca="1" si="70"/>
        <v>#VALUE!</v>
      </c>
      <c r="V164" s="185" t="e">
        <f t="shared" ca="1" si="70"/>
        <v>#VALUE!</v>
      </c>
      <c r="W164" s="185" t="e">
        <f t="shared" ca="1" si="70"/>
        <v>#VALUE!</v>
      </c>
      <c r="X164" s="185" t="e">
        <f t="shared" ca="1" si="70"/>
        <v>#VALUE!</v>
      </c>
      <c r="Y164" s="185" t="e">
        <f t="shared" ca="1" si="70"/>
        <v>#VALUE!</v>
      </c>
      <c r="Z164" s="185" t="e">
        <f t="shared" ca="1" si="70"/>
        <v>#VALUE!</v>
      </c>
      <c r="AA164" s="185" t="e">
        <f t="shared" ca="1" si="70"/>
        <v>#VALUE!</v>
      </c>
      <c r="AB164" s="185" t="e">
        <f t="shared" ca="1" si="70"/>
        <v>#VALUE!</v>
      </c>
      <c r="AC164" s="185" t="e">
        <f t="shared" ca="1" si="70"/>
        <v>#VALUE!</v>
      </c>
      <c r="AD164" s="185" t="e">
        <f t="shared" ca="1" si="70"/>
        <v>#VALUE!</v>
      </c>
      <c r="AE164" s="185" t="e">
        <f t="shared" ref="AE164:AP172" ca="1" si="71">AE$154/AD$154*AD164</f>
        <v>#VALUE!</v>
      </c>
      <c r="AF164" s="185" t="e">
        <f t="shared" ca="1" si="71"/>
        <v>#VALUE!</v>
      </c>
      <c r="AG164" s="185" t="e">
        <f t="shared" ca="1" si="71"/>
        <v>#VALUE!</v>
      </c>
      <c r="AH164" s="185" t="e">
        <f t="shared" ca="1" si="71"/>
        <v>#VALUE!</v>
      </c>
      <c r="AI164" s="185" t="e">
        <f t="shared" ca="1" si="71"/>
        <v>#VALUE!</v>
      </c>
      <c r="AJ164" s="185" t="e">
        <f t="shared" ca="1" si="71"/>
        <v>#VALUE!</v>
      </c>
      <c r="AK164" s="185" t="e">
        <f t="shared" ca="1" si="71"/>
        <v>#VALUE!</v>
      </c>
      <c r="AL164" s="185" t="e">
        <f t="shared" ca="1" si="71"/>
        <v>#VALUE!</v>
      </c>
      <c r="AM164" s="185" t="e">
        <f t="shared" ca="1" si="71"/>
        <v>#VALUE!</v>
      </c>
      <c r="AN164" s="185" t="e">
        <f t="shared" ca="1" si="71"/>
        <v>#VALUE!</v>
      </c>
      <c r="AO164" s="185" t="e">
        <f t="shared" ca="1" si="71"/>
        <v>#VALUE!</v>
      </c>
      <c r="AP164" s="185" t="e">
        <f t="shared" ca="1" si="71"/>
        <v>#VALUE!</v>
      </c>
    </row>
    <row r="165" spans="1:42">
      <c r="A165" s="57" t="str">
        <f>'[4]TS BYDem'!A104</f>
        <v/>
      </c>
      <c r="B165" s="185" t="s">
        <v>288</v>
      </c>
      <c r="C165" s="185" t="s">
        <v>137</v>
      </c>
      <c r="D165" s="185" t="str">
        <f>'[4]TS BYDem'!D104</f>
        <v>INFS</v>
      </c>
      <c r="E165" s="185" t="s">
        <v>137</v>
      </c>
      <c r="F165" s="185" t="s">
        <v>137</v>
      </c>
      <c r="G165" s="185" t="s">
        <v>137</v>
      </c>
      <c r="H165" s="185" t="s">
        <v>137</v>
      </c>
      <c r="I165" s="185">
        <v>0</v>
      </c>
      <c r="J165" s="185">
        <f>INDEX('[4]TS BYDem'!$J$10:$J$203,MATCH(D165,'[4]TS BYDem'!$D$10:$D$203,0))</f>
        <v>2.487856608</v>
      </c>
      <c r="K165" s="185">
        <f t="shared" ca="1" si="69"/>
        <v>2.1111087609157093</v>
      </c>
      <c r="L165" s="185">
        <f t="shared" ca="1" si="69"/>
        <v>1.9379097668958214</v>
      </c>
      <c r="M165" s="192">
        <f t="shared" ref="M165" si="72">O165</f>
        <v>0.65368000000000004</v>
      </c>
      <c r="N165" s="192">
        <f t="shared" ref="N165" si="73">O165</f>
        <v>0.65368000000000004</v>
      </c>
      <c r="O165" s="192">
        <f>INDEX('[4]TS BYDem'!$O$10:$O$203,MATCH(D165,'[4]TS BYDem'!$D$10:$D$203,0))</f>
        <v>0.65368000000000004</v>
      </c>
      <c r="P165" s="185">
        <f t="shared" ca="1" si="70"/>
        <v>0.64162818436873748</v>
      </c>
      <c r="Q165" s="185">
        <f t="shared" ca="1" si="70"/>
        <v>0.61612724114896456</v>
      </c>
      <c r="R165" s="185">
        <f t="shared" ca="1" si="70"/>
        <v>0.50608892451569809</v>
      </c>
      <c r="S165" s="185">
        <f t="shared" ca="1" si="70"/>
        <v>0.57420906690061169</v>
      </c>
      <c r="T165" s="185">
        <f t="shared" ca="1" si="70"/>
        <v>0.56024160275384793</v>
      </c>
      <c r="U165" s="185">
        <f t="shared" ca="1" si="70"/>
        <v>0.55218937636190368</v>
      </c>
      <c r="V165" s="185">
        <f t="shared" ca="1" si="70"/>
        <v>0.54704103713573504</v>
      </c>
      <c r="W165" s="185">
        <f t="shared" ca="1" si="70"/>
        <v>0.54499703436003188</v>
      </c>
      <c r="X165" s="185">
        <f t="shared" ca="1" si="70"/>
        <v>0.55489930118913244</v>
      </c>
      <c r="Y165" s="185">
        <f t="shared" ca="1" si="70"/>
        <v>0.56522104196275125</v>
      </c>
      <c r="Z165" s="185">
        <f t="shared" ca="1" si="70"/>
        <v>0.57353985644564209</v>
      </c>
      <c r="AA165" s="185">
        <f t="shared" ca="1" si="70"/>
        <v>0.58090608430916002</v>
      </c>
      <c r="AB165" s="185">
        <f t="shared" ca="1" si="70"/>
        <v>0.59596401826029288</v>
      </c>
      <c r="AC165" s="185">
        <f t="shared" ca="1" si="70"/>
        <v>0.647672689784486</v>
      </c>
      <c r="AD165" s="185">
        <f t="shared" ca="1" si="70"/>
        <v>0.67958302973795159</v>
      </c>
      <c r="AE165" s="185">
        <f t="shared" ca="1" si="71"/>
        <v>0.71044718246971894</v>
      </c>
      <c r="AF165" s="185">
        <f t="shared" ca="1" si="71"/>
        <v>0.73968505056905376</v>
      </c>
      <c r="AG165" s="185">
        <f t="shared" ca="1" si="71"/>
        <v>0.76856973114303873</v>
      </c>
      <c r="AH165" s="185">
        <f t="shared" ca="1" si="71"/>
        <v>0.79492645804849227</v>
      </c>
      <c r="AI165" s="185">
        <f t="shared" ca="1" si="71"/>
        <v>0.81879495349509834</v>
      </c>
      <c r="AJ165" s="185">
        <f t="shared" ca="1" si="71"/>
        <v>0.84038238538396226</v>
      </c>
      <c r="AK165" s="185">
        <f t="shared" ca="1" si="71"/>
        <v>0.85964815361569624</v>
      </c>
      <c r="AL165" s="185">
        <f t="shared" ca="1" si="71"/>
        <v>0.87890244367469805</v>
      </c>
      <c r="AM165" s="185">
        <f t="shared" ca="1" si="71"/>
        <v>0.97940262148545687</v>
      </c>
      <c r="AN165" s="185">
        <f t="shared" ca="1" si="71"/>
        <v>1.114201679584109</v>
      </c>
      <c r="AO165" s="185">
        <f t="shared" ca="1" si="71"/>
        <v>1.3437844354455355</v>
      </c>
      <c r="AP165" s="185">
        <f t="shared" ca="1" si="71"/>
        <v>1.5790836713549479</v>
      </c>
    </row>
    <row r="166" spans="1:42">
      <c r="A166" s="57" t="str">
        <f>'[4]TS BYDem'!A105</f>
        <v>*</v>
      </c>
      <c r="B166" s="185" t="s">
        <v>288</v>
      </c>
      <c r="C166" s="185" t="s">
        <v>137</v>
      </c>
      <c r="D166" s="185" t="str">
        <f>'[4]TS BYDem'!D105</f>
        <v>INFS</v>
      </c>
      <c r="E166" s="185" t="s">
        <v>137</v>
      </c>
      <c r="F166" s="185" t="s">
        <v>137</v>
      </c>
      <c r="G166" s="185" t="s">
        <v>137</v>
      </c>
      <c r="H166" s="185" t="s">
        <v>137</v>
      </c>
      <c r="I166" s="185">
        <v>0</v>
      </c>
      <c r="J166" s="185">
        <f>INDEX('[4]TS BYDem'!$J$10:$J$203,MATCH(D166,'[4]TS BYDem'!$D$10:$D$203,0))</f>
        <v>2.487856608</v>
      </c>
      <c r="K166" s="185">
        <f t="shared" ca="1" si="69"/>
        <v>2.1111087609157093</v>
      </c>
      <c r="L166" s="185">
        <f t="shared" ca="1" si="69"/>
        <v>1.9379097668958214</v>
      </c>
      <c r="M166" s="185">
        <f t="shared" ca="1" si="69"/>
        <v>1.965218131009753</v>
      </c>
      <c r="N166" s="185">
        <f t="shared" ca="1" si="69"/>
        <v>1.9128155944668037</v>
      </c>
      <c r="O166" s="185">
        <f t="shared" ca="1" si="70"/>
        <v>1.8414694179529292</v>
      </c>
      <c r="P166" s="185">
        <f t="shared" ca="1" si="70"/>
        <v>1.8075184787842578</v>
      </c>
      <c r="Q166" s="185">
        <f t="shared" ca="1" si="70"/>
        <v>1.735680259673736</v>
      </c>
      <c r="R166" s="185">
        <f t="shared" ca="1" si="70"/>
        <v>1.4256934237858683</v>
      </c>
      <c r="S166" s="185">
        <f t="shared" ca="1" si="70"/>
        <v>1.6175933732235404</v>
      </c>
      <c r="T166" s="185">
        <f t="shared" ca="1" si="70"/>
        <v>1.5782458972832951</v>
      </c>
      <c r="U166" s="185">
        <f t="shared" ca="1" si="70"/>
        <v>1.5555621244170628</v>
      </c>
      <c r="V166" s="185">
        <f t="shared" ca="1" si="70"/>
        <v>1.5410588365113032</v>
      </c>
      <c r="W166" s="185">
        <f t="shared" ca="1" si="70"/>
        <v>1.5353007154097424</v>
      </c>
      <c r="X166" s="185">
        <f t="shared" ca="1" si="70"/>
        <v>1.5631962017856424</v>
      </c>
      <c r="Y166" s="185">
        <f t="shared" ca="1" si="70"/>
        <v>1.5922733801828046</v>
      </c>
      <c r="Z166" s="185">
        <f t="shared" ca="1" si="70"/>
        <v>1.6157081532581126</v>
      </c>
      <c r="AA166" s="185">
        <f t="shared" ca="1" si="70"/>
        <v>1.6364594127984702</v>
      </c>
      <c r="AB166" s="185">
        <f t="shared" ca="1" si="70"/>
        <v>1.6788788303553273</v>
      </c>
      <c r="AC166" s="185">
        <f t="shared" ca="1" si="70"/>
        <v>1.8245463393119652</v>
      </c>
      <c r="AD166" s="185">
        <f t="shared" ca="1" si="70"/>
        <v>1.9144403472987301</v>
      </c>
      <c r="AE166" s="185">
        <f t="shared" ca="1" si="71"/>
        <v>2.0013871612850505</v>
      </c>
      <c r="AF166" s="185">
        <f t="shared" ca="1" si="71"/>
        <v>2.0837525999569797</v>
      </c>
      <c r="AG166" s="185">
        <f t="shared" ca="1" si="71"/>
        <v>2.1651230808105049</v>
      </c>
      <c r="AH166" s="185">
        <f t="shared" ca="1" si="71"/>
        <v>2.2393721117640752</v>
      </c>
      <c r="AI166" s="185">
        <f t="shared" ca="1" si="71"/>
        <v>2.3066115934943925</v>
      </c>
      <c r="AJ166" s="185">
        <f t="shared" ca="1" si="71"/>
        <v>2.3674251347309068</v>
      </c>
      <c r="AK166" s="185">
        <f t="shared" ca="1" si="71"/>
        <v>2.4216983617106327</v>
      </c>
      <c r="AL166" s="185">
        <f t="shared" ca="1" si="71"/>
        <v>2.4759392537496225</v>
      </c>
      <c r="AM166" s="185">
        <f t="shared" ca="1" si="71"/>
        <v>2.7590563813003262</v>
      </c>
      <c r="AN166" s="185">
        <f t="shared" ca="1" si="71"/>
        <v>3.1387962281023212</v>
      </c>
      <c r="AO166" s="185">
        <f t="shared" ca="1" si="71"/>
        <v>3.7855494159131315</v>
      </c>
      <c r="AP166" s="185">
        <f t="shared" ca="1" si="71"/>
        <v>4.4484063902658342</v>
      </c>
    </row>
    <row r="167" spans="1:42">
      <c r="A167" s="57" t="str">
        <f>'[4]TS BYDem'!A106</f>
        <v>*</v>
      </c>
      <c r="B167" s="185" t="s">
        <v>288</v>
      </c>
      <c r="C167" s="185" t="s">
        <v>137</v>
      </c>
      <c r="D167" s="185" t="str">
        <f>'[4]TS BYDem'!D106</f>
        <v>INFS</v>
      </c>
      <c r="E167" s="185" t="s">
        <v>137</v>
      </c>
      <c r="F167" s="185" t="s">
        <v>137</v>
      </c>
      <c r="G167" s="185" t="s">
        <v>137</v>
      </c>
      <c r="H167" s="185" t="s">
        <v>137</v>
      </c>
      <c r="I167" s="185">
        <v>0</v>
      </c>
      <c r="J167" s="185">
        <f>INDEX('[4]TS BYDem'!$J$10:$J$203,MATCH(D167,'[4]TS BYDem'!$D$10:$D$203,0))</f>
        <v>2.487856608</v>
      </c>
      <c r="K167" s="185">
        <f t="shared" ca="1" si="69"/>
        <v>2.1111087609157093</v>
      </c>
      <c r="L167" s="185">
        <f t="shared" ca="1" si="69"/>
        <v>1.9379097668958214</v>
      </c>
      <c r="M167" s="185">
        <f t="shared" ca="1" si="69"/>
        <v>1.965218131009753</v>
      </c>
      <c r="N167" s="185">
        <f t="shared" ca="1" si="69"/>
        <v>1.9128155944668037</v>
      </c>
      <c r="O167" s="185">
        <f t="shared" ca="1" si="70"/>
        <v>1.8414694179529292</v>
      </c>
      <c r="P167" s="185">
        <f t="shared" ca="1" si="70"/>
        <v>1.8075184787842578</v>
      </c>
      <c r="Q167" s="185">
        <f t="shared" ca="1" si="70"/>
        <v>1.735680259673736</v>
      </c>
      <c r="R167" s="185">
        <f t="shared" ca="1" si="70"/>
        <v>1.4256934237858683</v>
      </c>
      <c r="S167" s="185">
        <f t="shared" ca="1" si="70"/>
        <v>1.6175933732235404</v>
      </c>
      <c r="T167" s="185">
        <f t="shared" ca="1" si="70"/>
        <v>1.5782458972832951</v>
      </c>
      <c r="U167" s="185">
        <f t="shared" ca="1" si="70"/>
        <v>1.5555621244170628</v>
      </c>
      <c r="V167" s="185">
        <f t="shared" ca="1" si="70"/>
        <v>1.5410588365113032</v>
      </c>
      <c r="W167" s="185">
        <f t="shared" ca="1" si="70"/>
        <v>1.5353007154097424</v>
      </c>
      <c r="X167" s="185">
        <f t="shared" ca="1" si="70"/>
        <v>1.5631962017856424</v>
      </c>
      <c r="Y167" s="185">
        <f t="shared" ca="1" si="70"/>
        <v>1.5922733801828046</v>
      </c>
      <c r="Z167" s="185">
        <f t="shared" ca="1" si="70"/>
        <v>1.6157081532581126</v>
      </c>
      <c r="AA167" s="185">
        <f t="shared" ca="1" si="70"/>
        <v>1.6364594127984702</v>
      </c>
      <c r="AB167" s="185">
        <f t="shared" ca="1" si="70"/>
        <v>1.6788788303553273</v>
      </c>
      <c r="AC167" s="185">
        <f t="shared" ca="1" si="70"/>
        <v>1.8245463393119652</v>
      </c>
      <c r="AD167" s="185">
        <f t="shared" ca="1" si="70"/>
        <v>1.9144403472987301</v>
      </c>
      <c r="AE167" s="185">
        <f t="shared" ca="1" si="71"/>
        <v>2.0013871612850505</v>
      </c>
      <c r="AF167" s="185">
        <f t="shared" ca="1" si="71"/>
        <v>2.0837525999569797</v>
      </c>
      <c r="AG167" s="185">
        <f t="shared" ca="1" si="71"/>
        <v>2.1651230808105049</v>
      </c>
      <c r="AH167" s="185">
        <f t="shared" ca="1" si="71"/>
        <v>2.2393721117640752</v>
      </c>
      <c r="AI167" s="185">
        <f t="shared" ca="1" si="71"/>
        <v>2.3066115934943925</v>
      </c>
      <c r="AJ167" s="185">
        <f t="shared" ca="1" si="71"/>
        <v>2.3674251347309068</v>
      </c>
      <c r="AK167" s="185">
        <f t="shared" ca="1" si="71"/>
        <v>2.4216983617106327</v>
      </c>
      <c r="AL167" s="185">
        <f t="shared" ca="1" si="71"/>
        <v>2.4759392537496225</v>
      </c>
      <c r="AM167" s="185">
        <f t="shared" ca="1" si="71"/>
        <v>2.7590563813003262</v>
      </c>
      <c r="AN167" s="185">
        <f t="shared" ca="1" si="71"/>
        <v>3.1387962281023212</v>
      </c>
      <c r="AO167" s="185">
        <f t="shared" ca="1" si="71"/>
        <v>3.7855494159131315</v>
      </c>
      <c r="AP167" s="185">
        <f t="shared" ca="1" si="71"/>
        <v>4.4484063902658342</v>
      </c>
    </row>
    <row r="168" spans="1:42">
      <c r="A168" s="57" t="str">
        <f>'[4]TS BYDem'!A107</f>
        <v>*</v>
      </c>
      <c r="B168" s="185" t="s">
        <v>288</v>
      </c>
      <c r="C168" s="185" t="s">
        <v>137</v>
      </c>
      <c r="D168" s="185" t="str">
        <f>'[4]TS BYDem'!D107</f>
        <v>INFS</v>
      </c>
      <c r="E168" s="185" t="s">
        <v>137</v>
      </c>
      <c r="F168" s="185" t="s">
        <v>137</v>
      </c>
      <c r="G168" s="185" t="s">
        <v>137</v>
      </c>
      <c r="H168" s="185" t="s">
        <v>137</v>
      </c>
      <c r="I168" s="185">
        <v>0</v>
      </c>
      <c r="J168" s="185">
        <f>INDEX('[4]TS BYDem'!$J$10:$J$203,MATCH(D168,'[4]TS BYDem'!$D$10:$D$203,0))</f>
        <v>2.487856608</v>
      </c>
      <c r="K168" s="185">
        <f t="shared" ca="1" si="69"/>
        <v>2.1111087609157093</v>
      </c>
      <c r="L168" s="185">
        <f t="shared" ca="1" si="69"/>
        <v>1.9379097668958214</v>
      </c>
      <c r="M168" s="185">
        <f t="shared" ca="1" si="69"/>
        <v>1.965218131009753</v>
      </c>
      <c r="N168" s="185">
        <f t="shared" ca="1" si="69"/>
        <v>1.9128155944668037</v>
      </c>
      <c r="O168" s="185">
        <f t="shared" ca="1" si="70"/>
        <v>1.8414694179529292</v>
      </c>
      <c r="P168" s="185">
        <f t="shared" ca="1" si="70"/>
        <v>1.8075184787842578</v>
      </c>
      <c r="Q168" s="185">
        <f t="shared" ca="1" si="70"/>
        <v>1.735680259673736</v>
      </c>
      <c r="R168" s="185">
        <f t="shared" ca="1" si="70"/>
        <v>1.4256934237858683</v>
      </c>
      <c r="S168" s="185">
        <f t="shared" ca="1" si="70"/>
        <v>1.6175933732235404</v>
      </c>
      <c r="T168" s="185">
        <f t="shared" ca="1" si="70"/>
        <v>1.5782458972832951</v>
      </c>
      <c r="U168" s="185">
        <f t="shared" ca="1" si="70"/>
        <v>1.5555621244170628</v>
      </c>
      <c r="V168" s="185">
        <f t="shared" ca="1" si="70"/>
        <v>1.5410588365113032</v>
      </c>
      <c r="W168" s="185">
        <f t="shared" ca="1" si="70"/>
        <v>1.5353007154097424</v>
      </c>
      <c r="X168" s="185">
        <f t="shared" ca="1" si="70"/>
        <v>1.5631962017856424</v>
      </c>
      <c r="Y168" s="185">
        <f t="shared" ca="1" si="70"/>
        <v>1.5922733801828046</v>
      </c>
      <c r="Z168" s="185">
        <f t="shared" ca="1" si="70"/>
        <v>1.6157081532581126</v>
      </c>
      <c r="AA168" s="185">
        <f t="shared" ca="1" si="70"/>
        <v>1.6364594127984702</v>
      </c>
      <c r="AB168" s="185">
        <f t="shared" ca="1" si="70"/>
        <v>1.6788788303553273</v>
      </c>
      <c r="AC168" s="185">
        <f t="shared" ca="1" si="70"/>
        <v>1.8245463393119652</v>
      </c>
      <c r="AD168" s="185">
        <f t="shared" ca="1" si="70"/>
        <v>1.9144403472987301</v>
      </c>
      <c r="AE168" s="185">
        <f t="shared" ca="1" si="71"/>
        <v>2.0013871612850505</v>
      </c>
      <c r="AF168" s="185">
        <f t="shared" ca="1" si="71"/>
        <v>2.0837525999569797</v>
      </c>
      <c r="AG168" s="185">
        <f t="shared" ca="1" si="71"/>
        <v>2.1651230808105049</v>
      </c>
      <c r="AH168" s="185">
        <f t="shared" ca="1" si="71"/>
        <v>2.2393721117640752</v>
      </c>
      <c r="AI168" s="185">
        <f t="shared" ca="1" si="71"/>
        <v>2.3066115934943925</v>
      </c>
      <c r="AJ168" s="185">
        <f t="shared" ca="1" si="71"/>
        <v>2.3674251347309068</v>
      </c>
      <c r="AK168" s="185">
        <f t="shared" ca="1" si="71"/>
        <v>2.4216983617106327</v>
      </c>
      <c r="AL168" s="185">
        <f t="shared" ca="1" si="71"/>
        <v>2.4759392537496225</v>
      </c>
      <c r="AM168" s="185">
        <f t="shared" ca="1" si="71"/>
        <v>2.7590563813003262</v>
      </c>
      <c r="AN168" s="185">
        <f t="shared" ca="1" si="71"/>
        <v>3.1387962281023212</v>
      </c>
      <c r="AO168" s="185">
        <f t="shared" ca="1" si="71"/>
        <v>3.7855494159131315</v>
      </c>
      <c r="AP168" s="185">
        <f t="shared" ca="1" si="71"/>
        <v>4.4484063902658342</v>
      </c>
    </row>
    <row r="169" spans="1:42">
      <c r="A169" s="57" t="str">
        <f>'[4]TS BYDem'!A108</f>
        <v>*</v>
      </c>
      <c r="B169" s="185" t="s">
        <v>288</v>
      </c>
      <c r="C169" s="185" t="s">
        <v>137</v>
      </c>
      <c r="D169" s="185" t="str">
        <f>'[4]TS BYDem'!D108</f>
        <v>INFS</v>
      </c>
      <c r="E169" s="185" t="s">
        <v>137</v>
      </c>
      <c r="F169" s="185" t="s">
        <v>137</v>
      </c>
      <c r="G169" s="185" t="s">
        <v>137</v>
      </c>
      <c r="H169" s="185" t="s">
        <v>137</v>
      </c>
      <c r="I169" s="185">
        <v>0</v>
      </c>
      <c r="J169" s="185">
        <f>INDEX('[4]TS BYDem'!$J$10:$J$203,MATCH(D169,'[4]TS BYDem'!$D$10:$D$203,0))</f>
        <v>2.487856608</v>
      </c>
      <c r="K169" s="185">
        <f t="shared" ca="1" si="69"/>
        <v>2.1111087609157093</v>
      </c>
      <c r="L169" s="185">
        <f t="shared" ca="1" si="69"/>
        <v>1.9379097668958214</v>
      </c>
      <c r="M169" s="185">
        <f t="shared" ca="1" si="69"/>
        <v>1.965218131009753</v>
      </c>
      <c r="N169" s="185">
        <f t="shared" ca="1" si="69"/>
        <v>1.9128155944668037</v>
      </c>
      <c r="O169" s="185">
        <f t="shared" ca="1" si="70"/>
        <v>1.8414694179529292</v>
      </c>
      <c r="P169" s="185">
        <f t="shared" ca="1" si="70"/>
        <v>1.8075184787842578</v>
      </c>
      <c r="Q169" s="185">
        <f t="shared" ca="1" si="70"/>
        <v>1.735680259673736</v>
      </c>
      <c r="R169" s="185">
        <f t="shared" ca="1" si="70"/>
        <v>1.4256934237858683</v>
      </c>
      <c r="S169" s="185">
        <f t="shared" ca="1" si="70"/>
        <v>1.6175933732235404</v>
      </c>
      <c r="T169" s="185">
        <f t="shared" ca="1" si="70"/>
        <v>1.5782458972832951</v>
      </c>
      <c r="U169" s="185">
        <f t="shared" ca="1" si="70"/>
        <v>1.5555621244170628</v>
      </c>
      <c r="V169" s="185">
        <f t="shared" ca="1" si="70"/>
        <v>1.5410588365113032</v>
      </c>
      <c r="W169" s="185">
        <f t="shared" ca="1" si="70"/>
        <v>1.5353007154097424</v>
      </c>
      <c r="X169" s="185">
        <f t="shared" ca="1" si="70"/>
        <v>1.5631962017856424</v>
      </c>
      <c r="Y169" s="185">
        <f t="shared" ca="1" si="70"/>
        <v>1.5922733801828046</v>
      </c>
      <c r="Z169" s="185">
        <f t="shared" ca="1" si="70"/>
        <v>1.6157081532581126</v>
      </c>
      <c r="AA169" s="185">
        <f t="shared" ca="1" si="70"/>
        <v>1.6364594127984702</v>
      </c>
      <c r="AB169" s="185">
        <f t="shared" ca="1" si="70"/>
        <v>1.6788788303553273</v>
      </c>
      <c r="AC169" s="185">
        <f t="shared" ca="1" si="70"/>
        <v>1.8245463393119652</v>
      </c>
      <c r="AD169" s="185">
        <f t="shared" ca="1" si="70"/>
        <v>1.9144403472987301</v>
      </c>
      <c r="AE169" s="185">
        <f t="shared" ca="1" si="71"/>
        <v>2.0013871612850505</v>
      </c>
      <c r="AF169" s="185">
        <f t="shared" ca="1" si="71"/>
        <v>2.0837525999569797</v>
      </c>
      <c r="AG169" s="185">
        <f t="shared" ca="1" si="71"/>
        <v>2.1651230808105049</v>
      </c>
      <c r="AH169" s="185">
        <f t="shared" ca="1" si="71"/>
        <v>2.2393721117640752</v>
      </c>
      <c r="AI169" s="185">
        <f t="shared" ca="1" si="71"/>
        <v>2.3066115934943925</v>
      </c>
      <c r="AJ169" s="185">
        <f t="shared" ca="1" si="71"/>
        <v>2.3674251347309068</v>
      </c>
      <c r="AK169" s="185">
        <f t="shared" ca="1" si="71"/>
        <v>2.4216983617106327</v>
      </c>
      <c r="AL169" s="185">
        <f t="shared" ca="1" si="71"/>
        <v>2.4759392537496225</v>
      </c>
      <c r="AM169" s="185">
        <f t="shared" ca="1" si="71"/>
        <v>2.7590563813003262</v>
      </c>
      <c r="AN169" s="185">
        <f t="shared" ca="1" si="71"/>
        <v>3.1387962281023212</v>
      </c>
      <c r="AO169" s="185">
        <f t="shared" ca="1" si="71"/>
        <v>3.7855494159131315</v>
      </c>
      <c r="AP169" s="185">
        <f t="shared" ca="1" si="71"/>
        <v>4.4484063902658342</v>
      </c>
    </row>
    <row r="170" spans="1:42">
      <c r="A170" s="57" t="str">
        <f>'[4]TS BYDem'!A109</f>
        <v>*</v>
      </c>
      <c r="B170" s="185" t="s">
        <v>288</v>
      </c>
      <c r="C170" s="185" t="s">
        <v>137</v>
      </c>
      <c r="D170" s="185" t="str">
        <f>'[4]TS BYDem'!D109</f>
        <v>INFS</v>
      </c>
      <c r="E170" s="185" t="s">
        <v>137</v>
      </c>
      <c r="F170" s="185" t="s">
        <v>137</v>
      </c>
      <c r="G170" s="185" t="s">
        <v>137</v>
      </c>
      <c r="H170" s="185" t="s">
        <v>137</v>
      </c>
      <c r="I170" s="185">
        <v>0</v>
      </c>
      <c r="J170" s="185">
        <f>INDEX('[4]TS BYDem'!$J$10:$J$203,MATCH(D170,'[4]TS BYDem'!$D$10:$D$203,0))</f>
        <v>2.487856608</v>
      </c>
      <c r="K170" s="185">
        <f t="shared" ca="1" si="69"/>
        <v>2.1111087609157093</v>
      </c>
      <c r="L170" s="185">
        <f t="shared" ca="1" si="69"/>
        <v>1.9379097668958214</v>
      </c>
      <c r="M170" s="185">
        <f t="shared" ca="1" si="69"/>
        <v>1.965218131009753</v>
      </c>
      <c r="N170" s="185">
        <f t="shared" ca="1" si="69"/>
        <v>1.9128155944668037</v>
      </c>
      <c r="O170" s="185">
        <f t="shared" ca="1" si="70"/>
        <v>1.8414694179529292</v>
      </c>
      <c r="P170" s="185">
        <f t="shared" ca="1" si="70"/>
        <v>1.8075184787842578</v>
      </c>
      <c r="Q170" s="185">
        <f t="shared" ca="1" si="70"/>
        <v>1.735680259673736</v>
      </c>
      <c r="R170" s="185">
        <f t="shared" ca="1" si="70"/>
        <v>1.4256934237858683</v>
      </c>
      <c r="S170" s="185">
        <f t="shared" ca="1" si="70"/>
        <v>1.6175933732235404</v>
      </c>
      <c r="T170" s="185">
        <f t="shared" ca="1" si="70"/>
        <v>1.5782458972832951</v>
      </c>
      <c r="U170" s="185">
        <f t="shared" ca="1" si="70"/>
        <v>1.5555621244170628</v>
      </c>
      <c r="V170" s="185">
        <f t="shared" ca="1" si="70"/>
        <v>1.5410588365113032</v>
      </c>
      <c r="W170" s="185">
        <f t="shared" ca="1" si="70"/>
        <v>1.5353007154097424</v>
      </c>
      <c r="X170" s="185">
        <f t="shared" ca="1" si="70"/>
        <v>1.5631962017856424</v>
      </c>
      <c r="Y170" s="185">
        <f t="shared" ca="1" si="70"/>
        <v>1.5922733801828046</v>
      </c>
      <c r="Z170" s="185">
        <f t="shared" ca="1" si="70"/>
        <v>1.6157081532581126</v>
      </c>
      <c r="AA170" s="185">
        <f t="shared" ca="1" si="70"/>
        <v>1.6364594127984702</v>
      </c>
      <c r="AB170" s="185">
        <f t="shared" ca="1" si="70"/>
        <v>1.6788788303553273</v>
      </c>
      <c r="AC170" s="185">
        <f t="shared" ca="1" si="70"/>
        <v>1.8245463393119652</v>
      </c>
      <c r="AD170" s="185">
        <f t="shared" ca="1" si="70"/>
        <v>1.9144403472987301</v>
      </c>
      <c r="AE170" s="185">
        <f t="shared" ca="1" si="71"/>
        <v>2.0013871612850505</v>
      </c>
      <c r="AF170" s="185">
        <f t="shared" ca="1" si="71"/>
        <v>2.0837525999569797</v>
      </c>
      <c r="AG170" s="185">
        <f t="shared" ca="1" si="71"/>
        <v>2.1651230808105049</v>
      </c>
      <c r="AH170" s="185">
        <f t="shared" ca="1" si="71"/>
        <v>2.2393721117640752</v>
      </c>
      <c r="AI170" s="185">
        <f t="shared" ca="1" si="71"/>
        <v>2.3066115934943925</v>
      </c>
      <c r="AJ170" s="185">
        <f t="shared" ca="1" si="71"/>
        <v>2.3674251347309068</v>
      </c>
      <c r="AK170" s="185">
        <f t="shared" ca="1" si="71"/>
        <v>2.4216983617106327</v>
      </c>
      <c r="AL170" s="185">
        <f t="shared" ca="1" si="71"/>
        <v>2.4759392537496225</v>
      </c>
      <c r="AM170" s="185">
        <f t="shared" ca="1" si="71"/>
        <v>2.7590563813003262</v>
      </c>
      <c r="AN170" s="185">
        <f t="shared" ca="1" si="71"/>
        <v>3.1387962281023212</v>
      </c>
      <c r="AO170" s="185">
        <f t="shared" ca="1" si="71"/>
        <v>3.7855494159131315</v>
      </c>
      <c r="AP170" s="185">
        <f t="shared" ca="1" si="71"/>
        <v>4.4484063902658342</v>
      </c>
    </row>
    <row r="171" spans="1:42">
      <c r="A171" s="57" t="str">
        <f>'[4]TS BYDem'!A110</f>
        <v>*</v>
      </c>
      <c r="B171" s="185" t="s">
        <v>288</v>
      </c>
      <c r="C171" s="185" t="s">
        <v>137</v>
      </c>
      <c r="D171" s="185" t="str">
        <f>'[4]TS BYDem'!D110</f>
        <v>Useful Energy Service</v>
      </c>
      <c r="E171" s="185" t="s">
        <v>137</v>
      </c>
      <c r="F171" s="185" t="s">
        <v>137</v>
      </c>
      <c r="G171" s="185" t="s">
        <v>137</v>
      </c>
      <c r="H171" s="185" t="s">
        <v>137</v>
      </c>
      <c r="I171" s="185">
        <v>0</v>
      </c>
      <c r="J171" s="185" t="str">
        <f>INDEX('[4]TS BYDem'!$J$10:$J$203,MATCH(D171,'[4]TS BYDem'!$D$10:$D$203,0))</f>
        <v/>
      </c>
      <c r="K171" s="185" t="e">
        <f t="shared" ca="1" si="69"/>
        <v>#VALUE!</v>
      </c>
      <c r="L171" s="185" t="e">
        <f t="shared" ca="1" si="69"/>
        <v>#VALUE!</v>
      </c>
      <c r="M171" s="185" t="e">
        <f t="shared" ca="1" si="69"/>
        <v>#VALUE!</v>
      </c>
      <c r="N171" s="185" t="e">
        <f t="shared" ca="1" si="69"/>
        <v>#VALUE!</v>
      </c>
      <c r="O171" s="185" t="e">
        <f t="shared" ca="1" si="70"/>
        <v>#VALUE!</v>
      </c>
      <c r="P171" s="185" t="e">
        <f t="shared" ca="1" si="70"/>
        <v>#VALUE!</v>
      </c>
      <c r="Q171" s="185" t="e">
        <f t="shared" ca="1" si="70"/>
        <v>#VALUE!</v>
      </c>
      <c r="R171" s="185" t="e">
        <f t="shared" ca="1" si="70"/>
        <v>#VALUE!</v>
      </c>
      <c r="S171" s="185" t="e">
        <f t="shared" ca="1" si="70"/>
        <v>#VALUE!</v>
      </c>
      <c r="T171" s="185" t="e">
        <f t="shared" ca="1" si="70"/>
        <v>#VALUE!</v>
      </c>
      <c r="U171" s="185" t="e">
        <f t="shared" ca="1" si="70"/>
        <v>#VALUE!</v>
      </c>
      <c r="V171" s="185" t="e">
        <f t="shared" ca="1" si="70"/>
        <v>#VALUE!</v>
      </c>
      <c r="W171" s="185" t="e">
        <f t="shared" ca="1" si="70"/>
        <v>#VALUE!</v>
      </c>
      <c r="X171" s="185" t="e">
        <f t="shared" ca="1" si="70"/>
        <v>#VALUE!</v>
      </c>
      <c r="Y171" s="185" t="e">
        <f t="shared" ca="1" si="70"/>
        <v>#VALUE!</v>
      </c>
      <c r="Z171" s="185" t="e">
        <f t="shared" ca="1" si="70"/>
        <v>#VALUE!</v>
      </c>
      <c r="AA171" s="185" t="e">
        <f t="shared" ca="1" si="70"/>
        <v>#VALUE!</v>
      </c>
      <c r="AB171" s="185" t="e">
        <f t="shared" ca="1" si="70"/>
        <v>#VALUE!</v>
      </c>
      <c r="AC171" s="185" t="e">
        <f t="shared" ca="1" si="70"/>
        <v>#VALUE!</v>
      </c>
      <c r="AD171" s="185" t="e">
        <f t="shared" ca="1" si="70"/>
        <v>#VALUE!</v>
      </c>
      <c r="AE171" s="185" t="e">
        <f t="shared" ca="1" si="71"/>
        <v>#VALUE!</v>
      </c>
      <c r="AF171" s="185" t="e">
        <f t="shared" ca="1" si="71"/>
        <v>#VALUE!</v>
      </c>
      <c r="AG171" s="185" t="e">
        <f t="shared" ca="1" si="71"/>
        <v>#VALUE!</v>
      </c>
      <c r="AH171" s="185" t="e">
        <f t="shared" ca="1" si="71"/>
        <v>#VALUE!</v>
      </c>
      <c r="AI171" s="185" t="e">
        <f t="shared" ca="1" si="71"/>
        <v>#VALUE!</v>
      </c>
      <c r="AJ171" s="185" t="e">
        <f t="shared" ca="1" si="71"/>
        <v>#VALUE!</v>
      </c>
      <c r="AK171" s="185" t="e">
        <f t="shared" ca="1" si="71"/>
        <v>#VALUE!</v>
      </c>
      <c r="AL171" s="185" t="e">
        <f t="shared" ca="1" si="71"/>
        <v>#VALUE!</v>
      </c>
      <c r="AM171" s="185" t="e">
        <f t="shared" ca="1" si="71"/>
        <v>#VALUE!</v>
      </c>
      <c r="AN171" s="185" t="e">
        <f t="shared" ca="1" si="71"/>
        <v>#VALUE!</v>
      </c>
      <c r="AO171" s="185" t="e">
        <f t="shared" ca="1" si="71"/>
        <v>#VALUE!</v>
      </c>
      <c r="AP171" s="185" t="e">
        <f t="shared" ca="1" si="71"/>
        <v>#VALUE!</v>
      </c>
    </row>
    <row r="172" spans="1:42">
      <c r="A172" s="57" t="str">
        <f>'[4]TS BYDem'!A111</f>
        <v>*</v>
      </c>
      <c r="B172" s="185" t="s">
        <v>288</v>
      </c>
      <c r="C172" s="185" t="s">
        <v>137</v>
      </c>
      <c r="D172" s="185">
        <f>'[4]TS BYDem'!D111</f>
        <v>0</v>
      </c>
      <c r="E172" s="185" t="s">
        <v>137</v>
      </c>
      <c r="F172" s="185" t="s">
        <v>137</v>
      </c>
      <c r="G172" s="185" t="s">
        <v>137</v>
      </c>
      <c r="H172" s="185" t="s">
        <v>137</v>
      </c>
      <c r="I172" s="185">
        <v>0</v>
      </c>
      <c r="J172" s="185" t="str">
        <f>INDEX('[4]TS BYDem'!$J$10:$J$203,MATCH(D172,'[4]TS BYDem'!$D$10:$D$203,0))</f>
        <v/>
      </c>
      <c r="K172" s="185" t="e">
        <f t="shared" ca="1" si="69"/>
        <v>#VALUE!</v>
      </c>
      <c r="L172" s="185" t="e">
        <f t="shared" ca="1" si="69"/>
        <v>#VALUE!</v>
      </c>
      <c r="M172" s="185" t="e">
        <f t="shared" ca="1" si="69"/>
        <v>#VALUE!</v>
      </c>
      <c r="N172" s="185" t="e">
        <f t="shared" ca="1" si="69"/>
        <v>#VALUE!</v>
      </c>
      <c r="O172" s="185" t="e">
        <f t="shared" ca="1" si="70"/>
        <v>#VALUE!</v>
      </c>
      <c r="P172" s="185" t="e">
        <f t="shared" ca="1" si="70"/>
        <v>#VALUE!</v>
      </c>
      <c r="Q172" s="185" t="e">
        <f t="shared" ca="1" si="70"/>
        <v>#VALUE!</v>
      </c>
      <c r="R172" s="185" t="e">
        <f t="shared" ca="1" si="70"/>
        <v>#VALUE!</v>
      </c>
      <c r="S172" s="185" t="e">
        <f t="shared" ca="1" si="70"/>
        <v>#VALUE!</v>
      </c>
      <c r="T172" s="185" t="e">
        <f t="shared" ca="1" si="70"/>
        <v>#VALUE!</v>
      </c>
      <c r="U172" s="185" t="e">
        <f t="shared" ca="1" si="70"/>
        <v>#VALUE!</v>
      </c>
      <c r="V172" s="185" t="e">
        <f t="shared" ca="1" si="70"/>
        <v>#VALUE!</v>
      </c>
      <c r="W172" s="185" t="e">
        <f t="shared" ca="1" si="70"/>
        <v>#VALUE!</v>
      </c>
      <c r="X172" s="185" t="e">
        <f t="shared" ca="1" si="70"/>
        <v>#VALUE!</v>
      </c>
      <c r="Y172" s="185" t="e">
        <f t="shared" ca="1" si="70"/>
        <v>#VALUE!</v>
      </c>
      <c r="Z172" s="185" t="e">
        <f t="shared" ca="1" si="70"/>
        <v>#VALUE!</v>
      </c>
      <c r="AA172" s="185" t="e">
        <f t="shared" ca="1" si="70"/>
        <v>#VALUE!</v>
      </c>
      <c r="AB172" s="185" t="e">
        <f t="shared" ca="1" si="70"/>
        <v>#VALUE!</v>
      </c>
      <c r="AC172" s="185" t="e">
        <f t="shared" ca="1" si="70"/>
        <v>#VALUE!</v>
      </c>
      <c r="AD172" s="185" t="e">
        <f t="shared" ca="1" si="70"/>
        <v>#VALUE!</v>
      </c>
      <c r="AE172" s="185" t="e">
        <f t="shared" ca="1" si="71"/>
        <v>#VALUE!</v>
      </c>
      <c r="AF172" s="185" t="e">
        <f t="shared" ca="1" si="71"/>
        <v>#VALUE!</v>
      </c>
      <c r="AG172" s="185" t="e">
        <f t="shared" ca="1" si="71"/>
        <v>#VALUE!</v>
      </c>
      <c r="AH172" s="185" t="e">
        <f t="shared" ca="1" si="71"/>
        <v>#VALUE!</v>
      </c>
      <c r="AI172" s="185" t="e">
        <f t="shared" ca="1" si="71"/>
        <v>#VALUE!</v>
      </c>
      <c r="AJ172" s="185" t="e">
        <f t="shared" ca="1" si="71"/>
        <v>#VALUE!</v>
      </c>
      <c r="AK172" s="185" t="e">
        <f t="shared" ca="1" si="71"/>
        <v>#VALUE!</v>
      </c>
      <c r="AL172" s="185" t="e">
        <f t="shared" ca="1" si="71"/>
        <v>#VALUE!</v>
      </c>
      <c r="AM172" s="185" t="e">
        <f t="shared" ca="1" si="71"/>
        <v>#VALUE!</v>
      </c>
      <c r="AN172" s="185" t="e">
        <f t="shared" ca="1" si="71"/>
        <v>#VALUE!</v>
      </c>
      <c r="AO172" s="185" t="e">
        <f t="shared" ca="1" si="71"/>
        <v>#VALUE!</v>
      </c>
      <c r="AP172" s="185" t="e">
        <f t="shared" ca="1" si="71"/>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74">SUMIF($B$10:$B$22,$D173,K$10:K$22)*SUMIF($B$10:$B$22,$D173,K$41:K$53)</f>
        <v>231.92</v>
      </c>
      <c r="L173" s="5">
        <f t="shared" ca="1" si="74"/>
        <v>236.16</v>
      </c>
      <c r="M173" s="5">
        <f t="shared" ca="1" si="74"/>
        <v>239.98400000000001</v>
      </c>
      <c r="N173" s="5">
        <f t="shared" ca="1" si="74"/>
        <v>242.88</v>
      </c>
      <c r="O173" s="5">
        <f t="shared" ca="1" si="74"/>
        <v>245.696</v>
      </c>
      <c r="P173" s="5">
        <f t="shared" ca="1" si="74"/>
        <v>249.024</v>
      </c>
      <c r="Q173" s="5">
        <f t="shared" ca="1" si="74"/>
        <v>249.28</v>
      </c>
      <c r="R173" s="5">
        <f t="shared" ca="1" si="74"/>
        <v>228.8</v>
      </c>
      <c r="S173" s="5">
        <f t="shared" ca="1" si="74"/>
        <v>236.75453472055844</v>
      </c>
      <c r="T173" s="5">
        <f t="shared" ca="1" si="74"/>
        <v>242.88777499989587</v>
      </c>
      <c r="U173" s="5">
        <f t="shared" ca="1" si="74"/>
        <v>248.9701403229457</v>
      </c>
      <c r="V173" s="5">
        <f t="shared" ca="1" si="74"/>
        <v>255.27023397047682</v>
      </c>
      <c r="W173" s="5">
        <f t="shared" ca="1" si="74"/>
        <v>263.76962736214676</v>
      </c>
      <c r="X173" s="5">
        <f t="shared" ca="1" si="74"/>
        <v>272.52061164683028</v>
      </c>
      <c r="Y173" s="5">
        <f t="shared" ca="1" si="74"/>
        <v>282.01347681449778</v>
      </c>
      <c r="Z173" s="5">
        <f t="shared" ca="1" si="74"/>
        <v>293.04458981280078</v>
      </c>
      <c r="AA173" s="5">
        <f t="shared" ca="1" si="74"/>
        <v>305.71678842068161</v>
      </c>
      <c r="AB173" s="5">
        <f ca="1">SUMIF($B$10:$B$22,$D173,AB$10:AB$22)*SUMIF($B$10:$B$22,$D173,AB$40:AB$53)</f>
        <v>319.30016832227312</v>
      </c>
      <c r="AC173" s="5">
        <f t="shared" ca="1" si="74"/>
        <v>332.60043359900476</v>
      </c>
      <c r="AD173" s="5">
        <f t="shared" ca="1" si="74"/>
        <v>345.20440859812464</v>
      </c>
      <c r="AE173" s="5">
        <f t="shared" ca="1" si="74"/>
        <v>358.31844054197325</v>
      </c>
      <c r="AF173" s="5">
        <f t="shared" ca="1" si="74"/>
        <v>371.0965392927082</v>
      </c>
      <c r="AG173" s="5">
        <f t="shared" ca="1" si="74"/>
        <v>382.6529864877574</v>
      </c>
      <c r="AH173" s="5">
        <f t="shared" ca="1" si="74"/>
        <v>394.46326705225385</v>
      </c>
      <c r="AI173" s="5">
        <f t="shared" ca="1" si="74"/>
        <v>407.02538637050787</v>
      </c>
      <c r="AJ173" s="5">
        <f t="shared" ca="1" si="74"/>
        <v>420.42989029621282</v>
      </c>
      <c r="AK173" s="5">
        <f t="shared" ca="1" si="74"/>
        <v>433.74165580050351</v>
      </c>
      <c r="AL173" s="5">
        <f t="shared" ca="1" si="74"/>
        <v>448.13991930897527</v>
      </c>
      <c r="AM173" s="5">
        <f t="shared" ca="1" si="74"/>
        <v>529.31144522842749</v>
      </c>
      <c r="AN173" s="5">
        <f t="shared" ca="1" si="74"/>
        <v>628.57106163224728</v>
      </c>
      <c r="AO173" s="5">
        <f t="shared" ca="1" si="74"/>
        <v>805.98752220812457</v>
      </c>
      <c r="AP173" s="5">
        <f t="shared" ca="1" si="74"/>
        <v>986.41866453139664</v>
      </c>
    </row>
    <row r="174" spans="1:42">
      <c r="A174" s="57" t="str">
        <f>'[4]TS BYDem'!A113</f>
        <v>*</v>
      </c>
      <c r="B174" s="185" t="s">
        <v>288</v>
      </c>
      <c r="C174" s="185" t="s">
        <v>137</v>
      </c>
      <c r="D174" s="185" t="str">
        <f>'[4]TS BYDem'!D113</f>
        <v>INMK</v>
      </c>
      <c r="E174" s="185" t="s">
        <v>137</v>
      </c>
      <c r="F174" s="185" t="s">
        <v>137</v>
      </c>
      <c r="G174" s="185" t="s">
        <v>137</v>
      </c>
      <c r="H174" s="185" t="s">
        <v>137</v>
      </c>
      <c r="I174" s="185">
        <v>0</v>
      </c>
      <c r="J174" s="185" t="str">
        <f>INDEX('[4]TS BYDem'!$J$10:$J$203,MATCH(D174,'[4]TS BYDem'!$D$10:$D$203,0))</f>
        <v/>
      </c>
      <c r="K174" s="185" t="e">
        <f t="shared" ref="K174:Z189" ca="1" si="75">K$173/J$173*J174</f>
        <v>#VALUE!</v>
      </c>
      <c r="L174" s="185" t="e">
        <f t="shared" ca="1" si="75"/>
        <v>#VALUE!</v>
      </c>
      <c r="M174" s="185" t="e">
        <f t="shared" ca="1" si="75"/>
        <v>#VALUE!</v>
      </c>
      <c r="N174" s="185" t="e">
        <f t="shared" ca="1" si="75"/>
        <v>#VALUE!</v>
      </c>
      <c r="O174" s="185" t="e">
        <f t="shared" ca="1" si="75"/>
        <v>#VALUE!</v>
      </c>
      <c r="P174" s="185" t="e">
        <f t="shared" ca="1" si="75"/>
        <v>#VALUE!</v>
      </c>
      <c r="Q174" s="185" t="e">
        <f t="shared" ca="1" si="75"/>
        <v>#VALUE!</v>
      </c>
      <c r="R174" s="185" t="e">
        <f t="shared" ca="1" si="75"/>
        <v>#VALUE!</v>
      </c>
      <c r="S174" s="185" t="e">
        <f t="shared" ca="1" si="75"/>
        <v>#VALUE!</v>
      </c>
      <c r="T174" s="185" t="e">
        <f t="shared" ca="1" si="75"/>
        <v>#VALUE!</v>
      </c>
      <c r="U174" s="185" t="e">
        <f t="shared" ca="1" si="75"/>
        <v>#VALUE!</v>
      </c>
      <c r="V174" s="185" t="e">
        <f t="shared" ca="1" si="75"/>
        <v>#VALUE!</v>
      </c>
      <c r="W174" s="185" t="e">
        <f t="shared" ca="1" si="75"/>
        <v>#VALUE!</v>
      </c>
      <c r="X174" s="185" t="e">
        <f t="shared" ca="1" si="75"/>
        <v>#VALUE!</v>
      </c>
      <c r="Y174" s="185" t="e">
        <f t="shared" ca="1" si="75"/>
        <v>#VALUE!</v>
      </c>
      <c r="Z174" s="185" t="e">
        <f t="shared" ca="1" si="75"/>
        <v>#VALUE!</v>
      </c>
      <c r="AA174" s="185" t="e">
        <f t="shared" ref="AA174:AP189" ca="1" si="76">AA$173/Z$173*Z174</f>
        <v>#VALUE!</v>
      </c>
      <c r="AB174" s="185" t="e">
        <f t="shared" ca="1" si="76"/>
        <v>#VALUE!</v>
      </c>
      <c r="AC174" s="185" t="e">
        <f t="shared" ca="1" si="76"/>
        <v>#VALUE!</v>
      </c>
      <c r="AD174" s="185" t="e">
        <f t="shared" ca="1" si="76"/>
        <v>#VALUE!</v>
      </c>
      <c r="AE174" s="185" t="e">
        <f t="shared" ca="1" si="76"/>
        <v>#VALUE!</v>
      </c>
      <c r="AF174" s="185" t="e">
        <f t="shared" ca="1" si="76"/>
        <v>#VALUE!</v>
      </c>
      <c r="AG174" s="185" t="e">
        <f t="shared" ca="1" si="76"/>
        <v>#VALUE!</v>
      </c>
      <c r="AH174" s="185" t="e">
        <f t="shared" ca="1" si="76"/>
        <v>#VALUE!</v>
      </c>
      <c r="AI174" s="185" t="e">
        <f t="shared" ca="1" si="76"/>
        <v>#VALUE!</v>
      </c>
      <c r="AJ174" s="185" t="e">
        <f t="shared" ca="1" si="76"/>
        <v>#VALUE!</v>
      </c>
      <c r="AK174" s="185" t="e">
        <f t="shared" ca="1" si="76"/>
        <v>#VALUE!</v>
      </c>
      <c r="AL174" s="185" t="e">
        <f t="shared" ca="1" si="76"/>
        <v>#VALUE!</v>
      </c>
      <c r="AM174" s="185" t="e">
        <f t="shared" ca="1" si="76"/>
        <v>#VALUE!</v>
      </c>
      <c r="AN174" s="185" t="e">
        <f t="shared" ca="1" si="76"/>
        <v>#VALUE!</v>
      </c>
      <c r="AO174" s="185" t="e">
        <f t="shared" ca="1" si="76"/>
        <v>#VALUE!</v>
      </c>
      <c r="AP174" s="185" t="e">
        <f t="shared" ca="1" si="76"/>
        <v>#VALUE!</v>
      </c>
    </row>
    <row r="175" spans="1:42">
      <c r="A175" s="57" t="str">
        <f>'[4]TS BYDem'!A114</f>
        <v>*</v>
      </c>
      <c r="B175" s="185" t="s">
        <v>288</v>
      </c>
      <c r="C175" s="185" t="s">
        <v>137</v>
      </c>
      <c r="D175" s="185" t="str">
        <f>'[4]TS BYDem'!D114</f>
        <v>INMA</v>
      </c>
      <c r="E175" s="185" t="s">
        <v>137</v>
      </c>
      <c r="F175" s="185" t="s">
        <v>137</v>
      </c>
      <c r="G175" s="185" t="s">
        <v>137</v>
      </c>
      <c r="H175" s="185" t="s">
        <v>137</v>
      </c>
      <c r="I175" s="185">
        <v>0</v>
      </c>
      <c r="J175" s="185" t="str">
        <f>INDEX('[4]TS BYDem'!$J$10:$J$203,MATCH(D175,'[4]TS BYDem'!$D$10:$D$203,0))</f>
        <v/>
      </c>
      <c r="K175" s="185" t="e">
        <f t="shared" ca="1" si="75"/>
        <v>#VALUE!</v>
      </c>
      <c r="L175" s="185" t="e">
        <f t="shared" ca="1" si="75"/>
        <v>#VALUE!</v>
      </c>
      <c r="M175" s="185" t="e">
        <f t="shared" ca="1" si="75"/>
        <v>#VALUE!</v>
      </c>
      <c r="N175" s="185" t="e">
        <f t="shared" ca="1" si="75"/>
        <v>#VALUE!</v>
      </c>
      <c r="O175" s="185" t="e">
        <f t="shared" ca="1" si="75"/>
        <v>#VALUE!</v>
      </c>
      <c r="P175" s="185" t="e">
        <f t="shared" ca="1" si="75"/>
        <v>#VALUE!</v>
      </c>
      <c r="Q175" s="185" t="e">
        <f t="shared" ca="1" si="75"/>
        <v>#VALUE!</v>
      </c>
      <c r="R175" s="185" t="e">
        <f t="shared" ca="1" si="75"/>
        <v>#VALUE!</v>
      </c>
      <c r="S175" s="185" t="e">
        <f t="shared" ca="1" si="75"/>
        <v>#VALUE!</v>
      </c>
      <c r="T175" s="185" t="e">
        <f t="shared" ca="1" si="75"/>
        <v>#VALUE!</v>
      </c>
      <c r="U175" s="185" t="e">
        <f t="shared" ca="1" si="75"/>
        <v>#VALUE!</v>
      </c>
      <c r="V175" s="185" t="e">
        <f t="shared" ca="1" si="75"/>
        <v>#VALUE!</v>
      </c>
      <c r="W175" s="185" t="e">
        <f t="shared" ca="1" si="75"/>
        <v>#VALUE!</v>
      </c>
      <c r="X175" s="185" t="e">
        <f t="shared" ca="1" si="75"/>
        <v>#VALUE!</v>
      </c>
      <c r="Y175" s="185" t="e">
        <f t="shared" ca="1" si="75"/>
        <v>#VALUE!</v>
      </c>
      <c r="Z175" s="185" t="e">
        <f t="shared" ca="1" si="75"/>
        <v>#VALUE!</v>
      </c>
      <c r="AA175" s="185" t="e">
        <f t="shared" ca="1" si="76"/>
        <v>#VALUE!</v>
      </c>
      <c r="AB175" s="185" t="e">
        <f t="shared" ca="1" si="76"/>
        <v>#VALUE!</v>
      </c>
      <c r="AC175" s="185" t="e">
        <f t="shared" ca="1" si="76"/>
        <v>#VALUE!</v>
      </c>
      <c r="AD175" s="185" t="e">
        <f t="shared" ca="1" si="76"/>
        <v>#VALUE!</v>
      </c>
      <c r="AE175" s="185" t="e">
        <f t="shared" ca="1" si="76"/>
        <v>#VALUE!</v>
      </c>
      <c r="AF175" s="185" t="e">
        <f t="shared" ca="1" si="76"/>
        <v>#VALUE!</v>
      </c>
      <c r="AG175" s="185" t="e">
        <f t="shared" ca="1" si="76"/>
        <v>#VALUE!</v>
      </c>
      <c r="AH175" s="185" t="e">
        <f t="shared" ca="1" si="76"/>
        <v>#VALUE!</v>
      </c>
      <c r="AI175" s="185" t="e">
        <f t="shared" ca="1" si="76"/>
        <v>#VALUE!</v>
      </c>
      <c r="AJ175" s="185" t="e">
        <f t="shared" ca="1" si="76"/>
        <v>#VALUE!</v>
      </c>
      <c r="AK175" s="185" t="e">
        <f t="shared" ca="1" si="76"/>
        <v>#VALUE!</v>
      </c>
      <c r="AL175" s="185" t="e">
        <f t="shared" ca="1" si="76"/>
        <v>#VALUE!</v>
      </c>
      <c r="AM175" s="185" t="e">
        <f t="shared" ca="1" si="76"/>
        <v>#VALUE!</v>
      </c>
      <c r="AN175" s="185" t="e">
        <f t="shared" ca="1" si="76"/>
        <v>#VALUE!</v>
      </c>
      <c r="AO175" s="185" t="e">
        <f t="shared" ca="1" si="76"/>
        <v>#VALUE!</v>
      </c>
      <c r="AP175" s="185" t="e">
        <f t="shared" ca="1" si="76"/>
        <v>#VALUE!</v>
      </c>
    </row>
    <row r="176" spans="1:42">
      <c r="A176" s="57" t="str">
        <f>'[4]TS BYDem'!A115</f>
        <v>*</v>
      </c>
      <c r="B176" s="185" t="s">
        <v>288</v>
      </c>
      <c r="C176" s="185" t="s">
        <v>137</v>
      </c>
      <c r="D176" s="185" t="str">
        <f>'[4]TS BYDem'!D115</f>
        <v>INML</v>
      </c>
      <c r="E176" s="185" t="s">
        <v>137</v>
      </c>
      <c r="F176" s="185" t="s">
        <v>137</v>
      </c>
      <c r="G176" s="185" t="s">
        <v>137</v>
      </c>
      <c r="H176" s="185" t="s">
        <v>137</v>
      </c>
      <c r="I176" s="185">
        <v>0</v>
      </c>
      <c r="J176" s="185" t="str">
        <f>INDEX('[4]TS BYDem'!$J$10:$J$203,MATCH(D176,'[4]TS BYDem'!$D$10:$D$203,0))</f>
        <v/>
      </c>
      <c r="K176" s="185" t="e">
        <f t="shared" ca="1" si="75"/>
        <v>#VALUE!</v>
      </c>
      <c r="L176" s="185" t="e">
        <f t="shared" ca="1" si="75"/>
        <v>#VALUE!</v>
      </c>
      <c r="M176" s="185" t="e">
        <f t="shared" ca="1" si="75"/>
        <v>#VALUE!</v>
      </c>
      <c r="N176" s="185" t="e">
        <f t="shared" ca="1" si="75"/>
        <v>#VALUE!</v>
      </c>
      <c r="O176" s="185" t="e">
        <f t="shared" ca="1" si="75"/>
        <v>#VALUE!</v>
      </c>
      <c r="P176" s="185" t="e">
        <f t="shared" ca="1" si="75"/>
        <v>#VALUE!</v>
      </c>
      <c r="Q176" s="185" t="e">
        <f t="shared" ca="1" si="75"/>
        <v>#VALUE!</v>
      </c>
      <c r="R176" s="185" t="e">
        <f t="shared" ca="1" si="75"/>
        <v>#VALUE!</v>
      </c>
      <c r="S176" s="185" t="e">
        <f t="shared" ca="1" si="75"/>
        <v>#VALUE!</v>
      </c>
      <c r="T176" s="185" t="e">
        <f t="shared" ca="1" si="75"/>
        <v>#VALUE!</v>
      </c>
      <c r="U176" s="185" t="e">
        <f t="shared" ca="1" si="75"/>
        <v>#VALUE!</v>
      </c>
      <c r="V176" s="185" t="e">
        <f t="shared" ca="1" si="75"/>
        <v>#VALUE!</v>
      </c>
      <c r="W176" s="185" t="e">
        <f t="shared" ca="1" si="75"/>
        <v>#VALUE!</v>
      </c>
      <c r="X176" s="185" t="e">
        <f t="shared" ca="1" si="75"/>
        <v>#VALUE!</v>
      </c>
      <c r="Y176" s="185" t="e">
        <f t="shared" ca="1" si="75"/>
        <v>#VALUE!</v>
      </c>
      <c r="Z176" s="185" t="e">
        <f t="shared" ca="1" si="75"/>
        <v>#VALUE!</v>
      </c>
      <c r="AA176" s="185" t="e">
        <f t="shared" ca="1" si="76"/>
        <v>#VALUE!</v>
      </c>
      <c r="AB176" s="185" t="e">
        <f t="shared" ca="1" si="76"/>
        <v>#VALUE!</v>
      </c>
      <c r="AC176" s="185" t="e">
        <f t="shared" ca="1" si="76"/>
        <v>#VALUE!</v>
      </c>
      <c r="AD176" s="185" t="e">
        <f t="shared" ca="1" si="76"/>
        <v>#VALUE!</v>
      </c>
      <c r="AE176" s="185" t="e">
        <f t="shared" ca="1" si="76"/>
        <v>#VALUE!</v>
      </c>
      <c r="AF176" s="185" t="e">
        <f t="shared" ca="1" si="76"/>
        <v>#VALUE!</v>
      </c>
      <c r="AG176" s="185" t="e">
        <f t="shared" ca="1" si="76"/>
        <v>#VALUE!</v>
      </c>
      <c r="AH176" s="185" t="e">
        <f t="shared" ca="1" si="76"/>
        <v>#VALUE!</v>
      </c>
      <c r="AI176" s="185" t="e">
        <f t="shared" ca="1" si="76"/>
        <v>#VALUE!</v>
      </c>
      <c r="AJ176" s="185" t="e">
        <f t="shared" ca="1" si="76"/>
        <v>#VALUE!</v>
      </c>
      <c r="AK176" s="185" t="e">
        <f t="shared" ca="1" si="76"/>
        <v>#VALUE!</v>
      </c>
      <c r="AL176" s="185" t="e">
        <f t="shared" ca="1" si="76"/>
        <v>#VALUE!</v>
      </c>
      <c r="AM176" s="185" t="e">
        <f t="shared" ca="1" si="76"/>
        <v>#VALUE!</v>
      </c>
      <c r="AN176" s="185" t="e">
        <f t="shared" ca="1" si="76"/>
        <v>#VALUE!</v>
      </c>
      <c r="AO176" s="185" t="e">
        <f t="shared" ca="1" si="76"/>
        <v>#VALUE!</v>
      </c>
      <c r="AP176" s="185" t="e">
        <f t="shared" ca="1" si="76"/>
        <v>#VALUE!</v>
      </c>
    </row>
    <row r="177" spans="1:42">
      <c r="A177" s="57" t="str">
        <f>'[4]TS BYDem'!A116</f>
        <v>*</v>
      </c>
      <c r="B177" s="185" t="s">
        <v>288</v>
      </c>
      <c r="C177" s="185" t="s">
        <v>137</v>
      </c>
      <c r="D177" s="185" t="str">
        <f>'[4]TS BYDem'!D116</f>
        <v>INMC</v>
      </c>
      <c r="E177" s="185" t="s">
        <v>137</v>
      </c>
      <c r="F177" s="185" t="s">
        <v>137</v>
      </c>
      <c r="G177" s="185" t="s">
        <v>137</v>
      </c>
      <c r="H177" s="185" t="s">
        <v>137</v>
      </c>
      <c r="I177" s="185">
        <v>0</v>
      </c>
      <c r="J177" s="185" t="str">
        <f>INDEX('[4]TS BYDem'!$J$10:$J$203,MATCH(D177,'[4]TS BYDem'!$D$10:$D$203,0))</f>
        <v/>
      </c>
      <c r="K177" s="185" t="e">
        <f t="shared" ca="1" si="75"/>
        <v>#VALUE!</v>
      </c>
      <c r="L177" s="185" t="e">
        <f t="shared" ca="1" si="75"/>
        <v>#VALUE!</v>
      </c>
      <c r="M177" s="185" t="e">
        <f t="shared" ca="1" si="75"/>
        <v>#VALUE!</v>
      </c>
      <c r="N177" s="185" t="e">
        <f t="shared" ca="1" si="75"/>
        <v>#VALUE!</v>
      </c>
      <c r="O177" s="185" t="e">
        <f t="shared" ca="1" si="75"/>
        <v>#VALUE!</v>
      </c>
      <c r="P177" s="185" t="e">
        <f t="shared" ca="1" si="75"/>
        <v>#VALUE!</v>
      </c>
      <c r="Q177" s="185" t="e">
        <f t="shared" ca="1" si="75"/>
        <v>#VALUE!</v>
      </c>
      <c r="R177" s="185" t="e">
        <f t="shared" ca="1" si="75"/>
        <v>#VALUE!</v>
      </c>
      <c r="S177" s="185" t="e">
        <f t="shared" ca="1" si="75"/>
        <v>#VALUE!</v>
      </c>
      <c r="T177" s="185" t="e">
        <f t="shared" ca="1" si="75"/>
        <v>#VALUE!</v>
      </c>
      <c r="U177" s="185" t="e">
        <f t="shared" ca="1" si="75"/>
        <v>#VALUE!</v>
      </c>
      <c r="V177" s="185" t="e">
        <f t="shared" ca="1" si="75"/>
        <v>#VALUE!</v>
      </c>
      <c r="W177" s="185" t="e">
        <f t="shared" ca="1" si="75"/>
        <v>#VALUE!</v>
      </c>
      <c r="X177" s="185" t="e">
        <f t="shared" ca="1" si="75"/>
        <v>#VALUE!</v>
      </c>
      <c r="Y177" s="185" t="e">
        <f t="shared" ca="1" si="75"/>
        <v>#VALUE!</v>
      </c>
      <c r="Z177" s="185" t="e">
        <f t="shared" ca="1" si="75"/>
        <v>#VALUE!</v>
      </c>
      <c r="AA177" s="185" t="e">
        <f t="shared" ca="1" si="76"/>
        <v>#VALUE!</v>
      </c>
      <c r="AB177" s="185" t="e">
        <f t="shared" ca="1" si="76"/>
        <v>#VALUE!</v>
      </c>
      <c r="AC177" s="185" t="e">
        <f t="shared" ca="1" si="76"/>
        <v>#VALUE!</v>
      </c>
      <c r="AD177" s="185" t="e">
        <f t="shared" ca="1" si="76"/>
        <v>#VALUE!</v>
      </c>
      <c r="AE177" s="185" t="e">
        <f t="shared" ca="1" si="76"/>
        <v>#VALUE!</v>
      </c>
      <c r="AF177" s="185" t="e">
        <f t="shared" ca="1" si="76"/>
        <v>#VALUE!</v>
      </c>
      <c r="AG177" s="185" t="e">
        <f t="shared" ca="1" si="76"/>
        <v>#VALUE!</v>
      </c>
      <c r="AH177" s="185" t="e">
        <f t="shared" ca="1" si="76"/>
        <v>#VALUE!</v>
      </c>
      <c r="AI177" s="185" t="e">
        <f t="shared" ca="1" si="76"/>
        <v>#VALUE!</v>
      </c>
      <c r="AJ177" s="185" t="e">
        <f t="shared" ca="1" si="76"/>
        <v>#VALUE!</v>
      </c>
      <c r="AK177" s="185" t="e">
        <f t="shared" ca="1" si="76"/>
        <v>#VALUE!</v>
      </c>
      <c r="AL177" s="185" t="e">
        <f t="shared" ca="1" si="76"/>
        <v>#VALUE!</v>
      </c>
      <c r="AM177" s="185" t="e">
        <f t="shared" ca="1" si="76"/>
        <v>#VALUE!</v>
      </c>
      <c r="AN177" s="185" t="e">
        <f t="shared" ca="1" si="76"/>
        <v>#VALUE!</v>
      </c>
      <c r="AO177" s="185" t="e">
        <f t="shared" ca="1" si="76"/>
        <v>#VALUE!</v>
      </c>
      <c r="AP177" s="185" t="e">
        <f t="shared" ca="1" si="76"/>
        <v>#VALUE!</v>
      </c>
    </row>
    <row r="178" spans="1:42">
      <c r="A178" s="57" t="str">
        <f>'[4]TS BYDem'!A117</f>
        <v>*</v>
      </c>
      <c r="B178" s="185" t="s">
        <v>288</v>
      </c>
      <c r="C178" s="185" t="s">
        <v>137</v>
      </c>
      <c r="D178" s="185" t="str">
        <f>'[4]TS BYDem'!D117</f>
        <v>INMH</v>
      </c>
      <c r="E178" s="185" t="s">
        <v>137</v>
      </c>
      <c r="F178" s="185" t="s">
        <v>137</v>
      </c>
      <c r="G178" s="185" t="s">
        <v>137</v>
      </c>
      <c r="H178" s="185" t="s">
        <v>137</v>
      </c>
      <c r="I178" s="185">
        <v>0</v>
      </c>
      <c r="J178" s="185" t="str">
        <f>INDEX('[4]TS BYDem'!$J$10:$J$203,MATCH(D178,'[4]TS BYDem'!$D$10:$D$203,0))</f>
        <v/>
      </c>
      <c r="K178" s="185" t="e">
        <f t="shared" ca="1" si="75"/>
        <v>#VALUE!</v>
      </c>
      <c r="L178" s="185" t="e">
        <f t="shared" ca="1" si="75"/>
        <v>#VALUE!</v>
      </c>
      <c r="M178" s="185" t="e">
        <f t="shared" ca="1" si="75"/>
        <v>#VALUE!</v>
      </c>
      <c r="N178" s="185" t="e">
        <f t="shared" ca="1" si="75"/>
        <v>#VALUE!</v>
      </c>
      <c r="O178" s="185" t="e">
        <f t="shared" ca="1" si="75"/>
        <v>#VALUE!</v>
      </c>
      <c r="P178" s="185" t="e">
        <f t="shared" ca="1" si="75"/>
        <v>#VALUE!</v>
      </c>
      <c r="Q178" s="185" t="e">
        <f t="shared" ca="1" si="75"/>
        <v>#VALUE!</v>
      </c>
      <c r="R178" s="185" t="e">
        <f t="shared" ca="1" si="75"/>
        <v>#VALUE!</v>
      </c>
      <c r="S178" s="185" t="e">
        <f t="shared" ca="1" si="75"/>
        <v>#VALUE!</v>
      </c>
      <c r="T178" s="185" t="e">
        <f t="shared" ca="1" si="75"/>
        <v>#VALUE!</v>
      </c>
      <c r="U178" s="185" t="e">
        <f t="shared" ca="1" si="75"/>
        <v>#VALUE!</v>
      </c>
      <c r="V178" s="185" t="e">
        <f t="shared" ca="1" si="75"/>
        <v>#VALUE!</v>
      </c>
      <c r="W178" s="185" t="e">
        <f t="shared" ca="1" si="75"/>
        <v>#VALUE!</v>
      </c>
      <c r="X178" s="185" t="e">
        <f t="shared" ca="1" si="75"/>
        <v>#VALUE!</v>
      </c>
      <c r="Y178" s="185" t="e">
        <f t="shared" ca="1" si="75"/>
        <v>#VALUE!</v>
      </c>
      <c r="Z178" s="185" t="e">
        <f t="shared" ca="1" si="75"/>
        <v>#VALUE!</v>
      </c>
      <c r="AA178" s="185" t="e">
        <f t="shared" ca="1" si="76"/>
        <v>#VALUE!</v>
      </c>
      <c r="AB178" s="185" t="e">
        <f t="shared" ca="1" si="76"/>
        <v>#VALUE!</v>
      </c>
      <c r="AC178" s="185" t="e">
        <f t="shared" ca="1" si="76"/>
        <v>#VALUE!</v>
      </c>
      <c r="AD178" s="185" t="e">
        <f t="shared" ca="1" si="76"/>
        <v>#VALUE!</v>
      </c>
      <c r="AE178" s="185" t="e">
        <f t="shared" ca="1" si="76"/>
        <v>#VALUE!</v>
      </c>
      <c r="AF178" s="185" t="e">
        <f t="shared" ca="1" si="76"/>
        <v>#VALUE!</v>
      </c>
      <c r="AG178" s="185" t="e">
        <f t="shared" ca="1" si="76"/>
        <v>#VALUE!</v>
      </c>
      <c r="AH178" s="185" t="e">
        <f t="shared" ca="1" si="76"/>
        <v>#VALUE!</v>
      </c>
      <c r="AI178" s="185" t="e">
        <f t="shared" ca="1" si="76"/>
        <v>#VALUE!</v>
      </c>
      <c r="AJ178" s="185" t="e">
        <f t="shared" ca="1" si="76"/>
        <v>#VALUE!</v>
      </c>
      <c r="AK178" s="185" t="e">
        <f t="shared" ca="1" si="76"/>
        <v>#VALUE!</v>
      </c>
      <c r="AL178" s="185" t="e">
        <f t="shared" ca="1" si="76"/>
        <v>#VALUE!</v>
      </c>
      <c r="AM178" s="185" t="e">
        <f t="shared" ca="1" si="76"/>
        <v>#VALUE!</v>
      </c>
      <c r="AN178" s="185" t="e">
        <f t="shared" ca="1" si="76"/>
        <v>#VALUE!</v>
      </c>
      <c r="AO178" s="185" t="e">
        <f t="shared" ca="1" si="76"/>
        <v>#VALUE!</v>
      </c>
      <c r="AP178" s="185" t="e">
        <f t="shared" ca="1" si="76"/>
        <v>#VALUE!</v>
      </c>
    </row>
    <row r="179" spans="1:42">
      <c r="A179" s="57" t="str">
        <f>'[4]TS BYDem'!A118</f>
        <v>*</v>
      </c>
      <c r="B179" s="185" t="s">
        <v>288</v>
      </c>
      <c r="C179" s="185" t="s">
        <v>137</v>
      </c>
      <c r="D179" s="185" t="str">
        <f>'[4]TS BYDem'!D118</f>
        <v>INMP</v>
      </c>
      <c r="E179" s="185" t="s">
        <v>137</v>
      </c>
      <c r="F179" s="185" t="s">
        <v>137</v>
      </c>
      <c r="G179" s="185" t="s">
        <v>137</v>
      </c>
      <c r="H179" s="185" t="s">
        <v>137</v>
      </c>
      <c r="I179" s="185">
        <v>0</v>
      </c>
      <c r="J179" s="185" t="str">
        <f>INDEX('[4]TS BYDem'!$J$10:$J$203,MATCH(D179,'[4]TS BYDem'!$D$10:$D$203,0))</f>
        <v/>
      </c>
      <c r="K179" s="185" t="e">
        <f t="shared" ca="1" si="75"/>
        <v>#VALUE!</v>
      </c>
      <c r="L179" s="185" t="e">
        <f t="shared" ca="1" si="75"/>
        <v>#VALUE!</v>
      </c>
      <c r="M179" s="185" t="e">
        <f t="shared" ca="1" si="75"/>
        <v>#VALUE!</v>
      </c>
      <c r="N179" s="185" t="e">
        <f t="shared" ca="1" si="75"/>
        <v>#VALUE!</v>
      </c>
      <c r="O179" s="185" t="e">
        <f t="shared" ca="1" si="75"/>
        <v>#VALUE!</v>
      </c>
      <c r="P179" s="185" t="e">
        <f t="shared" ca="1" si="75"/>
        <v>#VALUE!</v>
      </c>
      <c r="Q179" s="185" t="e">
        <f t="shared" ca="1" si="75"/>
        <v>#VALUE!</v>
      </c>
      <c r="R179" s="185" t="e">
        <f t="shared" ca="1" si="75"/>
        <v>#VALUE!</v>
      </c>
      <c r="S179" s="185" t="e">
        <f t="shared" ca="1" si="75"/>
        <v>#VALUE!</v>
      </c>
      <c r="T179" s="185" t="e">
        <f t="shared" ca="1" si="75"/>
        <v>#VALUE!</v>
      </c>
      <c r="U179" s="185" t="e">
        <f t="shared" ca="1" si="75"/>
        <v>#VALUE!</v>
      </c>
      <c r="V179" s="185" t="e">
        <f t="shared" ca="1" si="75"/>
        <v>#VALUE!</v>
      </c>
      <c r="W179" s="185" t="e">
        <f t="shared" ca="1" si="75"/>
        <v>#VALUE!</v>
      </c>
      <c r="X179" s="185" t="e">
        <f t="shared" ca="1" si="75"/>
        <v>#VALUE!</v>
      </c>
      <c r="Y179" s="185" t="e">
        <f t="shared" ca="1" si="75"/>
        <v>#VALUE!</v>
      </c>
      <c r="Z179" s="185" t="e">
        <f t="shared" ca="1" si="75"/>
        <v>#VALUE!</v>
      </c>
      <c r="AA179" s="185" t="e">
        <f t="shared" ca="1" si="76"/>
        <v>#VALUE!</v>
      </c>
      <c r="AB179" s="185" t="e">
        <f t="shared" ca="1" si="76"/>
        <v>#VALUE!</v>
      </c>
      <c r="AC179" s="185" t="e">
        <f t="shared" ca="1" si="76"/>
        <v>#VALUE!</v>
      </c>
      <c r="AD179" s="185" t="e">
        <f t="shared" ca="1" si="76"/>
        <v>#VALUE!</v>
      </c>
      <c r="AE179" s="185" t="e">
        <f t="shared" ca="1" si="76"/>
        <v>#VALUE!</v>
      </c>
      <c r="AF179" s="185" t="e">
        <f t="shared" ca="1" si="76"/>
        <v>#VALUE!</v>
      </c>
      <c r="AG179" s="185" t="e">
        <f t="shared" ca="1" si="76"/>
        <v>#VALUE!</v>
      </c>
      <c r="AH179" s="185" t="e">
        <f t="shared" ca="1" si="76"/>
        <v>#VALUE!</v>
      </c>
      <c r="AI179" s="185" t="e">
        <f t="shared" ca="1" si="76"/>
        <v>#VALUE!</v>
      </c>
      <c r="AJ179" s="185" t="e">
        <f t="shared" ca="1" si="76"/>
        <v>#VALUE!</v>
      </c>
      <c r="AK179" s="185" t="e">
        <f t="shared" ca="1" si="76"/>
        <v>#VALUE!</v>
      </c>
      <c r="AL179" s="185" t="e">
        <f t="shared" ca="1" si="76"/>
        <v>#VALUE!</v>
      </c>
      <c r="AM179" s="185" t="e">
        <f t="shared" ca="1" si="76"/>
        <v>#VALUE!</v>
      </c>
      <c r="AN179" s="185" t="e">
        <f t="shared" ca="1" si="76"/>
        <v>#VALUE!</v>
      </c>
      <c r="AO179" s="185" t="e">
        <f t="shared" ca="1" si="76"/>
        <v>#VALUE!</v>
      </c>
      <c r="AP179" s="185" t="e">
        <f t="shared" ca="1" si="76"/>
        <v>#VALUE!</v>
      </c>
    </row>
    <row r="180" spans="1:42">
      <c r="A180" s="57" t="str">
        <f>'[4]TS BYDem'!A119</f>
        <v>*</v>
      </c>
      <c r="B180" s="185" t="s">
        <v>288</v>
      </c>
      <c r="C180" s="185" t="s">
        <v>137</v>
      </c>
      <c r="D180" s="185" t="str">
        <f>'[4]TS BYDem'!D119</f>
        <v>INMF</v>
      </c>
      <c r="E180" s="185" t="s">
        <v>137</v>
      </c>
      <c r="F180" s="185" t="s">
        <v>137</v>
      </c>
      <c r="G180" s="185" t="s">
        <v>137</v>
      </c>
      <c r="H180" s="185" t="s">
        <v>137</v>
      </c>
      <c r="I180" s="185">
        <v>0</v>
      </c>
      <c r="J180" s="185" t="str">
        <f>INDEX('[4]TS BYDem'!$J$10:$J$203,MATCH(D180,'[4]TS BYDem'!$D$10:$D$203,0))</f>
        <v/>
      </c>
      <c r="K180" s="185" t="e">
        <f t="shared" ca="1" si="75"/>
        <v>#VALUE!</v>
      </c>
      <c r="L180" s="185" t="e">
        <f t="shared" ca="1" si="75"/>
        <v>#VALUE!</v>
      </c>
      <c r="M180" s="185" t="e">
        <f t="shared" ca="1" si="75"/>
        <v>#VALUE!</v>
      </c>
      <c r="N180" s="185" t="e">
        <f t="shared" ca="1" si="75"/>
        <v>#VALUE!</v>
      </c>
      <c r="O180" s="185" t="e">
        <f t="shared" ca="1" si="75"/>
        <v>#VALUE!</v>
      </c>
      <c r="P180" s="185" t="e">
        <f t="shared" ca="1" si="75"/>
        <v>#VALUE!</v>
      </c>
      <c r="Q180" s="185" t="e">
        <f t="shared" ca="1" si="75"/>
        <v>#VALUE!</v>
      </c>
      <c r="R180" s="185" t="e">
        <f t="shared" ca="1" si="75"/>
        <v>#VALUE!</v>
      </c>
      <c r="S180" s="185" t="e">
        <f t="shared" ca="1" si="75"/>
        <v>#VALUE!</v>
      </c>
      <c r="T180" s="185" t="e">
        <f t="shared" ca="1" si="75"/>
        <v>#VALUE!</v>
      </c>
      <c r="U180" s="185" t="e">
        <f t="shared" ca="1" si="75"/>
        <v>#VALUE!</v>
      </c>
      <c r="V180" s="185" t="e">
        <f t="shared" ca="1" si="75"/>
        <v>#VALUE!</v>
      </c>
      <c r="W180" s="185" t="e">
        <f t="shared" ca="1" si="75"/>
        <v>#VALUE!</v>
      </c>
      <c r="X180" s="185" t="e">
        <f t="shared" ca="1" si="75"/>
        <v>#VALUE!</v>
      </c>
      <c r="Y180" s="185" t="e">
        <f t="shared" ca="1" si="75"/>
        <v>#VALUE!</v>
      </c>
      <c r="Z180" s="185" t="e">
        <f t="shared" ca="1" si="75"/>
        <v>#VALUE!</v>
      </c>
      <c r="AA180" s="185" t="e">
        <f t="shared" ca="1" si="76"/>
        <v>#VALUE!</v>
      </c>
      <c r="AB180" s="185" t="e">
        <f t="shared" ca="1" si="76"/>
        <v>#VALUE!</v>
      </c>
      <c r="AC180" s="185" t="e">
        <f t="shared" ca="1" si="76"/>
        <v>#VALUE!</v>
      </c>
      <c r="AD180" s="185" t="e">
        <f t="shared" ca="1" si="76"/>
        <v>#VALUE!</v>
      </c>
      <c r="AE180" s="185" t="e">
        <f t="shared" ca="1" si="76"/>
        <v>#VALUE!</v>
      </c>
      <c r="AF180" s="185" t="e">
        <f t="shared" ca="1" si="76"/>
        <v>#VALUE!</v>
      </c>
      <c r="AG180" s="185" t="e">
        <f t="shared" ca="1" si="76"/>
        <v>#VALUE!</v>
      </c>
      <c r="AH180" s="185" t="e">
        <f t="shared" ca="1" si="76"/>
        <v>#VALUE!</v>
      </c>
      <c r="AI180" s="185" t="e">
        <f t="shared" ca="1" si="76"/>
        <v>#VALUE!</v>
      </c>
      <c r="AJ180" s="185" t="e">
        <f t="shared" ca="1" si="76"/>
        <v>#VALUE!</v>
      </c>
      <c r="AK180" s="185" t="e">
        <f t="shared" ca="1" si="76"/>
        <v>#VALUE!</v>
      </c>
      <c r="AL180" s="185" t="e">
        <f t="shared" ca="1" si="76"/>
        <v>#VALUE!</v>
      </c>
      <c r="AM180" s="185" t="e">
        <f t="shared" ca="1" si="76"/>
        <v>#VALUE!</v>
      </c>
      <c r="AN180" s="185" t="e">
        <f t="shared" ca="1" si="76"/>
        <v>#VALUE!</v>
      </c>
      <c r="AO180" s="185" t="e">
        <f t="shared" ca="1" si="76"/>
        <v>#VALUE!</v>
      </c>
      <c r="AP180" s="185" t="e">
        <f t="shared" ca="1" si="76"/>
        <v>#VALUE!</v>
      </c>
    </row>
    <row r="181" spans="1:42">
      <c r="A181" s="57" t="str">
        <f>'[4]TS BYDem'!A120</f>
        <v>*</v>
      </c>
      <c r="B181" s="185" t="s">
        <v>288</v>
      </c>
      <c r="C181" s="185" t="s">
        <v>137</v>
      </c>
      <c r="D181" s="185" t="str">
        <f>'[4]TS BYDem'!D120</f>
        <v>INMO</v>
      </c>
      <c r="E181" s="185" t="s">
        <v>137</v>
      </c>
      <c r="F181" s="185" t="s">
        <v>137</v>
      </c>
      <c r="G181" s="185" t="s">
        <v>137</v>
      </c>
      <c r="H181" s="185" t="s">
        <v>137</v>
      </c>
      <c r="I181" s="185">
        <v>0</v>
      </c>
      <c r="J181" s="185" t="str">
        <f>INDEX('[4]TS BYDem'!$J$10:$J$203,MATCH(D181,'[4]TS BYDem'!$D$10:$D$203,0))</f>
        <v/>
      </c>
      <c r="K181" s="185" t="e">
        <f t="shared" ca="1" si="75"/>
        <v>#VALUE!</v>
      </c>
      <c r="L181" s="185" t="e">
        <f t="shared" ca="1" si="75"/>
        <v>#VALUE!</v>
      </c>
      <c r="M181" s="185" t="e">
        <f t="shared" ca="1" si="75"/>
        <v>#VALUE!</v>
      </c>
      <c r="N181" s="185" t="e">
        <f t="shared" ca="1" si="75"/>
        <v>#VALUE!</v>
      </c>
      <c r="O181" s="185" t="e">
        <f t="shared" ca="1" si="75"/>
        <v>#VALUE!</v>
      </c>
      <c r="P181" s="185" t="e">
        <f t="shared" ca="1" si="75"/>
        <v>#VALUE!</v>
      </c>
      <c r="Q181" s="185" t="e">
        <f t="shared" ca="1" si="75"/>
        <v>#VALUE!</v>
      </c>
      <c r="R181" s="185" t="e">
        <f t="shared" ca="1" si="75"/>
        <v>#VALUE!</v>
      </c>
      <c r="S181" s="185" t="e">
        <f t="shared" ca="1" si="75"/>
        <v>#VALUE!</v>
      </c>
      <c r="T181" s="185" t="e">
        <f t="shared" ca="1" si="75"/>
        <v>#VALUE!</v>
      </c>
      <c r="U181" s="185" t="e">
        <f t="shared" ca="1" si="75"/>
        <v>#VALUE!</v>
      </c>
      <c r="V181" s="185" t="e">
        <f t="shared" ca="1" si="75"/>
        <v>#VALUE!</v>
      </c>
      <c r="W181" s="185" t="e">
        <f t="shared" ca="1" si="75"/>
        <v>#VALUE!</v>
      </c>
      <c r="X181" s="185" t="e">
        <f t="shared" ca="1" si="75"/>
        <v>#VALUE!</v>
      </c>
      <c r="Y181" s="185" t="e">
        <f t="shared" ca="1" si="75"/>
        <v>#VALUE!</v>
      </c>
      <c r="Z181" s="185" t="e">
        <f t="shared" ca="1" si="75"/>
        <v>#VALUE!</v>
      </c>
      <c r="AA181" s="185" t="e">
        <f t="shared" ca="1" si="76"/>
        <v>#VALUE!</v>
      </c>
      <c r="AB181" s="185" t="e">
        <f t="shared" ca="1" si="76"/>
        <v>#VALUE!</v>
      </c>
      <c r="AC181" s="185" t="e">
        <f t="shared" ca="1" si="76"/>
        <v>#VALUE!</v>
      </c>
      <c r="AD181" s="185" t="e">
        <f t="shared" ca="1" si="76"/>
        <v>#VALUE!</v>
      </c>
      <c r="AE181" s="185" t="e">
        <f t="shared" ca="1" si="76"/>
        <v>#VALUE!</v>
      </c>
      <c r="AF181" s="185" t="e">
        <f t="shared" ca="1" si="76"/>
        <v>#VALUE!</v>
      </c>
      <c r="AG181" s="185" t="e">
        <f t="shared" ca="1" si="76"/>
        <v>#VALUE!</v>
      </c>
      <c r="AH181" s="185" t="e">
        <f t="shared" ca="1" si="76"/>
        <v>#VALUE!</v>
      </c>
      <c r="AI181" s="185" t="e">
        <f t="shared" ca="1" si="76"/>
        <v>#VALUE!</v>
      </c>
      <c r="AJ181" s="185" t="e">
        <f t="shared" ca="1" si="76"/>
        <v>#VALUE!</v>
      </c>
      <c r="AK181" s="185" t="e">
        <f t="shared" ca="1" si="76"/>
        <v>#VALUE!</v>
      </c>
      <c r="AL181" s="185" t="e">
        <f t="shared" ca="1" si="76"/>
        <v>#VALUE!</v>
      </c>
      <c r="AM181" s="185" t="e">
        <f t="shared" ca="1" si="76"/>
        <v>#VALUE!</v>
      </c>
      <c r="AN181" s="185" t="e">
        <f t="shared" ca="1" si="76"/>
        <v>#VALUE!</v>
      </c>
      <c r="AO181" s="185" t="e">
        <f t="shared" ca="1" si="76"/>
        <v>#VALUE!</v>
      </c>
      <c r="AP181" s="185" t="e">
        <f t="shared" ca="1" si="76"/>
        <v>#VALUE!</v>
      </c>
    </row>
    <row r="182" spans="1:42">
      <c r="A182" s="57" t="str">
        <f>'[4]TS BYDem'!A121</f>
        <v>*</v>
      </c>
      <c r="B182" s="185" t="s">
        <v>288</v>
      </c>
      <c r="C182" s="185" t="s">
        <v>137</v>
      </c>
      <c r="D182" s="185" t="str">
        <f>'[4]TS BYDem'!D121</f>
        <v>INME</v>
      </c>
      <c r="E182" s="185" t="s">
        <v>137</v>
      </c>
      <c r="F182" s="185" t="s">
        <v>137</v>
      </c>
      <c r="G182" s="185" t="s">
        <v>137</v>
      </c>
      <c r="H182" s="185" t="s">
        <v>137</v>
      </c>
      <c r="I182" s="185">
        <v>0</v>
      </c>
      <c r="J182" s="185" t="str">
        <f>INDEX('[4]TS BYDem'!$J$10:$J$203,MATCH(D182,'[4]TS BYDem'!$D$10:$D$203,0))</f>
        <v/>
      </c>
      <c r="K182" s="185" t="e">
        <f t="shared" ca="1" si="75"/>
        <v>#VALUE!</v>
      </c>
      <c r="L182" s="185" t="e">
        <f t="shared" ca="1" si="75"/>
        <v>#VALUE!</v>
      </c>
      <c r="M182" s="185" t="e">
        <f t="shared" ca="1" si="75"/>
        <v>#VALUE!</v>
      </c>
      <c r="N182" s="185" t="e">
        <f t="shared" ca="1" si="75"/>
        <v>#VALUE!</v>
      </c>
      <c r="O182" s="185" t="e">
        <f t="shared" ca="1" si="75"/>
        <v>#VALUE!</v>
      </c>
      <c r="P182" s="185" t="e">
        <f t="shared" ca="1" si="75"/>
        <v>#VALUE!</v>
      </c>
      <c r="Q182" s="185" t="e">
        <f t="shared" ca="1" si="75"/>
        <v>#VALUE!</v>
      </c>
      <c r="R182" s="185" t="e">
        <f t="shared" ca="1" si="75"/>
        <v>#VALUE!</v>
      </c>
      <c r="S182" s="185" t="e">
        <f t="shared" ca="1" si="75"/>
        <v>#VALUE!</v>
      </c>
      <c r="T182" s="185" t="e">
        <f t="shared" ca="1" si="75"/>
        <v>#VALUE!</v>
      </c>
      <c r="U182" s="185" t="e">
        <f t="shared" ca="1" si="75"/>
        <v>#VALUE!</v>
      </c>
      <c r="V182" s="185" t="e">
        <f t="shared" ca="1" si="75"/>
        <v>#VALUE!</v>
      </c>
      <c r="W182" s="185" t="e">
        <f t="shared" ca="1" si="75"/>
        <v>#VALUE!</v>
      </c>
      <c r="X182" s="185" t="e">
        <f t="shared" ca="1" si="75"/>
        <v>#VALUE!</v>
      </c>
      <c r="Y182" s="185" t="e">
        <f t="shared" ca="1" si="75"/>
        <v>#VALUE!</v>
      </c>
      <c r="Z182" s="185" t="e">
        <f t="shared" ca="1" si="75"/>
        <v>#VALUE!</v>
      </c>
      <c r="AA182" s="185" t="e">
        <f t="shared" ca="1" si="76"/>
        <v>#VALUE!</v>
      </c>
      <c r="AB182" s="185" t="e">
        <f t="shared" ca="1" si="76"/>
        <v>#VALUE!</v>
      </c>
      <c r="AC182" s="185" t="e">
        <f t="shared" ca="1" si="76"/>
        <v>#VALUE!</v>
      </c>
      <c r="AD182" s="185" t="e">
        <f t="shared" ca="1" si="76"/>
        <v>#VALUE!</v>
      </c>
      <c r="AE182" s="185" t="e">
        <f t="shared" ca="1" si="76"/>
        <v>#VALUE!</v>
      </c>
      <c r="AF182" s="185" t="e">
        <f t="shared" ca="1" si="76"/>
        <v>#VALUE!</v>
      </c>
      <c r="AG182" s="185" t="e">
        <f t="shared" ca="1" si="76"/>
        <v>#VALUE!</v>
      </c>
      <c r="AH182" s="185" t="e">
        <f t="shared" ca="1" si="76"/>
        <v>#VALUE!</v>
      </c>
      <c r="AI182" s="185" t="e">
        <f t="shared" ca="1" si="76"/>
        <v>#VALUE!</v>
      </c>
      <c r="AJ182" s="185" t="e">
        <f t="shared" ca="1" si="76"/>
        <v>#VALUE!</v>
      </c>
      <c r="AK182" s="185" t="e">
        <f t="shared" ca="1" si="76"/>
        <v>#VALUE!</v>
      </c>
      <c r="AL182" s="185" t="e">
        <f t="shared" ca="1" si="76"/>
        <v>#VALUE!</v>
      </c>
      <c r="AM182" s="185" t="e">
        <f t="shared" ca="1" si="76"/>
        <v>#VALUE!</v>
      </c>
      <c r="AN182" s="185" t="e">
        <f t="shared" ca="1" si="76"/>
        <v>#VALUE!</v>
      </c>
      <c r="AO182" s="185" t="e">
        <f t="shared" ca="1" si="76"/>
        <v>#VALUE!</v>
      </c>
      <c r="AP182" s="185" t="e">
        <f t="shared" ca="1" si="76"/>
        <v>#VALUE!</v>
      </c>
    </row>
    <row r="183" spans="1:42">
      <c r="A183" s="57" t="str">
        <f>'[4]TS BYDem'!A122</f>
        <v>*</v>
      </c>
      <c r="B183" s="185" t="s">
        <v>288</v>
      </c>
      <c r="C183" s="185" t="s">
        <v>137</v>
      </c>
      <c r="D183" s="185" t="str">
        <f>'[4]TS BYDem'!D122</f>
        <v xml:space="preserve"> </v>
      </c>
      <c r="E183" s="185" t="s">
        <v>137</v>
      </c>
      <c r="F183" s="185" t="s">
        <v>137</v>
      </c>
      <c r="G183" s="185" t="s">
        <v>137</v>
      </c>
      <c r="H183" s="185" t="s">
        <v>137</v>
      </c>
      <c r="I183" s="185">
        <v>0</v>
      </c>
      <c r="J183" s="185" t="str">
        <f>INDEX('[4]TS BYDem'!$J$10:$J$203,MATCH(D183,'[4]TS BYDem'!$D$10:$D$203,0))</f>
        <v/>
      </c>
      <c r="K183" s="185" t="e">
        <f t="shared" ca="1" si="75"/>
        <v>#VALUE!</v>
      </c>
      <c r="L183" s="185" t="e">
        <f t="shared" ca="1" si="75"/>
        <v>#VALUE!</v>
      </c>
      <c r="M183" s="185" t="e">
        <f t="shared" ca="1" si="75"/>
        <v>#VALUE!</v>
      </c>
      <c r="N183" s="185" t="e">
        <f t="shared" ca="1" si="75"/>
        <v>#VALUE!</v>
      </c>
      <c r="O183" s="185" t="e">
        <f t="shared" ca="1" si="75"/>
        <v>#VALUE!</v>
      </c>
      <c r="P183" s="185" t="e">
        <f t="shared" ca="1" si="75"/>
        <v>#VALUE!</v>
      </c>
      <c r="Q183" s="185" t="e">
        <f t="shared" ca="1" si="75"/>
        <v>#VALUE!</v>
      </c>
      <c r="R183" s="185" t="e">
        <f t="shared" ca="1" si="75"/>
        <v>#VALUE!</v>
      </c>
      <c r="S183" s="185" t="e">
        <f t="shared" ca="1" si="75"/>
        <v>#VALUE!</v>
      </c>
      <c r="T183" s="185" t="e">
        <f t="shared" ca="1" si="75"/>
        <v>#VALUE!</v>
      </c>
      <c r="U183" s="185" t="e">
        <f t="shared" ca="1" si="75"/>
        <v>#VALUE!</v>
      </c>
      <c r="V183" s="185" t="e">
        <f t="shared" ca="1" si="75"/>
        <v>#VALUE!</v>
      </c>
      <c r="W183" s="185" t="e">
        <f t="shared" ca="1" si="75"/>
        <v>#VALUE!</v>
      </c>
      <c r="X183" s="185" t="e">
        <f t="shared" ca="1" si="75"/>
        <v>#VALUE!</v>
      </c>
      <c r="Y183" s="185" t="e">
        <f t="shared" ca="1" si="75"/>
        <v>#VALUE!</v>
      </c>
      <c r="Z183" s="185" t="e">
        <f t="shared" ca="1" si="75"/>
        <v>#VALUE!</v>
      </c>
      <c r="AA183" s="185" t="e">
        <f t="shared" ca="1" si="76"/>
        <v>#VALUE!</v>
      </c>
      <c r="AB183" s="185" t="e">
        <f t="shared" ca="1" si="76"/>
        <v>#VALUE!</v>
      </c>
      <c r="AC183" s="185" t="e">
        <f t="shared" ca="1" si="76"/>
        <v>#VALUE!</v>
      </c>
      <c r="AD183" s="185" t="e">
        <f t="shared" ca="1" si="76"/>
        <v>#VALUE!</v>
      </c>
      <c r="AE183" s="185" t="e">
        <f t="shared" ca="1" si="76"/>
        <v>#VALUE!</v>
      </c>
      <c r="AF183" s="185" t="e">
        <f t="shared" ca="1" si="76"/>
        <v>#VALUE!</v>
      </c>
      <c r="AG183" s="185" t="e">
        <f t="shared" ca="1" si="76"/>
        <v>#VALUE!</v>
      </c>
      <c r="AH183" s="185" t="e">
        <f t="shared" ca="1" si="76"/>
        <v>#VALUE!</v>
      </c>
      <c r="AI183" s="185" t="e">
        <f t="shared" ca="1" si="76"/>
        <v>#VALUE!</v>
      </c>
      <c r="AJ183" s="185" t="e">
        <f t="shared" ca="1" si="76"/>
        <v>#VALUE!</v>
      </c>
      <c r="AK183" s="185" t="e">
        <f t="shared" ca="1" si="76"/>
        <v>#VALUE!</v>
      </c>
      <c r="AL183" s="185" t="e">
        <f t="shared" ca="1" si="76"/>
        <v>#VALUE!</v>
      </c>
      <c r="AM183" s="185" t="e">
        <f t="shared" ca="1" si="76"/>
        <v>#VALUE!</v>
      </c>
      <c r="AN183" s="185" t="e">
        <f t="shared" ca="1" si="76"/>
        <v>#VALUE!</v>
      </c>
      <c r="AO183" s="185" t="e">
        <f t="shared" ca="1" si="76"/>
        <v>#VALUE!</v>
      </c>
      <c r="AP183" s="185" t="e">
        <f t="shared" ca="1" si="76"/>
        <v>#VALUE!</v>
      </c>
    </row>
    <row r="184" spans="1:42">
      <c r="A184" s="57" t="str">
        <f>'[4]TS BYDem'!A123</f>
        <v>*</v>
      </c>
      <c r="B184" s="185" t="s">
        <v>288</v>
      </c>
      <c r="C184" s="185" t="s">
        <v>137</v>
      </c>
      <c r="D184" s="185" t="str">
        <f>'[4]TS BYDem'!D123</f>
        <v>INMS</v>
      </c>
      <c r="E184" s="185" t="s">
        <v>137</v>
      </c>
      <c r="F184" s="185" t="s">
        <v>137</v>
      </c>
      <c r="G184" s="185" t="s">
        <v>137</v>
      </c>
      <c r="H184" s="185" t="s">
        <v>137</v>
      </c>
      <c r="I184" s="185">
        <v>0</v>
      </c>
      <c r="J184" s="185" t="str">
        <f>INDEX('[4]TS BYDem'!$J$10:$J$203,MATCH(D184,'[4]TS BYDem'!$D$10:$D$203,0))</f>
        <v/>
      </c>
      <c r="K184" s="185" t="e">
        <f t="shared" ca="1" si="75"/>
        <v>#VALUE!</v>
      </c>
      <c r="L184" s="185" t="e">
        <f t="shared" ca="1" si="75"/>
        <v>#VALUE!</v>
      </c>
      <c r="M184" s="185" t="e">
        <f t="shared" ca="1" si="75"/>
        <v>#VALUE!</v>
      </c>
      <c r="N184" s="185" t="e">
        <f t="shared" ca="1" si="75"/>
        <v>#VALUE!</v>
      </c>
      <c r="O184" s="185" t="e">
        <f t="shared" ca="1" si="75"/>
        <v>#VALUE!</v>
      </c>
      <c r="P184" s="185" t="e">
        <f t="shared" ca="1" si="75"/>
        <v>#VALUE!</v>
      </c>
      <c r="Q184" s="185" t="e">
        <f t="shared" ca="1" si="75"/>
        <v>#VALUE!</v>
      </c>
      <c r="R184" s="185" t="e">
        <f t="shared" ca="1" si="75"/>
        <v>#VALUE!</v>
      </c>
      <c r="S184" s="185" t="e">
        <f t="shared" ca="1" si="75"/>
        <v>#VALUE!</v>
      </c>
      <c r="T184" s="185" t="e">
        <f t="shared" ca="1" si="75"/>
        <v>#VALUE!</v>
      </c>
      <c r="U184" s="185" t="e">
        <f t="shared" ca="1" si="75"/>
        <v>#VALUE!</v>
      </c>
      <c r="V184" s="185" t="e">
        <f t="shared" ca="1" si="75"/>
        <v>#VALUE!</v>
      </c>
      <c r="W184" s="185" t="e">
        <f t="shared" ca="1" si="75"/>
        <v>#VALUE!</v>
      </c>
      <c r="X184" s="185" t="e">
        <f t="shared" ca="1" si="75"/>
        <v>#VALUE!</v>
      </c>
      <c r="Y184" s="185" t="e">
        <f t="shared" ca="1" si="75"/>
        <v>#VALUE!</v>
      </c>
      <c r="Z184" s="185" t="e">
        <f t="shared" ca="1" si="75"/>
        <v>#VALUE!</v>
      </c>
      <c r="AA184" s="185" t="e">
        <f t="shared" ca="1" si="76"/>
        <v>#VALUE!</v>
      </c>
      <c r="AB184" s="185" t="e">
        <f t="shared" ca="1" si="76"/>
        <v>#VALUE!</v>
      </c>
      <c r="AC184" s="185" t="e">
        <f t="shared" ca="1" si="76"/>
        <v>#VALUE!</v>
      </c>
      <c r="AD184" s="185" t="e">
        <f t="shared" ca="1" si="76"/>
        <v>#VALUE!</v>
      </c>
      <c r="AE184" s="185" t="e">
        <f t="shared" ca="1" si="76"/>
        <v>#VALUE!</v>
      </c>
      <c r="AF184" s="185" t="e">
        <f t="shared" ca="1" si="76"/>
        <v>#VALUE!</v>
      </c>
      <c r="AG184" s="185" t="e">
        <f t="shared" ca="1" si="76"/>
        <v>#VALUE!</v>
      </c>
      <c r="AH184" s="185" t="e">
        <f t="shared" ca="1" si="76"/>
        <v>#VALUE!</v>
      </c>
      <c r="AI184" s="185" t="e">
        <f t="shared" ca="1" si="76"/>
        <v>#VALUE!</v>
      </c>
      <c r="AJ184" s="185" t="e">
        <f t="shared" ca="1" si="76"/>
        <v>#VALUE!</v>
      </c>
      <c r="AK184" s="185" t="e">
        <f t="shared" ca="1" si="76"/>
        <v>#VALUE!</v>
      </c>
      <c r="AL184" s="185" t="e">
        <f t="shared" ca="1" si="76"/>
        <v>#VALUE!</v>
      </c>
      <c r="AM184" s="185" t="e">
        <f t="shared" ca="1" si="76"/>
        <v>#VALUE!</v>
      </c>
      <c r="AN184" s="185" t="e">
        <f t="shared" ca="1" si="76"/>
        <v>#VALUE!</v>
      </c>
      <c r="AO184" s="185" t="e">
        <f t="shared" ca="1" si="76"/>
        <v>#VALUE!</v>
      </c>
      <c r="AP184" s="185" t="e">
        <f t="shared" ca="1" si="76"/>
        <v>#VALUE!</v>
      </c>
    </row>
    <row r="185" spans="1:42">
      <c r="A185" s="57" t="str">
        <f>'[4]TS BYDem'!A124</f>
        <v>*</v>
      </c>
      <c r="B185" s="185" t="s">
        <v>288</v>
      </c>
      <c r="C185" s="185" t="s">
        <v>137</v>
      </c>
      <c r="D185" s="185" t="str">
        <f>'[4]TS BYDem'!D124</f>
        <v>INMS</v>
      </c>
      <c r="E185" s="185" t="s">
        <v>137</v>
      </c>
      <c r="F185" s="185" t="s">
        <v>137</v>
      </c>
      <c r="G185" s="185" t="s">
        <v>137</v>
      </c>
      <c r="H185" s="185" t="s">
        <v>137</v>
      </c>
      <c r="I185" s="185">
        <v>0</v>
      </c>
      <c r="J185" s="185" t="str">
        <f>INDEX('[4]TS BYDem'!$J$10:$J$203,MATCH(D185,'[4]TS BYDem'!$D$10:$D$203,0))</f>
        <v/>
      </c>
      <c r="K185" s="185" t="e">
        <f t="shared" ca="1" si="75"/>
        <v>#VALUE!</v>
      </c>
      <c r="L185" s="185" t="e">
        <f t="shared" ca="1" si="75"/>
        <v>#VALUE!</v>
      </c>
      <c r="M185" s="185" t="e">
        <f t="shared" ca="1" si="75"/>
        <v>#VALUE!</v>
      </c>
      <c r="N185" s="185" t="e">
        <f t="shared" ca="1" si="75"/>
        <v>#VALUE!</v>
      </c>
      <c r="O185" s="185" t="e">
        <f t="shared" ca="1" si="75"/>
        <v>#VALUE!</v>
      </c>
      <c r="P185" s="185" t="e">
        <f t="shared" ca="1" si="75"/>
        <v>#VALUE!</v>
      </c>
      <c r="Q185" s="185" t="e">
        <f t="shared" ca="1" si="75"/>
        <v>#VALUE!</v>
      </c>
      <c r="R185" s="185" t="e">
        <f t="shared" ca="1" si="75"/>
        <v>#VALUE!</v>
      </c>
      <c r="S185" s="185" t="e">
        <f t="shared" ca="1" si="75"/>
        <v>#VALUE!</v>
      </c>
      <c r="T185" s="185" t="e">
        <f t="shared" ca="1" si="75"/>
        <v>#VALUE!</v>
      </c>
      <c r="U185" s="185" t="e">
        <f t="shared" ca="1" si="75"/>
        <v>#VALUE!</v>
      </c>
      <c r="V185" s="185" t="e">
        <f t="shared" ca="1" si="75"/>
        <v>#VALUE!</v>
      </c>
      <c r="W185" s="185" t="e">
        <f t="shared" ca="1" si="75"/>
        <v>#VALUE!</v>
      </c>
      <c r="X185" s="185" t="e">
        <f t="shared" ca="1" si="75"/>
        <v>#VALUE!</v>
      </c>
      <c r="Y185" s="185" t="e">
        <f t="shared" ca="1" si="75"/>
        <v>#VALUE!</v>
      </c>
      <c r="Z185" s="185" t="e">
        <f t="shared" ca="1" si="75"/>
        <v>#VALUE!</v>
      </c>
      <c r="AA185" s="185" t="e">
        <f t="shared" ca="1" si="76"/>
        <v>#VALUE!</v>
      </c>
      <c r="AB185" s="185" t="e">
        <f t="shared" ca="1" si="76"/>
        <v>#VALUE!</v>
      </c>
      <c r="AC185" s="185" t="e">
        <f t="shared" ca="1" si="76"/>
        <v>#VALUE!</v>
      </c>
      <c r="AD185" s="185" t="e">
        <f t="shared" ca="1" si="76"/>
        <v>#VALUE!</v>
      </c>
      <c r="AE185" s="185" t="e">
        <f t="shared" ca="1" si="76"/>
        <v>#VALUE!</v>
      </c>
      <c r="AF185" s="185" t="e">
        <f t="shared" ca="1" si="76"/>
        <v>#VALUE!</v>
      </c>
      <c r="AG185" s="185" t="e">
        <f t="shared" ca="1" si="76"/>
        <v>#VALUE!</v>
      </c>
      <c r="AH185" s="185" t="e">
        <f t="shared" ca="1" si="76"/>
        <v>#VALUE!</v>
      </c>
      <c r="AI185" s="185" t="e">
        <f t="shared" ca="1" si="76"/>
        <v>#VALUE!</v>
      </c>
      <c r="AJ185" s="185" t="e">
        <f t="shared" ca="1" si="76"/>
        <v>#VALUE!</v>
      </c>
      <c r="AK185" s="185" t="e">
        <f t="shared" ca="1" si="76"/>
        <v>#VALUE!</v>
      </c>
      <c r="AL185" s="185" t="e">
        <f t="shared" ca="1" si="76"/>
        <v>#VALUE!</v>
      </c>
      <c r="AM185" s="185" t="e">
        <f t="shared" ca="1" si="76"/>
        <v>#VALUE!</v>
      </c>
      <c r="AN185" s="185" t="e">
        <f t="shared" ca="1" si="76"/>
        <v>#VALUE!</v>
      </c>
      <c r="AO185" s="185" t="e">
        <f t="shared" ca="1" si="76"/>
        <v>#VALUE!</v>
      </c>
      <c r="AP185" s="185" t="e">
        <f t="shared" ca="1" si="76"/>
        <v>#VALUE!</v>
      </c>
    </row>
    <row r="186" spans="1:42">
      <c r="A186" s="57" t="str">
        <f>'[4]TS BYDem'!A125</f>
        <v>*</v>
      </c>
      <c r="B186" s="185" t="s">
        <v>288</v>
      </c>
      <c r="C186" s="185" t="s">
        <v>137</v>
      </c>
      <c r="D186" s="185" t="str">
        <f>'[4]TS BYDem'!D125</f>
        <v>INMS</v>
      </c>
      <c r="E186" s="185" t="s">
        <v>137</v>
      </c>
      <c r="F186" s="185" t="s">
        <v>137</v>
      </c>
      <c r="G186" s="185" t="s">
        <v>137</v>
      </c>
      <c r="H186" s="185" t="s">
        <v>137</v>
      </c>
      <c r="I186" s="185">
        <v>0</v>
      </c>
      <c r="J186" s="185" t="str">
        <f>INDEX('[4]TS BYDem'!$J$10:$J$203,MATCH(D186,'[4]TS BYDem'!$D$10:$D$203,0))</f>
        <v/>
      </c>
      <c r="K186" s="185" t="e">
        <f t="shared" ca="1" si="75"/>
        <v>#VALUE!</v>
      </c>
      <c r="L186" s="185" t="e">
        <f t="shared" ca="1" si="75"/>
        <v>#VALUE!</v>
      </c>
      <c r="M186" s="185" t="e">
        <f t="shared" ca="1" si="75"/>
        <v>#VALUE!</v>
      </c>
      <c r="N186" s="185" t="e">
        <f t="shared" ca="1" si="75"/>
        <v>#VALUE!</v>
      </c>
      <c r="O186" s="185" t="e">
        <f t="shared" ca="1" si="75"/>
        <v>#VALUE!</v>
      </c>
      <c r="P186" s="185" t="e">
        <f t="shared" ca="1" si="75"/>
        <v>#VALUE!</v>
      </c>
      <c r="Q186" s="185" t="e">
        <f t="shared" ca="1" si="75"/>
        <v>#VALUE!</v>
      </c>
      <c r="R186" s="185" t="e">
        <f t="shared" ca="1" si="75"/>
        <v>#VALUE!</v>
      </c>
      <c r="S186" s="185" t="e">
        <f t="shared" ca="1" si="75"/>
        <v>#VALUE!</v>
      </c>
      <c r="T186" s="185" t="e">
        <f t="shared" ca="1" si="75"/>
        <v>#VALUE!</v>
      </c>
      <c r="U186" s="185" t="e">
        <f t="shared" ca="1" si="75"/>
        <v>#VALUE!</v>
      </c>
      <c r="V186" s="185" t="e">
        <f t="shared" ca="1" si="75"/>
        <v>#VALUE!</v>
      </c>
      <c r="W186" s="185" t="e">
        <f t="shared" ca="1" si="75"/>
        <v>#VALUE!</v>
      </c>
      <c r="X186" s="185" t="e">
        <f t="shared" ca="1" si="75"/>
        <v>#VALUE!</v>
      </c>
      <c r="Y186" s="185" t="e">
        <f t="shared" ca="1" si="75"/>
        <v>#VALUE!</v>
      </c>
      <c r="Z186" s="185" t="e">
        <f t="shared" ca="1" si="75"/>
        <v>#VALUE!</v>
      </c>
      <c r="AA186" s="185" t="e">
        <f t="shared" ca="1" si="76"/>
        <v>#VALUE!</v>
      </c>
      <c r="AB186" s="185" t="e">
        <f t="shared" ca="1" si="76"/>
        <v>#VALUE!</v>
      </c>
      <c r="AC186" s="185" t="e">
        <f t="shared" ca="1" si="76"/>
        <v>#VALUE!</v>
      </c>
      <c r="AD186" s="185" t="e">
        <f t="shared" ca="1" si="76"/>
        <v>#VALUE!</v>
      </c>
      <c r="AE186" s="185" t="e">
        <f t="shared" ca="1" si="76"/>
        <v>#VALUE!</v>
      </c>
      <c r="AF186" s="185" t="e">
        <f t="shared" ca="1" si="76"/>
        <v>#VALUE!</v>
      </c>
      <c r="AG186" s="185" t="e">
        <f t="shared" ca="1" si="76"/>
        <v>#VALUE!</v>
      </c>
      <c r="AH186" s="185" t="e">
        <f t="shared" ca="1" si="76"/>
        <v>#VALUE!</v>
      </c>
      <c r="AI186" s="185" t="e">
        <f t="shared" ca="1" si="76"/>
        <v>#VALUE!</v>
      </c>
      <c r="AJ186" s="185" t="e">
        <f t="shared" ca="1" si="76"/>
        <v>#VALUE!</v>
      </c>
      <c r="AK186" s="185" t="e">
        <f t="shared" ca="1" si="76"/>
        <v>#VALUE!</v>
      </c>
      <c r="AL186" s="185" t="e">
        <f t="shared" ca="1" si="76"/>
        <v>#VALUE!</v>
      </c>
      <c r="AM186" s="185" t="e">
        <f t="shared" ca="1" si="76"/>
        <v>#VALUE!</v>
      </c>
      <c r="AN186" s="185" t="e">
        <f t="shared" ca="1" si="76"/>
        <v>#VALUE!</v>
      </c>
      <c r="AO186" s="185" t="e">
        <f t="shared" ca="1" si="76"/>
        <v>#VALUE!</v>
      </c>
      <c r="AP186" s="185" t="e">
        <f t="shared" ca="1" si="76"/>
        <v>#VALUE!</v>
      </c>
    </row>
    <row r="187" spans="1:42">
      <c r="A187" s="57" t="str">
        <f>'[4]TS BYDem'!A126</f>
        <v>*</v>
      </c>
      <c r="B187" s="185" t="s">
        <v>288</v>
      </c>
      <c r="C187" s="185" t="s">
        <v>137</v>
      </c>
      <c r="D187" s="185" t="str">
        <f>'[4]TS BYDem'!D126</f>
        <v>INMS</v>
      </c>
      <c r="E187" s="185" t="s">
        <v>137</v>
      </c>
      <c r="F187" s="185" t="s">
        <v>137</v>
      </c>
      <c r="G187" s="185" t="s">
        <v>137</v>
      </c>
      <c r="H187" s="185" t="s">
        <v>137</v>
      </c>
      <c r="I187" s="185">
        <v>0</v>
      </c>
      <c r="J187" s="185" t="str">
        <f>INDEX('[4]TS BYDem'!$J$10:$J$203,MATCH(D187,'[4]TS BYDem'!$D$10:$D$203,0))</f>
        <v/>
      </c>
      <c r="K187" s="185" t="e">
        <f t="shared" ca="1" si="75"/>
        <v>#VALUE!</v>
      </c>
      <c r="L187" s="185" t="e">
        <f t="shared" ca="1" si="75"/>
        <v>#VALUE!</v>
      </c>
      <c r="M187" s="185" t="e">
        <f t="shared" ca="1" si="75"/>
        <v>#VALUE!</v>
      </c>
      <c r="N187" s="185" t="e">
        <f t="shared" ca="1" si="75"/>
        <v>#VALUE!</v>
      </c>
      <c r="O187" s="185" t="e">
        <f t="shared" ca="1" si="75"/>
        <v>#VALUE!</v>
      </c>
      <c r="P187" s="185" t="e">
        <f t="shared" ca="1" si="75"/>
        <v>#VALUE!</v>
      </c>
      <c r="Q187" s="185" t="e">
        <f t="shared" ca="1" si="75"/>
        <v>#VALUE!</v>
      </c>
      <c r="R187" s="185" t="e">
        <f t="shared" ca="1" si="75"/>
        <v>#VALUE!</v>
      </c>
      <c r="S187" s="185" t="e">
        <f t="shared" ca="1" si="75"/>
        <v>#VALUE!</v>
      </c>
      <c r="T187" s="185" t="e">
        <f t="shared" ca="1" si="75"/>
        <v>#VALUE!</v>
      </c>
      <c r="U187" s="185" t="e">
        <f t="shared" ca="1" si="75"/>
        <v>#VALUE!</v>
      </c>
      <c r="V187" s="185" t="e">
        <f t="shared" ca="1" si="75"/>
        <v>#VALUE!</v>
      </c>
      <c r="W187" s="185" t="e">
        <f t="shared" ca="1" si="75"/>
        <v>#VALUE!</v>
      </c>
      <c r="X187" s="185" t="e">
        <f t="shared" ca="1" si="75"/>
        <v>#VALUE!</v>
      </c>
      <c r="Y187" s="185" t="e">
        <f t="shared" ca="1" si="75"/>
        <v>#VALUE!</v>
      </c>
      <c r="Z187" s="185" t="e">
        <f t="shared" ca="1" si="75"/>
        <v>#VALUE!</v>
      </c>
      <c r="AA187" s="185" t="e">
        <f t="shared" ca="1" si="76"/>
        <v>#VALUE!</v>
      </c>
      <c r="AB187" s="185" t="e">
        <f t="shared" ca="1" si="76"/>
        <v>#VALUE!</v>
      </c>
      <c r="AC187" s="185" t="e">
        <f t="shared" ca="1" si="76"/>
        <v>#VALUE!</v>
      </c>
      <c r="AD187" s="185" t="e">
        <f t="shared" ca="1" si="76"/>
        <v>#VALUE!</v>
      </c>
      <c r="AE187" s="185" t="e">
        <f t="shared" ca="1" si="76"/>
        <v>#VALUE!</v>
      </c>
      <c r="AF187" s="185" t="e">
        <f t="shared" ca="1" si="76"/>
        <v>#VALUE!</v>
      </c>
      <c r="AG187" s="185" t="e">
        <f t="shared" ca="1" si="76"/>
        <v>#VALUE!</v>
      </c>
      <c r="AH187" s="185" t="e">
        <f t="shared" ca="1" si="76"/>
        <v>#VALUE!</v>
      </c>
      <c r="AI187" s="185" t="e">
        <f t="shared" ca="1" si="76"/>
        <v>#VALUE!</v>
      </c>
      <c r="AJ187" s="185" t="e">
        <f t="shared" ca="1" si="76"/>
        <v>#VALUE!</v>
      </c>
      <c r="AK187" s="185" t="e">
        <f t="shared" ca="1" si="76"/>
        <v>#VALUE!</v>
      </c>
      <c r="AL187" s="185" t="e">
        <f t="shared" ca="1" si="76"/>
        <v>#VALUE!</v>
      </c>
      <c r="AM187" s="185" t="e">
        <f t="shared" ca="1" si="76"/>
        <v>#VALUE!</v>
      </c>
      <c r="AN187" s="185" t="e">
        <f t="shared" ca="1" si="76"/>
        <v>#VALUE!</v>
      </c>
      <c r="AO187" s="185" t="e">
        <f t="shared" ca="1" si="76"/>
        <v>#VALUE!</v>
      </c>
      <c r="AP187" s="185" t="e">
        <f t="shared" ca="1" si="76"/>
        <v>#VALUE!</v>
      </c>
    </row>
    <row r="188" spans="1:42">
      <c r="A188" s="57" t="str">
        <f>'[4]TS BYDem'!A127</f>
        <v>*</v>
      </c>
      <c r="B188" s="185" t="s">
        <v>288</v>
      </c>
      <c r="C188" s="185" t="s">
        <v>137</v>
      </c>
      <c r="D188" s="185" t="str">
        <f>'[4]TS BYDem'!D127</f>
        <v>INMS</v>
      </c>
      <c r="E188" s="185" t="s">
        <v>137</v>
      </c>
      <c r="F188" s="185" t="s">
        <v>137</v>
      </c>
      <c r="G188" s="185" t="s">
        <v>137</v>
      </c>
      <c r="H188" s="185" t="s">
        <v>137</v>
      </c>
      <c r="I188" s="185">
        <v>0</v>
      </c>
      <c r="J188" s="185" t="str">
        <f>INDEX('[4]TS BYDem'!$J$10:$J$203,MATCH(D188,'[4]TS BYDem'!$D$10:$D$203,0))</f>
        <v/>
      </c>
      <c r="K188" s="185" t="e">
        <f t="shared" ca="1" si="75"/>
        <v>#VALUE!</v>
      </c>
      <c r="L188" s="185" t="e">
        <f t="shared" ca="1" si="75"/>
        <v>#VALUE!</v>
      </c>
      <c r="M188" s="185" t="e">
        <f t="shared" ca="1" si="75"/>
        <v>#VALUE!</v>
      </c>
      <c r="N188" s="185" t="e">
        <f t="shared" ca="1" si="75"/>
        <v>#VALUE!</v>
      </c>
      <c r="O188" s="185" t="e">
        <f t="shared" ca="1" si="75"/>
        <v>#VALUE!</v>
      </c>
      <c r="P188" s="185" t="e">
        <f t="shared" ca="1" si="75"/>
        <v>#VALUE!</v>
      </c>
      <c r="Q188" s="185" t="e">
        <f t="shared" ca="1" si="75"/>
        <v>#VALUE!</v>
      </c>
      <c r="R188" s="185" t="e">
        <f t="shared" ca="1" si="75"/>
        <v>#VALUE!</v>
      </c>
      <c r="S188" s="185" t="e">
        <f t="shared" ca="1" si="75"/>
        <v>#VALUE!</v>
      </c>
      <c r="T188" s="185" t="e">
        <f t="shared" ca="1" si="75"/>
        <v>#VALUE!</v>
      </c>
      <c r="U188" s="185" t="e">
        <f t="shared" ca="1" si="75"/>
        <v>#VALUE!</v>
      </c>
      <c r="V188" s="185" t="e">
        <f t="shared" ca="1" si="75"/>
        <v>#VALUE!</v>
      </c>
      <c r="W188" s="185" t="e">
        <f t="shared" ca="1" si="75"/>
        <v>#VALUE!</v>
      </c>
      <c r="X188" s="185" t="e">
        <f t="shared" ca="1" si="75"/>
        <v>#VALUE!</v>
      </c>
      <c r="Y188" s="185" t="e">
        <f t="shared" ca="1" si="75"/>
        <v>#VALUE!</v>
      </c>
      <c r="Z188" s="185" t="e">
        <f t="shared" ca="1" si="75"/>
        <v>#VALUE!</v>
      </c>
      <c r="AA188" s="185" t="e">
        <f t="shared" ca="1" si="76"/>
        <v>#VALUE!</v>
      </c>
      <c r="AB188" s="185" t="e">
        <f t="shared" ca="1" si="76"/>
        <v>#VALUE!</v>
      </c>
      <c r="AC188" s="185" t="e">
        <f t="shared" ca="1" si="76"/>
        <v>#VALUE!</v>
      </c>
      <c r="AD188" s="185" t="e">
        <f t="shared" ca="1" si="76"/>
        <v>#VALUE!</v>
      </c>
      <c r="AE188" s="185" t="e">
        <f t="shared" ca="1" si="76"/>
        <v>#VALUE!</v>
      </c>
      <c r="AF188" s="185" t="e">
        <f t="shared" ca="1" si="76"/>
        <v>#VALUE!</v>
      </c>
      <c r="AG188" s="185" t="e">
        <f t="shared" ca="1" si="76"/>
        <v>#VALUE!</v>
      </c>
      <c r="AH188" s="185" t="e">
        <f t="shared" ca="1" si="76"/>
        <v>#VALUE!</v>
      </c>
      <c r="AI188" s="185" t="e">
        <f t="shared" ca="1" si="76"/>
        <v>#VALUE!</v>
      </c>
      <c r="AJ188" s="185" t="e">
        <f t="shared" ca="1" si="76"/>
        <v>#VALUE!</v>
      </c>
      <c r="AK188" s="185" t="e">
        <f t="shared" ca="1" si="76"/>
        <v>#VALUE!</v>
      </c>
      <c r="AL188" s="185" t="e">
        <f t="shared" ca="1" si="76"/>
        <v>#VALUE!</v>
      </c>
      <c r="AM188" s="185" t="e">
        <f t="shared" ca="1" si="76"/>
        <v>#VALUE!</v>
      </c>
      <c r="AN188" s="185" t="e">
        <f t="shared" ca="1" si="76"/>
        <v>#VALUE!</v>
      </c>
      <c r="AO188" s="185" t="e">
        <f t="shared" ca="1" si="76"/>
        <v>#VALUE!</v>
      </c>
      <c r="AP188" s="185" t="e">
        <f t="shared" ca="1" si="76"/>
        <v>#VALUE!</v>
      </c>
    </row>
    <row r="189" spans="1:42">
      <c r="A189" s="57" t="str">
        <f>'[4]TS BYDem'!A128</f>
        <v>*</v>
      </c>
      <c r="B189" s="185" t="s">
        <v>288</v>
      </c>
      <c r="C189" s="185" t="s">
        <v>137</v>
      </c>
      <c r="D189" s="185" t="str">
        <f>'[4]TS BYDem'!D128</f>
        <v>INMS</v>
      </c>
      <c r="E189" s="185" t="s">
        <v>137</v>
      </c>
      <c r="F189" s="185" t="s">
        <v>137</v>
      </c>
      <c r="G189" s="185" t="s">
        <v>137</v>
      </c>
      <c r="H189" s="185" t="s">
        <v>137</v>
      </c>
      <c r="I189" s="185">
        <v>0</v>
      </c>
      <c r="J189" s="185" t="str">
        <f>INDEX('[4]TS BYDem'!$J$10:$J$203,MATCH(D189,'[4]TS BYDem'!$D$10:$D$203,0))</f>
        <v/>
      </c>
      <c r="K189" s="185" t="e">
        <f t="shared" ca="1" si="75"/>
        <v>#VALUE!</v>
      </c>
      <c r="L189" s="185" t="e">
        <f t="shared" ca="1" si="75"/>
        <v>#VALUE!</v>
      </c>
      <c r="M189" s="185" t="e">
        <f t="shared" ca="1" si="75"/>
        <v>#VALUE!</v>
      </c>
      <c r="N189" s="185" t="e">
        <f t="shared" ca="1" si="75"/>
        <v>#VALUE!</v>
      </c>
      <c r="O189" s="185" t="e">
        <f t="shared" ca="1" si="75"/>
        <v>#VALUE!</v>
      </c>
      <c r="P189" s="185" t="e">
        <f t="shared" ca="1" si="75"/>
        <v>#VALUE!</v>
      </c>
      <c r="Q189" s="185" t="e">
        <f t="shared" ca="1" si="75"/>
        <v>#VALUE!</v>
      </c>
      <c r="R189" s="185" t="e">
        <f t="shared" ca="1" si="75"/>
        <v>#VALUE!</v>
      </c>
      <c r="S189" s="185" t="e">
        <f t="shared" ca="1" si="75"/>
        <v>#VALUE!</v>
      </c>
      <c r="T189" s="185" t="e">
        <f t="shared" ca="1" si="75"/>
        <v>#VALUE!</v>
      </c>
      <c r="U189" s="185" t="e">
        <f t="shared" ca="1" si="75"/>
        <v>#VALUE!</v>
      </c>
      <c r="V189" s="185" t="e">
        <f t="shared" ca="1" si="75"/>
        <v>#VALUE!</v>
      </c>
      <c r="W189" s="185" t="e">
        <f t="shared" ca="1" si="75"/>
        <v>#VALUE!</v>
      </c>
      <c r="X189" s="185" t="e">
        <f t="shared" ca="1" si="75"/>
        <v>#VALUE!</v>
      </c>
      <c r="Y189" s="185" t="e">
        <f t="shared" ca="1" si="75"/>
        <v>#VALUE!</v>
      </c>
      <c r="Z189" s="185" t="e">
        <f t="shared" ref="Z189:AO189" ca="1" si="77">Z$173/Y$173*Y189</f>
        <v>#VALUE!</v>
      </c>
      <c r="AA189" s="185" t="e">
        <f t="shared" ca="1" si="77"/>
        <v>#VALUE!</v>
      </c>
      <c r="AB189" s="185" t="e">
        <f t="shared" ca="1" si="77"/>
        <v>#VALUE!</v>
      </c>
      <c r="AC189" s="185" t="e">
        <f t="shared" ca="1" si="77"/>
        <v>#VALUE!</v>
      </c>
      <c r="AD189" s="185" t="e">
        <f t="shared" ca="1" si="77"/>
        <v>#VALUE!</v>
      </c>
      <c r="AE189" s="185" t="e">
        <f t="shared" ca="1" si="77"/>
        <v>#VALUE!</v>
      </c>
      <c r="AF189" s="185" t="e">
        <f t="shared" ca="1" si="77"/>
        <v>#VALUE!</v>
      </c>
      <c r="AG189" s="185" t="e">
        <f t="shared" ca="1" si="77"/>
        <v>#VALUE!</v>
      </c>
      <c r="AH189" s="185" t="e">
        <f t="shared" ca="1" si="77"/>
        <v>#VALUE!</v>
      </c>
      <c r="AI189" s="185" t="e">
        <f t="shared" ca="1" si="77"/>
        <v>#VALUE!</v>
      </c>
      <c r="AJ189" s="185" t="e">
        <f t="shared" ca="1" si="77"/>
        <v>#VALUE!</v>
      </c>
      <c r="AK189" s="185" t="e">
        <f t="shared" ca="1" si="77"/>
        <v>#VALUE!</v>
      </c>
      <c r="AL189" s="185" t="e">
        <f t="shared" ca="1" si="77"/>
        <v>#VALUE!</v>
      </c>
      <c r="AM189" s="185" t="e">
        <f t="shared" ca="1" si="77"/>
        <v>#VALUE!</v>
      </c>
      <c r="AN189" s="185" t="e">
        <f t="shared" ca="1" si="77"/>
        <v>#VALUE!</v>
      </c>
      <c r="AO189" s="185" t="e">
        <f t="shared" ca="1" si="77"/>
        <v>#VALUE!</v>
      </c>
      <c r="AP189" s="185" t="e">
        <f t="shared" ca="1" si="76"/>
        <v>#VALUE!</v>
      </c>
    </row>
    <row r="190" spans="1:42">
      <c r="A190" s="57" t="str">
        <f>'[4]TS BYDem'!A129</f>
        <v>*</v>
      </c>
      <c r="B190" s="185" t="s">
        <v>288</v>
      </c>
      <c r="C190" s="185" t="s">
        <v>137</v>
      </c>
      <c r="D190" s="185"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5">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78">SUMIF($B$10:$B$22,$D192,K$10:K$22)*SUMIF($B$10:$B$22,$D192,K$41:K$53)</f>
        <v>96.522000000000006</v>
      </c>
      <c r="L192" s="5">
        <f t="shared" ca="1" si="78"/>
        <v>99.097999999999999</v>
      </c>
      <c r="M192" s="5">
        <f t="shared" ca="1" si="78"/>
        <v>100.31</v>
      </c>
      <c r="N192" s="5">
        <f t="shared" ca="1" si="78"/>
        <v>102.387</v>
      </c>
      <c r="O192" s="5">
        <f t="shared" ca="1" si="78"/>
        <v>103.53100000000001</v>
      </c>
      <c r="P192" s="5">
        <f t="shared" ca="1" si="78"/>
        <v>105.003</v>
      </c>
      <c r="Q192" s="5">
        <f t="shared" ca="1" si="78"/>
        <v>104.664</v>
      </c>
      <c r="R192" s="5">
        <f t="shared" ca="1" si="78"/>
        <v>99.796999999999997</v>
      </c>
      <c r="S192" s="5">
        <f t="shared" ca="1" si="78"/>
        <v>105.98660244425288</v>
      </c>
      <c r="T192" s="5">
        <f t="shared" ca="1" si="78"/>
        <v>108.49730280809253</v>
      </c>
      <c r="U192" s="5">
        <f t="shared" ca="1" si="78"/>
        <v>110.59155915245418</v>
      </c>
      <c r="V192" s="5">
        <f t="shared" ca="1" si="78"/>
        <v>112.75406467535736</v>
      </c>
      <c r="W192" s="5">
        <f t="shared" ca="1" si="78"/>
        <v>115.81699771786894</v>
      </c>
      <c r="X192" s="5">
        <f t="shared" ca="1" si="78"/>
        <v>119.47903999821025</v>
      </c>
      <c r="Y192" s="5">
        <f t="shared" ca="1" si="78"/>
        <v>123.42707026804233</v>
      </c>
      <c r="Z192" s="5">
        <f t="shared" ca="1" si="78"/>
        <v>127.53121895641446</v>
      </c>
      <c r="AA192" s="5">
        <f t="shared" ca="1" si="78"/>
        <v>132.3087395312117</v>
      </c>
      <c r="AB192" s="5">
        <f ca="1">SUMIF($B$10:$B$22,$D192,AB$10:AB$22)*SUMIF($B$10:$B$22,$D192,AB$40:AB$53)</f>
        <v>137.37164385034799</v>
      </c>
      <c r="AC192" s="5">
        <f t="shared" ca="1" si="78"/>
        <v>143.86455248960564</v>
      </c>
      <c r="AD192" s="5">
        <f t="shared" ca="1" si="78"/>
        <v>148.90590553873699</v>
      </c>
      <c r="AE192" s="5">
        <f t="shared" ca="1" si="78"/>
        <v>154.03351818450147</v>
      </c>
      <c r="AF192" s="5">
        <f t="shared" ca="1" si="78"/>
        <v>159.04026719142522</v>
      </c>
      <c r="AG192" s="5">
        <f t="shared" ca="1" si="78"/>
        <v>163.48318929004077</v>
      </c>
      <c r="AH192" s="5">
        <f t="shared" ca="1" si="78"/>
        <v>167.86502691365624</v>
      </c>
      <c r="AI192" s="5">
        <f t="shared" ca="1" si="78"/>
        <v>172.18268201798125</v>
      </c>
      <c r="AJ192" s="5">
        <f t="shared" ca="1" si="78"/>
        <v>176.62250362650056</v>
      </c>
      <c r="AK192" s="5">
        <f t="shared" ca="1" si="78"/>
        <v>180.97270735056591</v>
      </c>
      <c r="AL192" s="5">
        <f t="shared" ca="1" si="78"/>
        <v>185.64024223461502</v>
      </c>
      <c r="AM192" s="5">
        <f t="shared" ca="1" si="78"/>
        <v>211.11797369130696</v>
      </c>
      <c r="AN192" s="5">
        <f t="shared" ca="1" si="78"/>
        <v>243.79896522507627</v>
      </c>
      <c r="AO192" s="5">
        <f t="shared" ca="1" si="78"/>
        <v>300.75714486935613</v>
      </c>
      <c r="AP192" s="5">
        <f t="shared" ca="1" si="78"/>
        <v>358.91586785981781</v>
      </c>
    </row>
    <row r="193" spans="1:42">
      <c r="A193" s="57" t="str">
        <f>'[4]TS BYDem'!A132</f>
        <v/>
      </c>
      <c r="B193" s="185" t="s">
        <v>288</v>
      </c>
      <c r="C193" s="185" t="s">
        <v>137</v>
      </c>
      <c r="D193" s="185" t="str">
        <f>'[4]TS BYDem'!D132</f>
        <v>IFBK</v>
      </c>
      <c r="E193" s="185" t="s">
        <v>137</v>
      </c>
      <c r="F193" s="185" t="s">
        <v>137</v>
      </c>
      <c r="G193" s="185" t="s">
        <v>137</v>
      </c>
      <c r="H193" s="185" t="s">
        <v>137</v>
      </c>
      <c r="I193" s="185">
        <v>0</v>
      </c>
      <c r="J193" s="185">
        <f>INDEX('[4]TS BYDem'!$J$10:$J$203,MATCH(D193,'[4]TS BYDem'!$D$10:$D$203,0))</f>
        <v>1.1176071642017353</v>
      </c>
      <c r="K193" s="185">
        <f t="shared" ref="K193:Z208" ca="1" si="79">K$192/J$192*J193</f>
        <v>1.1587245953220986</v>
      </c>
      <c r="L193" s="185">
        <f t="shared" ca="1" si="79"/>
        <v>1.1896488877896161</v>
      </c>
      <c r="M193" s="192">
        <f t="shared" ref="M193:M201" si="80">O193</f>
        <v>1.04664</v>
      </c>
      <c r="N193" s="192">
        <f t="shared" ref="N193:N201" si="81">O193</f>
        <v>1.04664</v>
      </c>
      <c r="O193" s="192">
        <f>INDEX('[4]TS BYDem'!$O$10:$O$203,MATCH(D193,'[4]TS BYDem'!$D$10:$D$203,0))</f>
        <v>1.04664</v>
      </c>
      <c r="P193" s="185">
        <f t="shared" ca="1" si="79"/>
        <v>1.0615210895287404</v>
      </c>
      <c r="Q193" s="185">
        <f t="shared" ca="1" si="79"/>
        <v>1.0580939907853688</v>
      </c>
      <c r="R193" s="185">
        <f t="shared" ca="1" si="79"/>
        <v>1.0088913666438073</v>
      </c>
      <c r="S193" s="185">
        <f t="shared" ca="1" si="79"/>
        <v>1.0714647553124459</v>
      </c>
      <c r="T193" s="185">
        <f t="shared" ca="1" si="79"/>
        <v>1.0968465195068333</v>
      </c>
      <c r="U193" s="185">
        <f t="shared" ca="1" si="79"/>
        <v>1.1180182696132042</v>
      </c>
      <c r="V193" s="185">
        <f t="shared" ca="1" si="79"/>
        <v>1.1398799804098871</v>
      </c>
      <c r="W193" s="185">
        <f t="shared" ca="1" si="79"/>
        <v>1.1708445054276531</v>
      </c>
      <c r="X193" s="185">
        <f t="shared" ca="1" si="79"/>
        <v>1.2078656868351199</v>
      </c>
      <c r="Y193" s="185">
        <f t="shared" ca="1" si="79"/>
        <v>1.2477780454679646</v>
      </c>
      <c r="Z193" s="185">
        <f t="shared" ca="1" si="79"/>
        <v>1.2892686732335401</v>
      </c>
      <c r="AA193" s="185">
        <f t="shared" ref="AA193:AP208" ca="1" si="82">AA$192/Z$192*Z193</f>
        <v>1.3375667108687004</v>
      </c>
      <c r="AB193" s="185">
        <f t="shared" ca="1" si="82"/>
        <v>1.3887498171516572</v>
      </c>
      <c r="AC193" s="185">
        <f t="shared" ca="1" si="82"/>
        <v>1.4543894603328555</v>
      </c>
      <c r="AD193" s="185">
        <f t="shared" ca="1" si="82"/>
        <v>1.5053546954348331</v>
      </c>
      <c r="AE193" s="185">
        <f t="shared" ca="1" si="82"/>
        <v>1.5571919663929321</v>
      </c>
      <c r="AF193" s="185">
        <f t="shared" ca="1" si="82"/>
        <v>1.6078073741510592</v>
      </c>
      <c r="AG193" s="185">
        <f t="shared" ca="1" si="82"/>
        <v>1.6527228099654043</v>
      </c>
      <c r="AH193" s="185">
        <f t="shared" ca="1" si="82"/>
        <v>1.6970207162000674</v>
      </c>
      <c r="AI193" s="185">
        <f t="shared" ca="1" si="82"/>
        <v>1.7406697733751235</v>
      </c>
      <c r="AJ193" s="185">
        <f t="shared" ca="1" si="82"/>
        <v>1.7855538649838267</v>
      </c>
      <c r="AK193" s="185">
        <f t="shared" ca="1" si="82"/>
        <v>1.829531970341215</v>
      </c>
      <c r="AL193" s="185">
        <f t="shared" ca="1" si="82"/>
        <v>1.8767181146945118</v>
      </c>
      <c r="AM193" s="185">
        <f t="shared" ca="1" si="82"/>
        <v>2.1342836057245611</v>
      </c>
      <c r="AN193" s="185">
        <f t="shared" ca="1" si="82"/>
        <v>2.4646699922069124</v>
      </c>
      <c r="AO193" s="185">
        <f t="shared" ca="1" si="82"/>
        <v>3.0404850538105777</v>
      </c>
      <c r="AP193" s="185">
        <f t="shared" ca="1" si="82"/>
        <v>3.6284369313229825</v>
      </c>
    </row>
    <row r="194" spans="1:42">
      <c r="A194" s="57" t="str">
        <f>'[4]TS BYDem'!A133</f>
        <v/>
      </c>
      <c r="B194" s="185" t="s">
        <v>288</v>
      </c>
      <c r="C194" s="185" t="s">
        <v>137</v>
      </c>
      <c r="D194" s="185" t="str">
        <f>'[4]TS BYDem'!D133</f>
        <v>IFBA</v>
      </c>
      <c r="E194" s="185" t="s">
        <v>137</v>
      </c>
      <c r="F194" s="185" t="s">
        <v>137</v>
      </c>
      <c r="G194" s="185" t="s">
        <v>137</v>
      </c>
      <c r="H194" s="185" t="s">
        <v>137</v>
      </c>
      <c r="I194" s="185">
        <v>0</v>
      </c>
      <c r="J194" s="185">
        <f>INDEX('[4]TS BYDem'!$J$10:$J$203,MATCH(D194,'[4]TS BYDem'!$D$10:$D$203,0))</f>
        <v>3.1931633262906718E-2</v>
      </c>
      <c r="K194" s="185">
        <f t="shared" ca="1" si="79"/>
        <v>3.3106417009202811E-2</v>
      </c>
      <c r="L194" s="185">
        <f t="shared" ca="1" si="79"/>
        <v>3.3989968222560452E-2</v>
      </c>
      <c r="M194" s="192">
        <f t="shared" si="80"/>
        <v>2.9904000000000003E-2</v>
      </c>
      <c r="N194" s="192">
        <f t="shared" si="81"/>
        <v>2.9904000000000003E-2</v>
      </c>
      <c r="O194" s="192">
        <f>INDEX('[4]TS BYDem'!$O$10:$O$203,MATCH(D194,'[4]TS BYDem'!$D$10:$D$203,0))</f>
        <v>2.9904000000000003E-2</v>
      </c>
      <c r="P194" s="185">
        <f t="shared" ca="1" si="79"/>
        <v>3.0329173986535438E-2</v>
      </c>
      <c r="Q194" s="185">
        <f t="shared" ca="1" si="79"/>
        <v>3.0231256879581964E-2</v>
      </c>
      <c r="R194" s="185">
        <f t="shared" ca="1" si="79"/>
        <v>2.8825467618394492E-2</v>
      </c>
      <c r="S194" s="185">
        <f t="shared" ca="1" si="79"/>
        <v>3.061327872321274E-2</v>
      </c>
      <c r="T194" s="185">
        <f t="shared" ca="1" si="79"/>
        <v>3.1338471985909527E-2</v>
      </c>
      <c r="U194" s="185">
        <f t="shared" ca="1" si="79"/>
        <v>3.1943379131805838E-2</v>
      </c>
      <c r="V194" s="185">
        <f t="shared" ca="1" si="79"/>
        <v>3.2567999440282491E-2</v>
      </c>
      <c r="W194" s="185">
        <f t="shared" ca="1" si="79"/>
        <v>3.3452700155075801E-2</v>
      </c>
      <c r="X194" s="185">
        <f t="shared" ca="1" si="79"/>
        <v>3.4510448195289138E-2</v>
      </c>
      <c r="Y194" s="185">
        <f t="shared" ca="1" si="79"/>
        <v>3.5650801299084697E-2</v>
      </c>
      <c r="Z194" s="185">
        <f t="shared" ca="1" si="79"/>
        <v>3.6836247806672572E-2</v>
      </c>
      <c r="AA194" s="185">
        <f t="shared" ca="1" si="82"/>
        <v>3.8216191739105725E-2</v>
      </c>
      <c r="AB194" s="185">
        <f t="shared" ca="1" si="82"/>
        <v>3.9678566204333063E-2</v>
      </c>
      <c r="AC194" s="185">
        <f t="shared" ca="1" si="82"/>
        <v>4.155398458093873E-2</v>
      </c>
      <c r="AD194" s="185">
        <f t="shared" ca="1" si="82"/>
        <v>4.3010134155280946E-2</v>
      </c>
      <c r="AE194" s="185">
        <f t="shared" ca="1" si="82"/>
        <v>4.4491199039798056E-2</v>
      </c>
      <c r="AF194" s="185">
        <f t="shared" ca="1" si="82"/>
        <v>4.5937353547173113E-2</v>
      </c>
      <c r="AG194" s="185">
        <f t="shared" ca="1" si="82"/>
        <v>4.7220651713297264E-2</v>
      </c>
      <c r="AH194" s="185">
        <f t="shared" ca="1" si="82"/>
        <v>4.8486306177144778E-2</v>
      </c>
      <c r="AI194" s="185">
        <f t="shared" ca="1" si="82"/>
        <v>4.9733422096432091E-2</v>
      </c>
      <c r="AJ194" s="185">
        <f t="shared" ca="1" si="82"/>
        <v>5.1015824713823613E-2</v>
      </c>
      <c r="AK194" s="185">
        <f t="shared" ca="1" si="82"/>
        <v>5.2272342009748993E-2</v>
      </c>
      <c r="AL194" s="185">
        <f t="shared" ca="1" si="82"/>
        <v>5.362051756270033E-2</v>
      </c>
      <c r="AM194" s="185">
        <f t="shared" ca="1" si="82"/>
        <v>6.0979531592130314E-2</v>
      </c>
      <c r="AN194" s="185">
        <f t="shared" ca="1" si="82"/>
        <v>7.0419142634483206E-2</v>
      </c>
      <c r="AO194" s="185">
        <f t="shared" ca="1" si="82"/>
        <v>8.6871001537445064E-2</v>
      </c>
      <c r="AP194" s="185">
        <f t="shared" ca="1" si="82"/>
        <v>0.10366962660922806</v>
      </c>
    </row>
    <row r="195" spans="1:42">
      <c r="A195" s="57" t="str">
        <f>'[4]TS BYDem'!A134</f>
        <v/>
      </c>
      <c r="B195" s="185" t="s">
        <v>288</v>
      </c>
      <c r="C195" s="185" t="s">
        <v>137</v>
      </c>
      <c r="D195" s="185" t="str">
        <f>'[4]TS BYDem'!D134</f>
        <v>IFBL</v>
      </c>
      <c r="E195" s="185" t="s">
        <v>137</v>
      </c>
      <c r="F195" s="185" t="s">
        <v>137</v>
      </c>
      <c r="G195" s="185" t="s">
        <v>137</v>
      </c>
      <c r="H195" s="185" t="s">
        <v>137</v>
      </c>
      <c r="I195" s="185">
        <v>0</v>
      </c>
      <c r="J195" s="185">
        <f>INDEX('[4]TS BYDem'!$J$10:$J$203,MATCH(D195,'[4]TS BYDem'!$D$10:$D$203,0))</f>
        <v>0.23948724947180039</v>
      </c>
      <c r="K195" s="185">
        <f t="shared" ca="1" si="79"/>
        <v>0.24829812756902106</v>
      </c>
      <c r="L195" s="185">
        <f t="shared" ca="1" si="79"/>
        <v>0.25492476166920336</v>
      </c>
      <c r="M195" s="192">
        <f t="shared" si="80"/>
        <v>0.22428000000000001</v>
      </c>
      <c r="N195" s="192">
        <f t="shared" si="81"/>
        <v>0.22428000000000001</v>
      </c>
      <c r="O195" s="192">
        <f>INDEX('[4]TS BYDem'!$O$10:$O$203,MATCH(D195,'[4]TS BYDem'!$D$10:$D$203,0))</f>
        <v>0.22428000000000001</v>
      </c>
      <c r="P195" s="185">
        <f t="shared" ca="1" si="79"/>
        <v>0.22746880489901578</v>
      </c>
      <c r="Q195" s="185">
        <f t="shared" ca="1" si="79"/>
        <v>0.22673442659686471</v>
      </c>
      <c r="R195" s="185">
        <f t="shared" ca="1" si="79"/>
        <v>0.21619100713795869</v>
      </c>
      <c r="S195" s="185">
        <f t="shared" ca="1" si="79"/>
        <v>0.22959959042409556</v>
      </c>
      <c r="T195" s="185">
        <f t="shared" ca="1" si="79"/>
        <v>0.23503853989432144</v>
      </c>
      <c r="U195" s="185">
        <f t="shared" ca="1" si="79"/>
        <v>0.23957534348854376</v>
      </c>
      <c r="V195" s="185">
        <f t="shared" ca="1" si="79"/>
        <v>0.24425999580211866</v>
      </c>
      <c r="W195" s="185">
        <f t="shared" ca="1" si="79"/>
        <v>0.25089525116306849</v>
      </c>
      <c r="X195" s="185">
        <f t="shared" ca="1" si="79"/>
        <v>0.25882836146466848</v>
      </c>
      <c r="Y195" s="185">
        <f t="shared" ca="1" si="79"/>
        <v>0.26738100974313517</v>
      </c>
      <c r="Z195" s="185">
        <f t="shared" ca="1" si="79"/>
        <v>0.27627185855004421</v>
      </c>
      <c r="AA195" s="185">
        <f t="shared" ca="1" si="82"/>
        <v>0.28662143804329282</v>
      </c>
      <c r="AB195" s="185">
        <f t="shared" ca="1" si="82"/>
        <v>0.29758924653249785</v>
      </c>
      <c r="AC195" s="185">
        <f t="shared" ca="1" si="82"/>
        <v>0.31165488435704031</v>
      </c>
      <c r="AD195" s="185">
        <f t="shared" ca="1" si="82"/>
        <v>0.32257600616460691</v>
      </c>
      <c r="AE195" s="185">
        <f t="shared" ca="1" si="82"/>
        <v>0.33368399279848521</v>
      </c>
      <c r="AF195" s="185">
        <f t="shared" ca="1" si="82"/>
        <v>0.34453015160379813</v>
      </c>
      <c r="AG195" s="185">
        <f t="shared" ca="1" si="82"/>
        <v>0.35415488784972926</v>
      </c>
      <c r="AH195" s="185">
        <f t="shared" ca="1" si="82"/>
        <v>0.36364729632858561</v>
      </c>
      <c r="AI195" s="185">
        <f t="shared" ca="1" si="82"/>
        <v>0.37300066572324048</v>
      </c>
      <c r="AJ195" s="185">
        <f t="shared" ca="1" si="82"/>
        <v>0.38261868535367688</v>
      </c>
      <c r="AK195" s="185">
        <f t="shared" ca="1" si="82"/>
        <v>0.39204256507311724</v>
      </c>
      <c r="AL195" s="185">
        <f t="shared" ca="1" si="82"/>
        <v>0.40215388172025224</v>
      </c>
      <c r="AM195" s="185">
        <f t="shared" ca="1" si="82"/>
        <v>0.45734648694097707</v>
      </c>
      <c r="AN195" s="185">
        <f t="shared" ca="1" si="82"/>
        <v>0.52814356975862375</v>
      </c>
      <c r="AO195" s="185">
        <f t="shared" ca="1" si="82"/>
        <v>0.65153251153083769</v>
      </c>
      <c r="AP195" s="185">
        <f t="shared" ca="1" si="82"/>
        <v>0.77752219956921009</v>
      </c>
    </row>
    <row r="196" spans="1:42">
      <c r="A196" s="57" t="str">
        <f>'[4]TS BYDem'!A135</f>
        <v/>
      </c>
      <c r="B196" s="185" t="s">
        <v>288</v>
      </c>
      <c r="C196" s="185" t="s">
        <v>137</v>
      </c>
      <c r="D196" s="185" t="str">
        <f>'[4]TS BYDem'!D135</f>
        <v>IFBC</v>
      </c>
      <c r="E196" s="185" t="s">
        <v>137</v>
      </c>
      <c r="F196" s="185" t="s">
        <v>137</v>
      </c>
      <c r="G196" s="185" t="s">
        <v>137</v>
      </c>
      <c r="H196" s="185" t="s">
        <v>137</v>
      </c>
      <c r="I196" s="185">
        <v>0</v>
      </c>
      <c r="J196" s="185">
        <f>INDEX('[4]TS BYDem'!$J$10:$J$203,MATCH(D196,'[4]TS BYDem'!$D$10:$D$203,0))</f>
        <v>7.3442756504685454</v>
      </c>
      <c r="K196" s="185">
        <f t="shared" ca="1" si="79"/>
        <v>7.6144759121166459</v>
      </c>
      <c r="L196" s="185">
        <f t="shared" ca="1" si="79"/>
        <v>7.8176926911889026</v>
      </c>
      <c r="M196" s="192">
        <f t="shared" si="80"/>
        <v>6.8779200000000005</v>
      </c>
      <c r="N196" s="192">
        <f t="shared" si="81"/>
        <v>6.8779200000000005</v>
      </c>
      <c r="O196" s="192">
        <f>INDEX('[4]TS BYDem'!$O$10:$O$203,MATCH(D196,'[4]TS BYDem'!$D$10:$D$203,0))</f>
        <v>6.8779200000000005</v>
      </c>
      <c r="P196" s="185">
        <f t="shared" ca="1" si="79"/>
        <v>6.9757100169031503</v>
      </c>
      <c r="Q196" s="185">
        <f t="shared" ca="1" si="79"/>
        <v>6.9531890823038518</v>
      </c>
      <c r="R196" s="185">
        <f t="shared" ca="1" si="79"/>
        <v>6.6298575522307335</v>
      </c>
      <c r="S196" s="185">
        <f t="shared" ca="1" si="79"/>
        <v>7.0410541063389305</v>
      </c>
      <c r="T196" s="185">
        <f t="shared" ca="1" si="79"/>
        <v>7.207848556759191</v>
      </c>
      <c r="U196" s="185">
        <f t="shared" ca="1" si="79"/>
        <v>7.346977200315342</v>
      </c>
      <c r="V196" s="185">
        <f t="shared" ca="1" si="79"/>
        <v>7.4906398712649729</v>
      </c>
      <c r="W196" s="185">
        <f t="shared" ca="1" si="79"/>
        <v>7.6941210356674343</v>
      </c>
      <c r="X196" s="185">
        <f t="shared" ca="1" si="79"/>
        <v>7.9374030849165012</v>
      </c>
      <c r="Y196" s="185">
        <f t="shared" ca="1" si="79"/>
        <v>8.1996842987894798</v>
      </c>
      <c r="Z196" s="185">
        <f t="shared" ca="1" si="79"/>
        <v>8.4723369955346914</v>
      </c>
      <c r="AA196" s="185">
        <f t="shared" ca="1" si="82"/>
        <v>8.7897240999943165</v>
      </c>
      <c r="AB196" s="185">
        <f t="shared" ca="1" si="82"/>
        <v>9.126070226996605</v>
      </c>
      <c r="AC196" s="185">
        <f t="shared" ca="1" si="82"/>
        <v>9.5574164536159074</v>
      </c>
      <c r="AD196" s="185">
        <f t="shared" ca="1" si="82"/>
        <v>9.8923308557146168</v>
      </c>
      <c r="AE196" s="185">
        <f t="shared" ca="1" si="82"/>
        <v>10.232975779153552</v>
      </c>
      <c r="AF196" s="185">
        <f t="shared" ca="1" si="82"/>
        <v>10.565591315849815</v>
      </c>
      <c r="AG196" s="185">
        <f t="shared" ca="1" si="82"/>
        <v>10.860749894058369</v>
      </c>
      <c r="AH196" s="185">
        <f t="shared" ca="1" si="82"/>
        <v>11.151850420743298</v>
      </c>
      <c r="AI196" s="185">
        <f t="shared" ca="1" si="82"/>
        <v>11.43868708217938</v>
      </c>
      <c r="AJ196" s="185">
        <f t="shared" ca="1" si="82"/>
        <v>11.73363968417943</v>
      </c>
      <c r="AK196" s="185">
        <f t="shared" ca="1" si="82"/>
        <v>12.022638662242267</v>
      </c>
      <c r="AL196" s="185">
        <f t="shared" ca="1" si="82"/>
        <v>12.332719039421074</v>
      </c>
      <c r="AM196" s="185">
        <f t="shared" ca="1" si="82"/>
        <v>14.02529226618997</v>
      </c>
      <c r="AN196" s="185">
        <f t="shared" ca="1" si="82"/>
        <v>16.196402805931136</v>
      </c>
      <c r="AO196" s="185">
        <f t="shared" ca="1" si="82"/>
        <v>19.980330353612363</v>
      </c>
      <c r="AP196" s="185">
        <f t="shared" ca="1" si="82"/>
        <v>23.844014120122452</v>
      </c>
    </row>
    <row r="197" spans="1:42">
      <c r="A197" s="57" t="str">
        <f>'[4]TS BYDem'!A136</f>
        <v/>
      </c>
      <c r="B197" s="185" t="s">
        <v>288</v>
      </c>
      <c r="C197" s="185" t="s">
        <v>137</v>
      </c>
      <c r="D197" s="185" t="str">
        <f>'[4]TS BYDem'!D136</f>
        <v>IFBH</v>
      </c>
      <c r="E197" s="185" t="s">
        <v>137</v>
      </c>
      <c r="F197" s="185" t="s">
        <v>137</v>
      </c>
      <c r="G197" s="185" t="s">
        <v>137</v>
      </c>
      <c r="H197" s="185" t="s">
        <v>137</v>
      </c>
      <c r="I197" s="185">
        <v>0</v>
      </c>
      <c r="J197" s="185">
        <f>INDEX('[4]TS BYDem'!$J$10:$J$203,MATCH(D197,'[4]TS BYDem'!$D$10:$D$203,0))</f>
        <v>0.86215409809848131</v>
      </c>
      <c r="K197" s="185">
        <f t="shared" ca="1" si="79"/>
        <v>0.89387325924847572</v>
      </c>
      <c r="L197" s="185">
        <f t="shared" ca="1" si="79"/>
        <v>0.91772914200913203</v>
      </c>
      <c r="M197" s="192">
        <f t="shared" si="80"/>
        <v>0.8074079999999999</v>
      </c>
      <c r="N197" s="192">
        <f t="shared" si="81"/>
        <v>0.8074079999999999</v>
      </c>
      <c r="O197" s="192">
        <f>INDEX('[4]TS BYDem'!$O$10:$O$203,MATCH(D197,'[4]TS BYDem'!$D$10:$D$203,0))</f>
        <v>0.8074079999999999</v>
      </c>
      <c r="P197" s="185">
        <f t="shared" ca="1" si="79"/>
        <v>0.81888769763645664</v>
      </c>
      <c r="Q197" s="185">
        <f t="shared" ca="1" si="79"/>
        <v>0.8162439357487129</v>
      </c>
      <c r="R197" s="185">
        <f t="shared" ca="1" si="79"/>
        <v>0.77828762569665122</v>
      </c>
      <c r="S197" s="185">
        <f t="shared" ca="1" si="79"/>
        <v>0.82655852552674391</v>
      </c>
      <c r="T197" s="185">
        <f t="shared" ca="1" si="79"/>
        <v>0.8461387436195571</v>
      </c>
      <c r="U197" s="185">
        <f t="shared" ca="1" si="79"/>
        <v>0.86247123655875746</v>
      </c>
      <c r="V197" s="185">
        <f t="shared" ca="1" si="79"/>
        <v>0.8793359848876271</v>
      </c>
      <c r="W197" s="185">
        <f t="shared" ca="1" si="79"/>
        <v>0.90322290418704654</v>
      </c>
      <c r="X197" s="185">
        <f t="shared" ca="1" si="79"/>
        <v>0.93178210127280658</v>
      </c>
      <c r="Y197" s="185">
        <f t="shared" ca="1" si="79"/>
        <v>0.96257163507528676</v>
      </c>
      <c r="Z197" s="185">
        <f t="shared" ca="1" si="79"/>
        <v>0.99457869078015937</v>
      </c>
      <c r="AA197" s="185">
        <f t="shared" ca="1" si="82"/>
        <v>1.0318371769558545</v>
      </c>
      <c r="AB197" s="185">
        <f t="shared" ca="1" si="82"/>
        <v>1.0713212875169926</v>
      </c>
      <c r="AC197" s="185">
        <f t="shared" ca="1" si="82"/>
        <v>1.1219575836853455</v>
      </c>
      <c r="AD197" s="185">
        <f t="shared" ca="1" si="82"/>
        <v>1.1612736221925852</v>
      </c>
      <c r="AE197" s="185">
        <f t="shared" ca="1" si="82"/>
        <v>1.2012623740745472</v>
      </c>
      <c r="AF197" s="185">
        <f t="shared" ca="1" si="82"/>
        <v>1.2403085457736738</v>
      </c>
      <c r="AG197" s="185">
        <f t="shared" ca="1" si="82"/>
        <v>1.2749575962590258</v>
      </c>
      <c r="AH197" s="185">
        <f t="shared" ca="1" si="82"/>
        <v>1.3091302667829088</v>
      </c>
      <c r="AI197" s="185">
        <f t="shared" ca="1" si="82"/>
        <v>1.3428023966036662</v>
      </c>
      <c r="AJ197" s="185">
        <f t="shared" ca="1" si="82"/>
        <v>1.3774272672732373</v>
      </c>
      <c r="AK197" s="185">
        <f t="shared" ca="1" si="82"/>
        <v>1.4113532342632225</v>
      </c>
      <c r="AL197" s="185">
        <f t="shared" ca="1" si="82"/>
        <v>1.4477539741929084</v>
      </c>
      <c r="AM197" s="185">
        <f t="shared" ca="1" si="82"/>
        <v>1.6464473529875179</v>
      </c>
      <c r="AN197" s="185">
        <f t="shared" ca="1" si="82"/>
        <v>1.9013168511310459</v>
      </c>
      <c r="AO197" s="185">
        <f t="shared" ca="1" si="82"/>
        <v>2.345517041511016</v>
      </c>
      <c r="AP197" s="185">
        <f t="shared" ca="1" si="82"/>
        <v>2.7990799184491566</v>
      </c>
    </row>
    <row r="198" spans="1:42">
      <c r="A198" s="57" t="str">
        <f>'[4]TS BYDem'!A137</f>
        <v/>
      </c>
      <c r="B198" s="185" t="s">
        <v>288</v>
      </c>
      <c r="C198" s="185" t="s">
        <v>137</v>
      </c>
      <c r="D198" s="185" t="str">
        <f>'[4]TS BYDem'!D137</f>
        <v>IFBP</v>
      </c>
      <c r="E198" s="185" t="s">
        <v>137</v>
      </c>
      <c r="F198" s="185" t="s">
        <v>137</v>
      </c>
      <c r="G198" s="185" t="s">
        <v>137</v>
      </c>
      <c r="H198" s="185" t="s">
        <v>137</v>
      </c>
      <c r="I198" s="185">
        <v>0</v>
      </c>
      <c r="J198" s="185">
        <f>INDEX('[4]TS BYDem'!$J$10:$J$203,MATCH(D198,'[4]TS BYDem'!$D$10:$D$203,0))</f>
        <v>3.576342925445553</v>
      </c>
      <c r="K198" s="185">
        <f t="shared" ca="1" si="79"/>
        <v>3.707918705030715</v>
      </c>
      <c r="L198" s="185">
        <f t="shared" ca="1" si="79"/>
        <v>3.8068764409267706</v>
      </c>
      <c r="M198" s="192">
        <f t="shared" si="80"/>
        <v>3.3492480000000002</v>
      </c>
      <c r="N198" s="192">
        <f t="shared" si="81"/>
        <v>3.3492480000000002</v>
      </c>
      <c r="O198" s="192">
        <f>INDEX('[4]TS BYDem'!$O$10:$O$203,MATCH(D198,'[4]TS BYDem'!$D$10:$D$203,0))</f>
        <v>3.3492480000000002</v>
      </c>
      <c r="P198" s="185">
        <f t="shared" ca="1" si="79"/>
        <v>3.3968674864919688</v>
      </c>
      <c r="Q198" s="185">
        <f t="shared" ca="1" si="79"/>
        <v>3.3859007705131798</v>
      </c>
      <c r="R198" s="185">
        <f t="shared" ca="1" si="79"/>
        <v>3.2284523732601831</v>
      </c>
      <c r="S198" s="185">
        <f t="shared" ca="1" si="79"/>
        <v>3.428687216999827</v>
      </c>
      <c r="T198" s="185">
        <f t="shared" ca="1" si="79"/>
        <v>3.5099088624218671</v>
      </c>
      <c r="U198" s="185">
        <f t="shared" ca="1" si="79"/>
        <v>3.5776584627622534</v>
      </c>
      <c r="V198" s="185">
        <f t="shared" ca="1" si="79"/>
        <v>3.6476159373116386</v>
      </c>
      <c r="W198" s="185">
        <f t="shared" ca="1" si="79"/>
        <v>3.7467024173684895</v>
      </c>
      <c r="X198" s="185">
        <f t="shared" ca="1" si="79"/>
        <v>3.8651701978723829</v>
      </c>
      <c r="Y198" s="185">
        <f t="shared" ca="1" si="79"/>
        <v>3.9928897454974859</v>
      </c>
      <c r="Z198" s="185">
        <f t="shared" ca="1" si="79"/>
        <v>4.1256597543473275</v>
      </c>
      <c r="AA198" s="185">
        <f t="shared" ca="1" si="82"/>
        <v>4.2802134747798402</v>
      </c>
      <c r="AB198" s="185">
        <f t="shared" ca="1" si="82"/>
        <v>4.4439994148853019</v>
      </c>
      <c r="AC198" s="185">
        <f t="shared" ca="1" si="82"/>
        <v>4.654046273065136</v>
      </c>
      <c r="AD198" s="185">
        <f t="shared" ca="1" si="82"/>
        <v>4.8171350253914635</v>
      </c>
      <c r="AE198" s="185">
        <f t="shared" ca="1" si="82"/>
        <v>4.9830142924573799</v>
      </c>
      <c r="AF198" s="185">
        <f t="shared" ca="1" si="82"/>
        <v>5.1449835972833862</v>
      </c>
      <c r="AG198" s="185">
        <f t="shared" ca="1" si="82"/>
        <v>5.288712991889291</v>
      </c>
      <c r="AH198" s="185">
        <f t="shared" ca="1" si="82"/>
        <v>5.4304662918402125</v>
      </c>
      <c r="AI198" s="185">
        <f t="shared" ca="1" si="82"/>
        <v>5.5701432748003912</v>
      </c>
      <c r="AJ198" s="185">
        <f t="shared" ca="1" si="82"/>
        <v>5.7137723679482413</v>
      </c>
      <c r="AK198" s="185">
        <f t="shared" ca="1" si="82"/>
        <v>5.8545023050918834</v>
      </c>
      <c r="AL198" s="185">
        <f t="shared" ca="1" si="82"/>
        <v>6.0054979670224329</v>
      </c>
      <c r="AM198" s="185">
        <f t="shared" ca="1" si="82"/>
        <v>6.8297075383185906</v>
      </c>
      <c r="AN198" s="185">
        <f t="shared" ca="1" si="82"/>
        <v>7.8869439750621142</v>
      </c>
      <c r="AO198" s="185">
        <f t="shared" ca="1" si="82"/>
        <v>9.7295521721938414</v>
      </c>
      <c r="AP198" s="185">
        <f t="shared" ca="1" si="82"/>
        <v>11.610998180233535</v>
      </c>
    </row>
    <row r="199" spans="1:42">
      <c r="A199" s="57" t="str">
        <f>'[4]TS BYDem'!A138</f>
        <v/>
      </c>
      <c r="B199" s="185" t="s">
        <v>288</v>
      </c>
      <c r="C199" s="185" t="s">
        <v>137</v>
      </c>
      <c r="D199" s="185" t="str">
        <f>'[4]TS BYDem'!D138</f>
        <v>IFBF</v>
      </c>
      <c r="E199" s="185" t="s">
        <v>137</v>
      </c>
      <c r="F199" s="185" t="s">
        <v>137</v>
      </c>
      <c r="G199" s="185" t="s">
        <v>137</v>
      </c>
      <c r="H199" s="185" t="s">
        <v>137</v>
      </c>
      <c r="I199" s="185">
        <v>0</v>
      </c>
      <c r="J199" s="185">
        <f>INDEX('[4]TS BYDem'!$J$10:$J$203,MATCH(D199,'[4]TS BYDem'!$D$10:$D$203,0))</f>
        <v>0.51090613220650749</v>
      </c>
      <c r="K199" s="185">
        <f t="shared" ca="1" si="79"/>
        <v>0.52970267214724498</v>
      </c>
      <c r="L199" s="185">
        <f t="shared" ca="1" si="79"/>
        <v>0.54383949156096723</v>
      </c>
      <c r="M199" s="192">
        <f t="shared" si="80"/>
        <v>0.47846400000000006</v>
      </c>
      <c r="N199" s="192">
        <f t="shared" si="81"/>
        <v>0.47846400000000006</v>
      </c>
      <c r="O199" s="192">
        <f>INDEX('[4]TS BYDem'!$O$10:$O$203,MATCH(D199,'[4]TS BYDem'!$D$10:$D$203,0))</f>
        <v>0.47846400000000006</v>
      </c>
      <c r="P199" s="185">
        <f t="shared" ca="1" si="79"/>
        <v>0.485266783784567</v>
      </c>
      <c r="Q199" s="185">
        <f t="shared" ca="1" si="79"/>
        <v>0.48370011007331143</v>
      </c>
      <c r="R199" s="185">
        <f t="shared" ca="1" si="79"/>
        <v>0.46120748189431188</v>
      </c>
      <c r="S199" s="185">
        <f t="shared" ca="1" si="79"/>
        <v>0.48981245957140385</v>
      </c>
      <c r="T199" s="185">
        <f t="shared" ca="1" si="79"/>
        <v>0.50141555177455244</v>
      </c>
      <c r="U199" s="185">
        <f t="shared" ca="1" si="79"/>
        <v>0.51109406610889341</v>
      </c>
      <c r="V199" s="185">
        <f t="shared" ca="1" si="79"/>
        <v>0.52108799104451986</v>
      </c>
      <c r="W199" s="185">
        <f t="shared" ca="1" si="79"/>
        <v>0.53524320248121282</v>
      </c>
      <c r="X199" s="185">
        <f t="shared" ca="1" si="79"/>
        <v>0.55216717112462621</v>
      </c>
      <c r="Y199" s="185">
        <f t="shared" ca="1" si="79"/>
        <v>0.57041282078535516</v>
      </c>
      <c r="Z199" s="185">
        <f t="shared" ca="1" si="79"/>
        <v>0.58937996490676114</v>
      </c>
      <c r="AA199" s="185">
        <f t="shared" ca="1" si="82"/>
        <v>0.61145906782569159</v>
      </c>
      <c r="AB199" s="185">
        <f t="shared" ca="1" si="82"/>
        <v>0.634857059269329</v>
      </c>
      <c r="AC199" s="185">
        <f t="shared" ca="1" si="82"/>
        <v>0.66486375329501968</v>
      </c>
      <c r="AD199" s="185">
        <f t="shared" ca="1" si="82"/>
        <v>0.68816214648449514</v>
      </c>
      <c r="AE199" s="185">
        <f t="shared" ca="1" si="82"/>
        <v>0.71185918463676889</v>
      </c>
      <c r="AF199" s="185">
        <f t="shared" ca="1" si="82"/>
        <v>0.7349976567547698</v>
      </c>
      <c r="AG199" s="185">
        <f t="shared" ca="1" si="82"/>
        <v>0.75553042741275622</v>
      </c>
      <c r="AH199" s="185">
        <f t="shared" ca="1" si="82"/>
        <v>0.77578089883431645</v>
      </c>
      <c r="AI199" s="185">
        <f t="shared" ca="1" si="82"/>
        <v>0.79573475354291345</v>
      </c>
      <c r="AJ199" s="185">
        <f t="shared" ca="1" si="82"/>
        <v>0.8162531954211778</v>
      </c>
      <c r="AK199" s="185">
        <f t="shared" ca="1" si="82"/>
        <v>0.83635747215598388</v>
      </c>
      <c r="AL199" s="185">
        <f t="shared" ca="1" si="82"/>
        <v>0.85792828100320528</v>
      </c>
      <c r="AM199" s="185">
        <f t="shared" ca="1" si="82"/>
        <v>0.97567250547408502</v>
      </c>
      <c r="AN199" s="185">
        <f t="shared" ca="1" si="82"/>
        <v>1.1267062821517313</v>
      </c>
      <c r="AO199" s="185">
        <f t="shared" ca="1" si="82"/>
        <v>1.389936024599121</v>
      </c>
      <c r="AP199" s="185">
        <f t="shared" ca="1" si="82"/>
        <v>1.6587140257476489</v>
      </c>
    </row>
    <row r="200" spans="1:42">
      <c r="A200" s="57" t="str">
        <f>'[4]TS BYDem'!A139</f>
        <v/>
      </c>
      <c r="B200" s="185" t="s">
        <v>288</v>
      </c>
      <c r="C200" s="185" t="s">
        <v>137</v>
      </c>
      <c r="D200" s="185" t="str">
        <f>'[4]TS BYDem'!D139</f>
        <v>IFBO</v>
      </c>
      <c r="E200" s="185" t="s">
        <v>137</v>
      </c>
      <c r="F200" s="185" t="s">
        <v>137</v>
      </c>
      <c r="G200" s="185" t="s">
        <v>137</v>
      </c>
      <c r="H200" s="185" t="s">
        <v>137</v>
      </c>
      <c r="I200" s="185">
        <v>0</v>
      </c>
      <c r="J200" s="185">
        <f>INDEX('[4]TS BYDem'!$J$10:$J$203,MATCH(D200,'[4]TS BYDem'!$D$10:$D$203,0))</f>
        <v>2.6822571940841642</v>
      </c>
      <c r="K200" s="185">
        <f t="shared" ca="1" si="79"/>
        <v>2.7809390287730356</v>
      </c>
      <c r="L200" s="185">
        <f t="shared" ca="1" si="79"/>
        <v>2.8551573306950773</v>
      </c>
      <c r="M200" s="192">
        <f t="shared" si="80"/>
        <v>2.5119360000000004</v>
      </c>
      <c r="N200" s="192">
        <f t="shared" si="81"/>
        <v>2.5119360000000004</v>
      </c>
      <c r="O200" s="192">
        <f>INDEX('[4]TS BYDem'!$O$10:$O$203,MATCH(D200,'[4]TS BYDem'!$D$10:$D$203,0))</f>
        <v>2.5119360000000004</v>
      </c>
      <c r="P200" s="185">
        <f t="shared" ca="1" si="79"/>
        <v>2.547650614868977</v>
      </c>
      <c r="Q200" s="185">
        <f t="shared" ca="1" si="79"/>
        <v>2.5394255778848853</v>
      </c>
      <c r="R200" s="185">
        <f t="shared" ca="1" si="79"/>
        <v>2.4213392799451379</v>
      </c>
      <c r="S200" s="185">
        <f t="shared" ca="1" si="79"/>
        <v>2.5715154127498709</v>
      </c>
      <c r="T200" s="185">
        <f t="shared" ca="1" si="79"/>
        <v>2.6324316468164008</v>
      </c>
      <c r="U200" s="185">
        <f t="shared" ca="1" si="79"/>
        <v>2.6832438470716906</v>
      </c>
      <c r="V200" s="185">
        <f t="shared" ca="1" si="79"/>
        <v>2.7357119529837295</v>
      </c>
      <c r="W200" s="185">
        <f t="shared" ca="1" si="79"/>
        <v>2.8100268130263677</v>
      </c>
      <c r="X200" s="185">
        <f t="shared" ca="1" si="79"/>
        <v>2.8988776484042877</v>
      </c>
      <c r="Y200" s="185">
        <f t="shared" ca="1" si="79"/>
        <v>2.9946673091231149</v>
      </c>
      <c r="Z200" s="185">
        <f t="shared" ca="1" si="79"/>
        <v>3.0942448157604963</v>
      </c>
      <c r="AA200" s="185">
        <f t="shared" ca="1" si="82"/>
        <v>3.210160106084881</v>
      </c>
      <c r="AB200" s="185">
        <f t="shared" ca="1" si="82"/>
        <v>3.3329995611639776</v>
      </c>
      <c r="AC200" s="185">
        <f t="shared" ca="1" si="82"/>
        <v>3.4905347047988533</v>
      </c>
      <c r="AD200" s="185">
        <f t="shared" ca="1" si="82"/>
        <v>3.6128512690435994</v>
      </c>
      <c r="AE200" s="185">
        <f t="shared" ca="1" si="82"/>
        <v>3.7372607193430367</v>
      </c>
      <c r="AF200" s="185">
        <f t="shared" ca="1" si="82"/>
        <v>3.8587376979625416</v>
      </c>
      <c r="AG200" s="185">
        <f t="shared" ca="1" si="82"/>
        <v>3.96653474391697</v>
      </c>
      <c r="AH200" s="185">
        <f t="shared" ca="1" si="82"/>
        <v>4.0728497188801613</v>
      </c>
      <c r="AI200" s="185">
        <f t="shared" ca="1" si="82"/>
        <v>4.1776074561002954</v>
      </c>
      <c r="AJ200" s="185">
        <f t="shared" ca="1" si="82"/>
        <v>4.2853292759611827</v>
      </c>
      <c r="AK200" s="185">
        <f t="shared" ca="1" si="82"/>
        <v>4.390876728818915</v>
      </c>
      <c r="AL200" s="185">
        <f t="shared" ca="1" si="82"/>
        <v>4.5041234752668275</v>
      </c>
      <c r="AM200" s="185">
        <f t="shared" ca="1" si="82"/>
        <v>5.1222806537389465</v>
      </c>
      <c r="AN200" s="185">
        <f t="shared" ca="1" si="82"/>
        <v>5.9152079812965894</v>
      </c>
      <c r="AO200" s="185">
        <f t="shared" ca="1" si="82"/>
        <v>7.2971641291453864</v>
      </c>
      <c r="AP200" s="185">
        <f t="shared" ca="1" si="82"/>
        <v>8.708248635175158</v>
      </c>
    </row>
    <row r="201" spans="1:42">
      <c r="A201" s="57" t="str">
        <f>'[4]TS BYDem'!A140</f>
        <v/>
      </c>
      <c r="B201" s="185" t="s">
        <v>288</v>
      </c>
      <c r="C201" s="185" t="s">
        <v>137</v>
      </c>
      <c r="D201" s="185" t="str">
        <f>'[4]TS BYDem'!D140</f>
        <v>IFBE</v>
      </c>
      <c r="E201" s="185" t="s">
        <v>137</v>
      </c>
      <c r="F201" s="185" t="s">
        <v>137</v>
      </c>
      <c r="G201" s="185" t="s">
        <v>137</v>
      </c>
      <c r="H201" s="185" t="s">
        <v>137</v>
      </c>
      <c r="I201" s="185">
        <v>0</v>
      </c>
      <c r="J201" s="185">
        <f>INDEX('[4]TS BYDem'!$J$10:$J$203,MATCH(D201,'[4]TS BYDem'!$D$10:$D$203,0))</f>
        <v>0</v>
      </c>
      <c r="K201" s="185">
        <f t="shared" ca="1" si="79"/>
        <v>0</v>
      </c>
      <c r="L201" s="185">
        <f t="shared" ca="1" si="79"/>
        <v>0</v>
      </c>
      <c r="M201" s="192">
        <f t="shared" si="80"/>
        <v>0</v>
      </c>
      <c r="N201" s="192">
        <f t="shared" si="81"/>
        <v>0</v>
      </c>
      <c r="O201" s="192">
        <f>INDEX('[4]TS BYDem'!$O$10:$O$203,MATCH(D201,'[4]TS BYDem'!$D$10:$D$203,0))</f>
        <v>0</v>
      </c>
      <c r="P201" s="185">
        <f t="shared" ca="1" si="79"/>
        <v>0</v>
      </c>
      <c r="Q201" s="185">
        <f t="shared" ca="1" si="79"/>
        <v>0</v>
      </c>
      <c r="R201" s="185">
        <f t="shared" ca="1" si="79"/>
        <v>0</v>
      </c>
      <c r="S201" s="185">
        <f t="shared" ca="1" si="79"/>
        <v>0</v>
      </c>
      <c r="T201" s="185">
        <f t="shared" ca="1" si="79"/>
        <v>0</v>
      </c>
      <c r="U201" s="185">
        <f t="shared" ca="1" si="79"/>
        <v>0</v>
      </c>
      <c r="V201" s="185">
        <f t="shared" ca="1" si="79"/>
        <v>0</v>
      </c>
      <c r="W201" s="185">
        <f t="shared" ca="1" si="79"/>
        <v>0</v>
      </c>
      <c r="X201" s="185">
        <f t="shared" ca="1" si="79"/>
        <v>0</v>
      </c>
      <c r="Y201" s="185">
        <f t="shared" ca="1" si="79"/>
        <v>0</v>
      </c>
      <c r="Z201" s="185">
        <f t="shared" ca="1" si="79"/>
        <v>0</v>
      </c>
      <c r="AA201" s="185">
        <f t="shared" ca="1" si="82"/>
        <v>0</v>
      </c>
      <c r="AB201" s="185">
        <f t="shared" ca="1" si="82"/>
        <v>0</v>
      </c>
      <c r="AC201" s="185">
        <f t="shared" ca="1" si="82"/>
        <v>0</v>
      </c>
      <c r="AD201" s="185">
        <f t="shared" ca="1" si="82"/>
        <v>0</v>
      </c>
      <c r="AE201" s="185">
        <f t="shared" ca="1" si="82"/>
        <v>0</v>
      </c>
      <c r="AF201" s="185">
        <f t="shared" ca="1" si="82"/>
        <v>0</v>
      </c>
      <c r="AG201" s="185">
        <f t="shared" ca="1" si="82"/>
        <v>0</v>
      </c>
      <c r="AH201" s="185">
        <f t="shared" ca="1" si="82"/>
        <v>0</v>
      </c>
      <c r="AI201" s="185">
        <f t="shared" ca="1" si="82"/>
        <v>0</v>
      </c>
      <c r="AJ201" s="185">
        <f t="shared" ca="1" si="82"/>
        <v>0</v>
      </c>
      <c r="AK201" s="185">
        <f t="shared" ca="1" si="82"/>
        <v>0</v>
      </c>
      <c r="AL201" s="185">
        <f t="shared" ca="1" si="82"/>
        <v>0</v>
      </c>
      <c r="AM201" s="185">
        <f t="shared" ca="1" si="82"/>
        <v>0</v>
      </c>
      <c r="AN201" s="185">
        <f t="shared" ca="1" si="82"/>
        <v>0</v>
      </c>
      <c r="AO201" s="185">
        <f t="shared" ca="1" si="82"/>
        <v>0</v>
      </c>
      <c r="AP201" s="185">
        <f t="shared" ca="1" si="82"/>
        <v>0</v>
      </c>
    </row>
    <row r="202" spans="1:42">
      <c r="A202" s="57" t="str">
        <f>'[4]TS BYDem'!A141</f>
        <v>*</v>
      </c>
      <c r="B202" s="185" t="s">
        <v>288</v>
      </c>
      <c r="C202" s="185" t="s">
        <v>137</v>
      </c>
      <c r="D202" s="185" t="str">
        <f>'[4]TS BYDem'!D141</f>
        <v xml:space="preserve"> </v>
      </c>
      <c r="E202" s="185" t="s">
        <v>137</v>
      </c>
      <c r="F202" s="185" t="s">
        <v>137</v>
      </c>
      <c r="G202" s="185" t="s">
        <v>137</v>
      </c>
      <c r="H202" s="185" t="s">
        <v>137</v>
      </c>
      <c r="I202" s="185">
        <v>0</v>
      </c>
      <c r="J202" s="185" t="str">
        <f>INDEX('[4]TS BYDem'!$J$10:$J$203,MATCH(D202,'[4]TS BYDem'!$D$10:$D$203,0))</f>
        <v/>
      </c>
      <c r="K202" s="185" t="e">
        <f t="shared" ca="1" si="79"/>
        <v>#VALUE!</v>
      </c>
      <c r="L202" s="185" t="e">
        <f t="shared" ca="1" si="79"/>
        <v>#VALUE!</v>
      </c>
      <c r="M202" s="185" t="e">
        <f t="shared" ca="1" si="79"/>
        <v>#VALUE!</v>
      </c>
      <c r="N202" s="185" t="e">
        <f t="shared" ca="1" si="79"/>
        <v>#VALUE!</v>
      </c>
      <c r="O202" s="185" t="e">
        <f t="shared" ca="1" si="79"/>
        <v>#VALUE!</v>
      </c>
      <c r="P202" s="185" t="e">
        <f t="shared" ca="1" si="79"/>
        <v>#VALUE!</v>
      </c>
      <c r="Q202" s="185" t="e">
        <f t="shared" ca="1" si="79"/>
        <v>#VALUE!</v>
      </c>
      <c r="R202" s="185" t="e">
        <f t="shared" ca="1" si="79"/>
        <v>#VALUE!</v>
      </c>
      <c r="S202" s="185" t="e">
        <f t="shared" ca="1" si="79"/>
        <v>#VALUE!</v>
      </c>
      <c r="T202" s="185" t="e">
        <f t="shared" ca="1" si="79"/>
        <v>#VALUE!</v>
      </c>
      <c r="U202" s="185" t="e">
        <f t="shared" ca="1" si="79"/>
        <v>#VALUE!</v>
      </c>
      <c r="V202" s="185" t="e">
        <f t="shared" ca="1" si="79"/>
        <v>#VALUE!</v>
      </c>
      <c r="W202" s="185" t="e">
        <f t="shared" ca="1" si="79"/>
        <v>#VALUE!</v>
      </c>
      <c r="X202" s="185" t="e">
        <f t="shared" ca="1" si="79"/>
        <v>#VALUE!</v>
      </c>
      <c r="Y202" s="185" t="e">
        <f t="shared" ca="1" si="79"/>
        <v>#VALUE!</v>
      </c>
      <c r="Z202" s="185" t="e">
        <f t="shared" ca="1" si="79"/>
        <v>#VALUE!</v>
      </c>
      <c r="AA202" s="185" t="e">
        <f t="shared" ca="1" si="82"/>
        <v>#VALUE!</v>
      </c>
      <c r="AB202" s="185" t="e">
        <f t="shared" ca="1" si="82"/>
        <v>#VALUE!</v>
      </c>
      <c r="AC202" s="185" t="e">
        <f t="shared" ca="1" si="82"/>
        <v>#VALUE!</v>
      </c>
      <c r="AD202" s="185" t="e">
        <f t="shared" ca="1" si="82"/>
        <v>#VALUE!</v>
      </c>
      <c r="AE202" s="185" t="e">
        <f t="shared" ca="1" si="82"/>
        <v>#VALUE!</v>
      </c>
      <c r="AF202" s="185" t="e">
        <f t="shared" ca="1" si="82"/>
        <v>#VALUE!</v>
      </c>
      <c r="AG202" s="185" t="e">
        <f t="shared" ca="1" si="82"/>
        <v>#VALUE!</v>
      </c>
      <c r="AH202" s="185" t="e">
        <f t="shared" ca="1" si="82"/>
        <v>#VALUE!</v>
      </c>
      <c r="AI202" s="185" t="e">
        <f t="shared" ca="1" si="82"/>
        <v>#VALUE!</v>
      </c>
      <c r="AJ202" s="185" t="e">
        <f t="shared" ca="1" si="82"/>
        <v>#VALUE!</v>
      </c>
      <c r="AK202" s="185" t="e">
        <f t="shared" ca="1" si="82"/>
        <v>#VALUE!</v>
      </c>
      <c r="AL202" s="185" t="e">
        <f t="shared" ca="1" si="82"/>
        <v>#VALUE!</v>
      </c>
      <c r="AM202" s="185" t="e">
        <f t="shared" ca="1" si="82"/>
        <v>#VALUE!</v>
      </c>
      <c r="AN202" s="185" t="e">
        <f t="shared" ca="1" si="82"/>
        <v>#VALUE!</v>
      </c>
      <c r="AO202" s="185" t="e">
        <f t="shared" ca="1" si="82"/>
        <v>#VALUE!</v>
      </c>
      <c r="AP202" s="185" t="e">
        <f t="shared" ca="1" si="82"/>
        <v>#VALUE!</v>
      </c>
    </row>
    <row r="203" spans="1:42">
      <c r="A203" s="57" t="str">
        <f>'[4]TS BYDem'!A142</f>
        <v/>
      </c>
      <c r="B203" s="185" t="s">
        <v>288</v>
      </c>
      <c r="C203" s="185" t="s">
        <v>137</v>
      </c>
      <c r="D203" s="185" t="str">
        <f>'[4]TS BYDem'!D142</f>
        <v>IFBS</v>
      </c>
      <c r="E203" s="185" t="s">
        <v>137</v>
      </c>
      <c r="F203" s="185" t="s">
        <v>137</v>
      </c>
      <c r="G203" s="185" t="s">
        <v>137</v>
      </c>
      <c r="H203" s="185" t="s">
        <v>137</v>
      </c>
      <c r="I203" s="185">
        <v>0</v>
      </c>
      <c r="J203" s="185">
        <f>INDEX('[4]TS BYDem'!$J$10:$J$203,MATCH(D203,'[4]TS BYDem'!$D$10:$D$203,0))</f>
        <v>20.421862032418336</v>
      </c>
      <c r="K203" s="185">
        <f t="shared" ca="1" si="79"/>
        <v>21.173194461525735</v>
      </c>
      <c r="L203" s="185">
        <f t="shared" ca="1" si="79"/>
        <v>21.738269252069756</v>
      </c>
      <c r="M203" s="192">
        <f t="shared" ref="M203" si="83">O203</f>
        <v>6.8922304000000008</v>
      </c>
      <c r="N203" s="192">
        <f t="shared" ref="N203" si="84">O203</f>
        <v>6.8922304000000008</v>
      </c>
      <c r="O203" s="192">
        <f>INDEX('[4]TS BYDem'!$O$10:$O$203,MATCH(D203,'[4]TS BYDem'!$D$10:$D$203,0))</f>
        <v>6.8922304000000008</v>
      </c>
      <c r="P203" s="185">
        <f t="shared" ca="1" si="79"/>
        <v>6.9902238816509072</v>
      </c>
      <c r="Q203" s="185">
        <f t="shared" ca="1" si="79"/>
        <v>6.9676560893413573</v>
      </c>
      <c r="R203" s="185">
        <f t="shared" ca="1" si="79"/>
        <v>6.6436518263013014</v>
      </c>
      <c r="S203" s="185">
        <f t="shared" ca="1" si="79"/>
        <v>7.0557039278959346</v>
      </c>
      <c r="T203" s="185">
        <f t="shared" ca="1" si="79"/>
        <v>7.2228454156913457</v>
      </c>
      <c r="U203" s="185">
        <f t="shared" ca="1" si="79"/>
        <v>7.3622635343418192</v>
      </c>
      <c r="V203" s="185">
        <f t="shared" ca="1" si="79"/>
        <v>7.5062251140147787</v>
      </c>
      <c r="W203" s="185">
        <f t="shared" ca="1" si="79"/>
        <v>7.710129647234421</v>
      </c>
      <c r="X203" s="185">
        <f t="shared" ca="1" si="79"/>
        <v>7.9539178761769964</v>
      </c>
      <c r="Y203" s="185">
        <f t="shared" ca="1" si="79"/>
        <v>8.2167447999568957</v>
      </c>
      <c r="Z203" s="185">
        <f t="shared" ca="1" si="79"/>
        <v>8.4899647858173477</v>
      </c>
      <c r="AA203" s="185">
        <f t="shared" ca="1" si="82"/>
        <v>8.8080122550994275</v>
      </c>
      <c r="AB203" s="185">
        <f t="shared" ca="1" si="82"/>
        <v>9.1450581936168032</v>
      </c>
      <c r="AC203" s="185">
        <f t="shared" ca="1" si="82"/>
        <v>9.5773018917160613</v>
      </c>
      <c r="AD203" s="185">
        <f t="shared" ca="1" si="82"/>
        <v>9.9129131264414649</v>
      </c>
      <c r="AE203" s="185">
        <f t="shared" ca="1" si="82"/>
        <v>10.254266805596137</v>
      </c>
      <c r="AF203" s="185">
        <f t="shared" ca="1" si="82"/>
        <v>10.587574391833009</v>
      </c>
      <c r="AG203" s="185">
        <f t="shared" ca="1" si="82"/>
        <v>10.883347085547063</v>
      </c>
      <c r="AH203" s="185">
        <f t="shared" ca="1" si="82"/>
        <v>11.175053284437698</v>
      </c>
      <c r="AI203" s="185">
        <f t="shared" ca="1" si="82"/>
        <v>11.462486746557682</v>
      </c>
      <c r="AJ203" s="185">
        <f t="shared" ca="1" si="82"/>
        <v>11.758053035503155</v>
      </c>
      <c r="AK203" s="185">
        <f t="shared" ca="1" si="82"/>
        <v>12.047653313228633</v>
      </c>
      <c r="AL203" s="185">
        <f t="shared" ca="1" si="82"/>
        <v>12.358378852641019</v>
      </c>
      <c r="AM203" s="185">
        <f t="shared" ca="1" si="82"/>
        <v>14.054473696396498</v>
      </c>
      <c r="AN203" s="185">
        <f t="shared" ca="1" si="82"/>
        <v>16.230101511748298</v>
      </c>
      <c r="AO203" s="185">
        <f t="shared" ca="1" si="82"/>
        <v>20.021902008922737</v>
      </c>
      <c r="AP203" s="185">
        <f t="shared" ca="1" si="82"/>
        <v>23.893624668030046</v>
      </c>
    </row>
    <row r="204" spans="1:42">
      <c r="A204" s="57" t="str">
        <f>'[4]TS BYDem'!A143</f>
        <v>*</v>
      </c>
      <c r="B204" s="185" t="s">
        <v>288</v>
      </c>
      <c r="C204" s="185" t="s">
        <v>137</v>
      </c>
      <c r="D204" s="185" t="str">
        <f>'[4]TS BYDem'!D143</f>
        <v>IFBS</v>
      </c>
      <c r="E204" s="185" t="s">
        <v>137</v>
      </c>
      <c r="F204" s="185" t="s">
        <v>137</v>
      </c>
      <c r="G204" s="185" t="s">
        <v>137</v>
      </c>
      <c r="H204" s="185" t="s">
        <v>137</v>
      </c>
      <c r="I204" s="185">
        <v>0</v>
      </c>
      <c r="J204" s="185">
        <f>INDEX('[4]TS BYDem'!$J$10:$J$203,MATCH(D204,'[4]TS BYDem'!$D$10:$D$203,0))</f>
        <v>20.421862032418336</v>
      </c>
      <c r="K204" s="185">
        <f t="shared" ca="1" si="79"/>
        <v>21.173194461525735</v>
      </c>
      <c r="L204" s="185">
        <f t="shared" ca="1" si="79"/>
        <v>21.738269252069756</v>
      </c>
      <c r="M204" s="185">
        <f t="shared" ca="1" si="79"/>
        <v>22.004135186130068</v>
      </c>
      <c r="N204" s="185">
        <f t="shared" ca="1" si="79"/>
        <v>22.459748672139359</v>
      </c>
      <c r="O204" s="185">
        <f t="shared" ca="1" si="79"/>
        <v>22.710698035641833</v>
      </c>
      <c r="P204" s="185">
        <f t="shared" ca="1" si="79"/>
        <v>23.033597915952704</v>
      </c>
      <c r="Q204" s="185">
        <f t="shared" ca="1" si="79"/>
        <v>22.959234424495243</v>
      </c>
      <c r="R204" s="185">
        <f t="shared" ca="1" si="79"/>
        <v>21.891602822951079</v>
      </c>
      <c r="S204" s="185">
        <f t="shared" ca="1" si="79"/>
        <v>23.249362258019779</v>
      </c>
      <c r="T204" s="185">
        <f t="shared" ca="1" si="79"/>
        <v>23.800112833413994</v>
      </c>
      <c r="U204" s="185">
        <f t="shared" ca="1" si="79"/>
        <v>24.259511694103299</v>
      </c>
      <c r="V204" s="185">
        <f t="shared" ca="1" si="79"/>
        <v>24.733881785487153</v>
      </c>
      <c r="W204" s="185">
        <f t="shared" ca="1" si="79"/>
        <v>25.405770856701285</v>
      </c>
      <c r="X204" s="185">
        <f t="shared" ca="1" si="79"/>
        <v>26.209081328179249</v>
      </c>
      <c r="Y204" s="185">
        <f t="shared" ca="1" si="79"/>
        <v>27.075126505891525</v>
      </c>
      <c r="Z204" s="185">
        <f t="shared" ca="1" si="79"/>
        <v>27.975418027802789</v>
      </c>
      <c r="AA204" s="185">
        <f t="shared" ca="1" si="82"/>
        <v>29.023421303471778</v>
      </c>
      <c r="AB204" s="185">
        <f t="shared" ca="1" si="82"/>
        <v>30.13402673735391</v>
      </c>
      <c r="AC204" s="185">
        <f t="shared" ca="1" si="82"/>
        <v>31.558319823281707</v>
      </c>
      <c r="AD204" s="185">
        <f t="shared" ca="1" si="82"/>
        <v>32.664197741875022</v>
      </c>
      <c r="AE204" s="185">
        <f t="shared" ca="1" si="82"/>
        <v>33.788997680460525</v>
      </c>
      <c r="AF204" s="185">
        <f t="shared" ca="1" si="82"/>
        <v>34.887284810271836</v>
      </c>
      <c r="AG204" s="185">
        <f t="shared" ca="1" si="82"/>
        <v>35.8618901186098</v>
      </c>
      <c r="AH204" s="185">
        <f t="shared" ca="1" si="82"/>
        <v>36.823095855163544</v>
      </c>
      <c r="AI204" s="185">
        <f t="shared" ca="1" si="82"/>
        <v>37.770222428811756</v>
      </c>
      <c r="AJ204" s="185">
        <f t="shared" ca="1" si="82"/>
        <v>38.744147609513185</v>
      </c>
      <c r="AK204" s="185">
        <f t="shared" ca="1" si="82"/>
        <v>39.69841409173371</v>
      </c>
      <c r="AL204" s="185">
        <f t="shared" ca="1" si="82"/>
        <v>40.722290759808622</v>
      </c>
      <c r="AM204" s="185">
        <f t="shared" ca="1" si="82"/>
        <v>46.311119861682492</v>
      </c>
      <c r="AN204" s="185">
        <f t="shared" ca="1" si="82"/>
        <v>53.480065686882696</v>
      </c>
      <c r="AO204" s="185">
        <f t="shared" ca="1" si="82"/>
        <v>65.974487826735313</v>
      </c>
      <c r="AP204" s="185">
        <f t="shared" ca="1" si="82"/>
        <v>78.732262753809479</v>
      </c>
    </row>
    <row r="205" spans="1:42">
      <c r="A205" s="57" t="str">
        <f>'[4]TS BYDem'!A144</f>
        <v>*</v>
      </c>
      <c r="B205" s="185" t="s">
        <v>288</v>
      </c>
      <c r="C205" s="185" t="s">
        <v>137</v>
      </c>
      <c r="D205" s="185" t="str">
        <f>'[4]TS BYDem'!D144</f>
        <v>IFBS</v>
      </c>
      <c r="E205" s="185" t="s">
        <v>137</v>
      </c>
      <c r="F205" s="185" t="s">
        <v>137</v>
      </c>
      <c r="G205" s="185" t="s">
        <v>137</v>
      </c>
      <c r="H205" s="185" t="s">
        <v>137</v>
      </c>
      <c r="I205" s="185">
        <v>0</v>
      </c>
      <c r="J205" s="185">
        <f>INDEX('[4]TS BYDem'!$J$10:$J$203,MATCH(D205,'[4]TS BYDem'!$D$10:$D$203,0))</f>
        <v>20.421862032418336</v>
      </c>
      <c r="K205" s="185">
        <f t="shared" ca="1" si="79"/>
        <v>21.173194461525735</v>
      </c>
      <c r="L205" s="185">
        <f t="shared" ca="1" si="79"/>
        <v>21.738269252069756</v>
      </c>
      <c r="M205" s="185">
        <f t="shared" ca="1" si="79"/>
        <v>22.004135186130068</v>
      </c>
      <c r="N205" s="185">
        <f t="shared" ca="1" si="79"/>
        <v>22.459748672139359</v>
      </c>
      <c r="O205" s="185">
        <f t="shared" ca="1" si="79"/>
        <v>22.710698035641833</v>
      </c>
      <c r="P205" s="185">
        <f t="shared" ca="1" si="79"/>
        <v>23.033597915952704</v>
      </c>
      <c r="Q205" s="185">
        <f t="shared" ca="1" si="79"/>
        <v>22.959234424495243</v>
      </c>
      <c r="R205" s="185">
        <f t="shared" ca="1" si="79"/>
        <v>21.891602822951079</v>
      </c>
      <c r="S205" s="185">
        <f t="shared" ca="1" si="79"/>
        <v>23.249362258019779</v>
      </c>
      <c r="T205" s="185">
        <f t="shared" ca="1" si="79"/>
        <v>23.800112833413994</v>
      </c>
      <c r="U205" s="185">
        <f t="shared" ca="1" si="79"/>
        <v>24.259511694103299</v>
      </c>
      <c r="V205" s="185">
        <f t="shared" ca="1" si="79"/>
        <v>24.733881785487153</v>
      </c>
      <c r="W205" s="185">
        <f t="shared" ca="1" si="79"/>
        <v>25.405770856701285</v>
      </c>
      <c r="X205" s="185">
        <f t="shared" ca="1" si="79"/>
        <v>26.209081328179249</v>
      </c>
      <c r="Y205" s="185">
        <f t="shared" ca="1" si="79"/>
        <v>27.075126505891525</v>
      </c>
      <c r="Z205" s="185">
        <f t="shared" ca="1" si="79"/>
        <v>27.975418027802789</v>
      </c>
      <c r="AA205" s="185">
        <f t="shared" ca="1" si="82"/>
        <v>29.023421303471778</v>
      </c>
      <c r="AB205" s="185">
        <f t="shared" ca="1" si="82"/>
        <v>30.13402673735391</v>
      </c>
      <c r="AC205" s="185">
        <f t="shared" ca="1" si="82"/>
        <v>31.558319823281707</v>
      </c>
      <c r="AD205" s="185">
        <f t="shared" ca="1" si="82"/>
        <v>32.664197741875022</v>
      </c>
      <c r="AE205" s="185">
        <f t="shared" ca="1" si="82"/>
        <v>33.788997680460525</v>
      </c>
      <c r="AF205" s="185">
        <f t="shared" ca="1" si="82"/>
        <v>34.887284810271836</v>
      </c>
      <c r="AG205" s="185">
        <f t="shared" ca="1" si="82"/>
        <v>35.8618901186098</v>
      </c>
      <c r="AH205" s="185">
        <f t="shared" ca="1" si="82"/>
        <v>36.823095855163544</v>
      </c>
      <c r="AI205" s="185">
        <f t="shared" ca="1" si="82"/>
        <v>37.770222428811756</v>
      </c>
      <c r="AJ205" s="185">
        <f t="shared" ca="1" si="82"/>
        <v>38.744147609513185</v>
      </c>
      <c r="AK205" s="185">
        <f t="shared" ca="1" si="82"/>
        <v>39.69841409173371</v>
      </c>
      <c r="AL205" s="185">
        <f t="shared" ca="1" si="82"/>
        <v>40.722290759808622</v>
      </c>
      <c r="AM205" s="185">
        <f t="shared" ca="1" si="82"/>
        <v>46.311119861682492</v>
      </c>
      <c r="AN205" s="185">
        <f t="shared" ca="1" si="82"/>
        <v>53.480065686882696</v>
      </c>
      <c r="AO205" s="185">
        <f t="shared" ca="1" si="82"/>
        <v>65.974487826735313</v>
      </c>
      <c r="AP205" s="185">
        <f t="shared" ca="1" si="82"/>
        <v>78.732262753809479</v>
      </c>
    </row>
    <row r="206" spans="1:42">
      <c r="A206" s="57" t="str">
        <f>'[4]TS BYDem'!A145</f>
        <v>*</v>
      </c>
      <c r="B206" s="185" t="s">
        <v>288</v>
      </c>
      <c r="C206" s="185" t="s">
        <v>137</v>
      </c>
      <c r="D206" s="185" t="str">
        <f>'[4]TS BYDem'!D145</f>
        <v>IFBS</v>
      </c>
      <c r="E206" s="185" t="s">
        <v>137</v>
      </c>
      <c r="F206" s="185" t="s">
        <v>137</v>
      </c>
      <c r="G206" s="185" t="s">
        <v>137</v>
      </c>
      <c r="H206" s="185" t="s">
        <v>137</v>
      </c>
      <c r="I206" s="185">
        <v>0</v>
      </c>
      <c r="J206" s="185">
        <f>INDEX('[4]TS BYDem'!$J$10:$J$203,MATCH(D206,'[4]TS BYDem'!$D$10:$D$203,0))</f>
        <v>20.421862032418336</v>
      </c>
      <c r="K206" s="185">
        <f t="shared" ca="1" si="79"/>
        <v>21.173194461525735</v>
      </c>
      <c r="L206" s="185">
        <f t="shared" ca="1" si="79"/>
        <v>21.738269252069756</v>
      </c>
      <c r="M206" s="185">
        <f t="shared" ca="1" si="79"/>
        <v>22.004135186130068</v>
      </c>
      <c r="N206" s="185">
        <f t="shared" ca="1" si="79"/>
        <v>22.459748672139359</v>
      </c>
      <c r="O206" s="185">
        <f t="shared" ca="1" si="79"/>
        <v>22.710698035641833</v>
      </c>
      <c r="P206" s="185">
        <f t="shared" ca="1" si="79"/>
        <v>23.033597915952704</v>
      </c>
      <c r="Q206" s="185">
        <f t="shared" ca="1" si="79"/>
        <v>22.959234424495243</v>
      </c>
      <c r="R206" s="185">
        <f t="shared" ca="1" si="79"/>
        <v>21.891602822951079</v>
      </c>
      <c r="S206" s="185">
        <f t="shared" ca="1" si="79"/>
        <v>23.249362258019779</v>
      </c>
      <c r="T206" s="185">
        <f t="shared" ca="1" si="79"/>
        <v>23.800112833413994</v>
      </c>
      <c r="U206" s="185">
        <f t="shared" ca="1" si="79"/>
        <v>24.259511694103299</v>
      </c>
      <c r="V206" s="185">
        <f t="shared" ca="1" si="79"/>
        <v>24.733881785487153</v>
      </c>
      <c r="W206" s="185">
        <f t="shared" ca="1" si="79"/>
        <v>25.405770856701285</v>
      </c>
      <c r="X206" s="185">
        <f t="shared" ca="1" si="79"/>
        <v>26.209081328179249</v>
      </c>
      <c r="Y206" s="185">
        <f t="shared" ca="1" si="79"/>
        <v>27.075126505891525</v>
      </c>
      <c r="Z206" s="185">
        <f t="shared" ca="1" si="79"/>
        <v>27.975418027802789</v>
      </c>
      <c r="AA206" s="185">
        <f t="shared" ca="1" si="82"/>
        <v>29.023421303471778</v>
      </c>
      <c r="AB206" s="185">
        <f t="shared" ca="1" si="82"/>
        <v>30.13402673735391</v>
      </c>
      <c r="AC206" s="185">
        <f t="shared" ca="1" si="82"/>
        <v>31.558319823281707</v>
      </c>
      <c r="AD206" s="185">
        <f t="shared" ca="1" si="82"/>
        <v>32.664197741875022</v>
      </c>
      <c r="AE206" s="185">
        <f t="shared" ca="1" si="82"/>
        <v>33.788997680460525</v>
      </c>
      <c r="AF206" s="185">
        <f t="shared" ca="1" si="82"/>
        <v>34.887284810271836</v>
      </c>
      <c r="AG206" s="185">
        <f t="shared" ca="1" si="82"/>
        <v>35.8618901186098</v>
      </c>
      <c r="AH206" s="185">
        <f t="shared" ca="1" si="82"/>
        <v>36.823095855163544</v>
      </c>
      <c r="AI206" s="185">
        <f t="shared" ca="1" si="82"/>
        <v>37.770222428811756</v>
      </c>
      <c r="AJ206" s="185">
        <f t="shared" ca="1" si="82"/>
        <v>38.744147609513185</v>
      </c>
      <c r="AK206" s="185">
        <f t="shared" ca="1" si="82"/>
        <v>39.69841409173371</v>
      </c>
      <c r="AL206" s="185">
        <f t="shared" ca="1" si="82"/>
        <v>40.722290759808622</v>
      </c>
      <c r="AM206" s="185">
        <f t="shared" ca="1" si="82"/>
        <v>46.311119861682492</v>
      </c>
      <c r="AN206" s="185">
        <f t="shared" ca="1" si="82"/>
        <v>53.480065686882696</v>
      </c>
      <c r="AO206" s="185">
        <f t="shared" ca="1" si="82"/>
        <v>65.974487826735313</v>
      </c>
      <c r="AP206" s="185">
        <f t="shared" ca="1" si="82"/>
        <v>78.732262753809479</v>
      </c>
    </row>
    <row r="207" spans="1:42">
      <c r="A207" s="57" t="str">
        <f>'[4]TS BYDem'!A146</f>
        <v>*</v>
      </c>
      <c r="B207" s="185" t="s">
        <v>288</v>
      </c>
      <c r="C207" s="185" t="s">
        <v>137</v>
      </c>
      <c r="D207" s="185" t="str">
        <f>'[4]TS BYDem'!D146</f>
        <v>IFBS</v>
      </c>
      <c r="E207" s="185" t="s">
        <v>137</v>
      </c>
      <c r="F207" s="185" t="s">
        <v>137</v>
      </c>
      <c r="G207" s="185" t="s">
        <v>137</v>
      </c>
      <c r="H207" s="185" t="s">
        <v>137</v>
      </c>
      <c r="I207" s="185">
        <v>0</v>
      </c>
      <c r="J207" s="185">
        <f>INDEX('[4]TS BYDem'!$J$10:$J$203,MATCH(D207,'[4]TS BYDem'!$D$10:$D$203,0))</f>
        <v>20.421862032418336</v>
      </c>
      <c r="K207" s="185">
        <f t="shared" ca="1" si="79"/>
        <v>21.173194461525735</v>
      </c>
      <c r="L207" s="185">
        <f t="shared" ca="1" si="79"/>
        <v>21.738269252069756</v>
      </c>
      <c r="M207" s="185">
        <f t="shared" ca="1" si="79"/>
        <v>22.004135186130068</v>
      </c>
      <c r="N207" s="185">
        <f t="shared" ca="1" si="79"/>
        <v>22.459748672139359</v>
      </c>
      <c r="O207" s="185">
        <f t="shared" ca="1" si="79"/>
        <v>22.710698035641833</v>
      </c>
      <c r="P207" s="185">
        <f t="shared" ca="1" si="79"/>
        <v>23.033597915952704</v>
      </c>
      <c r="Q207" s="185">
        <f t="shared" ca="1" si="79"/>
        <v>22.959234424495243</v>
      </c>
      <c r="R207" s="185">
        <f t="shared" ca="1" si="79"/>
        <v>21.891602822951079</v>
      </c>
      <c r="S207" s="185">
        <f t="shared" ca="1" si="79"/>
        <v>23.249362258019779</v>
      </c>
      <c r="T207" s="185">
        <f t="shared" ca="1" si="79"/>
        <v>23.800112833413994</v>
      </c>
      <c r="U207" s="185">
        <f t="shared" ca="1" si="79"/>
        <v>24.259511694103299</v>
      </c>
      <c r="V207" s="185">
        <f t="shared" ca="1" si="79"/>
        <v>24.733881785487153</v>
      </c>
      <c r="W207" s="185">
        <f t="shared" ca="1" si="79"/>
        <v>25.405770856701285</v>
      </c>
      <c r="X207" s="185">
        <f t="shared" ca="1" si="79"/>
        <v>26.209081328179249</v>
      </c>
      <c r="Y207" s="185">
        <f t="shared" ca="1" si="79"/>
        <v>27.075126505891525</v>
      </c>
      <c r="Z207" s="185">
        <f t="shared" ca="1" si="79"/>
        <v>27.975418027802789</v>
      </c>
      <c r="AA207" s="185">
        <f t="shared" ca="1" si="82"/>
        <v>29.023421303471778</v>
      </c>
      <c r="AB207" s="185">
        <f t="shared" ca="1" si="82"/>
        <v>30.13402673735391</v>
      </c>
      <c r="AC207" s="185">
        <f t="shared" ca="1" si="82"/>
        <v>31.558319823281707</v>
      </c>
      <c r="AD207" s="185">
        <f t="shared" ca="1" si="82"/>
        <v>32.664197741875022</v>
      </c>
      <c r="AE207" s="185">
        <f t="shared" ca="1" si="82"/>
        <v>33.788997680460525</v>
      </c>
      <c r="AF207" s="185">
        <f t="shared" ca="1" si="82"/>
        <v>34.887284810271836</v>
      </c>
      <c r="AG207" s="185">
        <f t="shared" ca="1" si="82"/>
        <v>35.8618901186098</v>
      </c>
      <c r="AH207" s="185">
        <f t="shared" ca="1" si="82"/>
        <v>36.823095855163544</v>
      </c>
      <c r="AI207" s="185">
        <f t="shared" ca="1" si="82"/>
        <v>37.770222428811756</v>
      </c>
      <c r="AJ207" s="185">
        <f t="shared" ca="1" si="82"/>
        <v>38.744147609513185</v>
      </c>
      <c r="AK207" s="185">
        <f t="shared" ca="1" si="82"/>
        <v>39.69841409173371</v>
      </c>
      <c r="AL207" s="185">
        <f t="shared" ca="1" si="82"/>
        <v>40.722290759808622</v>
      </c>
      <c r="AM207" s="185">
        <f t="shared" ca="1" si="82"/>
        <v>46.311119861682492</v>
      </c>
      <c r="AN207" s="185">
        <f t="shared" ca="1" si="82"/>
        <v>53.480065686882696</v>
      </c>
      <c r="AO207" s="185">
        <f t="shared" ca="1" si="82"/>
        <v>65.974487826735313</v>
      </c>
      <c r="AP207" s="185">
        <f t="shared" ca="1" si="82"/>
        <v>78.732262753809479</v>
      </c>
    </row>
    <row r="208" spans="1:42">
      <c r="A208" s="57" t="str">
        <f>'[4]TS BYDem'!A147</f>
        <v>*</v>
      </c>
      <c r="B208" s="185" t="s">
        <v>288</v>
      </c>
      <c r="C208" s="185" t="s">
        <v>137</v>
      </c>
      <c r="D208" s="185" t="str">
        <f>'[4]TS BYDem'!D147</f>
        <v>IFBS</v>
      </c>
      <c r="E208" s="185" t="s">
        <v>137</v>
      </c>
      <c r="F208" s="185" t="s">
        <v>137</v>
      </c>
      <c r="G208" s="185" t="s">
        <v>137</v>
      </c>
      <c r="H208" s="185" t="s">
        <v>137</v>
      </c>
      <c r="I208" s="185">
        <v>0</v>
      </c>
      <c r="J208" s="185">
        <f>INDEX('[4]TS BYDem'!$J$10:$J$203,MATCH(D208,'[4]TS BYDem'!$D$10:$D$203,0))</f>
        <v>20.421862032418336</v>
      </c>
      <c r="K208" s="185">
        <f t="shared" ca="1" si="79"/>
        <v>21.173194461525735</v>
      </c>
      <c r="L208" s="185">
        <f t="shared" ca="1" si="79"/>
        <v>21.738269252069756</v>
      </c>
      <c r="M208" s="185">
        <f t="shared" ca="1" si="79"/>
        <v>22.004135186130068</v>
      </c>
      <c r="N208" s="185">
        <f t="shared" ca="1" si="79"/>
        <v>22.459748672139359</v>
      </c>
      <c r="O208" s="185">
        <f t="shared" ca="1" si="79"/>
        <v>22.710698035641833</v>
      </c>
      <c r="P208" s="185">
        <f t="shared" ca="1" si="79"/>
        <v>23.033597915952704</v>
      </c>
      <c r="Q208" s="185">
        <f t="shared" ca="1" si="79"/>
        <v>22.959234424495243</v>
      </c>
      <c r="R208" s="185">
        <f t="shared" ca="1" si="79"/>
        <v>21.891602822951079</v>
      </c>
      <c r="S208" s="185">
        <f t="shared" ca="1" si="79"/>
        <v>23.249362258019779</v>
      </c>
      <c r="T208" s="185">
        <f t="shared" ca="1" si="79"/>
        <v>23.800112833413994</v>
      </c>
      <c r="U208" s="185">
        <f t="shared" ca="1" si="79"/>
        <v>24.259511694103299</v>
      </c>
      <c r="V208" s="185">
        <f t="shared" ca="1" si="79"/>
        <v>24.733881785487153</v>
      </c>
      <c r="W208" s="185">
        <f t="shared" ca="1" si="79"/>
        <v>25.405770856701285</v>
      </c>
      <c r="X208" s="185">
        <f t="shared" ca="1" si="79"/>
        <v>26.209081328179249</v>
      </c>
      <c r="Y208" s="185">
        <f t="shared" ca="1" si="79"/>
        <v>27.075126505891525</v>
      </c>
      <c r="Z208" s="185">
        <f t="shared" ca="1" si="79"/>
        <v>27.975418027802789</v>
      </c>
      <c r="AA208" s="185">
        <f t="shared" ca="1" si="82"/>
        <v>29.023421303471778</v>
      </c>
      <c r="AB208" s="185">
        <f t="shared" ca="1" si="82"/>
        <v>30.13402673735391</v>
      </c>
      <c r="AC208" s="185">
        <f t="shared" ca="1" si="82"/>
        <v>31.558319823281707</v>
      </c>
      <c r="AD208" s="185">
        <f t="shared" ca="1" si="82"/>
        <v>32.664197741875022</v>
      </c>
      <c r="AE208" s="185">
        <f t="shared" ca="1" si="82"/>
        <v>33.788997680460525</v>
      </c>
      <c r="AF208" s="185">
        <f t="shared" ca="1" si="82"/>
        <v>34.887284810271836</v>
      </c>
      <c r="AG208" s="185">
        <f t="shared" ca="1" si="82"/>
        <v>35.8618901186098</v>
      </c>
      <c r="AH208" s="185">
        <f t="shared" ca="1" si="82"/>
        <v>36.823095855163544</v>
      </c>
      <c r="AI208" s="185">
        <f t="shared" ca="1" si="82"/>
        <v>37.770222428811756</v>
      </c>
      <c r="AJ208" s="185">
        <f t="shared" ca="1" si="82"/>
        <v>38.744147609513185</v>
      </c>
      <c r="AK208" s="185">
        <f t="shared" ca="1" si="82"/>
        <v>39.69841409173371</v>
      </c>
      <c r="AL208" s="185">
        <f t="shared" ca="1" si="82"/>
        <v>40.722290759808622</v>
      </c>
      <c r="AM208" s="185">
        <f t="shared" ca="1" si="82"/>
        <v>46.311119861682492</v>
      </c>
      <c r="AN208" s="185">
        <f t="shared" ca="1" si="82"/>
        <v>53.480065686882696</v>
      </c>
      <c r="AO208" s="185">
        <f t="shared" ca="1" si="82"/>
        <v>65.974487826735313</v>
      </c>
      <c r="AP208" s="185">
        <f t="shared" ref="AP208" ca="1" si="85">AP$192/AO$192*AO208</f>
        <v>78.732262753809479</v>
      </c>
    </row>
    <row r="209" spans="1:42">
      <c r="A209" s="57" t="str">
        <f>'[4]TS BYDem'!A148</f>
        <v>*</v>
      </c>
      <c r="B209" s="185" t="s">
        <v>288</v>
      </c>
      <c r="C209" s="185" t="s">
        <v>137</v>
      </c>
      <c r="D209" s="185"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5"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86">SUMIF($B$10:$B$22,$D211,K$10:K$22)*SUMIF($B$10:$B$22,$D211,K$41:K$53)</f>
        <v>72.924000000000007</v>
      </c>
      <c r="L211" s="5">
        <f t="shared" ca="1" si="86"/>
        <v>74.483999999999995</v>
      </c>
      <c r="M211" s="5">
        <f t="shared" ca="1" si="86"/>
        <v>75.34</v>
      </c>
      <c r="N211" s="5">
        <f t="shared" ca="1" si="86"/>
        <v>76.748000000000005</v>
      </c>
      <c r="O211" s="5">
        <f t="shared" ca="1" si="86"/>
        <v>77.260000000000005</v>
      </c>
      <c r="P211" s="5">
        <f t="shared" ca="1" si="86"/>
        <v>78.555999999999997</v>
      </c>
      <c r="Q211" s="5">
        <f t="shared" ca="1" si="86"/>
        <v>78.504000000000005</v>
      </c>
      <c r="R211" s="5">
        <f t="shared" ca="1" si="86"/>
        <v>72.959999999999994</v>
      </c>
      <c r="S211" s="5">
        <f t="shared" ca="1" si="86"/>
        <v>75.577982417026462</v>
      </c>
      <c r="T211" s="5">
        <f t="shared" ca="1" si="86"/>
        <v>77.505124165602751</v>
      </c>
      <c r="U211" s="5">
        <f t="shared" ca="1" si="86"/>
        <v>79.433345726760024</v>
      </c>
      <c r="V211" s="5">
        <f t="shared" ca="1" si="86"/>
        <v>81.480298619784477</v>
      </c>
      <c r="W211" s="5">
        <f t="shared" ca="1" si="86"/>
        <v>84.200978688379095</v>
      </c>
      <c r="X211" s="5">
        <f t="shared" ca="1" si="86"/>
        <v>87.030384093669753</v>
      </c>
      <c r="Y211" s="5">
        <f t="shared" ca="1" si="86"/>
        <v>90.13087553220727</v>
      </c>
      <c r="Z211" s="5">
        <f t="shared" ca="1" si="86"/>
        <v>93.373646484449154</v>
      </c>
      <c r="AA211" s="5">
        <f t="shared" ca="1" si="86"/>
        <v>97.210079243650924</v>
      </c>
      <c r="AB211" s="5">
        <f ca="1">SUMIF($B$10:$B$22,$D211,AB$10:AB$22)*SUMIF($B$10:$B$22,$D211,AB$40:AB$53)</f>
        <v>101.43679304942788</v>
      </c>
      <c r="AC211" s="5">
        <f t="shared" ca="1" si="86"/>
        <v>105.8201625141553</v>
      </c>
      <c r="AD211" s="5">
        <f t="shared" ca="1" si="86"/>
        <v>109.86584528028777</v>
      </c>
      <c r="AE211" s="5">
        <f t="shared" ca="1" si="86"/>
        <v>113.84975822330038</v>
      </c>
      <c r="AF211" s="5">
        <f t="shared" ca="1" si="86"/>
        <v>117.77764184336884</v>
      </c>
      <c r="AG211" s="5">
        <f t="shared" ca="1" si="86"/>
        <v>119.35975914968543</v>
      </c>
      <c r="AH211" s="5">
        <f t="shared" ca="1" si="86"/>
        <v>122.34514615120931</v>
      </c>
      <c r="AI211" s="5">
        <f t="shared" ca="1" si="86"/>
        <v>125.54993792862416</v>
      </c>
      <c r="AJ211" s="5">
        <f t="shared" ca="1" si="86"/>
        <v>129.12543349832396</v>
      </c>
      <c r="AK211" s="5">
        <f t="shared" ca="1" si="86"/>
        <v>132.70887368217902</v>
      </c>
      <c r="AL211" s="5">
        <f t="shared" ca="1" si="86"/>
        <v>136.60550008463829</v>
      </c>
      <c r="AM211" s="5">
        <f t="shared" ca="1" si="86"/>
        <v>155.78091118002763</v>
      </c>
      <c r="AN211" s="5">
        <f t="shared" ca="1" si="86"/>
        <v>184.08396909333729</v>
      </c>
      <c r="AO211" s="5">
        <f t="shared" ca="1" si="86"/>
        <v>230.04116363238245</v>
      </c>
      <c r="AP211" s="5">
        <f t="shared" ca="1" si="86"/>
        <v>277.51963264108235</v>
      </c>
    </row>
    <row r="212" spans="1:42">
      <c r="A212" s="57" t="str">
        <f>'[4]TS BYDem'!A151</f>
        <v>*</v>
      </c>
      <c r="B212" s="185" t="s">
        <v>288</v>
      </c>
      <c r="C212" s="185" t="s">
        <v>137</v>
      </c>
      <c r="D212" s="185">
        <f>'[4]TS BYDem'!D151</f>
        <v>2</v>
      </c>
      <c r="E212" s="185" t="s">
        <v>137</v>
      </c>
      <c r="F212" s="185" t="s">
        <v>137</v>
      </c>
      <c r="G212" s="185" t="s">
        <v>137</v>
      </c>
      <c r="H212" s="185" t="s">
        <v>137</v>
      </c>
      <c r="I212" s="185">
        <v>0</v>
      </c>
      <c r="J212" s="185" t="str">
        <f>INDEX('[4]TS BYDem'!$J$10:$J$203,MATCH(D212,'[4]TS BYDem'!$D$10:$D$203,0))</f>
        <v/>
      </c>
      <c r="K212" s="185" t="e">
        <f t="shared" ref="K212:Z227" ca="1" si="87">K$211/J$211*J212</f>
        <v>#VALUE!</v>
      </c>
      <c r="L212" s="185" t="e">
        <f t="shared" ca="1" si="87"/>
        <v>#VALUE!</v>
      </c>
      <c r="M212" s="185" t="e">
        <f t="shared" ca="1" si="87"/>
        <v>#VALUE!</v>
      </c>
      <c r="N212" s="185" t="e">
        <f t="shared" ca="1" si="87"/>
        <v>#VALUE!</v>
      </c>
      <c r="O212" s="185" t="e">
        <f t="shared" ca="1" si="87"/>
        <v>#VALUE!</v>
      </c>
      <c r="P212" s="185" t="e">
        <f t="shared" ca="1" si="87"/>
        <v>#VALUE!</v>
      </c>
      <c r="Q212" s="185" t="e">
        <f t="shared" ca="1" si="87"/>
        <v>#VALUE!</v>
      </c>
      <c r="R212" s="185" t="e">
        <f t="shared" ca="1" si="87"/>
        <v>#VALUE!</v>
      </c>
      <c r="S212" s="185" t="e">
        <f t="shared" ca="1" si="87"/>
        <v>#VALUE!</v>
      </c>
      <c r="T212" s="185" t="e">
        <f t="shared" ca="1" si="87"/>
        <v>#VALUE!</v>
      </c>
      <c r="U212" s="185" t="e">
        <f t="shared" ca="1" si="87"/>
        <v>#VALUE!</v>
      </c>
      <c r="V212" s="185" t="e">
        <f t="shared" ca="1" si="87"/>
        <v>#VALUE!</v>
      </c>
      <c r="W212" s="185" t="e">
        <f t="shared" ca="1" si="87"/>
        <v>#VALUE!</v>
      </c>
      <c r="X212" s="185" t="e">
        <f t="shared" ca="1" si="87"/>
        <v>#VALUE!</v>
      </c>
      <c r="Y212" s="185" t="e">
        <f t="shared" ca="1" si="87"/>
        <v>#VALUE!</v>
      </c>
      <c r="Z212" s="185" t="e">
        <f t="shared" ca="1" si="87"/>
        <v>#VALUE!</v>
      </c>
      <c r="AA212" s="185" t="e">
        <f t="shared" ref="AA212:AP227" ca="1" si="88">AA$211/Z$211*Z212</f>
        <v>#VALUE!</v>
      </c>
      <c r="AB212" s="185" t="e">
        <f t="shared" ca="1" si="88"/>
        <v>#VALUE!</v>
      </c>
      <c r="AC212" s="185" t="e">
        <f t="shared" ca="1" si="88"/>
        <v>#VALUE!</v>
      </c>
      <c r="AD212" s="185" t="e">
        <f t="shared" ca="1" si="88"/>
        <v>#VALUE!</v>
      </c>
      <c r="AE212" s="185" t="e">
        <f t="shared" ca="1" si="88"/>
        <v>#VALUE!</v>
      </c>
      <c r="AF212" s="185" t="e">
        <f t="shared" ca="1" si="88"/>
        <v>#VALUE!</v>
      </c>
      <c r="AG212" s="185" t="e">
        <f t="shared" ca="1" si="88"/>
        <v>#VALUE!</v>
      </c>
      <c r="AH212" s="185" t="e">
        <f t="shared" ca="1" si="88"/>
        <v>#VALUE!</v>
      </c>
      <c r="AI212" s="185" t="e">
        <f t="shared" ca="1" si="88"/>
        <v>#VALUE!</v>
      </c>
      <c r="AJ212" s="185" t="e">
        <f t="shared" ca="1" si="88"/>
        <v>#VALUE!</v>
      </c>
      <c r="AK212" s="185" t="e">
        <f t="shared" ca="1" si="88"/>
        <v>#VALUE!</v>
      </c>
      <c r="AL212" s="185" t="e">
        <f t="shared" ca="1" si="88"/>
        <v>#VALUE!</v>
      </c>
      <c r="AM212" s="185" t="e">
        <f t="shared" ca="1" si="88"/>
        <v>#VALUE!</v>
      </c>
      <c r="AN212" s="185" t="e">
        <f t="shared" ca="1" si="88"/>
        <v>#VALUE!</v>
      </c>
      <c r="AO212" s="185" t="e">
        <f t="shared" ca="1" si="88"/>
        <v>#VALUE!</v>
      </c>
      <c r="AP212" s="185" t="e">
        <f t="shared" ca="1" si="88"/>
        <v>#VALUE!</v>
      </c>
    </row>
    <row r="213" spans="1:42">
      <c r="A213" s="57" t="str">
        <f>'[4]TS BYDem'!A152</f>
        <v>*</v>
      </c>
      <c r="B213" s="185" t="s">
        <v>288</v>
      </c>
      <c r="C213" s="185" t="s">
        <v>137</v>
      </c>
      <c r="D213" s="185" t="str">
        <f>'[4]TS BYDem'!D152</f>
        <v>IPPK</v>
      </c>
      <c r="E213" s="185" t="s">
        <v>137</v>
      </c>
      <c r="F213" s="185" t="s">
        <v>137</v>
      </c>
      <c r="G213" s="185" t="s">
        <v>137</v>
      </c>
      <c r="H213" s="185" t="s">
        <v>137</v>
      </c>
      <c r="I213" s="185">
        <v>0</v>
      </c>
      <c r="J213" s="185" t="str">
        <f>INDEX('[4]TS BYDem'!$J$10:$J$203,MATCH(D213,'[4]TS BYDem'!$D$10:$D$203,0))</f>
        <v/>
      </c>
      <c r="K213" s="185" t="e">
        <f t="shared" ca="1" si="87"/>
        <v>#VALUE!</v>
      </c>
      <c r="L213" s="185" t="e">
        <f t="shared" ca="1" si="87"/>
        <v>#VALUE!</v>
      </c>
      <c r="M213" s="185" t="e">
        <f t="shared" ca="1" si="87"/>
        <v>#VALUE!</v>
      </c>
      <c r="N213" s="185" t="e">
        <f t="shared" ca="1" si="87"/>
        <v>#VALUE!</v>
      </c>
      <c r="O213" s="185" t="e">
        <f t="shared" ca="1" si="87"/>
        <v>#VALUE!</v>
      </c>
      <c r="P213" s="185" t="e">
        <f t="shared" ca="1" si="87"/>
        <v>#VALUE!</v>
      </c>
      <c r="Q213" s="185" t="e">
        <f t="shared" ca="1" si="87"/>
        <v>#VALUE!</v>
      </c>
      <c r="R213" s="185" t="e">
        <f t="shared" ca="1" si="87"/>
        <v>#VALUE!</v>
      </c>
      <c r="S213" s="185" t="e">
        <f t="shared" ca="1" si="87"/>
        <v>#VALUE!</v>
      </c>
      <c r="T213" s="185" t="e">
        <f t="shared" ca="1" si="87"/>
        <v>#VALUE!</v>
      </c>
      <c r="U213" s="185" t="e">
        <f t="shared" ca="1" si="87"/>
        <v>#VALUE!</v>
      </c>
      <c r="V213" s="185" t="e">
        <f t="shared" ca="1" si="87"/>
        <v>#VALUE!</v>
      </c>
      <c r="W213" s="185" t="e">
        <f t="shared" ca="1" si="87"/>
        <v>#VALUE!</v>
      </c>
      <c r="X213" s="185" t="e">
        <f t="shared" ca="1" si="87"/>
        <v>#VALUE!</v>
      </c>
      <c r="Y213" s="185" t="e">
        <f t="shared" ca="1" si="87"/>
        <v>#VALUE!</v>
      </c>
      <c r="Z213" s="185" t="e">
        <f t="shared" ca="1" si="87"/>
        <v>#VALUE!</v>
      </c>
      <c r="AA213" s="185" t="e">
        <f t="shared" ca="1" si="88"/>
        <v>#VALUE!</v>
      </c>
      <c r="AB213" s="185" t="e">
        <f t="shared" ca="1" si="88"/>
        <v>#VALUE!</v>
      </c>
      <c r="AC213" s="185" t="e">
        <f t="shared" ca="1" si="88"/>
        <v>#VALUE!</v>
      </c>
      <c r="AD213" s="185" t="e">
        <f t="shared" ca="1" si="88"/>
        <v>#VALUE!</v>
      </c>
      <c r="AE213" s="185" t="e">
        <f t="shared" ca="1" si="88"/>
        <v>#VALUE!</v>
      </c>
      <c r="AF213" s="185" t="e">
        <f t="shared" ca="1" si="88"/>
        <v>#VALUE!</v>
      </c>
      <c r="AG213" s="185" t="e">
        <f t="shared" ca="1" si="88"/>
        <v>#VALUE!</v>
      </c>
      <c r="AH213" s="185" t="e">
        <f t="shared" ca="1" si="88"/>
        <v>#VALUE!</v>
      </c>
      <c r="AI213" s="185" t="e">
        <f t="shared" ca="1" si="88"/>
        <v>#VALUE!</v>
      </c>
      <c r="AJ213" s="185" t="e">
        <f t="shared" ca="1" si="88"/>
        <v>#VALUE!</v>
      </c>
      <c r="AK213" s="185" t="e">
        <f t="shared" ca="1" si="88"/>
        <v>#VALUE!</v>
      </c>
      <c r="AL213" s="185" t="e">
        <f t="shared" ca="1" si="88"/>
        <v>#VALUE!</v>
      </c>
      <c r="AM213" s="185" t="e">
        <f t="shared" ca="1" si="88"/>
        <v>#VALUE!</v>
      </c>
      <c r="AN213" s="185" t="e">
        <f t="shared" ca="1" si="88"/>
        <v>#VALUE!</v>
      </c>
      <c r="AO213" s="185" t="e">
        <f t="shared" ca="1" si="88"/>
        <v>#VALUE!</v>
      </c>
      <c r="AP213" s="185" t="e">
        <f t="shared" ca="1" si="88"/>
        <v>#VALUE!</v>
      </c>
    </row>
    <row r="214" spans="1:42">
      <c r="A214" s="57" t="str">
        <f>'[4]TS BYDem'!A153</f>
        <v>*</v>
      </c>
      <c r="B214" s="185" t="s">
        <v>288</v>
      </c>
      <c r="C214" s="185" t="s">
        <v>137</v>
      </c>
      <c r="D214" s="185" t="str">
        <f>'[4]TS BYDem'!D153</f>
        <v>IPPA</v>
      </c>
      <c r="E214" s="185" t="s">
        <v>137</v>
      </c>
      <c r="F214" s="185" t="s">
        <v>137</v>
      </c>
      <c r="G214" s="185" t="s">
        <v>137</v>
      </c>
      <c r="H214" s="185" t="s">
        <v>137</v>
      </c>
      <c r="I214" s="185">
        <v>0</v>
      </c>
      <c r="J214" s="185" t="str">
        <f>INDEX('[4]TS BYDem'!$J$10:$J$203,MATCH(D214,'[4]TS BYDem'!$D$10:$D$203,0))</f>
        <v/>
      </c>
      <c r="K214" s="185" t="e">
        <f t="shared" ca="1" si="87"/>
        <v>#VALUE!</v>
      </c>
      <c r="L214" s="185" t="e">
        <f t="shared" ca="1" si="87"/>
        <v>#VALUE!</v>
      </c>
      <c r="M214" s="185" t="e">
        <f t="shared" ca="1" si="87"/>
        <v>#VALUE!</v>
      </c>
      <c r="N214" s="185" t="e">
        <f t="shared" ca="1" si="87"/>
        <v>#VALUE!</v>
      </c>
      <c r="O214" s="185" t="e">
        <f t="shared" ca="1" si="87"/>
        <v>#VALUE!</v>
      </c>
      <c r="P214" s="185" t="e">
        <f t="shared" ca="1" si="87"/>
        <v>#VALUE!</v>
      </c>
      <c r="Q214" s="185" t="e">
        <f t="shared" ca="1" si="87"/>
        <v>#VALUE!</v>
      </c>
      <c r="R214" s="185" t="e">
        <f t="shared" ca="1" si="87"/>
        <v>#VALUE!</v>
      </c>
      <c r="S214" s="185" t="e">
        <f t="shared" ca="1" si="87"/>
        <v>#VALUE!</v>
      </c>
      <c r="T214" s="185" t="e">
        <f t="shared" ca="1" si="87"/>
        <v>#VALUE!</v>
      </c>
      <c r="U214" s="185" t="e">
        <f t="shared" ca="1" si="87"/>
        <v>#VALUE!</v>
      </c>
      <c r="V214" s="185" t="e">
        <f t="shared" ca="1" si="87"/>
        <v>#VALUE!</v>
      </c>
      <c r="W214" s="185" t="e">
        <f t="shared" ca="1" si="87"/>
        <v>#VALUE!</v>
      </c>
      <c r="X214" s="185" t="e">
        <f t="shared" ca="1" si="87"/>
        <v>#VALUE!</v>
      </c>
      <c r="Y214" s="185" t="e">
        <f t="shared" ca="1" si="87"/>
        <v>#VALUE!</v>
      </c>
      <c r="Z214" s="185" t="e">
        <f t="shared" ca="1" si="87"/>
        <v>#VALUE!</v>
      </c>
      <c r="AA214" s="185" t="e">
        <f t="shared" ca="1" si="88"/>
        <v>#VALUE!</v>
      </c>
      <c r="AB214" s="185" t="e">
        <f t="shared" ca="1" si="88"/>
        <v>#VALUE!</v>
      </c>
      <c r="AC214" s="185" t="e">
        <f t="shared" ca="1" si="88"/>
        <v>#VALUE!</v>
      </c>
      <c r="AD214" s="185" t="e">
        <f t="shared" ca="1" si="88"/>
        <v>#VALUE!</v>
      </c>
      <c r="AE214" s="185" t="e">
        <f t="shared" ca="1" si="88"/>
        <v>#VALUE!</v>
      </c>
      <c r="AF214" s="185" t="e">
        <f t="shared" ca="1" si="88"/>
        <v>#VALUE!</v>
      </c>
      <c r="AG214" s="185" t="e">
        <f t="shared" ca="1" si="88"/>
        <v>#VALUE!</v>
      </c>
      <c r="AH214" s="185" t="e">
        <f t="shared" ca="1" si="88"/>
        <v>#VALUE!</v>
      </c>
      <c r="AI214" s="185" t="e">
        <f t="shared" ca="1" si="88"/>
        <v>#VALUE!</v>
      </c>
      <c r="AJ214" s="185" t="e">
        <f t="shared" ca="1" si="88"/>
        <v>#VALUE!</v>
      </c>
      <c r="AK214" s="185" t="e">
        <f t="shared" ca="1" si="88"/>
        <v>#VALUE!</v>
      </c>
      <c r="AL214" s="185" t="e">
        <f t="shared" ca="1" si="88"/>
        <v>#VALUE!</v>
      </c>
      <c r="AM214" s="185" t="e">
        <f t="shared" ca="1" si="88"/>
        <v>#VALUE!</v>
      </c>
      <c r="AN214" s="185" t="e">
        <f t="shared" ca="1" si="88"/>
        <v>#VALUE!</v>
      </c>
      <c r="AO214" s="185" t="e">
        <f t="shared" ca="1" si="88"/>
        <v>#VALUE!</v>
      </c>
      <c r="AP214" s="185" t="e">
        <f t="shared" ca="1" si="88"/>
        <v>#VALUE!</v>
      </c>
    </row>
    <row r="215" spans="1:42">
      <c r="A215" s="57" t="str">
        <f>'[4]TS BYDem'!A154</f>
        <v>*</v>
      </c>
      <c r="B215" s="185" t="s">
        <v>288</v>
      </c>
      <c r="C215" s="185" t="s">
        <v>137</v>
      </c>
      <c r="D215" s="185" t="str">
        <f>'[4]TS BYDem'!D154</f>
        <v>IPPL</v>
      </c>
      <c r="E215" s="185" t="s">
        <v>137</v>
      </c>
      <c r="F215" s="185" t="s">
        <v>137</v>
      </c>
      <c r="G215" s="185" t="s">
        <v>137</v>
      </c>
      <c r="H215" s="185" t="s">
        <v>137</v>
      </c>
      <c r="I215" s="185">
        <v>0</v>
      </c>
      <c r="J215" s="185" t="str">
        <f>INDEX('[4]TS BYDem'!$J$10:$J$203,MATCH(D215,'[4]TS BYDem'!$D$10:$D$203,0))</f>
        <v/>
      </c>
      <c r="K215" s="185" t="e">
        <f t="shared" ca="1" si="87"/>
        <v>#VALUE!</v>
      </c>
      <c r="L215" s="185" t="e">
        <f t="shared" ca="1" si="87"/>
        <v>#VALUE!</v>
      </c>
      <c r="M215" s="185" t="e">
        <f t="shared" ca="1" si="87"/>
        <v>#VALUE!</v>
      </c>
      <c r="N215" s="185" t="e">
        <f t="shared" ca="1" si="87"/>
        <v>#VALUE!</v>
      </c>
      <c r="O215" s="185" t="e">
        <f t="shared" ca="1" si="87"/>
        <v>#VALUE!</v>
      </c>
      <c r="P215" s="185" t="e">
        <f t="shared" ca="1" si="87"/>
        <v>#VALUE!</v>
      </c>
      <c r="Q215" s="185" t="e">
        <f t="shared" ca="1" si="87"/>
        <v>#VALUE!</v>
      </c>
      <c r="R215" s="185" t="e">
        <f t="shared" ca="1" si="87"/>
        <v>#VALUE!</v>
      </c>
      <c r="S215" s="185" t="e">
        <f t="shared" ca="1" si="87"/>
        <v>#VALUE!</v>
      </c>
      <c r="T215" s="185" t="e">
        <f t="shared" ca="1" si="87"/>
        <v>#VALUE!</v>
      </c>
      <c r="U215" s="185" t="e">
        <f t="shared" ca="1" si="87"/>
        <v>#VALUE!</v>
      </c>
      <c r="V215" s="185" t="e">
        <f t="shared" ca="1" si="87"/>
        <v>#VALUE!</v>
      </c>
      <c r="W215" s="185" t="e">
        <f t="shared" ca="1" si="87"/>
        <v>#VALUE!</v>
      </c>
      <c r="X215" s="185" t="e">
        <f t="shared" ca="1" si="87"/>
        <v>#VALUE!</v>
      </c>
      <c r="Y215" s="185" t="e">
        <f t="shared" ca="1" si="87"/>
        <v>#VALUE!</v>
      </c>
      <c r="Z215" s="185" t="e">
        <f t="shared" ca="1" si="87"/>
        <v>#VALUE!</v>
      </c>
      <c r="AA215" s="185" t="e">
        <f t="shared" ca="1" si="88"/>
        <v>#VALUE!</v>
      </c>
      <c r="AB215" s="185" t="e">
        <f t="shared" ca="1" si="88"/>
        <v>#VALUE!</v>
      </c>
      <c r="AC215" s="185" t="e">
        <f t="shared" ca="1" si="88"/>
        <v>#VALUE!</v>
      </c>
      <c r="AD215" s="185" t="e">
        <f t="shared" ca="1" si="88"/>
        <v>#VALUE!</v>
      </c>
      <c r="AE215" s="185" t="e">
        <f t="shared" ca="1" si="88"/>
        <v>#VALUE!</v>
      </c>
      <c r="AF215" s="185" t="e">
        <f t="shared" ca="1" si="88"/>
        <v>#VALUE!</v>
      </c>
      <c r="AG215" s="185" t="e">
        <f t="shared" ca="1" si="88"/>
        <v>#VALUE!</v>
      </c>
      <c r="AH215" s="185" t="e">
        <f t="shared" ca="1" si="88"/>
        <v>#VALUE!</v>
      </c>
      <c r="AI215" s="185" t="e">
        <f t="shared" ca="1" si="88"/>
        <v>#VALUE!</v>
      </c>
      <c r="AJ215" s="185" t="e">
        <f t="shared" ca="1" si="88"/>
        <v>#VALUE!</v>
      </c>
      <c r="AK215" s="185" t="e">
        <f t="shared" ca="1" si="88"/>
        <v>#VALUE!</v>
      </c>
      <c r="AL215" s="185" t="e">
        <f t="shared" ca="1" si="88"/>
        <v>#VALUE!</v>
      </c>
      <c r="AM215" s="185" t="e">
        <f t="shared" ca="1" si="88"/>
        <v>#VALUE!</v>
      </c>
      <c r="AN215" s="185" t="e">
        <f t="shared" ca="1" si="88"/>
        <v>#VALUE!</v>
      </c>
      <c r="AO215" s="185" t="e">
        <f t="shared" ca="1" si="88"/>
        <v>#VALUE!</v>
      </c>
      <c r="AP215" s="185" t="e">
        <f t="shared" ca="1" si="88"/>
        <v>#VALUE!</v>
      </c>
    </row>
    <row r="216" spans="1:42">
      <c r="A216" s="57" t="str">
        <f>'[4]TS BYDem'!A155</f>
        <v>*</v>
      </c>
      <c r="B216" s="185" t="s">
        <v>288</v>
      </c>
      <c r="C216" s="185" t="s">
        <v>137</v>
      </c>
      <c r="D216" s="185" t="str">
        <f>'[4]TS BYDem'!D155</f>
        <v>IPPC</v>
      </c>
      <c r="E216" s="185" t="s">
        <v>137</v>
      </c>
      <c r="F216" s="185" t="s">
        <v>137</v>
      </c>
      <c r="G216" s="185" t="s">
        <v>137</v>
      </c>
      <c r="H216" s="185" t="s">
        <v>137</v>
      </c>
      <c r="I216" s="185">
        <v>0</v>
      </c>
      <c r="J216" s="185" t="str">
        <f>INDEX('[4]TS BYDem'!$J$10:$J$203,MATCH(D216,'[4]TS BYDem'!$D$10:$D$203,0))</f>
        <v/>
      </c>
      <c r="K216" s="185" t="e">
        <f t="shared" ca="1" si="87"/>
        <v>#VALUE!</v>
      </c>
      <c r="L216" s="185" t="e">
        <f t="shared" ca="1" si="87"/>
        <v>#VALUE!</v>
      </c>
      <c r="M216" s="185" t="e">
        <f t="shared" ca="1" si="87"/>
        <v>#VALUE!</v>
      </c>
      <c r="N216" s="185" t="e">
        <f t="shared" ca="1" si="87"/>
        <v>#VALUE!</v>
      </c>
      <c r="O216" s="185" t="e">
        <f t="shared" ca="1" si="87"/>
        <v>#VALUE!</v>
      </c>
      <c r="P216" s="185" t="e">
        <f t="shared" ca="1" si="87"/>
        <v>#VALUE!</v>
      </c>
      <c r="Q216" s="185" t="e">
        <f t="shared" ca="1" si="87"/>
        <v>#VALUE!</v>
      </c>
      <c r="R216" s="185" t="e">
        <f t="shared" ca="1" si="87"/>
        <v>#VALUE!</v>
      </c>
      <c r="S216" s="185" t="e">
        <f t="shared" ca="1" si="87"/>
        <v>#VALUE!</v>
      </c>
      <c r="T216" s="185" t="e">
        <f t="shared" ca="1" si="87"/>
        <v>#VALUE!</v>
      </c>
      <c r="U216" s="185" t="e">
        <f t="shared" ca="1" si="87"/>
        <v>#VALUE!</v>
      </c>
      <c r="V216" s="185" t="e">
        <f t="shared" ca="1" si="87"/>
        <v>#VALUE!</v>
      </c>
      <c r="W216" s="185" t="e">
        <f t="shared" ca="1" si="87"/>
        <v>#VALUE!</v>
      </c>
      <c r="X216" s="185" t="e">
        <f t="shared" ca="1" si="87"/>
        <v>#VALUE!</v>
      </c>
      <c r="Y216" s="185" t="e">
        <f t="shared" ca="1" si="87"/>
        <v>#VALUE!</v>
      </c>
      <c r="Z216" s="185" t="e">
        <f t="shared" ca="1" si="87"/>
        <v>#VALUE!</v>
      </c>
      <c r="AA216" s="185" t="e">
        <f t="shared" ca="1" si="88"/>
        <v>#VALUE!</v>
      </c>
      <c r="AB216" s="185" t="e">
        <f t="shared" ca="1" si="88"/>
        <v>#VALUE!</v>
      </c>
      <c r="AC216" s="185" t="e">
        <f t="shared" ca="1" si="88"/>
        <v>#VALUE!</v>
      </c>
      <c r="AD216" s="185" t="e">
        <f t="shared" ca="1" si="88"/>
        <v>#VALUE!</v>
      </c>
      <c r="AE216" s="185" t="e">
        <f t="shared" ca="1" si="88"/>
        <v>#VALUE!</v>
      </c>
      <c r="AF216" s="185" t="e">
        <f t="shared" ca="1" si="88"/>
        <v>#VALUE!</v>
      </c>
      <c r="AG216" s="185" t="e">
        <f t="shared" ca="1" si="88"/>
        <v>#VALUE!</v>
      </c>
      <c r="AH216" s="185" t="e">
        <f t="shared" ca="1" si="88"/>
        <v>#VALUE!</v>
      </c>
      <c r="AI216" s="185" t="e">
        <f t="shared" ca="1" si="88"/>
        <v>#VALUE!</v>
      </c>
      <c r="AJ216" s="185" t="e">
        <f t="shared" ca="1" si="88"/>
        <v>#VALUE!</v>
      </c>
      <c r="AK216" s="185" t="e">
        <f t="shared" ca="1" si="88"/>
        <v>#VALUE!</v>
      </c>
      <c r="AL216" s="185" t="e">
        <f t="shared" ca="1" si="88"/>
        <v>#VALUE!</v>
      </c>
      <c r="AM216" s="185" t="e">
        <f t="shared" ca="1" si="88"/>
        <v>#VALUE!</v>
      </c>
      <c r="AN216" s="185" t="e">
        <f t="shared" ca="1" si="88"/>
        <v>#VALUE!</v>
      </c>
      <c r="AO216" s="185" t="e">
        <f t="shared" ca="1" si="88"/>
        <v>#VALUE!</v>
      </c>
      <c r="AP216" s="185" t="e">
        <f t="shared" ca="1" si="88"/>
        <v>#VALUE!</v>
      </c>
    </row>
    <row r="217" spans="1:42">
      <c r="A217" s="57" t="str">
        <f>'[4]TS BYDem'!A156</f>
        <v>*</v>
      </c>
      <c r="B217" s="185" t="s">
        <v>288</v>
      </c>
      <c r="C217" s="185" t="s">
        <v>137</v>
      </c>
      <c r="D217" s="185" t="str">
        <f>'[4]TS BYDem'!D156</f>
        <v>IPPH</v>
      </c>
      <c r="E217" s="185" t="s">
        <v>137</v>
      </c>
      <c r="F217" s="185" t="s">
        <v>137</v>
      </c>
      <c r="G217" s="185" t="s">
        <v>137</v>
      </c>
      <c r="H217" s="185" t="s">
        <v>137</v>
      </c>
      <c r="I217" s="185">
        <v>0</v>
      </c>
      <c r="J217" s="185" t="str">
        <f>INDEX('[4]TS BYDem'!$J$10:$J$203,MATCH(D217,'[4]TS BYDem'!$D$10:$D$203,0))</f>
        <v/>
      </c>
      <c r="K217" s="185" t="e">
        <f t="shared" ca="1" si="87"/>
        <v>#VALUE!</v>
      </c>
      <c r="L217" s="185" t="e">
        <f t="shared" ca="1" si="87"/>
        <v>#VALUE!</v>
      </c>
      <c r="M217" s="185" t="e">
        <f t="shared" ca="1" si="87"/>
        <v>#VALUE!</v>
      </c>
      <c r="N217" s="185" t="e">
        <f t="shared" ca="1" si="87"/>
        <v>#VALUE!</v>
      </c>
      <c r="O217" s="185" t="e">
        <f t="shared" ca="1" si="87"/>
        <v>#VALUE!</v>
      </c>
      <c r="P217" s="185" t="e">
        <f t="shared" ca="1" si="87"/>
        <v>#VALUE!</v>
      </c>
      <c r="Q217" s="185" t="e">
        <f t="shared" ca="1" si="87"/>
        <v>#VALUE!</v>
      </c>
      <c r="R217" s="185" t="e">
        <f t="shared" ca="1" si="87"/>
        <v>#VALUE!</v>
      </c>
      <c r="S217" s="185" t="e">
        <f t="shared" ca="1" si="87"/>
        <v>#VALUE!</v>
      </c>
      <c r="T217" s="185" t="e">
        <f t="shared" ca="1" si="87"/>
        <v>#VALUE!</v>
      </c>
      <c r="U217" s="185" t="e">
        <f t="shared" ca="1" si="87"/>
        <v>#VALUE!</v>
      </c>
      <c r="V217" s="185" t="e">
        <f t="shared" ca="1" si="87"/>
        <v>#VALUE!</v>
      </c>
      <c r="W217" s="185" t="e">
        <f t="shared" ca="1" si="87"/>
        <v>#VALUE!</v>
      </c>
      <c r="X217" s="185" t="e">
        <f t="shared" ca="1" si="87"/>
        <v>#VALUE!</v>
      </c>
      <c r="Y217" s="185" t="e">
        <f t="shared" ca="1" si="87"/>
        <v>#VALUE!</v>
      </c>
      <c r="Z217" s="185" t="e">
        <f t="shared" ca="1" si="87"/>
        <v>#VALUE!</v>
      </c>
      <c r="AA217" s="185" t="e">
        <f t="shared" ca="1" si="88"/>
        <v>#VALUE!</v>
      </c>
      <c r="AB217" s="185" t="e">
        <f t="shared" ca="1" si="88"/>
        <v>#VALUE!</v>
      </c>
      <c r="AC217" s="185" t="e">
        <f t="shared" ca="1" si="88"/>
        <v>#VALUE!</v>
      </c>
      <c r="AD217" s="185" t="e">
        <f t="shared" ca="1" si="88"/>
        <v>#VALUE!</v>
      </c>
      <c r="AE217" s="185" t="e">
        <f t="shared" ca="1" si="88"/>
        <v>#VALUE!</v>
      </c>
      <c r="AF217" s="185" t="e">
        <f t="shared" ca="1" si="88"/>
        <v>#VALUE!</v>
      </c>
      <c r="AG217" s="185" t="e">
        <f t="shared" ca="1" si="88"/>
        <v>#VALUE!</v>
      </c>
      <c r="AH217" s="185" t="e">
        <f t="shared" ca="1" si="88"/>
        <v>#VALUE!</v>
      </c>
      <c r="AI217" s="185" t="e">
        <f t="shared" ca="1" si="88"/>
        <v>#VALUE!</v>
      </c>
      <c r="AJ217" s="185" t="e">
        <f t="shared" ca="1" si="88"/>
        <v>#VALUE!</v>
      </c>
      <c r="AK217" s="185" t="e">
        <f t="shared" ca="1" si="88"/>
        <v>#VALUE!</v>
      </c>
      <c r="AL217" s="185" t="e">
        <f t="shared" ca="1" si="88"/>
        <v>#VALUE!</v>
      </c>
      <c r="AM217" s="185" t="e">
        <f t="shared" ca="1" si="88"/>
        <v>#VALUE!</v>
      </c>
      <c r="AN217" s="185" t="e">
        <f t="shared" ca="1" si="88"/>
        <v>#VALUE!</v>
      </c>
      <c r="AO217" s="185" t="e">
        <f t="shared" ca="1" si="88"/>
        <v>#VALUE!</v>
      </c>
      <c r="AP217" s="185" t="e">
        <f t="shared" ca="1" si="88"/>
        <v>#VALUE!</v>
      </c>
    </row>
    <row r="218" spans="1:42">
      <c r="A218" s="57" t="str">
        <f>'[4]TS BYDem'!A157</f>
        <v>*</v>
      </c>
      <c r="B218" s="185" t="s">
        <v>288</v>
      </c>
      <c r="C218" s="185" t="s">
        <v>137</v>
      </c>
      <c r="D218" s="185" t="str">
        <f>'[4]TS BYDem'!D157</f>
        <v>IPPP</v>
      </c>
      <c r="E218" s="185" t="s">
        <v>137</v>
      </c>
      <c r="F218" s="185" t="s">
        <v>137</v>
      </c>
      <c r="G218" s="185" t="s">
        <v>137</v>
      </c>
      <c r="H218" s="185" t="s">
        <v>137</v>
      </c>
      <c r="I218" s="185">
        <v>0</v>
      </c>
      <c r="J218" s="185" t="str">
        <f>INDEX('[4]TS BYDem'!$J$10:$J$203,MATCH(D218,'[4]TS BYDem'!$D$10:$D$203,0))</f>
        <v/>
      </c>
      <c r="K218" s="185" t="e">
        <f t="shared" ca="1" si="87"/>
        <v>#VALUE!</v>
      </c>
      <c r="L218" s="185" t="e">
        <f t="shared" ca="1" si="87"/>
        <v>#VALUE!</v>
      </c>
      <c r="M218" s="185" t="e">
        <f t="shared" ca="1" si="87"/>
        <v>#VALUE!</v>
      </c>
      <c r="N218" s="185" t="e">
        <f t="shared" ca="1" si="87"/>
        <v>#VALUE!</v>
      </c>
      <c r="O218" s="185" t="e">
        <f t="shared" ca="1" si="87"/>
        <v>#VALUE!</v>
      </c>
      <c r="P218" s="185" t="e">
        <f t="shared" ca="1" si="87"/>
        <v>#VALUE!</v>
      </c>
      <c r="Q218" s="185" t="e">
        <f t="shared" ca="1" si="87"/>
        <v>#VALUE!</v>
      </c>
      <c r="R218" s="185" t="e">
        <f t="shared" ca="1" si="87"/>
        <v>#VALUE!</v>
      </c>
      <c r="S218" s="185" t="e">
        <f t="shared" ca="1" si="87"/>
        <v>#VALUE!</v>
      </c>
      <c r="T218" s="185" t="e">
        <f t="shared" ca="1" si="87"/>
        <v>#VALUE!</v>
      </c>
      <c r="U218" s="185" t="e">
        <f t="shared" ca="1" si="87"/>
        <v>#VALUE!</v>
      </c>
      <c r="V218" s="185" t="e">
        <f t="shared" ca="1" si="87"/>
        <v>#VALUE!</v>
      </c>
      <c r="W218" s="185" t="e">
        <f t="shared" ca="1" si="87"/>
        <v>#VALUE!</v>
      </c>
      <c r="X218" s="185" t="e">
        <f t="shared" ca="1" si="87"/>
        <v>#VALUE!</v>
      </c>
      <c r="Y218" s="185" t="e">
        <f t="shared" ca="1" si="87"/>
        <v>#VALUE!</v>
      </c>
      <c r="Z218" s="185" t="e">
        <f t="shared" ca="1" si="87"/>
        <v>#VALUE!</v>
      </c>
      <c r="AA218" s="185" t="e">
        <f t="shared" ca="1" si="88"/>
        <v>#VALUE!</v>
      </c>
      <c r="AB218" s="185" t="e">
        <f t="shared" ca="1" si="88"/>
        <v>#VALUE!</v>
      </c>
      <c r="AC218" s="185" t="e">
        <f t="shared" ca="1" si="88"/>
        <v>#VALUE!</v>
      </c>
      <c r="AD218" s="185" t="e">
        <f t="shared" ca="1" si="88"/>
        <v>#VALUE!</v>
      </c>
      <c r="AE218" s="185" t="e">
        <f t="shared" ca="1" si="88"/>
        <v>#VALUE!</v>
      </c>
      <c r="AF218" s="185" t="e">
        <f t="shared" ca="1" si="88"/>
        <v>#VALUE!</v>
      </c>
      <c r="AG218" s="185" t="e">
        <f t="shared" ca="1" si="88"/>
        <v>#VALUE!</v>
      </c>
      <c r="AH218" s="185" t="e">
        <f t="shared" ca="1" si="88"/>
        <v>#VALUE!</v>
      </c>
      <c r="AI218" s="185" t="e">
        <f t="shared" ca="1" si="88"/>
        <v>#VALUE!</v>
      </c>
      <c r="AJ218" s="185" t="e">
        <f t="shared" ca="1" si="88"/>
        <v>#VALUE!</v>
      </c>
      <c r="AK218" s="185" t="e">
        <f t="shared" ca="1" si="88"/>
        <v>#VALUE!</v>
      </c>
      <c r="AL218" s="185" t="e">
        <f t="shared" ca="1" si="88"/>
        <v>#VALUE!</v>
      </c>
      <c r="AM218" s="185" t="e">
        <f t="shared" ca="1" si="88"/>
        <v>#VALUE!</v>
      </c>
      <c r="AN218" s="185" t="e">
        <f t="shared" ca="1" si="88"/>
        <v>#VALUE!</v>
      </c>
      <c r="AO218" s="185" t="e">
        <f t="shared" ca="1" si="88"/>
        <v>#VALUE!</v>
      </c>
      <c r="AP218" s="185" t="e">
        <f t="shared" ca="1" si="88"/>
        <v>#VALUE!</v>
      </c>
    </row>
    <row r="219" spans="1:42">
      <c r="A219" s="57" t="str">
        <f>'[4]TS BYDem'!A158</f>
        <v>*</v>
      </c>
      <c r="B219" s="185" t="s">
        <v>288</v>
      </c>
      <c r="C219" s="185" t="s">
        <v>137</v>
      </c>
      <c r="D219" s="185" t="str">
        <f>'[4]TS BYDem'!D158</f>
        <v>IPPF</v>
      </c>
      <c r="E219" s="185" t="s">
        <v>137</v>
      </c>
      <c r="F219" s="185" t="s">
        <v>137</v>
      </c>
      <c r="G219" s="185" t="s">
        <v>137</v>
      </c>
      <c r="H219" s="185" t="s">
        <v>137</v>
      </c>
      <c r="I219" s="185">
        <v>0</v>
      </c>
      <c r="J219" s="185" t="str">
        <f>INDEX('[4]TS BYDem'!$J$10:$J$203,MATCH(D219,'[4]TS BYDem'!$D$10:$D$203,0))</f>
        <v/>
      </c>
      <c r="K219" s="185" t="e">
        <f t="shared" ca="1" si="87"/>
        <v>#VALUE!</v>
      </c>
      <c r="L219" s="185" t="e">
        <f t="shared" ca="1" si="87"/>
        <v>#VALUE!</v>
      </c>
      <c r="M219" s="185" t="e">
        <f t="shared" ca="1" si="87"/>
        <v>#VALUE!</v>
      </c>
      <c r="N219" s="185" t="e">
        <f t="shared" ca="1" si="87"/>
        <v>#VALUE!</v>
      </c>
      <c r="O219" s="185" t="e">
        <f t="shared" ca="1" si="87"/>
        <v>#VALUE!</v>
      </c>
      <c r="P219" s="185" t="e">
        <f t="shared" ca="1" si="87"/>
        <v>#VALUE!</v>
      </c>
      <c r="Q219" s="185" t="e">
        <f t="shared" ca="1" si="87"/>
        <v>#VALUE!</v>
      </c>
      <c r="R219" s="185" t="e">
        <f t="shared" ca="1" si="87"/>
        <v>#VALUE!</v>
      </c>
      <c r="S219" s="185" t="e">
        <f t="shared" ca="1" si="87"/>
        <v>#VALUE!</v>
      </c>
      <c r="T219" s="185" t="e">
        <f t="shared" ca="1" si="87"/>
        <v>#VALUE!</v>
      </c>
      <c r="U219" s="185" t="e">
        <f t="shared" ca="1" si="87"/>
        <v>#VALUE!</v>
      </c>
      <c r="V219" s="185" t="e">
        <f t="shared" ca="1" si="87"/>
        <v>#VALUE!</v>
      </c>
      <c r="W219" s="185" t="e">
        <f t="shared" ca="1" si="87"/>
        <v>#VALUE!</v>
      </c>
      <c r="X219" s="185" t="e">
        <f t="shared" ca="1" si="87"/>
        <v>#VALUE!</v>
      </c>
      <c r="Y219" s="185" t="e">
        <f t="shared" ca="1" si="87"/>
        <v>#VALUE!</v>
      </c>
      <c r="Z219" s="185" t="e">
        <f t="shared" ca="1" si="87"/>
        <v>#VALUE!</v>
      </c>
      <c r="AA219" s="185" t="e">
        <f t="shared" ca="1" si="88"/>
        <v>#VALUE!</v>
      </c>
      <c r="AB219" s="185" t="e">
        <f t="shared" ca="1" si="88"/>
        <v>#VALUE!</v>
      </c>
      <c r="AC219" s="185" t="e">
        <f t="shared" ca="1" si="88"/>
        <v>#VALUE!</v>
      </c>
      <c r="AD219" s="185" t="e">
        <f t="shared" ca="1" si="88"/>
        <v>#VALUE!</v>
      </c>
      <c r="AE219" s="185" t="e">
        <f t="shared" ca="1" si="88"/>
        <v>#VALUE!</v>
      </c>
      <c r="AF219" s="185" t="e">
        <f t="shared" ca="1" si="88"/>
        <v>#VALUE!</v>
      </c>
      <c r="AG219" s="185" t="e">
        <f t="shared" ca="1" si="88"/>
        <v>#VALUE!</v>
      </c>
      <c r="AH219" s="185" t="e">
        <f t="shared" ca="1" si="88"/>
        <v>#VALUE!</v>
      </c>
      <c r="AI219" s="185" t="e">
        <f t="shared" ca="1" si="88"/>
        <v>#VALUE!</v>
      </c>
      <c r="AJ219" s="185" t="e">
        <f t="shared" ca="1" si="88"/>
        <v>#VALUE!</v>
      </c>
      <c r="AK219" s="185" t="e">
        <f t="shared" ca="1" si="88"/>
        <v>#VALUE!</v>
      </c>
      <c r="AL219" s="185" t="e">
        <f t="shared" ca="1" si="88"/>
        <v>#VALUE!</v>
      </c>
      <c r="AM219" s="185" t="e">
        <f t="shared" ca="1" si="88"/>
        <v>#VALUE!</v>
      </c>
      <c r="AN219" s="185" t="e">
        <f t="shared" ca="1" si="88"/>
        <v>#VALUE!</v>
      </c>
      <c r="AO219" s="185" t="e">
        <f t="shared" ca="1" si="88"/>
        <v>#VALUE!</v>
      </c>
      <c r="AP219" s="185" t="e">
        <f t="shared" ca="1" si="88"/>
        <v>#VALUE!</v>
      </c>
    </row>
    <row r="220" spans="1:42">
      <c r="A220" s="57" t="str">
        <f>'[4]TS BYDem'!A159</f>
        <v>*</v>
      </c>
      <c r="B220" s="185" t="s">
        <v>288</v>
      </c>
      <c r="C220" s="185" t="s">
        <v>137</v>
      </c>
      <c r="D220" s="185" t="str">
        <f>'[4]TS BYDem'!D159</f>
        <v>IPPO</v>
      </c>
      <c r="E220" s="185" t="s">
        <v>137</v>
      </c>
      <c r="F220" s="185" t="s">
        <v>137</v>
      </c>
      <c r="G220" s="185" t="s">
        <v>137</v>
      </c>
      <c r="H220" s="185" t="s">
        <v>137</v>
      </c>
      <c r="I220" s="185">
        <v>0</v>
      </c>
      <c r="J220" s="185" t="str">
        <f>INDEX('[4]TS BYDem'!$J$10:$J$203,MATCH(D220,'[4]TS BYDem'!$D$10:$D$203,0))</f>
        <v/>
      </c>
      <c r="K220" s="185" t="e">
        <f t="shared" ca="1" si="87"/>
        <v>#VALUE!</v>
      </c>
      <c r="L220" s="185" t="e">
        <f t="shared" ca="1" si="87"/>
        <v>#VALUE!</v>
      </c>
      <c r="M220" s="185" t="e">
        <f t="shared" ca="1" si="87"/>
        <v>#VALUE!</v>
      </c>
      <c r="N220" s="185" t="e">
        <f t="shared" ca="1" si="87"/>
        <v>#VALUE!</v>
      </c>
      <c r="O220" s="185" t="e">
        <f t="shared" ca="1" si="87"/>
        <v>#VALUE!</v>
      </c>
      <c r="P220" s="185" t="e">
        <f t="shared" ca="1" si="87"/>
        <v>#VALUE!</v>
      </c>
      <c r="Q220" s="185" t="e">
        <f t="shared" ca="1" si="87"/>
        <v>#VALUE!</v>
      </c>
      <c r="R220" s="185" t="e">
        <f t="shared" ca="1" si="87"/>
        <v>#VALUE!</v>
      </c>
      <c r="S220" s="185" t="e">
        <f t="shared" ca="1" si="87"/>
        <v>#VALUE!</v>
      </c>
      <c r="T220" s="185" t="e">
        <f t="shared" ca="1" si="87"/>
        <v>#VALUE!</v>
      </c>
      <c r="U220" s="185" t="e">
        <f t="shared" ca="1" si="87"/>
        <v>#VALUE!</v>
      </c>
      <c r="V220" s="185" t="e">
        <f t="shared" ca="1" si="87"/>
        <v>#VALUE!</v>
      </c>
      <c r="W220" s="185" t="e">
        <f t="shared" ca="1" si="87"/>
        <v>#VALUE!</v>
      </c>
      <c r="X220" s="185" t="e">
        <f t="shared" ca="1" si="87"/>
        <v>#VALUE!</v>
      </c>
      <c r="Y220" s="185" t="e">
        <f t="shared" ca="1" si="87"/>
        <v>#VALUE!</v>
      </c>
      <c r="Z220" s="185" t="e">
        <f t="shared" ca="1" si="87"/>
        <v>#VALUE!</v>
      </c>
      <c r="AA220" s="185" t="e">
        <f t="shared" ca="1" si="88"/>
        <v>#VALUE!</v>
      </c>
      <c r="AB220" s="185" t="e">
        <f t="shared" ca="1" si="88"/>
        <v>#VALUE!</v>
      </c>
      <c r="AC220" s="185" t="e">
        <f t="shared" ca="1" si="88"/>
        <v>#VALUE!</v>
      </c>
      <c r="AD220" s="185" t="e">
        <f t="shared" ca="1" si="88"/>
        <v>#VALUE!</v>
      </c>
      <c r="AE220" s="185" t="e">
        <f t="shared" ca="1" si="88"/>
        <v>#VALUE!</v>
      </c>
      <c r="AF220" s="185" t="e">
        <f t="shared" ca="1" si="88"/>
        <v>#VALUE!</v>
      </c>
      <c r="AG220" s="185" t="e">
        <f t="shared" ca="1" si="88"/>
        <v>#VALUE!</v>
      </c>
      <c r="AH220" s="185" t="e">
        <f t="shared" ca="1" si="88"/>
        <v>#VALUE!</v>
      </c>
      <c r="AI220" s="185" t="e">
        <f t="shared" ca="1" si="88"/>
        <v>#VALUE!</v>
      </c>
      <c r="AJ220" s="185" t="e">
        <f t="shared" ca="1" si="88"/>
        <v>#VALUE!</v>
      </c>
      <c r="AK220" s="185" t="e">
        <f t="shared" ca="1" si="88"/>
        <v>#VALUE!</v>
      </c>
      <c r="AL220" s="185" t="e">
        <f t="shared" ca="1" si="88"/>
        <v>#VALUE!</v>
      </c>
      <c r="AM220" s="185" t="e">
        <f t="shared" ca="1" si="88"/>
        <v>#VALUE!</v>
      </c>
      <c r="AN220" s="185" t="e">
        <f t="shared" ca="1" si="88"/>
        <v>#VALUE!</v>
      </c>
      <c r="AO220" s="185" t="e">
        <f t="shared" ca="1" si="88"/>
        <v>#VALUE!</v>
      </c>
      <c r="AP220" s="185" t="e">
        <f t="shared" ca="1" si="88"/>
        <v>#VALUE!</v>
      </c>
    </row>
    <row r="221" spans="1:42">
      <c r="A221" s="57" t="str">
        <f>'[4]TS BYDem'!A160</f>
        <v>*</v>
      </c>
      <c r="B221" s="185" t="s">
        <v>288</v>
      </c>
      <c r="C221" s="185" t="s">
        <v>137</v>
      </c>
      <c r="D221" s="185" t="str">
        <f>'[4]TS BYDem'!D160</f>
        <v>IPPE</v>
      </c>
      <c r="E221" s="185" t="s">
        <v>137</v>
      </c>
      <c r="F221" s="185" t="s">
        <v>137</v>
      </c>
      <c r="G221" s="185" t="s">
        <v>137</v>
      </c>
      <c r="H221" s="185" t="s">
        <v>137</v>
      </c>
      <c r="I221" s="185">
        <v>0</v>
      </c>
      <c r="J221" s="185" t="str">
        <f>INDEX('[4]TS BYDem'!$J$10:$J$203,MATCH(D221,'[4]TS BYDem'!$D$10:$D$203,0))</f>
        <v/>
      </c>
      <c r="K221" s="185" t="e">
        <f t="shared" ca="1" si="87"/>
        <v>#VALUE!</v>
      </c>
      <c r="L221" s="185" t="e">
        <f t="shared" ca="1" si="87"/>
        <v>#VALUE!</v>
      </c>
      <c r="M221" s="185" t="e">
        <f t="shared" ca="1" si="87"/>
        <v>#VALUE!</v>
      </c>
      <c r="N221" s="185" t="e">
        <f t="shared" ca="1" si="87"/>
        <v>#VALUE!</v>
      </c>
      <c r="O221" s="185" t="e">
        <f t="shared" ca="1" si="87"/>
        <v>#VALUE!</v>
      </c>
      <c r="P221" s="185" t="e">
        <f t="shared" ca="1" si="87"/>
        <v>#VALUE!</v>
      </c>
      <c r="Q221" s="185" t="e">
        <f t="shared" ca="1" si="87"/>
        <v>#VALUE!</v>
      </c>
      <c r="R221" s="185" t="e">
        <f t="shared" ca="1" si="87"/>
        <v>#VALUE!</v>
      </c>
      <c r="S221" s="185" t="e">
        <f t="shared" ca="1" si="87"/>
        <v>#VALUE!</v>
      </c>
      <c r="T221" s="185" t="e">
        <f t="shared" ca="1" si="87"/>
        <v>#VALUE!</v>
      </c>
      <c r="U221" s="185" t="e">
        <f t="shared" ca="1" si="87"/>
        <v>#VALUE!</v>
      </c>
      <c r="V221" s="185" t="e">
        <f t="shared" ca="1" si="87"/>
        <v>#VALUE!</v>
      </c>
      <c r="W221" s="185" t="e">
        <f t="shared" ca="1" si="87"/>
        <v>#VALUE!</v>
      </c>
      <c r="X221" s="185" t="e">
        <f t="shared" ca="1" si="87"/>
        <v>#VALUE!</v>
      </c>
      <c r="Y221" s="185" t="e">
        <f t="shared" ca="1" si="87"/>
        <v>#VALUE!</v>
      </c>
      <c r="Z221" s="185" t="e">
        <f t="shared" ca="1" si="87"/>
        <v>#VALUE!</v>
      </c>
      <c r="AA221" s="185" t="e">
        <f t="shared" ca="1" si="88"/>
        <v>#VALUE!</v>
      </c>
      <c r="AB221" s="185" t="e">
        <f t="shared" ca="1" si="88"/>
        <v>#VALUE!</v>
      </c>
      <c r="AC221" s="185" t="e">
        <f t="shared" ca="1" si="88"/>
        <v>#VALUE!</v>
      </c>
      <c r="AD221" s="185" t="e">
        <f t="shared" ca="1" si="88"/>
        <v>#VALUE!</v>
      </c>
      <c r="AE221" s="185" t="e">
        <f t="shared" ca="1" si="88"/>
        <v>#VALUE!</v>
      </c>
      <c r="AF221" s="185" t="e">
        <f t="shared" ca="1" si="88"/>
        <v>#VALUE!</v>
      </c>
      <c r="AG221" s="185" t="e">
        <f t="shared" ca="1" si="88"/>
        <v>#VALUE!</v>
      </c>
      <c r="AH221" s="185" t="e">
        <f t="shared" ca="1" si="88"/>
        <v>#VALUE!</v>
      </c>
      <c r="AI221" s="185" t="e">
        <f t="shared" ca="1" si="88"/>
        <v>#VALUE!</v>
      </c>
      <c r="AJ221" s="185" t="e">
        <f t="shared" ca="1" si="88"/>
        <v>#VALUE!</v>
      </c>
      <c r="AK221" s="185" t="e">
        <f t="shared" ca="1" si="88"/>
        <v>#VALUE!</v>
      </c>
      <c r="AL221" s="185" t="e">
        <f t="shared" ca="1" si="88"/>
        <v>#VALUE!</v>
      </c>
      <c r="AM221" s="185" t="e">
        <f t="shared" ca="1" si="88"/>
        <v>#VALUE!</v>
      </c>
      <c r="AN221" s="185" t="e">
        <f t="shared" ca="1" si="88"/>
        <v>#VALUE!</v>
      </c>
      <c r="AO221" s="185" t="e">
        <f t="shared" ca="1" si="88"/>
        <v>#VALUE!</v>
      </c>
      <c r="AP221" s="185" t="e">
        <f t="shared" ca="1" si="88"/>
        <v>#VALUE!</v>
      </c>
    </row>
    <row r="222" spans="1:42">
      <c r="A222" s="57" t="str">
        <f>'[4]TS BYDem'!A161</f>
        <v>*</v>
      </c>
      <c r="B222" s="185" t="s">
        <v>288</v>
      </c>
      <c r="C222" s="185" t="s">
        <v>137</v>
      </c>
      <c r="D222" s="185" t="str">
        <f>'[4]TS BYDem'!D161</f>
        <v xml:space="preserve"> </v>
      </c>
      <c r="E222" s="185" t="s">
        <v>137</v>
      </c>
      <c r="F222" s="185" t="s">
        <v>137</v>
      </c>
      <c r="G222" s="185" t="s">
        <v>137</v>
      </c>
      <c r="H222" s="185" t="s">
        <v>137</v>
      </c>
      <c r="I222" s="185">
        <v>0</v>
      </c>
      <c r="J222" s="185" t="str">
        <f>INDEX('[4]TS BYDem'!$J$10:$J$203,MATCH(D222,'[4]TS BYDem'!$D$10:$D$203,0))</f>
        <v/>
      </c>
      <c r="K222" s="185" t="e">
        <f t="shared" ca="1" si="87"/>
        <v>#VALUE!</v>
      </c>
      <c r="L222" s="185" t="e">
        <f t="shared" ca="1" si="87"/>
        <v>#VALUE!</v>
      </c>
      <c r="M222" s="185" t="e">
        <f t="shared" ca="1" si="87"/>
        <v>#VALUE!</v>
      </c>
      <c r="N222" s="185" t="e">
        <f t="shared" ca="1" si="87"/>
        <v>#VALUE!</v>
      </c>
      <c r="O222" s="185" t="e">
        <f t="shared" ca="1" si="87"/>
        <v>#VALUE!</v>
      </c>
      <c r="P222" s="185" t="e">
        <f t="shared" ca="1" si="87"/>
        <v>#VALUE!</v>
      </c>
      <c r="Q222" s="185" t="e">
        <f t="shared" ca="1" si="87"/>
        <v>#VALUE!</v>
      </c>
      <c r="R222" s="185" t="e">
        <f t="shared" ca="1" si="87"/>
        <v>#VALUE!</v>
      </c>
      <c r="S222" s="185" t="e">
        <f t="shared" ca="1" si="87"/>
        <v>#VALUE!</v>
      </c>
      <c r="T222" s="185" t="e">
        <f t="shared" ca="1" si="87"/>
        <v>#VALUE!</v>
      </c>
      <c r="U222" s="185" t="e">
        <f t="shared" ca="1" si="87"/>
        <v>#VALUE!</v>
      </c>
      <c r="V222" s="185" t="e">
        <f t="shared" ca="1" si="87"/>
        <v>#VALUE!</v>
      </c>
      <c r="W222" s="185" t="e">
        <f t="shared" ca="1" si="87"/>
        <v>#VALUE!</v>
      </c>
      <c r="X222" s="185" t="e">
        <f t="shared" ca="1" si="87"/>
        <v>#VALUE!</v>
      </c>
      <c r="Y222" s="185" t="e">
        <f t="shared" ca="1" si="87"/>
        <v>#VALUE!</v>
      </c>
      <c r="Z222" s="185" t="e">
        <f t="shared" ca="1" si="87"/>
        <v>#VALUE!</v>
      </c>
      <c r="AA222" s="185" t="e">
        <f t="shared" ca="1" si="88"/>
        <v>#VALUE!</v>
      </c>
      <c r="AB222" s="185" t="e">
        <f t="shared" ca="1" si="88"/>
        <v>#VALUE!</v>
      </c>
      <c r="AC222" s="185" t="e">
        <f t="shared" ca="1" si="88"/>
        <v>#VALUE!</v>
      </c>
      <c r="AD222" s="185" t="e">
        <f t="shared" ca="1" si="88"/>
        <v>#VALUE!</v>
      </c>
      <c r="AE222" s="185" t="e">
        <f t="shared" ca="1" si="88"/>
        <v>#VALUE!</v>
      </c>
      <c r="AF222" s="185" t="e">
        <f t="shared" ca="1" si="88"/>
        <v>#VALUE!</v>
      </c>
      <c r="AG222" s="185" t="e">
        <f t="shared" ca="1" si="88"/>
        <v>#VALUE!</v>
      </c>
      <c r="AH222" s="185" t="e">
        <f t="shared" ca="1" si="88"/>
        <v>#VALUE!</v>
      </c>
      <c r="AI222" s="185" t="e">
        <f t="shared" ca="1" si="88"/>
        <v>#VALUE!</v>
      </c>
      <c r="AJ222" s="185" t="e">
        <f t="shared" ca="1" si="88"/>
        <v>#VALUE!</v>
      </c>
      <c r="AK222" s="185" t="e">
        <f t="shared" ca="1" si="88"/>
        <v>#VALUE!</v>
      </c>
      <c r="AL222" s="185" t="e">
        <f t="shared" ca="1" si="88"/>
        <v>#VALUE!</v>
      </c>
      <c r="AM222" s="185" t="e">
        <f t="shared" ca="1" si="88"/>
        <v>#VALUE!</v>
      </c>
      <c r="AN222" s="185" t="e">
        <f t="shared" ca="1" si="88"/>
        <v>#VALUE!</v>
      </c>
      <c r="AO222" s="185" t="e">
        <f t="shared" ca="1" si="88"/>
        <v>#VALUE!</v>
      </c>
      <c r="AP222" s="185" t="e">
        <f t="shared" ca="1" si="88"/>
        <v>#VALUE!</v>
      </c>
    </row>
    <row r="223" spans="1:42">
      <c r="A223" s="57" t="str">
        <f>'[4]TS BYDem'!A162</f>
        <v>*</v>
      </c>
      <c r="B223" s="185" t="s">
        <v>288</v>
      </c>
      <c r="C223" s="185" t="s">
        <v>137</v>
      </c>
      <c r="D223" s="185" t="str">
        <f>'[4]TS BYDem'!D162</f>
        <v>IPPS</v>
      </c>
      <c r="E223" s="185" t="s">
        <v>137</v>
      </c>
      <c r="F223" s="185" t="s">
        <v>137</v>
      </c>
      <c r="G223" s="185" t="s">
        <v>137</v>
      </c>
      <c r="H223" s="185" t="s">
        <v>137</v>
      </c>
      <c r="I223" s="185">
        <v>0</v>
      </c>
      <c r="J223" s="185" t="str">
        <f>INDEX('[4]TS BYDem'!$J$10:$J$203,MATCH(D223,'[4]TS BYDem'!$D$10:$D$203,0))</f>
        <v/>
      </c>
      <c r="K223" s="185" t="e">
        <f t="shared" ca="1" si="87"/>
        <v>#VALUE!</v>
      </c>
      <c r="L223" s="185" t="e">
        <f t="shared" ca="1" si="87"/>
        <v>#VALUE!</v>
      </c>
      <c r="M223" s="185" t="e">
        <f t="shared" ca="1" si="87"/>
        <v>#VALUE!</v>
      </c>
      <c r="N223" s="185" t="e">
        <f t="shared" ca="1" si="87"/>
        <v>#VALUE!</v>
      </c>
      <c r="O223" s="185" t="e">
        <f t="shared" ca="1" si="87"/>
        <v>#VALUE!</v>
      </c>
      <c r="P223" s="185" t="e">
        <f t="shared" ca="1" si="87"/>
        <v>#VALUE!</v>
      </c>
      <c r="Q223" s="185" t="e">
        <f t="shared" ca="1" si="87"/>
        <v>#VALUE!</v>
      </c>
      <c r="R223" s="185" t="e">
        <f t="shared" ca="1" si="87"/>
        <v>#VALUE!</v>
      </c>
      <c r="S223" s="185" t="e">
        <f t="shared" ca="1" si="87"/>
        <v>#VALUE!</v>
      </c>
      <c r="T223" s="185" t="e">
        <f t="shared" ca="1" si="87"/>
        <v>#VALUE!</v>
      </c>
      <c r="U223" s="185" t="e">
        <f t="shared" ca="1" si="87"/>
        <v>#VALUE!</v>
      </c>
      <c r="V223" s="185" t="e">
        <f t="shared" ca="1" si="87"/>
        <v>#VALUE!</v>
      </c>
      <c r="W223" s="185" t="e">
        <f t="shared" ca="1" si="87"/>
        <v>#VALUE!</v>
      </c>
      <c r="X223" s="185" t="e">
        <f t="shared" ca="1" si="87"/>
        <v>#VALUE!</v>
      </c>
      <c r="Y223" s="185" t="e">
        <f t="shared" ca="1" si="87"/>
        <v>#VALUE!</v>
      </c>
      <c r="Z223" s="185" t="e">
        <f t="shared" ca="1" si="87"/>
        <v>#VALUE!</v>
      </c>
      <c r="AA223" s="185" t="e">
        <f t="shared" ca="1" si="88"/>
        <v>#VALUE!</v>
      </c>
      <c r="AB223" s="185" t="e">
        <f t="shared" ca="1" si="88"/>
        <v>#VALUE!</v>
      </c>
      <c r="AC223" s="185" t="e">
        <f t="shared" ca="1" si="88"/>
        <v>#VALUE!</v>
      </c>
      <c r="AD223" s="185" t="e">
        <f t="shared" ca="1" si="88"/>
        <v>#VALUE!</v>
      </c>
      <c r="AE223" s="185" t="e">
        <f t="shared" ca="1" si="88"/>
        <v>#VALUE!</v>
      </c>
      <c r="AF223" s="185" t="e">
        <f t="shared" ca="1" si="88"/>
        <v>#VALUE!</v>
      </c>
      <c r="AG223" s="185" t="e">
        <f t="shared" ca="1" si="88"/>
        <v>#VALUE!</v>
      </c>
      <c r="AH223" s="185" t="e">
        <f t="shared" ca="1" si="88"/>
        <v>#VALUE!</v>
      </c>
      <c r="AI223" s="185" t="e">
        <f t="shared" ca="1" si="88"/>
        <v>#VALUE!</v>
      </c>
      <c r="AJ223" s="185" t="e">
        <f t="shared" ca="1" si="88"/>
        <v>#VALUE!</v>
      </c>
      <c r="AK223" s="185" t="e">
        <f t="shared" ca="1" si="88"/>
        <v>#VALUE!</v>
      </c>
      <c r="AL223" s="185" t="e">
        <f t="shared" ca="1" si="88"/>
        <v>#VALUE!</v>
      </c>
      <c r="AM223" s="185" t="e">
        <f t="shared" ca="1" si="88"/>
        <v>#VALUE!</v>
      </c>
      <c r="AN223" s="185" t="e">
        <f t="shared" ca="1" si="88"/>
        <v>#VALUE!</v>
      </c>
      <c r="AO223" s="185" t="e">
        <f t="shared" ca="1" si="88"/>
        <v>#VALUE!</v>
      </c>
      <c r="AP223" s="185" t="e">
        <f t="shared" ca="1" si="88"/>
        <v>#VALUE!</v>
      </c>
    </row>
    <row r="224" spans="1:42">
      <c r="A224" s="57" t="str">
        <f>'[4]TS BYDem'!A163</f>
        <v>*</v>
      </c>
      <c r="B224" s="185" t="s">
        <v>288</v>
      </c>
      <c r="C224" s="185" t="s">
        <v>137</v>
      </c>
      <c r="D224" s="185" t="str">
        <f>'[4]TS BYDem'!D163</f>
        <v>IPPS</v>
      </c>
      <c r="E224" s="185" t="s">
        <v>137</v>
      </c>
      <c r="F224" s="185" t="s">
        <v>137</v>
      </c>
      <c r="G224" s="185" t="s">
        <v>137</v>
      </c>
      <c r="H224" s="185" t="s">
        <v>137</v>
      </c>
      <c r="I224" s="185">
        <v>0</v>
      </c>
      <c r="J224" s="185" t="str">
        <f>INDEX('[4]TS BYDem'!$J$10:$J$203,MATCH(D224,'[4]TS BYDem'!$D$10:$D$203,0))</f>
        <v/>
      </c>
      <c r="K224" s="185" t="e">
        <f t="shared" ca="1" si="87"/>
        <v>#VALUE!</v>
      </c>
      <c r="L224" s="185" t="e">
        <f t="shared" ca="1" si="87"/>
        <v>#VALUE!</v>
      </c>
      <c r="M224" s="185" t="e">
        <f t="shared" ca="1" si="87"/>
        <v>#VALUE!</v>
      </c>
      <c r="N224" s="185" t="e">
        <f t="shared" ca="1" si="87"/>
        <v>#VALUE!</v>
      </c>
      <c r="O224" s="185" t="e">
        <f t="shared" ca="1" si="87"/>
        <v>#VALUE!</v>
      </c>
      <c r="P224" s="185" t="e">
        <f t="shared" ca="1" si="87"/>
        <v>#VALUE!</v>
      </c>
      <c r="Q224" s="185" t="e">
        <f t="shared" ca="1" si="87"/>
        <v>#VALUE!</v>
      </c>
      <c r="R224" s="185" t="e">
        <f t="shared" ca="1" si="87"/>
        <v>#VALUE!</v>
      </c>
      <c r="S224" s="185" t="e">
        <f t="shared" ca="1" si="87"/>
        <v>#VALUE!</v>
      </c>
      <c r="T224" s="185" t="e">
        <f t="shared" ca="1" si="87"/>
        <v>#VALUE!</v>
      </c>
      <c r="U224" s="185" t="e">
        <f t="shared" ca="1" si="87"/>
        <v>#VALUE!</v>
      </c>
      <c r="V224" s="185" t="e">
        <f t="shared" ca="1" si="87"/>
        <v>#VALUE!</v>
      </c>
      <c r="W224" s="185" t="e">
        <f t="shared" ca="1" si="87"/>
        <v>#VALUE!</v>
      </c>
      <c r="X224" s="185" t="e">
        <f t="shared" ca="1" si="87"/>
        <v>#VALUE!</v>
      </c>
      <c r="Y224" s="185" t="e">
        <f t="shared" ca="1" si="87"/>
        <v>#VALUE!</v>
      </c>
      <c r="Z224" s="185" t="e">
        <f t="shared" ca="1" si="87"/>
        <v>#VALUE!</v>
      </c>
      <c r="AA224" s="185" t="e">
        <f t="shared" ca="1" si="88"/>
        <v>#VALUE!</v>
      </c>
      <c r="AB224" s="185" t="e">
        <f t="shared" ca="1" si="88"/>
        <v>#VALUE!</v>
      </c>
      <c r="AC224" s="185" t="e">
        <f t="shared" ca="1" si="88"/>
        <v>#VALUE!</v>
      </c>
      <c r="AD224" s="185" t="e">
        <f t="shared" ca="1" si="88"/>
        <v>#VALUE!</v>
      </c>
      <c r="AE224" s="185" t="e">
        <f t="shared" ca="1" si="88"/>
        <v>#VALUE!</v>
      </c>
      <c r="AF224" s="185" t="e">
        <f t="shared" ca="1" si="88"/>
        <v>#VALUE!</v>
      </c>
      <c r="AG224" s="185" t="e">
        <f t="shared" ca="1" si="88"/>
        <v>#VALUE!</v>
      </c>
      <c r="AH224" s="185" t="e">
        <f t="shared" ca="1" si="88"/>
        <v>#VALUE!</v>
      </c>
      <c r="AI224" s="185" t="e">
        <f t="shared" ca="1" si="88"/>
        <v>#VALUE!</v>
      </c>
      <c r="AJ224" s="185" t="e">
        <f t="shared" ca="1" si="88"/>
        <v>#VALUE!</v>
      </c>
      <c r="AK224" s="185" t="e">
        <f t="shared" ca="1" si="88"/>
        <v>#VALUE!</v>
      </c>
      <c r="AL224" s="185" t="e">
        <f t="shared" ca="1" si="88"/>
        <v>#VALUE!</v>
      </c>
      <c r="AM224" s="185" t="e">
        <f t="shared" ca="1" si="88"/>
        <v>#VALUE!</v>
      </c>
      <c r="AN224" s="185" t="e">
        <f t="shared" ca="1" si="88"/>
        <v>#VALUE!</v>
      </c>
      <c r="AO224" s="185" t="e">
        <f t="shared" ca="1" si="88"/>
        <v>#VALUE!</v>
      </c>
      <c r="AP224" s="185" t="e">
        <f t="shared" ca="1" si="88"/>
        <v>#VALUE!</v>
      </c>
    </row>
    <row r="225" spans="1:42">
      <c r="A225" s="57" t="str">
        <f>'[4]TS BYDem'!A164</f>
        <v>*</v>
      </c>
      <c r="B225" s="185" t="s">
        <v>288</v>
      </c>
      <c r="C225" s="185" t="s">
        <v>137</v>
      </c>
      <c r="D225" s="185" t="str">
        <f>'[4]TS BYDem'!D164</f>
        <v>IPPS</v>
      </c>
      <c r="E225" s="185" t="s">
        <v>137</v>
      </c>
      <c r="F225" s="185" t="s">
        <v>137</v>
      </c>
      <c r="G225" s="185" t="s">
        <v>137</v>
      </c>
      <c r="H225" s="185" t="s">
        <v>137</v>
      </c>
      <c r="I225" s="185">
        <v>0</v>
      </c>
      <c r="J225" s="185" t="str">
        <f>INDEX('[4]TS BYDem'!$J$10:$J$203,MATCH(D225,'[4]TS BYDem'!$D$10:$D$203,0))</f>
        <v/>
      </c>
      <c r="K225" s="185" t="e">
        <f t="shared" ca="1" si="87"/>
        <v>#VALUE!</v>
      </c>
      <c r="L225" s="185" t="e">
        <f t="shared" ca="1" si="87"/>
        <v>#VALUE!</v>
      </c>
      <c r="M225" s="185" t="e">
        <f t="shared" ca="1" si="87"/>
        <v>#VALUE!</v>
      </c>
      <c r="N225" s="185" t="e">
        <f t="shared" ca="1" si="87"/>
        <v>#VALUE!</v>
      </c>
      <c r="O225" s="185" t="e">
        <f t="shared" ca="1" si="87"/>
        <v>#VALUE!</v>
      </c>
      <c r="P225" s="185" t="e">
        <f t="shared" ca="1" si="87"/>
        <v>#VALUE!</v>
      </c>
      <c r="Q225" s="185" t="e">
        <f t="shared" ca="1" si="87"/>
        <v>#VALUE!</v>
      </c>
      <c r="R225" s="185" t="e">
        <f t="shared" ca="1" si="87"/>
        <v>#VALUE!</v>
      </c>
      <c r="S225" s="185" t="e">
        <f t="shared" ca="1" si="87"/>
        <v>#VALUE!</v>
      </c>
      <c r="T225" s="185" t="e">
        <f t="shared" ca="1" si="87"/>
        <v>#VALUE!</v>
      </c>
      <c r="U225" s="185" t="e">
        <f t="shared" ca="1" si="87"/>
        <v>#VALUE!</v>
      </c>
      <c r="V225" s="185" t="e">
        <f t="shared" ca="1" si="87"/>
        <v>#VALUE!</v>
      </c>
      <c r="W225" s="185" t="e">
        <f t="shared" ca="1" si="87"/>
        <v>#VALUE!</v>
      </c>
      <c r="X225" s="185" t="e">
        <f t="shared" ca="1" si="87"/>
        <v>#VALUE!</v>
      </c>
      <c r="Y225" s="185" t="e">
        <f t="shared" ca="1" si="87"/>
        <v>#VALUE!</v>
      </c>
      <c r="Z225" s="185" t="e">
        <f t="shared" ca="1" si="87"/>
        <v>#VALUE!</v>
      </c>
      <c r="AA225" s="185" t="e">
        <f t="shared" ca="1" si="88"/>
        <v>#VALUE!</v>
      </c>
      <c r="AB225" s="185" t="e">
        <f t="shared" ca="1" si="88"/>
        <v>#VALUE!</v>
      </c>
      <c r="AC225" s="185" t="e">
        <f t="shared" ca="1" si="88"/>
        <v>#VALUE!</v>
      </c>
      <c r="AD225" s="185" t="e">
        <f t="shared" ca="1" si="88"/>
        <v>#VALUE!</v>
      </c>
      <c r="AE225" s="185" t="e">
        <f t="shared" ca="1" si="88"/>
        <v>#VALUE!</v>
      </c>
      <c r="AF225" s="185" t="e">
        <f t="shared" ca="1" si="88"/>
        <v>#VALUE!</v>
      </c>
      <c r="AG225" s="185" t="e">
        <f t="shared" ca="1" si="88"/>
        <v>#VALUE!</v>
      </c>
      <c r="AH225" s="185" t="e">
        <f t="shared" ca="1" si="88"/>
        <v>#VALUE!</v>
      </c>
      <c r="AI225" s="185" t="e">
        <f t="shared" ca="1" si="88"/>
        <v>#VALUE!</v>
      </c>
      <c r="AJ225" s="185" t="e">
        <f t="shared" ca="1" si="88"/>
        <v>#VALUE!</v>
      </c>
      <c r="AK225" s="185" t="e">
        <f t="shared" ca="1" si="88"/>
        <v>#VALUE!</v>
      </c>
      <c r="AL225" s="185" t="e">
        <f t="shared" ca="1" si="88"/>
        <v>#VALUE!</v>
      </c>
      <c r="AM225" s="185" t="e">
        <f t="shared" ca="1" si="88"/>
        <v>#VALUE!</v>
      </c>
      <c r="AN225" s="185" t="e">
        <f t="shared" ca="1" si="88"/>
        <v>#VALUE!</v>
      </c>
      <c r="AO225" s="185" t="e">
        <f t="shared" ca="1" si="88"/>
        <v>#VALUE!</v>
      </c>
      <c r="AP225" s="185" t="e">
        <f t="shared" ca="1" si="88"/>
        <v>#VALUE!</v>
      </c>
    </row>
    <row r="226" spans="1:42">
      <c r="A226" s="57" t="str">
        <f>'[4]TS BYDem'!A165</f>
        <v>*</v>
      </c>
      <c r="B226" s="185" t="s">
        <v>288</v>
      </c>
      <c r="C226" s="185" t="s">
        <v>137</v>
      </c>
      <c r="D226" s="185" t="str">
        <f>'[4]TS BYDem'!D165</f>
        <v>IPPS</v>
      </c>
      <c r="E226" s="185" t="s">
        <v>137</v>
      </c>
      <c r="F226" s="185" t="s">
        <v>137</v>
      </c>
      <c r="G226" s="185" t="s">
        <v>137</v>
      </c>
      <c r="H226" s="185" t="s">
        <v>137</v>
      </c>
      <c r="I226" s="185">
        <v>0</v>
      </c>
      <c r="J226" s="185" t="str">
        <f>INDEX('[4]TS BYDem'!$J$10:$J$203,MATCH(D226,'[4]TS BYDem'!$D$10:$D$203,0))</f>
        <v/>
      </c>
      <c r="K226" s="185" t="e">
        <f t="shared" ca="1" si="87"/>
        <v>#VALUE!</v>
      </c>
      <c r="L226" s="185" t="e">
        <f t="shared" ca="1" si="87"/>
        <v>#VALUE!</v>
      </c>
      <c r="M226" s="185" t="e">
        <f t="shared" ca="1" si="87"/>
        <v>#VALUE!</v>
      </c>
      <c r="N226" s="185" t="e">
        <f t="shared" ca="1" si="87"/>
        <v>#VALUE!</v>
      </c>
      <c r="O226" s="185" t="e">
        <f t="shared" ca="1" si="87"/>
        <v>#VALUE!</v>
      </c>
      <c r="P226" s="185" t="e">
        <f t="shared" ca="1" si="87"/>
        <v>#VALUE!</v>
      </c>
      <c r="Q226" s="185" t="e">
        <f t="shared" ca="1" si="87"/>
        <v>#VALUE!</v>
      </c>
      <c r="R226" s="185" t="e">
        <f t="shared" ca="1" si="87"/>
        <v>#VALUE!</v>
      </c>
      <c r="S226" s="185" t="e">
        <f t="shared" ca="1" si="87"/>
        <v>#VALUE!</v>
      </c>
      <c r="T226" s="185" t="e">
        <f t="shared" ca="1" si="87"/>
        <v>#VALUE!</v>
      </c>
      <c r="U226" s="185" t="e">
        <f t="shared" ca="1" si="87"/>
        <v>#VALUE!</v>
      </c>
      <c r="V226" s="185" t="e">
        <f t="shared" ca="1" si="87"/>
        <v>#VALUE!</v>
      </c>
      <c r="W226" s="185" t="e">
        <f t="shared" ca="1" si="87"/>
        <v>#VALUE!</v>
      </c>
      <c r="X226" s="185" t="e">
        <f t="shared" ca="1" si="87"/>
        <v>#VALUE!</v>
      </c>
      <c r="Y226" s="185" t="e">
        <f t="shared" ca="1" si="87"/>
        <v>#VALUE!</v>
      </c>
      <c r="Z226" s="185" t="e">
        <f t="shared" ca="1" si="87"/>
        <v>#VALUE!</v>
      </c>
      <c r="AA226" s="185" t="e">
        <f t="shared" ca="1" si="88"/>
        <v>#VALUE!</v>
      </c>
      <c r="AB226" s="185" t="e">
        <f t="shared" ca="1" si="88"/>
        <v>#VALUE!</v>
      </c>
      <c r="AC226" s="185" t="e">
        <f t="shared" ca="1" si="88"/>
        <v>#VALUE!</v>
      </c>
      <c r="AD226" s="185" t="e">
        <f t="shared" ca="1" si="88"/>
        <v>#VALUE!</v>
      </c>
      <c r="AE226" s="185" t="e">
        <f t="shared" ca="1" si="88"/>
        <v>#VALUE!</v>
      </c>
      <c r="AF226" s="185" t="e">
        <f t="shared" ca="1" si="88"/>
        <v>#VALUE!</v>
      </c>
      <c r="AG226" s="185" t="e">
        <f t="shared" ca="1" si="88"/>
        <v>#VALUE!</v>
      </c>
      <c r="AH226" s="185" t="e">
        <f t="shared" ca="1" si="88"/>
        <v>#VALUE!</v>
      </c>
      <c r="AI226" s="185" t="e">
        <f t="shared" ca="1" si="88"/>
        <v>#VALUE!</v>
      </c>
      <c r="AJ226" s="185" t="e">
        <f t="shared" ca="1" si="88"/>
        <v>#VALUE!</v>
      </c>
      <c r="AK226" s="185" t="e">
        <f t="shared" ca="1" si="88"/>
        <v>#VALUE!</v>
      </c>
      <c r="AL226" s="185" t="e">
        <f t="shared" ca="1" si="88"/>
        <v>#VALUE!</v>
      </c>
      <c r="AM226" s="185" t="e">
        <f t="shared" ca="1" si="88"/>
        <v>#VALUE!</v>
      </c>
      <c r="AN226" s="185" t="e">
        <f t="shared" ca="1" si="88"/>
        <v>#VALUE!</v>
      </c>
      <c r="AO226" s="185" t="e">
        <f t="shared" ca="1" si="88"/>
        <v>#VALUE!</v>
      </c>
      <c r="AP226" s="185" t="e">
        <f t="shared" ca="1" si="88"/>
        <v>#VALUE!</v>
      </c>
    </row>
    <row r="227" spans="1:42">
      <c r="A227" s="57" t="str">
        <f>'[4]TS BYDem'!A166</f>
        <v>*</v>
      </c>
      <c r="B227" s="185" t="s">
        <v>288</v>
      </c>
      <c r="C227" s="185" t="s">
        <v>137</v>
      </c>
      <c r="D227" s="185" t="str">
        <f>'[4]TS BYDem'!D166</f>
        <v>IPPS</v>
      </c>
      <c r="E227" s="185" t="s">
        <v>137</v>
      </c>
      <c r="F227" s="185" t="s">
        <v>137</v>
      </c>
      <c r="G227" s="185" t="s">
        <v>137</v>
      </c>
      <c r="H227" s="185" t="s">
        <v>137</v>
      </c>
      <c r="I227" s="185">
        <v>0</v>
      </c>
      <c r="J227" s="185" t="str">
        <f>INDEX('[4]TS BYDem'!$J$10:$J$203,MATCH(D227,'[4]TS BYDem'!$D$10:$D$203,0))</f>
        <v/>
      </c>
      <c r="K227" s="185" t="e">
        <f t="shared" ca="1" si="87"/>
        <v>#VALUE!</v>
      </c>
      <c r="L227" s="185" t="e">
        <f t="shared" ca="1" si="87"/>
        <v>#VALUE!</v>
      </c>
      <c r="M227" s="185" t="e">
        <f t="shared" ca="1" si="87"/>
        <v>#VALUE!</v>
      </c>
      <c r="N227" s="185" t="e">
        <f t="shared" ca="1" si="87"/>
        <v>#VALUE!</v>
      </c>
      <c r="O227" s="185" t="e">
        <f t="shared" ca="1" si="87"/>
        <v>#VALUE!</v>
      </c>
      <c r="P227" s="185" t="e">
        <f t="shared" ca="1" si="87"/>
        <v>#VALUE!</v>
      </c>
      <c r="Q227" s="185" t="e">
        <f t="shared" ca="1" si="87"/>
        <v>#VALUE!</v>
      </c>
      <c r="R227" s="185" t="e">
        <f t="shared" ca="1" si="87"/>
        <v>#VALUE!</v>
      </c>
      <c r="S227" s="185" t="e">
        <f t="shared" ca="1" si="87"/>
        <v>#VALUE!</v>
      </c>
      <c r="T227" s="185" t="e">
        <f t="shared" ca="1" si="87"/>
        <v>#VALUE!</v>
      </c>
      <c r="U227" s="185" t="e">
        <f t="shared" ca="1" si="87"/>
        <v>#VALUE!</v>
      </c>
      <c r="V227" s="185" t="e">
        <f t="shared" ca="1" si="87"/>
        <v>#VALUE!</v>
      </c>
      <c r="W227" s="185" t="e">
        <f t="shared" ca="1" si="87"/>
        <v>#VALUE!</v>
      </c>
      <c r="X227" s="185" t="e">
        <f t="shared" ca="1" si="87"/>
        <v>#VALUE!</v>
      </c>
      <c r="Y227" s="185" t="e">
        <f t="shared" ca="1" si="87"/>
        <v>#VALUE!</v>
      </c>
      <c r="Z227" s="185" t="e">
        <f t="shared" ref="Z227:AO228" ca="1" si="89">Z$211/Y$211*Y227</f>
        <v>#VALUE!</v>
      </c>
      <c r="AA227" s="185" t="e">
        <f t="shared" ca="1" si="89"/>
        <v>#VALUE!</v>
      </c>
      <c r="AB227" s="185" t="e">
        <f t="shared" ca="1" si="89"/>
        <v>#VALUE!</v>
      </c>
      <c r="AC227" s="185" t="e">
        <f t="shared" ca="1" si="89"/>
        <v>#VALUE!</v>
      </c>
      <c r="AD227" s="185" t="e">
        <f t="shared" ca="1" si="89"/>
        <v>#VALUE!</v>
      </c>
      <c r="AE227" s="185" t="e">
        <f t="shared" ca="1" si="89"/>
        <v>#VALUE!</v>
      </c>
      <c r="AF227" s="185" t="e">
        <f t="shared" ca="1" si="89"/>
        <v>#VALUE!</v>
      </c>
      <c r="AG227" s="185" t="e">
        <f t="shared" ca="1" si="89"/>
        <v>#VALUE!</v>
      </c>
      <c r="AH227" s="185" t="e">
        <f t="shared" ca="1" si="89"/>
        <v>#VALUE!</v>
      </c>
      <c r="AI227" s="185" t="e">
        <f t="shared" ca="1" si="89"/>
        <v>#VALUE!</v>
      </c>
      <c r="AJ227" s="185" t="e">
        <f t="shared" ca="1" si="89"/>
        <v>#VALUE!</v>
      </c>
      <c r="AK227" s="185" t="e">
        <f t="shared" ca="1" si="89"/>
        <v>#VALUE!</v>
      </c>
      <c r="AL227" s="185" t="e">
        <f t="shared" ca="1" si="89"/>
        <v>#VALUE!</v>
      </c>
      <c r="AM227" s="185" t="e">
        <f t="shared" ca="1" si="89"/>
        <v>#VALUE!</v>
      </c>
      <c r="AN227" s="185" t="e">
        <f t="shared" ca="1" si="89"/>
        <v>#VALUE!</v>
      </c>
      <c r="AO227" s="185" t="e">
        <f t="shared" ca="1" si="89"/>
        <v>#VALUE!</v>
      </c>
      <c r="AP227" s="185" t="e">
        <f t="shared" ca="1" si="88"/>
        <v>#VALUE!</v>
      </c>
    </row>
    <row r="228" spans="1:42">
      <c r="A228" s="57" t="str">
        <f>'[4]TS BYDem'!A167</f>
        <v>*</v>
      </c>
      <c r="B228" s="185" t="s">
        <v>288</v>
      </c>
      <c r="C228" s="185" t="s">
        <v>137</v>
      </c>
      <c r="D228" s="185" t="str">
        <f>'[4]TS BYDem'!D167</f>
        <v>IPPS</v>
      </c>
      <c r="E228" s="185" t="s">
        <v>137</v>
      </c>
      <c r="F228" s="185" t="s">
        <v>137</v>
      </c>
      <c r="G228" s="185" t="s">
        <v>137</v>
      </c>
      <c r="H228" s="185" t="s">
        <v>137</v>
      </c>
      <c r="I228" s="185">
        <v>0</v>
      </c>
      <c r="J228" s="185" t="str">
        <f>INDEX('[4]TS BYDem'!$J$10:$J$203,MATCH(D228,'[4]TS BYDem'!$D$10:$D$203,0))</f>
        <v/>
      </c>
      <c r="K228" s="185" t="e">
        <f t="shared" ref="K228:Z229" ca="1" si="90">K$211/J$211*J228</f>
        <v>#VALUE!</v>
      </c>
      <c r="L228" s="185" t="e">
        <f t="shared" ca="1" si="90"/>
        <v>#VALUE!</v>
      </c>
      <c r="M228" s="185" t="e">
        <f t="shared" ca="1" si="90"/>
        <v>#VALUE!</v>
      </c>
      <c r="N228" s="185" t="e">
        <f t="shared" ca="1" si="90"/>
        <v>#VALUE!</v>
      </c>
      <c r="O228" s="185" t="e">
        <f t="shared" ca="1" si="90"/>
        <v>#VALUE!</v>
      </c>
      <c r="P228" s="185" t="e">
        <f t="shared" ca="1" si="90"/>
        <v>#VALUE!</v>
      </c>
      <c r="Q228" s="185" t="e">
        <f t="shared" ca="1" si="90"/>
        <v>#VALUE!</v>
      </c>
      <c r="R228" s="185" t="e">
        <f t="shared" ca="1" si="90"/>
        <v>#VALUE!</v>
      </c>
      <c r="S228" s="185" t="e">
        <f t="shared" ca="1" si="90"/>
        <v>#VALUE!</v>
      </c>
      <c r="T228" s="185" t="e">
        <f t="shared" ca="1" si="90"/>
        <v>#VALUE!</v>
      </c>
      <c r="U228" s="185" t="e">
        <f t="shared" ca="1" si="90"/>
        <v>#VALUE!</v>
      </c>
      <c r="V228" s="185" t="e">
        <f t="shared" ca="1" si="90"/>
        <v>#VALUE!</v>
      </c>
      <c r="W228" s="185" t="e">
        <f t="shared" ca="1" si="90"/>
        <v>#VALUE!</v>
      </c>
      <c r="X228" s="185" t="e">
        <f t="shared" ca="1" si="90"/>
        <v>#VALUE!</v>
      </c>
      <c r="Y228" s="185" t="e">
        <f t="shared" ca="1" si="90"/>
        <v>#VALUE!</v>
      </c>
      <c r="Z228" s="185" t="e">
        <f t="shared" ca="1" si="90"/>
        <v>#VALUE!</v>
      </c>
      <c r="AA228" s="185" t="e">
        <f t="shared" ca="1" si="89"/>
        <v>#VALUE!</v>
      </c>
      <c r="AB228" s="185" t="e">
        <f t="shared" ca="1" si="89"/>
        <v>#VALUE!</v>
      </c>
      <c r="AC228" s="185" t="e">
        <f t="shared" ca="1" si="89"/>
        <v>#VALUE!</v>
      </c>
      <c r="AD228" s="185" t="e">
        <f t="shared" ca="1" si="89"/>
        <v>#VALUE!</v>
      </c>
      <c r="AE228" s="185" t="e">
        <f t="shared" ca="1" si="89"/>
        <v>#VALUE!</v>
      </c>
      <c r="AF228" s="185" t="e">
        <f t="shared" ca="1" si="89"/>
        <v>#VALUE!</v>
      </c>
      <c r="AG228" s="185" t="e">
        <f t="shared" ca="1" si="89"/>
        <v>#VALUE!</v>
      </c>
      <c r="AH228" s="185" t="e">
        <f t="shared" ca="1" si="89"/>
        <v>#VALUE!</v>
      </c>
      <c r="AI228" s="185" t="e">
        <f t="shared" ca="1" si="89"/>
        <v>#VALUE!</v>
      </c>
      <c r="AJ228" s="185" t="e">
        <f t="shared" ca="1" si="89"/>
        <v>#VALUE!</v>
      </c>
      <c r="AK228" s="185" t="e">
        <f t="shared" ca="1" si="89"/>
        <v>#VALUE!</v>
      </c>
      <c r="AL228" s="185" t="e">
        <f t="shared" ca="1" si="89"/>
        <v>#VALUE!</v>
      </c>
      <c r="AM228" s="185" t="e">
        <f t="shared" ca="1" si="89"/>
        <v>#VALUE!</v>
      </c>
      <c r="AN228" s="185" t="e">
        <f t="shared" ca="1" si="89"/>
        <v>#VALUE!</v>
      </c>
      <c r="AO228" s="185" t="e">
        <f t="shared" ca="1" si="89"/>
        <v>#VALUE!</v>
      </c>
      <c r="AP228" s="185" t="e">
        <f t="shared" ref="L228:AP229" ca="1" si="91">AP$211/AO$211*AO228</f>
        <v>#VALUE!</v>
      </c>
    </row>
    <row r="229" spans="1:42">
      <c r="A229" s="57" t="str">
        <f>'[4]TS BYDem'!A168</f>
        <v>*</v>
      </c>
      <c r="B229" s="185" t="s">
        <v>288</v>
      </c>
      <c r="C229" s="185" t="s">
        <v>137</v>
      </c>
      <c r="D229" s="185" t="str">
        <f>'[4]TS BYDem'!D168</f>
        <v>IPPS</v>
      </c>
      <c r="E229" s="185" t="s">
        <v>137</v>
      </c>
      <c r="F229" s="185" t="s">
        <v>137</v>
      </c>
      <c r="G229" s="185" t="s">
        <v>137</v>
      </c>
      <c r="H229" s="185" t="s">
        <v>137</v>
      </c>
      <c r="I229" s="185">
        <v>0</v>
      </c>
      <c r="J229" s="185" t="str">
        <f>INDEX('[4]TS BYDem'!$J$10:$J$203,MATCH(D229,'[4]TS BYDem'!$D$10:$D$203,0))</f>
        <v/>
      </c>
      <c r="K229" s="185" t="e">
        <f t="shared" ca="1" si="90"/>
        <v>#VALUE!</v>
      </c>
      <c r="L229" s="185" t="e">
        <f t="shared" ca="1" si="91"/>
        <v>#VALUE!</v>
      </c>
      <c r="M229" s="185" t="e">
        <f t="shared" ca="1" si="91"/>
        <v>#VALUE!</v>
      </c>
      <c r="N229" s="185" t="e">
        <f t="shared" ca="1" si="91"/>
        <v>#VALUE!</v>
      </c>
      <c r="O229" s="185" t="e">
        <f t="shared" ca="1" si="91"/>
        <v>#VALUE!</v>
      </c>
      <c r="P229" s="185" t="e">
        <f t="shared" ca="1" si="91"/>
        <v>#VALUE!</v>
      </c>
      <c r="Q229" s="185" t="e">
        <f t="shared" ca="1" si="91"/>
        <v>#VALUE!</v>
      </c>
      <c r="R229" s="185" t="e">
        <f t="shared" ca="1" si="91"/>
        <v>#VALUE!</v>
      </c>
      <c r="S229" s="185" t="e">
        <f t="shared" ca="1" si="91"/>
        <v>#VALUE!</v>
      </c>
      <c r="T229" s="185" t="e">
        <f t="shared" ca="1" si="91"/>
        <v>#VALUE!</v>
      </c>
      <c r="U229" s="185" t="e">
        <f t="shared" ca="1" si="91"/>
        <v>#VALUE!</v>
      </c>
      <c r="V229" s="185" t="e">
        <f t="shared" ca="1" si="91"/>
        <v>#VALUE!</v>
      </c>
      <c r="W229" s="185" t="e">
        <f t="shared" ca="1" si="91"/>
        <v>#VALUE!</v>
      </c>
      <c r="X229" s="185" t="e">
        <f t="shared" ca="1" si="91"/>
        <v>#VALUE!</v>
      </c>
      <c r="Y229" s="185" t="e">
        <f t="shared" ca="1" si="91"/>
        <v>#VALUE!</v>
      </c>
      <c r="Z229" s="185" t="e">
        <f t="shared" ca="1" si="91"/>
        <v>#VALUE!</v>
      </c>
      <c r="AA229" s="185" t="e">
        <f t="shared" ca="1" si="91"/>
        <v>#VALUE!</v>
      </c>
      <c r="AB229" s="185" t="e">
        <f t="shared" ca="1" si="91"/>
        <v>#VALUE!</v>
      </c>
      <c r="AC229" s="185" t="e">
        <f t="shared" ca="1" si="91"/>
        <v>#VALUE!</v>
      </c>
      <c r="AD229" s="185" t="e">
        <f t="shared" ca="1" si="91"/>
        <v>#VALUE!</v>
      </c>
      <c r="AE229" s="185" t="e">
        <f t="shared" ca="1" si="91"/>
        <v>#VALUE!</v>
      </c>
      <c r="AF229" s="185" t="e">
        <f t="shared" ca="1" si="91"/>
        <v>#VALUE!</v>
      </c>
      <c r="AG229" s="185" t="e">
        <f t="shared" ca="1" si="91"/>
        <v>#VALUE!</v>
      </c>
      <c r="AH229" s="185" t="e">
        <f t="shared" ca="1" si="91"/>
        <v>#VALUE!</v>
      </c>
      <c r="AI229" s="185" t="e">
        <f t="shared" ca="1" si="91"/>
        <v>#VALUE!</v>
      </c>
      <c r="AJ229" s="185" t="e">
        <f t="shared" ca="1" si="91"/>
        <v>#VALUE!</v>
      </c>
      <c r="AK229" s="185" t="e">
        <f t="shared" ca="1" si="91"/>
        <v>#VALUE!</v>
      </c>
      <c r="AL229" s="185" t="e">
        <f t="shared" ca="1" si="91"/>
        <v>#VALUE!</v>
      </c>
      <c r="AM229" s="185" t="e">
        <f t="shared" ca="1" si="91"/>
        <v>#VALUE!</v>
      </c>
      <c r="AN229" s="185" t="e">
        <f t="shared" ca="1" si="91"/>
        <v>#VALUE!</v>
      </c>
      <c r="AO229" s="185" t="e">
        <f t="shared" ca="1" si="91"/>
        <v>#VALUE!</v>
      </c>
      <c r="AP229" s="185" t="e">
        <f t="shared" ca="1" si="91"/>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92">SUMIF($B$10:$B$22,$D230,K$10:K$22)*SUMIF($B$10:$B$22,$D230,K$41:K$53)</f>
        <v>242.05600000000001</v>
      </c>
      <c r="L230" s="5">
        <f t="shared" ca="1" si="92"/>
        <v>246.69399999999999</v>
      </c>
      <c r="M230" s="5">
        <f t="shared" ca="1" si="92"/>
        <v>250.125</v>
      </c>
      <c r="N230" s="5">
        <f t="shared" ca="1" si="92"/>
        <v>252.709</v>
      </c>
      <c r="O230" s="5">
        <f t="shared" ca="1" si="92"/>
        <v>254.65</v>
      </c>
      <c r="P230" s="5">
        <f t="shared" ca="1" si="92"/>
        <v>257.584</v>
      </c>
      <c r="Q230" s="5">
        <f t="shared" ca="1" si="92"/>
        <v>257.30799999999999</v>
      </c>
      <c r="R230" s="5">
        <f t="shared" ca="1" si="92"/>
        <v>233.197</v>
      </c>
      <c r="S230" s="5">
        <f t="shared" ca="1" si="92"/>
        <v>241.77023275845778</v>
      </c>
      <c r="T230" s="5">
        <f t="shared" ca="1" si="92"/>
        <v>248.39750423484162</v>
      </c>
      <c r="U230" s="5">
        <f t="shared" ca="1" si="92"/>
        <v>254.8883398521794</v>
      </c>
      <c r="V230" s="5">
        <f t="shared" ca="1" si="92"/>
        <v>261.58284706586255</v>
      </c>
      <c r="W230" s="5">
        <f t="shared" ca="1" si="92"/>
        <v>270.64117754916089</v>
      </c>
      <c r="X230" s="5">
        <f t="shared" ca="1" si="92"/>
        <v>279.99465755568036</v>
      </c>
      <c r="Y230" s="5">
        <f t="shared" ca="1" si="92"/>
        <v>290.17180053996219</v>
      </c>
      <c r="Z230" s="5">
        <f t="shared" ca="1" si="92"/>
        <v>301.34886518655611</v>
      </c>
      <c r="AA230" s="5">
        <f t="shared" ca="1" si="92"/>
        <v>314.40992303396456</v>
      </c>
      <c r="AB230" s="5">
        <f ca="1">SUMIF($B$10:$B$22,$D230,AB$10:AB$22)*SUMIF($B$10:$B$22,$D230,AB$40:AB$53)</f>
        <v>328.62091138817578</v>
      </c>
      <c r="AC230" s="5">
        <f t="shared" ca="1" si="92"/>
        <v>343.65091462639225</v>
      </c>
      <c r="AD230" s="5">
        <f t="shared" ca="1" si="92"/>
        <v>357.29111279624431</v>
      </c>
      <c r="AE230" s="5">
        <f t="shared" ca="1" si="92"/>
        <v>371.62654198420489</v>
      </c>
      <c r="AF230" s="5">
        <f t="shared" ca="1" si="92"/>
        <v>385.99412149351247</v>
      </c>
      <c r="AG230" s="5">
        <f t="shared" ca="1" si="92"/>
        <v>399.20729455975192</v>
      </c>
      <c r="AH230" s="5">
        <f t="shared" ca="1" si="92"/>
        <v>412.68609554639391</v>
      </c>
      <c r="AI230" s="5">
        <f t="shared" ca="1" si="92"/>
        <v>426.49240406973962</v>
      </c>
      <c r="AJ230" s="5">
        <f t="shared" ca="1" si="92"/>
        <v>440.7671065502841</v>
      </c>
      <c r="AK230" s="5">
        <f t="shared" ca="1" si="92"/>
        <v>454.98645240659368</v>
      </c>
      <c r="AL230" s="5">
        <f t="shared" ca="1" si="92"/>
        <v>470.2721245043648</v>
      </c>
      <c r="AM230" s="5">
        <f t="shared" ca="1" si="92"/>
        <v>556.82392193704936</v>
      </c>
      <c r="AN230" s="5">
        <f t="shared" ca="1" si="92"/>
        <v>663.14176630048848</v>
      </c>
      <c r="AO230" s="5">
        <f t="shared" ca="1" si="92"/>
        <v>852.71706694148452</v>
      </c>
      <c r="AP230" s="5">
        <f t="shared" ca="1" si="92"/>
        <v>1045.58670873761</v>
      </c>
    </row>
    <row r="231" spans="1:42">
      <c r="A231" s="57" t="str">
        <f>'[4]TS BYDem'!A170</f>
        <v>*</v>
      </c>
      <c r="B231" s="185" t="s">
        <v>288</v>
      </c>
      <c r="C231" s="185" t="s">
        <v>137</v>
      </c>
      <c r="D231" s="185">
        <f>'[4]TS BYDem'!D170</f>
        <v>0</v>
      </c>
      <c r="E231" s="185" t="s">
        <v>137</v>
      </c>
      <c r="F231" s="185" t="s">
        <v>137</v>
      </c>
      <c r="G231" s="185" t="s">
        <v>137</v>
      </c>
      <c r="H231" s="185" t="s">
        <v>137</v>
      </c>
      <c r="I231" s="185">
        <v>0</v>
      </c>
      <c r="J231" s="185" t="str">
        <f>INDEX('[4]TS BYDem'!$J$10:$J$203,MATCH(D231,'[4]TS BYDem'!$D$10:$D$203,0))</f>
        <v/>
      </c>
      <c r="K231" s="185" t="e">
        <f t="shared" ref="K231:Z253" ca="1" si="93">K$230/J$230*J231</f>
        <v>#VALUE!</v>
      </c>
      <c r="L231" s="185" t="e">
        <f t="shared" ca="1" si="93"/>
        <v>#VALUE!</v>
      </c>
      <c r="M231" s="185" t="e">
        <f t="shared" ca="1" si="93"/>
        <v>#VALUE!</v>
      </c>
      <c r="N231" s="185" t="e">
        <f t="shared" ca="1" si="93"/>
        <v>#VALUE!</v>
      </c>
      <c r="O231" s="185" t="e">
        <f t="shared" ca="1" si="93"/>
        <v>#VALUE!</v>
      </c>
      <c r="P231" s="185" t="e">
        <f t="shared" ca="1" si="93"/>
        <v>#VALUE!</v>
      </c>
      <c r="Q231" s="185" t="e">
        <f t="shared" ca="1" si="93"/>
        <v>#VALUE!</v>
      </c>
      <c r="R231" s="185" t="e">
        <f t="shared" ca="1" si="93"/>
        <v>#VALUE!</v>
      </c>
      <c r="S231" s="185" t="e">
        <f t="shared" ca="1" si="93"/>
        <v>#VALUE!</v>
      </c>
      <c r="T231" s="185" t="e">
        <f t="shared" ca="1" si="93"/>
        <v>#VALUE!</v>
      </c>
      <c r="U231" s="185" t="e">
        <f t="shared" ca="1" si="93"/>
        <v>#VALUE!</v>
      </c>
      <c r="V231" s="185" t="e">
        <f t="shared" ca="1" si="93"/>
        <v>#VALUE!</v>
      </c>
      <c r="W231" s="185" t="e">
        <f t="shared" ca="1" si="93"/>
        <v>#VALUE!</v>
      </c>
      <c r="X231" s="185" t="e">
        <f t="shared" ca="1" si="93"/>
        <v>#VALUE!</v>
      </c>
      <c r="Y231" s="185" t="e">
        <f t="shared" ca="1" si="93"/>
        <v>#VALUE!</v>
      </c>
      <c r="Z231" s="185" t="e">
        <f t="shared" ca="1" si="93"/>
        <v>#VALUE!</v>
      </c>
      <c r="AA231" s="185" t="e">
        <f t="shared" ref="AA231:AP246" ca="1" si="94">AA$230/Z$230*Z231</f>
        <v>#VALUE!</v>
      </c>
      <c r="AB231" s="185" t="e">
        <f t="shared" ca="1" si="94"/>
        <v>#VALUE!</v>
      </c>
      <c r="AC231" s="185" t="e">
        <f t="shared" ca="1" si="94"/>
        <v>#VALUE!</v>
      </c>
      <c r="AD231" s="185" t="e">
        <f t="shared" ca="1" si="94"/>
        <v>#VALUE!</v>
      </c>
      <c r="AE231" s="185" t="e">
        <f t="shared" ca="1" si="94"/>
        <v>#VALUE!</v>
      </c>
      <c r="AF231" s="185" t="e">
        <f t="shared" ca="1" si="94"/>
        <v>#VALUE!</v>
      </c>
      <c r="AG231" s="185" t="e">
        <f t="shared" ca="1" si="94"/>
        <v>#VALUE!</v>
      </c>
      <c r="AH231" s="185" t="e">
        <f t="shared" ca="1" si="94"/>
        <v>#VALUE!</v>
      </c>
      <c r="AI231" s="185" t="e">
        <f t="shared" ca="1" si="94"/>
        <v>#VALUE!</v>
      </c>
      <c r="AJ231" s="185" t="e">
        <f t="shared" ca="1" si="94"/>
        <v>#VALUE!</v>
      </c>
      <c r="AK231" s="185" t="e">
        <f t="shared" ca="1" si="94"/>
        <v>#VALUE!</v>
      </c>
      <c r="AL231" s="185" t="e">
        <f t="shared" ca="1" si="94"/>
        <v>#VALUE!</v>
      </c>
      <c r="AM231" s="185" t="e">
        <f t="shared" ca="1" si="94"/>
        <v>#VALUE!</v>
      </c>
      <c r="AN231" s="185" t="e">
        <f t="shared" ca="1" si="94"/>
        <v>#VALUE!</v>
      </c>
      <c r="AO231" s="185" t="e">
        <f t="shared" ca="1" si="94"/>
        <v>#VALUE!</v>
      </c>
      <c r="AP231" s="185" t="e">
        <f t="shared" ca="1" si="94"/>
        <v>#VALUE!</v>
      </c>
    </row>
    <row r="232" spans="1:42">
      <c r="A232" s="57" t="str">
        <f>'[4]TS BYDem'!A171</f>
        <v>*</v>
      </c>
      <c r="B232" s="185" t="s">
        <v>288</v>
      </c>
      <c r="C232" s="185" t="s">
        <v>137</v>
      </c>
      <c r="D232" s="185">
        <f>'[4]TS BYDem'!D171</f>
        <v>2</v>
      </c>
      <c r="E232" s="185" t="s">
        <v>137</v>
      </c>
      <c r="F232" s="185" t="s">
        <v>137</v>
      </c>
      <c r="G232" s="185" t="s">
        <v>137</v>
      </c>
      <c r="H232" s="185" t="s">
        <v>137</v>
      </c>
      <c r="I232" s="185">
        <v>0</v>
      </c>
      <c r="J232" s="185" t="str">
        <f>INDEX('[4]TS BYDem'!$J$10:$J$203,MATCH(D232,'[4]TS BYDem'!$D$10:$D$203,0))</f>
        <v/>
      </c>
      <c r="K232" s="185" t="e">
        <f t="shared" ca="1" si="93"/>
        <v>#VALUE!</v>
      </c>
      <c r="L232" s="185" t="e">
        <f t="shared" ca="1" si="93"/>
        <v>#VALUE!</v>
      </c>
      <c r="M232" s="185" t="e">
        <f t="shared" ca="1" si="93"/>
        <v>#VALUE!</v>
      </c>
      <c r="N232" s="185" t="e">
        <f t="shared" ca="1" si="93"/>
        <v>#VALUE!</v>
      </c>
      <c r="O232" s="185" t="e">
        <f t="shared" ca="1" si="93"/>
        <v>#VALUE!</v>
      </c>
      <c r="P232" s="185" t="e">
        <f t="shared" ca="1" si="93"/>
        <v>#VALUE!</v>
      </c>
      <c r="Q232" s="185" t="e">
        <f t="shared" ca="1" si="93"/>
        <v>#VALUE!</v>
      </c>
      <c r="R232" s="185" t="e">
        <f t="shared" ca="1" si="93"/>
        <v>#VALUE!</v>
      </c>
      <c r="S232" s="185" t="e">
        <f t="shared" ca="1" si="93"/>
        <v>#VALUE!</v>
      </c>
      <c r="T232" s="185" t="e">
        <f t="shared" ca="1" si="93"/>
        <v>#VALUE!</v>
      </c>
      <c r="U232" s="185" t="e">
        <f t="shared" ca="1" si="93"/>
        <v>#VALUE!</v>
      </c>
      <c r="V232" s="185" t="e">
        <f t="shared" ca="1" si="93"/>
        <v>#VALUE!</v>
      </c>
      <c r="W232" s="185" t="e">
        <f t="shared" ca="1" si="93"/>
        <v>#VALUE!</v>
      </c>
      <c r="X232" s="185" t="e">
        <f t="shared" ca="1" si="93"/>
        <v>#VALUE!</v>
      </c>
      <c r="Y232" s="185" t="e">
        <f t="shared" ca="1" si="93"/>
        <v>#VALUE!</v>
      </c>
      <c r="Z232" s="185" t="e">
        <f t="shared" ca="1" si="93"/>
        <v>#VALUE!</v>
      </c>
      <c r="AA232" s="185" t="e">
        <f t="shared" ca="1" si="94"/>
        <v>#VALUE!</v>
      </c>
      <c r="AB232" s="185" t="e">
        <f t="shared" ca="1" si="94"/>
        <v>#VALUE!</v>
      </c>
      <c r="AC232" s="185" t="e">
        <f t="shared" ca="1" si="94"/>
        <v>#VALUE!</v>
      </c>
      <c r="AD232" s="185" t="e">
        <f t="shared" ca="1" si="94"/>
        <v>#VALUE!</v>
      </c>
      <c r="AE232" s="185" t="e">
        <f t="shared" ca="1" si="94"/>
        <v>#VALUE!</v>
      </c>
      <c r="AF232" s="185" t="e">
        <f t="shared" ca="1" si="94"/>
        <v>#VALUE!</v>
      </c>
      <c r="AG232" s="185" t="e">
        <f t="shared" ca="1" si="94"/>
        <v>#VALUE!</v>
      </c>
      <c r="AH232" s="185" t="e">
        <f t="shared" ca="1" si="94"/>
        <v>#VALUE!</v>
      </c>
      <c r="AI232" s="185" t="e">
        <f t="shared" ca="1" si="94"/>
        <v>#VALUE!</v>
      </c>
      <c r="AJ232" s="185" t="e">
        <f t="shared" ca="1" si="94"/>
        <v>#VALUE!</v>
      </c>
      <c r="AK232" s="185" t="e">
        <f t="shared" ca="1" si="94"/>
        <v>#VALUE!</v>
      </c>
      <c r="AL232" s="185" t="e">
        <f t="shared" ca="1" si="94"/>
        <v>#VALUE!</v>
      </c>
      <c r="AM232" s="185" t="e">
        <f t="shared" ca="1" si="94"/>
        <v>#VALUE!</v>
      </c>
      <c r="AN232" s="185" t="e">
        <f t="shared" ca="1" si="94"/>
        <v>#VALUE!</v>
      </c>
      <c r="AO232" s="185" t="e">
        <f t="shared" ca="1" si="94"/>
        <v>#VALUE!</v>
      </c>
      <c r="AP232" s="185" t="e">
        <f t="shared" ca="1" si="94"/>
        <v>#VALUE!</v>
      </c>
    </row>
    <row r="233" spans="1:42">
      <c r="A233" s="57" t="str">
        <f>'[4]TS BYDem'!A172</f>
        <v/>
      </c>
      <c r="B233" s="185" t="s">
        <v>288</v>
      </c>
      <c r="C233" s="185" t="s">
        <v>137</v>
      </c>
      <c r="D233" s="185" t="str">
        <f>'[4]TS BYDem'!D172</f>
        <v>IOTK</v>
      </c>
      <c r="E233" s="185" t="s">
        <v>137</v>
      </c>
      <c r="F233" s="185" t="s">
        <v>137</v>
      </c>
      <c r="G233" s="185" t="s">
        <v>137</v>
      </c>
      <c r="H233" s="185" t="s">
        <v>137</v>
      </c>
      <c r="I233" s="185">
        <v>0</v>
      </c>
      <c r="J233" s="185">
        <f>INDEX('[4]TS BYDem'!$J$10:$J$203,MATCH(D233,'[4]TS BYDem'!$D$10:$D$203,0))</f>
        <v>4.0241553496851505</v>
      </c>
      <c r="K233" s="185">
        <f t="shared" ca="1" si="93"/>
        <v>4.1362170927295789</v>
      </c>
      <c r="L233" s="185">
        <f t="shared" ca="1" si="93"/>
        <v>4.2154705500951453</v>
      </c>
      <c r="M233" s="192">
        <f t="shared" ref="M233:M241" si="95">O233</f>
        <v>2.1816720000000003</v>
      </c>
      <c r="N233" s="192">
        <f t="shared" ref="N233:N241" si="96">O233</f>
        <v>2.1816720000000003</v>
      </c>
      <c r="O233" s="192">
        <f>INDEX('[4]TS BYDem'!$O$10:$O$203,MATCH(D233,'[4]TS BYDem'!$D$10:$D$203,0))</f>
        <v>2.1816720000000003</v>
      </c>
      <c r="P233" s="185">
        <f t="shared" ca="1" si="93"/>
        <v>2.2068085625289617</v>
      </c>
      <c r="Q233" s="185">
        <f t="shared" ca="1" si="93"/>
        <v>2.2044439779147851</v>
      </c>
      <c r="R233" s="185">
        <f t="shared" ca="1" si="93"/>
        <v>1.9978769502611429</v>
      </c>
      <c r="S233" s="185">
        <f t="shared" ca="1" si="93"/>
        <v>2.0713267121249173</v>
      </c>
      <c r="T233" s="185">
        <f t="shared" ca="1" si="93"/>
        <v>2.1281047707011012</v>
      </c>
      <c r="U233" s="185">
        <f t="shared" ca="1" si="93"/>
        <v>2.1837139374906105</v>
      </c>
      <c r="V233" s="185">
        <f t="shared" ca="1" si="93"/>
        <v>2.2410680271897685</v>
      </c>
      <c r="W233" s="185">
        <f t="shared" ca="1" si="93"/>
        <v>2.3186737840409704</v>
      </c>
      <c r="X233" s="185">
        <f t="shared" ca="1" si="93"/>
        <v>2.3988081858975714</v>
      </c>
      <c r="Y233" s="185">
        <f t="shared" ca="1" si="93"/>
        <v>2.4859991848718659</v>
      </c>
      <c r="Z233" s="185">
        <f t="shared" ca="1" si="93"/>
        <v>2.581756848259511</v>
      </c>
      <c r="AA233" s="185">
        <f t="shared" ca="1" si="94"/>
        <v>2.6936553135886734</v>
      </c>
      <c r="AB233" s="185">
        <f t="shared" ca="1" si="94"/>
        <v>2.8154056194386978</v>
      </c>
      <c r="AC233" s="185">
        <f t="shared" ca="1" si="94"/>
        <v>2.9441727006274907</v>
      </c>
      <c r="AD233" s="185">
        <f t="shared" ca="1" si="94"/>
        <v>3.0610328554345489</v>
      </c>
      <c r="AE233" s="185">
        <f t="shared" ca="1" si="94"/>
        <v>3.1838492876644975</v>
      </c>
      <c r="AF233" s="185">
        <f t="shared" ca="1" si="94"/>
        <v>3.3069411624857423</v>
      </c>
      <c r="AG233" s="185">
        <f t="shared" ca="1" si="94"/>
        <v>3.4201428499382014</v>
      </c>
      <c r="AH233" s="185">
        <f t="shared" ca="1" si="94"/>
        <v>3.5356202609184848</v>
      </c>
      <c r="AI233" s="185">
        <f t="shared" ca="1" si="94"/>
        <v>3.6539035388636827</v>
      </c>
      <c r="AJ233" s="185">
        <f t="shared" ca="1" si="94"/>
        <v>3.7761997050138278</v>
      </c>
      <c r="AK233" s="185">
        <f t="shared" ca="1" si="94"/>
        <v>3.8980216123887605</v>
      </c>
      <c r="AL233" s="185">
        <f t="shared" ca="1" si="94"/>
        <v>4.0289790944892454</v>
      </c>
      <c r="AM233" s="185">
        <f t="shared" ca="1" si="94"/>
        <v>4.7704973862958813</v>
      </c>
      <c r="AN233" s="185">
        <f t="shared" ca="1" si="94"/>
        <v>5.6813580348255224</v>
      </c>
      <c r="AO233" s="185">
        <f t="shared" ca="1" si="94"/>
        <v>7.3055132490412813</v>
      </c>
      <c r="AP233" s="185">
        <f t="shared" ca="1" si="94"/>
        <v>8.9578921893775725</v>
      </c>
    </row>
    <row r="234" spans="1:42">
      <c r="A234" s="57" t="str">
        <f>'[4]TS BYDem'!A173</f>
        <v/>
      </c>
      <c r="B234" s="185" t="s">
        <v>288</v>
      </c>
      <c r="C234" s="185" t="s">
        <v>137</v>
      </c>
      <c r="D234" s="185" t="str">
        <f>'[4]TS BYDem'!D173</f>
        <v>IOTA</v>
      </c>
      <c r="E234" s="185" t="s">
        <v>137</v>
      </c>
      <c r="F234" s="185" t="s">
        <v>137</v>
      </c>
      <c r="G234" s="185" t="s">
        <v>137</v>
      </c>
      <c r="H234" s="185" t="s">
        <v>137</v>
      </c>
      <c r="I234" s="185">
        <v>0</v>
      </c>
      <c r="J234" s="185">
        <f>INDEX('[4]TS BYDem'!$J$10:$J$203,MATCH(D234,'[4]TS BYDem'!$D$10:$D$203,0))</f>
        <v>0.22789646617646991</v>
      </c>
      <c r="K234" s="185">
        <f t="shared" ca="1" si="93"/>
        <v>0.23424276074370104</v>
      </c>
      <c r="L234" s="185">
        <f t="shared" ca="1" si="93"/>
        <v>0.23873105239658002</v>
      </c>
      <c r="M234" s="192">
        <f t="shared" si="95"/>
        <v>0.12355272</v>
      </c>
      <c r="N234" s="192">
        <f t="shared" si="96"/>
        <v>0.12355272</v>
      </c>
      <c r="O234" s="192">
        <f>INDEX('[4]TS BYDem'!$O$10:$O$203,MATCH(D234,'[4]TS BYDem'!$D$10:$D$203,0))</f>
        <v>0.12355272</v>
      </c>
      <c r="P234" s="185">
        <f t="shared" ca="1" si="93"/>
        <v>0.12497625693493029</v>
      </c>
      <c r="Q234" s="185">
        <f t="shared" ca="1" si="93"/>
        <v>0.12484234548501864</v>
      </c>
      <c r="R234" s="185">
        <f t="shared" ca="1" si="93"/>
        <v>0.11314401588784606</v>
      </c>
      <c r="S234" s="185">
        <f t="shared" ca="1" si="93"/>
        <v>0.11730363193536447</v>
      </c>
      <c r="T234" s="185">
        <f t="shared" ca="1" si="93"/>
        <v>0.12051909400913489</v>
      </c>
      <c r="U234" s="185">
        <f t="shared" ca="1" si="93"/>
        <v>0.12366835925788792</v>
      </c>
      <c r="V234" s="185">
        <f t="shared" ca="1" si="93"/>
        <v>0.12691644319784542</v>
      </c>
      <c r="W234" s="185">
        <f t="shared" ca="1" si="93"/>
        <v>0.1313114220702995</v>
      </c>
      <c r="X234" s="185">
        <f t="shared" ca="1" si="93"/>
        <v>0.13584960348114222</v>
      </c>
      <c r="Y234" s="185">
        <f t="shared" ca="1" si="93"/>
        <v>0.14078741497745847</v>
      </c>
      <c r="Z234" s="185">
        <f t="shared" ca="1" si="93"/>
        <v>0.14621037487811631</v>
      </c>
      <c r="AA234" s="185">
        <f t="shared" ca="1" si="94"/>
        <v>0.15254742268147251</v>
      </c>
      <c r="AB234" s="185">
        <f t="shared" ca="1" si="94"/>
        <v>0.15944240114230548</v>
      </c>
      <c r="AC234" s="185">
        <f t="shared" ca="1" si="94"/>
        <v>0.16673475449667599</v>
      </c>
      <c r="AD234" s="185">
        <f t="shared" ca="1" si="94"/>
        <v>0.17335279331554204</v>
      </c>
      <c r="AE234" s="185">
        <f t="shared" ca="1" si="94"/>
        <v>0.1803081487780982</v>
      </c>
      <c r="AF234" s="185">
        <f t="shared" ca="1" si="94"/>
        <v>0.18727910313973659</v>
      </c>
      <c r="AG234" s="185">
        <f t="shared" ca="1" si="94"/>
        <v>0.19368995518043802</v>
      </c>
      <c r="AH234" s="185">
        <f t="shared" ca="1" si="94"/>
        <v>0.20022968627895874</v>
      </c>
      <c r="AI234" s="185">
        <f t="shared" ca="1" si="94"/>
        <v>0.20692831958435259</v>
      </c>
      <c r="AJ234" s="185">
        <f t="shared" ca="1" si="94"/>
        <v>0.21385421127358101</v>
      </c>
      <c r="AK234" s="185">
        <f t="shared" ca="1" si="94"/>
        <v>0.22075324468087643</v>
      </c>
      <c r="AL234" s="185">
        <f t="shared" ca="1" si="94"/>
        <v>0.22816964509205934</v>
      </c>
      <c r="AM234" s="185">
        <f t="shared" ca="1" si="94"/>
        <v>0.27016340120318127</v>
      </c>
      <c r="AN234" s="185">
        <f t="shared" ca="1" si="94"/>
        <v>0.32174737471835729</v>
      </c>
      <c r="AO234" s="185">
        <f t="shared" ca="1" si="94"/>
        <v>0.41372673477731192</v>
      </c>
      <c r="AP234" s="185">
        <f t="shared" ca="1" si="94"/>
        <v>0.50730446440361066</v>
      </c>
    </row>
    <row r="235" spans="1:42">
      <c r="A235" s="57" t="str">
        <f>'[4]TS BYDem'!A174</f>
        <v/>
      </c>
      <c r="B235" s="185" t="s">
        <v>288</v>
      </c>
      <c r="C235" s="185" t="s">
        <v>137</v>
      </c>
      <c r="D235" s="185" t="str">
        <f>'[4]TS BYDem'!D174</f>
        <v>IOTL</v>
      </c>
      <c r="E235" s="185" t="s">
        <v>137</v>
      </c>
      <c r="F235" s="185" t="s">
        <v>137</v>
      </c>
      <c r="G235" s="185" t="s">
        <v>137</v>
      </c>
      <c r="H235" s="185" t="s">
        <v>137</v>
      </c>
      <c r="I235" s="185">
        <v>0</v>
      </c>
      <c r="J235" s="185">
        <f>INDEX('[4]TS BYDem'!$J$10:$J$203,MATCH(D235,'[4]TS BYDem'!$D$10:$D$203,0))</f>
        <v>1.0095834302163471</v>
      </c>
      <c r="K235" s="185">
        <f t="shared" ca="1" si="93"/>
        <v>1.0376975732122602</v>
      </c>
      <c r="L235" s="185">
        <f t="shared" ca="1" si="93"/>
        <v>1.0575807462984816</v>
      </c>
      <c r="M235" s="192">
        <f t="shared" si="95"/>
        <v>0.54733968</v>
      </c>
      <c r="N235" s="192">
        <f t="shared" si="96"/>
        <v>0.54733968</v>
      </c>
      <c r="O235" s="192">
        <f>INDEX('[4]TS BYDem'!$O$10:$O$203,MATCH(D235,'[4]TS BYDem'!$D$10:$D$203,0))</f>
        <v>0.54733968</v>
      </c>
      <c r="P235" s="185">
        <f t="shared" ca="1" si="93"/>
        <v>0.55364596164586688</v>
      </c>
      <c r="Q235" s="185">
        <f t="shared" ca="1" si="93"/>
        <v>0.55305273269758493</v>
      </c>
      <c r="R235" s="185">
        <f t="shared" ca="1" si="93"/>
        <v>0.50122902555256232</v>
      </c>
      <c r="S235" s="185">
        <f t="shared" ca="1" si="93"/>
        <v>0.5196561626999403</v>
      </c>
      <c r="T235" s="185">
        <f t="shared" ca="1" si="93"/>
        <v>0.53390068910542643</v>
      </c>
      <c r="U235" s="185">
        <f t="shared" ca="1" si="93"/>
        <v>0.54785196297044214</v>
      </c>
      <c r="V235" s="185">
        <f t="shared" ca="1" si="93"/>
        <v>0.56224100454159875</v>
      </c>
      <c r="W235" s="185">
        <f t="shared" ca="1" si="93"/>
        <v>0.58171080115680696</v>
      </c>
      <c r="X235" s="185">
        <f t="shared" ca="1" si="93"/>
        <v>0.60181498632725572</v>
      </c>
      <c r="Y235" s="185">
        <f t="shared" ca="1" si="93"/>
        <v>0.62368953643262015</v>
      </c>
      <c r="Z235" s="185">
        <f t="shared" ca="1" si="93"/>
        <v>0.64771329840790393</v>
      </c>
      <c r="AA235" s="185">
        <f t="shared" ca="1" si="94"/>
        <v>0.67578647815525128</v>
      </c>
      <c r="AB235" s="185">
        <f t="shared" ca="1" si="94"/>
        <v>0.70633129581980147</v>
      </c>
      <c r="AC235" s="185">
        <f t="shared" ca="1" si="94"/>
        <v>0.73863648789835767</v>
      </c>
      <c r="AD235" s="185">
        <f t="shared" ca="1" si="94"/>
        <v>0.76795446041523729</v>
      </c>
      <c r="AE235" s="185">
        <f t="shared" ca="1" si="94"/>
        <v>0.79876674874981812</v>
      </c>
      <c r="AF235" s="185">
        <f t="shared" ca="1" si="94"/>
        <v>0.82964814035004963</v>
      </c>
      <c r="AG235" s="185">
        <f t="shared" ca="1" si="94"/>
        <v>0.85804827354408109</v>
      </c>
      <c r="AH235" s="185">
        <f t="shared" ca="1" si="94"/>
        <v>0.88701934214338329</v>
      </c>
      <c r="AI235" s="185">
        <f t="shared" ca="1" si="94"/>
        <v>0.91669434897295055</v>
      </c>
      <c r="AJ235" s="185">
        <f t="shared" ca="1" si="94"/>
        <v>0.94737611252212162</v>
      </c>
      <c r="AK235" s="185">
        <f t="shared" ca="1" si="94"/>
        <v>0.97793889363659958</v>
      </c>
      <c r="AL235" s="185">
        <f t="shared" ca="1" si="94"/>
        <v>1.0107936153117576</v>
      </c>
      <c r="AM235" s="185">
        <f t="shared" ca="1" si="94"/>
        <v>1.1968263390903964</v>
      </c>
      <c r="AN235" s="185">
        <f t="shared" ca="1" si="94"/>
        <v>1.4253438137111487</v>
      </c>
      <c r="AO235" s="185">
        <f t="shared" ca="1" si="94"/>
        <v>1.8328132203035166</v>
      </c>
      <c r="AP235" s="185">
        <f t="shared" ca="1" si="94"/>
        <v>2.2473634187029115</v>
      </c>
    </row>
    <row r="236" spans="1:42">
      <c r="A236" s="57" t="str">
        <f>'[4]TS BYDem'!A175</f>
        <v/>
      </c>
      <c r="B236" s="185" t="s">
        <v>288</v>
      </c>
      <c r="C236" s="185" t="s">
        <v>137</v>
      </c>
      <c r="D236" s="185" t="str">
        <f>'[4]TS BYDem'!D175</f>
        <v>IOTC</v>
      </c>
      <c r="E236" s="185" t="s">
        <v>137</v>
      </c>
      <c r="F236" s="185" t="s">
        <v>137</v>
      </c>
      <c r="G236" s="185" t="s">
        <v>137</v>
      </c>
      <c r="H236" s="185" t="s">
        <v>137</v>
      </c>
      <c r="I236" s="185">
        <v>0</v>
      </c>
      <c r="J236" s="185">
        <f>INDEX('[4]TS BYDem'!$J$10:$J$203,MATCH(D236,'[4]TS BYDem'!$D$10:$D$203,0))</f>
        <v>4.2868722274366169</v>
      </c>
      <c r="K236" s="185">
        <f t="shared" ca="1" si="93"/>
        <v>4.4062499184725477</v>
      </c>
      <c r="L236" s="185">
        <f t="shared" ca="1" si="93"/>
        <v>4.4906774357490269</v>
      </c>
      <c r="M236" s="192">
        <f t="shared" si="95"/>
        <v>2.3241024000000006</v>
      </c>
      <c r="N236" s="192">
        <f t="shared" si="96"/>
        <v>2.3241024000000006</v>
      </c>
      <c r="O236" s="192">
        <f>INDEX('[4]TS BYDem'!$O$10:$O$203,MATCH(D236,'[4]TS BYDem'!$D$10:$D$203,0))</f>
        <v>2.3241024000000006</v>
      </c>
      <c r="P236" s="185">
        <f t="shared" ca="1" si="93"/>
        <v>2.3508800023624588</v>
      </c>
      <c r="Q236" s="185">
        <f t="shared" ca="1" si="93"/>
        <v>2.3483610459030047</v>
      </c>
      <c r="R236" s="185">
        <f t="shared" ca="1" si="93"/>
        <v>2.1283082952004717</v>
      </c>
      <c r="S236" s="185">
        <f t="shared" ca="1" si="93"/>
        <v>2.2065532228646787</v>
      </c>
      <c r="T236" s="185">
        <f t="shared" ca="1" si="93"/>
        <v>2.2670380355240747</v>
      </c>
      <c r="U236" s="185">
        <f t="shared" ca="1" si="93"/>
        <v>2.326277645326785</v>
      </c>
      <c r="V236" s="185">
        <f t="shared" ca="1" si="93"/>
        <v>2.3873760952860952</v>
      </c>
      <c r="W236" s="185">
        <f t="shared" ca="1" si="93"/>
        <v>2.4700483419628156</v>
      </c>
      <c r="X236" s="185">
        <f t="shared" ca="1" si="93"/>
        <v>2.555414316168604</v>
      </c>
      <c r="Y236" s="185">
        <f t="shared" ca="1" si="93"/>
        <v>2.6482975772521011</v>
      </c>
      <c r="Z236" s="185">
        <f t="shared" ca="1" si="93"/>
        <v>2.7503067772132401</v>
      </c>
      <c r="AA236" s="185">
        <f t="shared" ca="1" si="94"/>
        <v>2.8695105309524931</v>
      </c>
      <c r="AB236" s="185">
        <f t="shared" ca="1" si="94"/>
        <v>2.9992093023657835</v>
      </c>
      <c r="AC236" s="185">
        <f t="shared" ca="1" si="94"/>
        <v>3.1363829391140521</v>
      </c>
      <c r="AD236" s="185">
        <f t="shared" ca="1" si="94"/>
        <v>3.2608723061002243</v>
      </c>
      <c r="AE236" s="185">
        <f t="shared" ca="1" si="94"/>
        <v>3.3917068059265323</v>
      </c>
      <c r="AF236" s="185">
        <f t="shared" ca="1" si="94"/>
        <v>3.5228347306065735</v>
      </c>
      <c r="AG236" s="185">
        <f t="shared" ca="1" si="94"/>
        <v>3.6434267872916806</v>
      </c>
      <c r="AH236" s="185">
        <f t="shared" ca="1" si="94"/>
        <v>3.7664431380561689</v>
      </c>
      <c r="AI236" s="185">
        <f t="shared" ca="1" si="94"/>
        <v>3.8924485367376853</v>
      </c>
      <c r="AJ236" s="185">
        <f t="shared" ca="1" si="94"/>
        <v>4.0227288049266479</v>
      </c>
      <c r="AK236" s="185">
        <f t="shared" ca="1" si="94"/>
        <v>4.1525038523685449</v>
      </c>
      <c r="AL236" s="185">
        <f t="shared" ca="1" si="94"/>
        <v>4.2920108902952796</v>
      </c>
      <c r="AM236" s="185">
        <f t="shared" ca="1" si="94"/>
        <v>5.0819391845721933</v>
      </c>
      <c r="AN236" s="185">
        <f t="shared" ca="1" si="94"/>
        <v>6.052265346943666</v>
      </c>
      <c r="AO236" s="185">
        <f t="shared" ca="1" si="94"/>
        <v>7.7824534922429409</v>
      </c>
      <c r="AP236" s="185">
        <f t="shared" ca="1" si="94"/>
        <v>9.5427079488913424</v>
      </c>
    </row>
    <row r="237" spans="1:42">
      <c r="A237" s="57" t="str">
        <f>'[4]TS BYDem'!A176</f>
        <v/>
      </c>
      <c r="B237" s="185" t="s">
        <v>288</v>
      </c>
      <c r="C237" s="185" t="s">
        <v>137</v>
      </c>
      <c r="D237" s="185" t="str">
        <f>'[4]TS BYDem'!D176</f>
        <v>IOTH</v>
      </c>
      <c r="E237" s="185" t="s">
        <v>137</v>
      </c>
      <c r="F237" s="185" t="s">
        <v>137</v>
      </c>
      <c r="G237" s="185" t="s">
        <v>137</v>
      </c>
      <c r="H237" s="185" t="s">
        <v>137</v>
      </c>
      <c r="I237" s="185">
        <v>0</v>
      </c>
      <c r="J237" s="185">
        <f>INDEX('[4]TS BYDem'!$J$10:$J$203,MATCH(D237,'[4]TS BYDem'!$D$10:$D$203,0))</f>
        <v>3.1863804172999206</v>
      </c>
      <c r="K237" s="185">
        <f t="shared" ca="1" si="93"/>
        <v>3.2751124150825612</v>
      </c>
      <c r="L237" s="185">
        <f t="shared" ca="1" si="93"/>
        <v>3.3378663702877733</v>
      </c>
      <c r="M237" s="192">
        <f t="shared" si="95"/>
        <v>1.7274772800000002</v>
      </c>
      <c r="N237" s="192">
        <f t="shared" si="96"/>
        <v>1.7274772800000002</v>
      </c>
      <c r="O237" s="192">
        <f>INDEX('[4]TS BYDem'!$O$10:$O$203,MATCH(D237,'[4]TS BYDem'!$D$10:$D$203,0))</f>
        <v>1.7274772800000002</v>
      </c>
      <c r="P237" s="185">
        <f t="shared" ca="1" si="93"/>
        <v>1.7473807488376989</v>
      </c>
      <c r="Q237" s="185">
        <f t="shared" ca="1" si="93"/>
        <v>1.7455084388856863</v>
      </c>
      <c r="R237" s="185">
        <f t="shared" ca="1" si="93"/>
        <v>1.5819458836212843</v>
      </c>
      <c r="S237" s="185">
        <f t="shared" ca="1" si="93"/>
        <v>1.640104394543678</v>
      </c>
      <c r="T237" s="185">
        <f t="shared" ca="1" si="93"/>
        <v>1.6850620262100637</v>
      </c>
      <c r="U237" s="185">
        <f t="shared" ca="1" si="93"/>
        <v>1.7290941136130316</v>
      </c>
      <c r="V237" s="185">
        <f t="shared" ca="1" si="93"/>
        <v>1.7745078544825927</v>
      </c>
      <c r="W237" s="185">
        <f t="shared" ca="1" si="93"/>
        <v>1.8359571382235287</v>
      </c>
      <c r="X237" s="185">
        <f t="shared" ca="1" si="93"/>
        <v>1.8994086371443875</v>
      </c>
      <c r="Y237" s="185">
        <f t="shared" ca="1" si="93"/>
        <v>1.9684476447260024</v>
      </c>
      <c r="Z237" s="185">
        <f t="shared" ca="1" si="93"/>
        <v>2.0442698525959502</v>
      </c>
      <c r="AA237" s="185">
        <f t="shared" ca="1" si="94"/>
        <v>2.1328725648840465</v>
      </c>
      <c r="AB237" s="185">
        <f t="shared" ca="1" si="94"/>
        <v>2.2292760972156564</v>
      </c>
      <c r="AC237" s="185">
        <f t="shared" ca="1" si="94"/>
        <v>2.3312356067870104</v>
      </c>
      <c r="AD237" s="185">
        <f t="shared" ca="1" si="94"/>
        <v>2.4237670516451173</v>
      </c>
      <c r="AE237" s="185">
        <f t="shared" ca="1" si="94"/>
        <v>2.5210147572066757</v>
      </c>
      <c r="AF237" s="185">
        <f t="shared" ca="1" si="94"/>
        <v>2.6184805619226479</v>
      </c>
      <c r="AG237" s="185">
        <f t="shared" ca="1" si="94"/>
        <v>2.7081151830443311</v>
      </c>
      <c r="AH237" s="185">
        <f t="shared" ca="1" si="94"/>
        <v>2.7995517527127607</v>
      </c>
      <c r="AI237" s="185">
        <f t="shared" ca="1" si="94"/>
        <v>2.8932100456432535</v>
      </c>
      <c r="AJ237" s="185">
        <f t="shared" ca="1" si="94"/>
        <v>2.9900457975140573</v>
      </c>
      <c r="AK237" s="185">
        <f t="shared" ca="1" si="94"/>
        <v>3.0865060248976697</v>
      </c>
      <c r="AL237" s="185">
        <f t="shared" ca="1" si="94"/>
        <v>3.1901999234188931</v>
      </c>
      <c r="AM237" s="185">
        <f t="shared" ca="1" si="94"/>
        <v>3.7773440962369764</v>
      </c>
      <c r="AN237" s="185">
        <f t="shared" ca="1" si="94"/>
        <v>4.4985758284043325</v>
      </c>
      <c r="AO237" s="185">
        <f t="shared" ca="1" si="94"/>
        <v>5.7846038068315462</v>
      </c>
      <c r="AP237" s="185">
        <f t="shared" ca="1" si="94"/>
        <v>7.092979711816997</v>
      </c>
    </row>
    <row r="238" spans="1:42">
      <c r="A238" s="57" t="str">
        <f>'[4]TS BYDem'!A177</f>
        <v/>
      </c>
      <c r="B238" s="185" t="s">
        <v>288</v>
      </c>
      <c r="C238" s="185" t="s">
        <v>137</v>
      </c>
      <c r="D238" s="185" t="str">
        <f>'[4]TS BYDem'!D177</f>
        <v>IOTP</v>
      </c>
      <c r="E238" s="185" t="s">
        <v>137</v>
      </c>
      <c r="F238" s="185" t="s">
        <v>137</v>
      </c>
      <c r="G238" s="185" t="s">
        <v>137</v>
      </c>
      <c r="H238" s="185" t="s">
        <v>137</v>
      </c>
      <c r="I238" s="185">
        <v>0</v>
      </c>
      <c r="J238" s="185">
        <f>INDEX('[4]TS BYDem'!$J$10:$J$203,MATCH(D238,'[4]TS BYDem'!$D$10:$D$203,0))</f>
        <v>4.3369135374845138</v>
      </c>
      <c r="K238" s="185">
        <f t="shared" ca="1" si="93"/>
        <v>4.457684742423587</v>
      </c>
      <c r="L238" s="185">
        <f t="shared" ca="1" si="93"/>
        <v>4.5430977949211924</v>
      </c>
      <c r="M238" s="192">
        <f t="shared" si="95"/>
        <v>2.3512320000000004</v>
      </c>
      <c r="N238" s="192">
        <f t="shared" si="96"/>
        <v>2.3512320000000004</v>
      </c>
      <c r="O238" s="192">
        <f>INDEX('[4]TS BYDem'!$O$10:$O$203,MATCH(D238,'[4]TS BYDem'!$D$10:$D$203,0))</f>
        <v>2.3512320000000004</v>
      </c>
      <c r="P238" s="185">
        <f t="shared" ca="1" si="93"/>
        <v>2.3783221813783628</v>
      </c>
      <c r="Q238" s="185">
        <f t="shared" ca="1" si="93"/>
        <v>2.3757738207579031</v>
      </c>
      <c r="R238" s="185">
        <f t="shared" ca="1" si="93"/>
        <v>2.1531523609032006</v>
      </c>
      <c r="S238" s="185">
        <f t="shared" ca="1" si="93"/>
        <v>2.2323106534817758</v>
      </c>
      <c r="T238" s="185">
        <f t="shared" ca="1" si="93"/>
        <v>2.293501514537974</v>
      </c>
      <c r="U238" s="185">
        <f t="shared" ca="1" si="93"/>
        <v>2.3534326372955796</v>
      </c>
      <c r="V238" s="185">
        <f t="shared" ca="1" si="93"/>
        <v>2.4152442987330138</v>
      </c>
      <c r="W238" s="185">
        <f t="shared" ca="1" si="93"/>
        <v>2.4988815910907856</v>
      </c>
      <c r="X238" s="185">
        <f t="shared" ca="1" si="93"/>
        <v>2.5852440552678475</v>
      </c>
      <c r="Y238" s="185">
        <f t="shared" ca="1" si="93"/>
        <v>2.6792115567530974</v>
      </c>
      <c r="Z238" s="185">
        <f t="shared" ca="1" si="93"/>
        <v>2.7824115255853781</v>
      </c>
      <c r="AA238" s="185">
        <f t="shared" ca="1" si="94"/>
        <v>2.903006762831315</v>
      </c>
      <c r="AB238" s="185">
        <f t="shared" ca="1" si="94"/>
        <v>3.0342195276852273</v>
      </c>
      <c r="AC238" s="185">
        <f t="shared" ca="1" si="94"/>
        <v>3.1729944131114913</v>
      </c>
      <c r="AD238" s="185">
        <f t="shared" ca="1" si="94"/>
        <v>3.2989369633698753</v>
      </c>
      <c r="AE238" s="185">
        <f t="shared" ca="1" si="94"/>
        <v>3.4312987141669185</v>
      </c>
      <c r="AF238" s="185">
        <f t="shared" ca="1" si="94"/>
        <v>3.5639573150105397</v>
      </c>
      <c r="AG238" s="185">
        <f t="shared" ca="1" si="94"/>
        <v>3.6859570610732937</v>
      </c>
      <c r="AH238" s="185">
        <f t="shared" ca="1" si="94"/>
        <v>3.810409400368107</v>
      </c>
      <c r="AI238" s="185">
        <f t="shared" ca="1" si="94"/>
        <v>3.9378856791898746</v>
      </c>
      <c r="AJ238" s="185">
        <f t="shared" ca="1" si="94"/>
        <v>4.0696867287195646</v>
      </c>
      <c r="AK238" s="185">
        <f t="shared" ca="1" si="94"/>
        <v>4.2009766599837404</v>
      </c>
      <c r="AL238" s="185">
        <f t="shared" ca="1" si="94"/>
        <v>4.3421121847345221</v>
      </c>
      <c r="AM238" s="185">
        <f t="shared" ca="1" si="94"/>
        <v>5.1412614318629171</v>
      </c>
      <c r="AN238" s="185">
        <f t="shared" ca="1" si="94"/>
        <v>6.1229143587756898</v>
      </c>
      <c r="AO238" s="185">
        <f t="shared" ca="1" si="94"/>
        <v>7.8732992528527763</v>
      </c>
      <c r="AP238" s="185">
        <f t="shared" ca="1" si="94"/>
        <v>9.6541014268939591</v>
      </c>
    </row>
    <row r="239" spans="1:42">
      <c r="A239" s="57" t="str">
        <f>'[4]TS BYDem'!A178</f>
        <v/>
      </c>
      <c r="B239" s="185" t="s">
        <v>288</v>
      </c>
      <c r="C239" s="185" t="s">
        <v>137</v>
      </c>
      <c r="D239" s="185" t="str">
        <f>'[4]TS BYDem'!D178</f>
        <v>IOTF</v>
      </c>
      <c r="E239" s="185" t="s">
        <v>137</v>
      </c>
      <c r="F239" s="185" t="s">
        <v>137</v>
      </c>
      <c r="G239" s="185" t="s">
        <v>137</v>
      </c>
      <c r="H239" s="185" t="s">
        <v>137</v>
      </c>
      <c r="I239" s="185">
        <v>0</v>
      </c>
      <c r="J239" s="185">
        <f>INDEX('[4]TS BYDem'!$J$10:$J$203,MATCH(D239,'[4]TS BYDem'!$D$10:$D$203,0))</f>
        <v>1.8465243407674456</v>
      </c>
      <c r="K239" s="185">
        <f t="shared" ca="1" si="93"/>
        <v>1.8979450037934282</v>
      </c>
      <c r="L239" s="185">
        <f t="shared" ca="1" si="93"/>
        <v>1.9343112534529856</v>
      </c>
      <c r="M239" s="192">
        <f t="shared" si="95"/>
        <v>1.0010822400000001</v>
      </c>
      <c r="N239" s="192">
        <f t="shared" si="96"/>
        <v>1.0010822400000001</v>
      </c>
      <c r="O239" s="192">
        <f>INDEX('[4]TS BYDem'!$O$10:$O$203,MATCH(D239,'[4]TS BYDem'!$D$10:$D$203,0))</f>
        <v>1.0010822400000001</v>
      </c>
      <c r="P239" s="185">
        <f t="shared" ca="1" si="93"/>
        <v>1.0126164056868645</v>
      </c>
      <c r="Q239" s="185">
        <f t="shared" ca="1" si="93"/>
        <v>1.0115313921457689</v>
      </c>
      <c r="R239" s="185">
        <f t="shared" ca="1" si="93"/>
        <v>0.91674602443070907</v>
      </c>
      <c r="S239" s="185">
        <f t="shared" ca="1" si="93"/>
        <v>0.95044918977089476</v>
      </c>
      <c r="T239" s="185">
        <f t="shared" ca="1" si="93"/>
        <v>0.97650237561289921</v>
      </c>
      <c r="U239" s="185">
        <f t="shared" ca="1" si="93"/>
        <v>1.0020192036485414</v>
      </c>
      <c r="V239" s="185">
        <f t="shared" ca="1" si="93"/>
        <v>1.0283367071913259</v>
      </c>
      <c r="W239" s="185">
        <f t="shared" ca="1" si="93"/>
        <v>1.0639468928221156</v>
      </c>
      <c r="X239" s="185">
        <f t="shared" ca="1" si="93"/>
        <v>1.1007173727621187</v>
      </c>
      <c r="Y239" s="185">
        <f t="shared" ca="1" si="93"/>
        <v>1.1407258435868002</v>
      </c>
      <c r="Z239" s="185">
        <f t="shared" ca="1" si="93"/>
        <v>1.184665214931929</v>
      </c>
      <c r="AA239" s="185">
        <f t="shared" ca="1" si="94"/>
        <v>1.2360109563285644</v>
      </c>
      <c r="AB239" s="185">
        <f t="shared" ca="1" si="94"/>
        <v>1.2918773142875186</v>
      </c>
      <c r="AC239" s="185">
        <f t="shared" ca="1" si="94"/>
        <v>1.3509633905055471</v>
      </c>
      <c r="AD239" s="185">
        <f t="shared" ca="1" si="94"/>
        <v>1.4045858532501745</v>
      </c>
      <c r="AE239" s="185">
        <f t="shared" ca="1" si="94"/>
        <v>1.4609414140703001</v>
      </c>
      <c r="AF239" s="185">
        <f t="shared" ca="1" si="94"/>
        <v>1.5174233645064112</v>
      </c>
      <c r="AG239" s="185">
        <f t="shared" ca="1" si="94"/>
        <v>1.5693671025415916</v>
      </c>
      <c r="AH239" s="185">
        <f t="shared" ca="1" si="94"/>
        <v>1.6223550793105757</v>
      </c>
      <c r="AI239" s="185">
        <f t="shared" ca="1" si="94"/>
        <v>1.6766305564858437</v>
      </c>
      <c r="AJ239" s="185">
        <f t="shared" ca="1" si="94"/>
        <v>1.7327473879586772</v>
      </c>
      <c r="AK239" s="185">
        <f t="shared" ca="1" si="94"/>
        <v>1.7886466010007707</v>
      </c>
      <c r="AL239" s="185">
        <f t="shared" ca="1" si="94"/>
        <v>1.8487377648081229</v>
      </c>
      <c r="AM239" s="185">
        <f t="shared" ca="1" si="94"/>
        <v>2.1889909250277899</v>
      </c>
      <c r="AN239" s="185">
        <f t="shared" ca="1" si="94"/>
        <v>2.6069485366018057</v>
      </c>
      <c r="AO239" s="185">
        <f t="shared" ca="1" si="94"/>
        <v>3.352208566503089</v>
      </c>
      <c r="AP239" s="185">
        <f t="shared" ca="1" si="94"/>
        <v>4.1104193382967784</v>
      </c>
    </row>
    <row r="240" spans="1:42">
      <c r="A240" s="57" t="str">
        <f>'[4]TS BYDem'!A179</f>
        <v/>
      </c>
      <c r="B240" s="185" t="s">
        <v>288</v>
      </c>
      <c r="C240" s="185" t="s">
        <v>137</v>
      </c>
      <c r="D240" s="185" t="str">
        <f>'[4]TS BYDem'!D179</f>
        <v>IOTO</v>
      </c>
      <c r="E240" s="185" t="s">
        <v>137</v>
      </c>
      <c r="F240" s="185" t="s">
        <v>137</v>
      </c>
      <c r="G240" s="185" t="s">
        <v>137</v>
      </c>
      <c r="H240" s="185" t="s">
        <v>137</v>
      </c>
      <c r="I240" s="185">
        <v>0</v>
      </c>
      <c r="J240" s="185">
        <f>INDEX('[4]TS BYDem'!$J$10:$J$203,MATCH(D240,'[4]TS BYDem'!$D$10:$D$203,0))</f>
        <v>12.304490923310874</v>
      </c>
      <c r="K240" s="185">
        <f t="shared" ca="1" si="93"/>
        <v>12.647137411908401</v>
      </c>
      <c r="L240" s="185">
        <f t="shared" ca="1" si="93"/>
        <v>12.889467382313724</v>
      </c>
      <c r="M240" s="192">
        <f t="shared" si="95"/>
        <v>6.6708069120000006</v>
      </c>
      <c r="N240" s="192">
        <f t="shared" si="96"/>
        <v>6.6708069120000006</v>
      </c>
      <c r="O240" s="192">
        <f>INDEX('[4]TS BYDem'!$O$10:$O$203,MATCH(D240,'[4]TS BYDem'!$D$10:$D$203,0))</f>
        <v>6.6708069120000006</v>
      </c>
      <c r="P240" s="185">
        <f t="shared" ca="1" si="93"/>
        <v>6.7476659242906267</v>
      </c>
      <c r="Q240" s="185">
        <f t="shared" ca="1" si="93"/>
        <v>6.740435833154903</v>
      </c>
      <c r="R240" s="185">
        <f t="shared" ca="1" si="93"/>
        <v>6.1088245020917498</v>
      </c>
      <c r="S240" s="185">
        <f t="shared" ca="1" si="93"/>
        <v>6.3334087563360262</v>
      </c>
      <c r="T240" s="185">
        <f t="shared" ca="1" si="93"/>
        <v>6.5070166431310845</v>
      </c>
      <c r="U240" s="185">
        <f t="shared" ca="1" si="93"/>
        <v>6.6770504585671437</v>
      </c>
      <c r="V240" s="185">
        <f t="shared" ca="1" si="93"/>
        <v>6.8524196515515206</v>
      </c>
      <c r="W240" s="185">
        <f t="shared" ca="1" si="93"/>
        <v>7.0897115172462666</v>
      </c>
      <c r="X240" s="185">
        <f t="shared" ca="1" si="93"/>
        <v>7.3347351146495416</v>
      </c>
      <c r="Y240" s="185">
        <f t="shared" ca="1" si="93"/>
        <v>7.601335372901886</v>
      </c>
      <c r="Z240" s="185">
        <f t="shared" ca="1" si="93"/>
        <v>7.8941295613973486</v>
      </c>
      <c r="AA240" s="185">
        <f t="shared" ca="1" si="94"/>
        <v>8.2362768025774944</v>
      </c>
      <c r="AB240" s="185">
        <f t="shared" ca="1" si="94"/>
        <v>8.6085476030472527</v>
      </c>
      <c r="AC240" s="185">
        <f t="shared" ca="1" si="94"/>
        <v>9.0022733029839372</v>
      </c>
      <c r="AD240" s="185">
        <f t="shared" ca="1" si="94"/>
        <v>9.3595916938439352</v>
      </c>
      <c r="AE240" s="185">
        <f t="shared" ca="1" si="94"/>
        <v>9.7351223442014234</v>
      </c>
      <c r="AF240" s="185">
        <f t="shared" ca="1" si="94"/>
        <v>10.111495203810293</v>
      </c>
      <c r="AG240" s="185">
        <f t="shared" ca="1" si="94"/>
        <v>10.457627252582029</v>
      </c>
      <c r="AH240" s="185">
        <f t="shared" ca="1" si="94"/>
        <v>10.810717685675153</v>
      </c>
      <c r="AI240" s="185">
        <f t="shared" ca="1" si="94"/>
        <v>11.17238750042771</v>
      </c>
      <c r="AJ240" s="185">
        <f t="shared" ca="1" si="94"/>
        <v>11.546327355027984</v>
      </c>
      <c r="AK240" s="185">
        <f t="shared" ca="1" si="94"/>
        <v>11.918817088475416</v>
      </c>
      <c r="AL240" s="185">
        <f t="shared" ca="1" si="94"/>
        <v>12.319240285351039</v>
      </c>
      <c r="AM240" s="185">
        <f t="shared" ca="1" si="94"/>
        <v>14.586549645492317</v>
      </c>
      <c r="AN240" s="185">
        <f t="shared" ca="1" si="94"/>
        <v>17.371650022671073</v>
      </c>
      <c r="AO240" s="185">
        <f t="shared" ca="1" si="94"/>
        <v>22.337761257151474</v>
      </c>
      <c r="AP240" s="185">
        <f t="shared" ca="1" si="94"/>
        <v>27.390170994471553</v>
      </c>
    </row>
    <row r="241" spans="1:42">
      <c r="A241" s="57" t="str">
        <f>'[4]TS BYDem'!A180</f>
        <v/>
      </c>
      <c r="B241" s="185" t="s">
        <v>288</v>
      </c>
      <c r="C241" s="185" t="s">
        <v>137</v>
      </c>
      <c r="D241" s="185" t="str">
        <f>'[4]TS BYDem'!D180</f>
        <v>IOTE</v>
      </c>
      <c r="E241" s="185" t="s">
        <v>137</v>
      </c>
      <c r="F241" s="185" t="s">
        <v>137</v>
      </c>
      <c r="G241" s="185" t="s">
        <v>137</v>
      </c>
      <c r="H241" s="185" t="s">
        <v>137</v>
      </c>
      <c r="I241" s="185">
        <v>0</v>
      </c>
      <c r="J241" s="185">
        <f>INDEX('[4]TS BYDem'!$J$10:$J$203,MATCH(D241,'[4]TS BYDem'!$D$10:$D$203,0))</f>
        <v>0.41264064265496897</v>
      </c>
      <c r="K241" s="185">
        <f t="shared" ca="1" si="93"/>
        <v>0.42413155830028743</v>
      </c>
      <c r="L241" s="185">
        <f t="shared" ca="1" si="93"/>
        <v>0.43225828173369424</v>
      </c>
      <c r="M241" s="192">
        <f t="shared" si="95"/>
        <v>0.22371068160000002</v>
      </c>
      <c r="N241" s="192">
        <f t="shared" si="96"/>
        <v>0.22371068160000002</v>
      </c>
      <c r="O241" s="192">
        <f>INDEX('[4]TS BYDem'!$O$10:$O$203,MATCH(D241,'[4]TS BYDem'!$D$10:$D$203,0))</f>
        <v>0.22371068160000002</v>
      </c>
      <c r="P241" s="185">
        <f t="shared" ca="1" si="93"/>
        <v>0.22628820816514589</v>
      </c>
      <c r="Q241" s="185">
        <f t="shared" ca="1" si="93"/>
        <v>0.22604574145349615</v>
      </c>
      <c r="R241" s="185">
        <f t="shared" ca="1" si="93"/>
        <v>0.20486416578470529</v>
      </c>
      <c r="S241" s="185">
        <f t="shared" ca="1" si="93"/>
        <v>0.21239577286858527</v>
      </c>
      <c r="T241" s="185">
        <f t="shared" ca="1" si="93"/>
        <v>0.21821784794861693</v>
      </c>
      <c r="U241" s="185">
        <f t="shared" ca="1" si="93"/>
        <v>0.22392006377468482</v>
      </c>
      <c r="V241" s="185">
        <f t="shared" ca="1" si="93"/>
        <v>0.22980120562329734</v>
      </c>
      <c r="W241" s="185">
        <f t="shared" ca="1" si="93"/>
        <v>0.23775897230924564</v>
      </c>
      <c r="X241" s="185">
        <f t="shared" ca="1" si="93"/>
        <v>0.24597602861236934</v>
      </c>
      <c r="Y241" s="185">
        <f t="shared" ca="1" si="93"/>
        <v>0.25491667496522363</v>
      </c>
      <c r="Z241" s="185">
        <f t="shared" ca="1" si="93"/>
        <v>0.26473575507665809</v>
      </c>
      <c r="AA241" s="185">
        <f t="shared" ca="1" si="94"/>
        <v>0.27620992807277339</v>
      </c>
      <c r="AB241" s="185">
        <f t="shared" ca="1" si="94"/>
        <v>0.28869431798414291</v>
      </c>
      <c r="AC241" s="185">
        <f t="shared" ca="1" si="94"/>
        <v>0.30189821458289257</v>
      </c>
      <c r="AD241" s="185">
        <f t="shared" ca="1" si="94"/>
        <v>0.31388116384555376</v>
      </c>
      <c r="AE241" s="185">
        <f t="shared" ca="1" si="94"/>
        <v>0.3264748753502355</v>
      </c>
      <c r="AF241" s="185">
        <f t="shared" ca="1" si="94"/>
        <v>0.33909683099511823</v>
      </c>
      <c r="AG241" s="185">
        <f t="shared" ca="1" si="94"/>
        <v>0.3507046376031967</v>
      </c>
      <c r="AH241" s="185">
        <f t="shared" ca="1" si="94"/>
        <v>0.36254579902425477</v>
      </c>
      <c r="AI241" s="185">
        <f t="shared" ca="1" si="94"/>
        <v>0.37467467666076587</v>
      </c>
      <c r="AJ241" s="185">
        <f t="shared" ca="1" si="94"/>
        <v>0.3872150395964023</v>
      </c>
      <c r="AK241" s="185">
        <f t="shared" ca="1" si="94"/>
        <v>0.39970677159491458</v>
      </c>
      <c r="AL241" s="185">
        <f t="shared" ca="1" si="94"/>
        <v>0.41313527394601013</v>
      </c>
      <c r="AM241" s="185">
        <f t="shared" ca="1" si="94"/>
        <v>0.48917125115932641</v>
      </c>
      <c r="AN241" s="185">
        <f t="shared" ca="1" si="94"/>
        <v>0.58257175156689633</v>
      </c>
      <c r="AO241" s="185">
        <f t="shared" ca="1" si="94"/>
        <v>0.74911414198873849</v>
      </c>
      <c r="AP241" s="185">
        <f t="shared" ca="1" si="94"/>
        <v>0.91855061960962614</v>
      </c>
    </row>
    <row r="242" spans="1:42">
      <c r="A242" s="57" t="str">
        <f>'[4]TS BYDem'!A181</f>
        <v>*</v>
      </c>
      <c r="B242" s="185" t="s">
        <v>288</v>
      </c>
      <c r="C242" s="185" t="s">
        <v>137</v>
      </c>
      <c r="D242" s="185" t="str">
        <f>'[4]TS BYDem'!D181</f>
        <v xml:space="preserve"> </v>
      </c>
      <c r="E242" s="185" t="s">
        <v>137</v>
      </c>
      <c r="F242" s="185" t="s">
        <v>137</v>
      </c>
      <c r="G242" s="185" t="s">
        <v>137</v>
      </c>
      <c r="H242" s="185" t="s">
        <v>137</v>
      </c>
      <c r="I242" s="185">
        <v>0</v>
      </c>
      <c r="J242" s="185" t="str">
        <f>INDEX('[4]TS BYDem'!$J$10:$J$203,MATCH(D242,'[4]TS BYDem'!$D$10:$D$203,0))</f>
        <v/>
      </c>
      <c r="K242" s="185" t="e">
        <f t="shared" ca="1" si="93"/>
        <v>#VALUE!</v>
      </c>
      <c r="L242" s="185" t="e">
        <f t="shared" ca="1" si="93"/>
        <v>#VALUE!</v>
      </c>
      <c r="M242" s="185" t="e">
        <f t="shared" ca="1" si="93"/>
        <v>#VALUE!</v>
      </c>
      <c r="N242" s="185" t="e">
        <f t="shared" ca="1" si="93"/>
        <v>#VALUE!</v>
      </c>
      <c r="O242" s="185" t="e">
        <f t="shared" ca="1" si="93"/>
        <v>#VALUE!</v>
      </c>
      <c r="P242" s="185" t="e">
        <f t="shared" ca="1" si="93"/>
        <v>#VALUE!</v>
      </c>
      <c r="Q242" s="185" t="e">
        <f t="shared" ca="1" si="93"/>
        <v>#VALUE!</v>
      </c>
      <c r="R242" s="185" t="e">
        <f t="shared" ca="1" si="93"/>
        <v>#VALUE!</v>
      </c>
      <c r="S242" s="185" t="e">
        <f t="shared" ca="1" si="93"/>
        <v>#VALUE!</v>
      </c>
      <c r="T242" s="185" t="e">
        <f t="shared" ca="1" si="93"/>
        <v>#VALUE!</v>
      </c>
      <c r="U242" s="185" t="e">
        <f t="shared" ca="1" si="93"/>
        <v>#VALUE!</v>
      </c>
      <c r="V242" s="185" t="e">
        <f t="shared" ca="1" si="93"/>
        <v>#VALUE!</v>
      </c>
      <c r="W242" s="185" t="e">
        <f t="shared" ca="1" si="93"/>
        <v>#VALUE!</v>
      </c>
      <c r="X242" s="185" t="e">
        <f t="shared" ca="1" si="93"/>
        <v>#VALUE!</v>
      </c>
      <c r="Y242" s="185" t="e">
        <f t="shared" ca="1" si="93"/>
        <v>#VALUE!</v>
      </c>
      <c r="Z242" s="185" t="e">
        <f t="shared" ca="1" si="93"/>
        <v>#VALUE!</v>
      </c>
      <c r="AA242" s="185" t="e">
        <f t="shared" ca="1" si="94"/>
        <v>#VALUE!</v>
      </c>
      <c r="AB242" s="185" t="e">
        <f t="shared" ca="1" si="94"/>
        <v>#VALUE!</v>
      </c>
      <c r="AC242" s="185" t="e">
        <f t="shared" ca="1" si="94"/>
        <v>#VALUE!</v>
      </c>
      <c r="AD242" s="185" t="e">
        <f t="shared" ca="1" si="94"/>
        <v>#VALUE!</v>
      </c>
      <c r="AE242" s="185" t="e">
        <f t="shared" ca="1" si="94"/>
        <v>#VALUE!</v>
      </c>
      <c r="AF242" s="185" t="e">
        <f t="shared" ca="1" si="94"/>
        <v>#VALUE!</v>
      </c>
      <c r="AG242" s="185" t="e">
        <f t="shared" ca="1" si="94"/>
        <v>#VALUE!</v>
      </c>
      <c r="AH242" s="185" t="e">
        <f t="shared" ca="1" si="94"/>
        <v>#VALUE!</v>
      </c>
      <c r="AI242" s="185" t="e">
        <f t="shared" ca="1" si="94"/>
        <v>#VALUE!</v>
      </c>
      <c r="AJ242" s="185" t="e">
        <f t="shared" ca="1" si="94"/>
        <v>#VALUE!</v>
      </c>
      <c r="AK242" s="185" t="e">
        <f t="shared" ca="1" si="94"/>
        <v>#VALUE!</v>
      </c>
      <c r="AL242" s="185" t="e">
        <f t="shared" ca="1" si="94"/>
        <v>#VALUE!</v>
      </c>
      <c r="AM242" s="185" t="e">
        <f t="shared" ca="1" si="94"/>
        <v>#VALUE!</v>
      </c>
      <c r="AN242" s="185" t="e">
        <f t="shared" ca="1" si="94"/>
        <v>#VALUE!</v>
      </c>
      <c r="AO242" s="185" t="e">
        <f t="shared" ca="1" si="94"/>
        <v>#VALUE!</v>
      </c>
      <c r="AP242" s="185" t="e">
        <f t="shared" ca="1" si="94"/>
        <v>#VALUE!</v>
      </c>
    </row>
    <row r="243" spans="1:42">
      <c r="A243" s="57" t="str">
        <f>'[4]TS BYDem'!A182</f>
        <v/>
      </c>
      <c r="B243" s="185" t="s">
        <v>288</v>
      </c>
      <c r="C243" s="185" t="s">
        <v>137</v>
      </c>
      <c r="D243" s="185" t="str">
        <f>'[4]TS BYDem'!D182</f>
        <v>IOTS</v>
      </c>
      <c r="E243" s="185" t="s">
        <v>137</v>
      </c>
      <c r="F243" s="185" t="s">
        <v>137</v>
      </c>
      <c r="G243" s="185" t="s">
        <v>137</v>
      </c>
      <c r="H243" s="185" t="s">
        <v>137</v>
      </c>
      <c r="I243" s="185">
        <v>0</v>
      </c>
      <c r="J243" s="185">
        <f>INDEX('[4]TS BYDem'!$J$10:$J$203,MATCH(D243,'[4]TS BYDem'!$D$10:$D$203,0))</f>
        <v>73.690487252999532</v>
      </c>
      <c r="K243" s="185">
        <f t="shared" ca="1" si="93"/>
        <v>75.742566193741837</v>
      </c>
      <c r="L243" s="185">
        <f t="shared" ca="1" si="93"/>
        <v>77.193858547604464</v>
      </c>
      <c r="M243" s="192">
        <f t="shared" ref="M243" si="97">O243</f>
        <v>61.561340800000004</v>
      </c>
      <c r="N243" s="192">
        <f t="shared" ref="N243" si="98">O243</f>
        <v>61.561340800000004</v>
      </c>
      <c r="O243" s="192">
        <f>INDEX('[4]TS BYDem'!$O$10:$O$203,MATCH(D243,'[4]TS BYDem'!$D$10:$D$203,0))</f>
        <v>61.561340800000004</v>
      </c>
      <c r="P243" s="185">
        <f t="shared" ca="1" si="93"/>
        <v>62.270631881512664</v>
      </c>
      <c r="Q243" s="185">
        <f t="shared" ca="1" si="93"/>
        <v>62.203909203088159</v>
      </c>
      <c r="R243" s="185">
        <f t="shared" ca="1" si="93"/>
        <v>56.375103045504027</v>
      </c>
      <c r="S243" s="185">
        <f t="shared" ca="1" si="93"/>
        <v>58.44767207594245</v>
      </c>
      <c r="T243" s="185">
        <f t="shared" ca="1" si="93"/>
        <v>60.049807233734647</v>
      </c>
      <c r="U243" s="185">
        <f t="shared" ca="1" si="93"/>
        <v>61.618959181567789</v>
      </c>
      <c r="V243" s="185">
        <f t="shared" ca="1" si="93"/>
        <v>63.237348500513818</v>
      </c>
      <c r="W243" s="185">
        <f t="shared" ca="1" si="93"/>
        <v>65.427189340731204</v>
      </c>
      <c r="X243" s="185">
        <f t="shared" ca="1" si="93"/>
        <v>67.68838223430015</v>
      </c>
      <c r="Y243" s="185">
        <f t="shared" ca="1" si="93"/>
        <v>70.148694693069842</v>
      </c>
      <c r="Z243" s="185">
        <f t="shared" ca="1" si="93"/>
        <v>72.850737048666147</v>
      </c>
      <c r="AA243" s="185">
        <f t="shared" ca="1" si="94"/>
        <v>76.008232565464994</v>
      </c>
      <c r="AB243" s="185">
        <f t="shared" ca="1" si="94"/>
        <v>79.443722442466481</v>
      </c>
      <c r="AC243" s="185">
        <f t="shared" ca="1" si="94"/>
        <v>83.077208213418558</v>
      </c>
      <c r="AD243" s="185">
        <f t="shared" ca="1" si="94"/>
        <v>86.374710228395188</v>
      </c>
      <c r="AE243" s="185">
        <f t="shared" ca="1" si="94"/>
        <v>89.840283531966008</v>
      </c>
      <c r="AF243" s="185">
        <f t="shared" ca="1" si="94"/>
        <v>93.313629138263195</v>
      </c>
      <c r="AG243" s="185">
        <f t="shared" ca="1" si="94"/>
        <v>96.507898331980641</v>
      </c>
      <c r="AH243" s="185">
        <f t="shared" ca="1" si="94"/>
        <v>99.766382765964707</v>
      </c>
      <c r="AI243" s="185">
        <f t="shared" ca="1" si="94"/>
        <v>103.1040417653585</v>
      </c>
      <c r="AJ243" s="185">
        <f t="shared" ca="1" si="94"/>
        <v>106.5549344581659</v>
      </c>
      <c r="AK243" s="185">
        <f t="shared" ca="1" si="94"/>
        <v>109.9924447515621</v>
      </c>
      <c r="AL243" s="185">
        <f t="shared" ca="1" si="94"/>
        <v>113.68773817142443</v>
      </c>
      <c r="AM243" s="185">
        <f t="shared" ca="1" si="94"/>
        <v>134.61153435680066</v>
      </c>
      <c r="AN243" s="185">
        <f t="shared" ca="1" si="94"/>
        <v>160.31374935770009</v>
      </c>
      <c r="AO243" s="185">
        <f t="shared" ca="1" si="94"/>
        <v>206.14335740805475</v>
      </c>
      <c r="AP243" s="185">
        <f t="shared" ca="1" si="94"/>
        <v>252.76936859433081</v>
      </c>
    </row>
    <row r="244" spans="1:42">
      <c r="A244" s="57" t="str">
        <f>'[4]TS BYDem'!A183</f>
        <v>*</v>
      </c>
      <c r="B244" s="185" t="s">
        <v>288</v>
      </c>
      <c r="C244" s="185" t="s">
        <v>137</v>
      </c>
      <c r="D244" s="185" t="str">
        <f>'[4]TS BYDem'!D183</f>
        <v>IOTS</v>
      </c>
      <c r="E244" s="185" t="s">
        <v>137</v>
      </c>
      <c r="F244" s="185" t="s">
        <v>137</v>
      </c>
      <c r="G244" s="185" t="s">
        <v>137</v>
      </c>
      <c r="H244" s="185" t="s">
        <v>137</v>
      </c>
      <c r="I244" s="185">
        <v>0</v>
      </c>
      <c r="J244" s="185">
        <f>INDEX('[4]TS BYDem'!$J$10:$J$203,MATCH(D244,'[4]TS BYDem'!$D$10:$D$203,0))</f>
        <v>73.690487252999532</v>
      </c>
      <c r="K244" s="185">
        <f t="shared" ca="1" si="93"/>
        <v>75.742566193741837</v>
      </c>
      <c r="L244" s="185">
        <f t="shared" ca="1" si="93"/>
        <v>77.193858547604464</v>
      </c>
      <c r="M244" s="185">
        <f t="shared" ca="1" si="93"/>
        <v>78.267464426453699</v>
      </c>
      <c r="N244" s="185">
        <f t="shared" ca="1" si="93"/>
        <v>79.076032654651428</v>
      </c>
      <c r="O244" s="185">
        <f t="shared" ca="1" si="93"/>
        <v>79.683397566002739</v>
      </c>
      <c r="P244" s="185">
        <f t="shared" ca="1" si="93"/>
        <v>80.601485484552327</v>
      </c>
      <c r="Q244" s="185">
        <f t="shared" ca="1" si="93"/>
        <v>80.515121385874863</v>
      </c>
      <c r="R244" s="185">
        <f t="shared" ca="1" si="93"/>
        <v>72.970466374235784</v>
      </c>
      <c r="S244" s="185">
        <f t="shared" ca="1" si="93"/>
        <v>75.653145794294957</v>
      </c>
      <c r="T244" s="185">
        <f t="shared" ca="1" si="93"/>
        <v>77.726907851355719</v>
      </c>
      <c r="U244" s="185">
        <f t="shared" ca="1" si="93"/>
        <v>79.757977299743303</v>
      </c>
      <c r="V244" s="185">
        <f t="shared" ca="1" si="93"/>
        <v>81.85277832003149</v>
      </c>
      <c r="W244" s="185">
        <f t="shared" ca="1" si="93"/>
        <v>84.687251318990477</v>
      </c>
      <c r="X244" s="185">
        <f t="shared" ca="1" si="93"/>
        <v>87.614080559065684</v>
      </c>
      <c r="Y244" s="185">
        <f t="shared" ca="1" si="93"/>
        <v>90.798644982794656</v>
      </c>
      <c r="Z244" s="185">
        <f t="shared" ca="1" si="93"/>
        <v>94.296098294616598</v>
      </c>
      <c r="AA244" s="185">
        <f t="shared" ca="1" si="94"/>
        <v>98.383078326376292</v>
      </c>
      <c r="AB244" s="185">
        <f t="shared" ca="1" si="94"/>
        <v>102.82988702393941</v>
      </c>
      <c r="AC244" s="185">
        <f t="shared" ca="1" si="94"/>
        <v>107.53297645433057</v>
      </c>
      <c r="AD244" s="185">
        <f t="shared" ca="1" si="94"/>
        <v>111.8011772540454</v>
      </c>
      <c r="AE244" s="185">
        <f t="shared" ca="1" si="94"/>
        <v>116.28692515612097</v>
      </c>
      <c r="AF244" s="185">
        <f t="shared" ca="1" si="94"/>
        <v>120.78273332459263</v>
      </c>
      <c r="AG244" s="185">
        <f t="shared" ca="1" si="94"/>
        <v>124.9173122468214</v>
      </c>
      <c r="AH244" s="185">
        <f t="shared" ca="1" si="94"/>
        <v>129.13500970502528</v>
      </c>
      <c r="AI244" s="185">
        <f t="shared" ca="1" si="94"/>
        <v>133.45518866039401</v>
      </c>
      <c r="AJ244" s="185">
        <f t="shared" ca="1" si="94"/>
        <v>137.92193436192017</v>
      </c>
      <c r="AK244" s="185">
        <f t="shared" ca="1" si="94"/>
        <v>142.37135823388877</v>
      </c>
      <c r="AL244" s="185">
        <f t="shared" ca="1" si="94"/>
        <v>147.15444987665435</v>
      </c>
      <c r="AM244" s="185">
        <f t="shared" ca="1" si="94"/>
        <v>174.23766717443851</v>
      </c>
      <c r="AN244" s="185">
        <f t="shared" ca="1" si="94"/>
        <v>207.5059454417557</v>
      </c>
      <c r="AO244" s="185">
        <f t="shared" ca="1" si="94"/>
        <v>266.82659751193427</v>
      </c>
      <c r="AP244" s="185">
        <f t="shared" ca="1" si="94"/>
        <v>327.17809307703618</v>
      </c>
    </row>
    <row r="245" spans="1:42">
      <c r="A245" s="57" t="str">
        <f>'[4]TS BYDem'!A184</f>
        <v>*</v>
      </c>
      <c r="B245" s="185" t="s">
        <v>288</v>
      </c>
      <c r="C245" s="185" t="s">
        <v>137</v>
      </c>
      <c r="D245" s="185" t="str">
        <f>'[4]TS BYDem'!D184</f>
        <v>IOTS</v>
      </c>
      <c r="E245" s="185" t="s">
        <v>137</v>
      </c>
      <c r="F245" s="185" t="s">
        <v>137</v>
      </c>
      <c r="G245" s="185" t="s">
        <v>137</v>
      </c>
      <c r="H245" s="185" t="s">
        <v>137</v>
      </c>
      <c r="I245" s="185">
        <v>0</v>
      </c>
      <c r="J245" s="185">
        <f>INDEX('[4]TS BYDem'!$J$10:$J$203,MATCH(D245,'[4]TS BYDem'!$D$10:$D$203,0))</f>
        <v>73.690487252999532</v>
      </c>
      <c r="K245" s="185">
        <f t="shared" ca="1" si="93"/>
        <v>75.742566193741837</v>
      </c>
      <c r="L245" s="185">
        <f t="shared" ca="1" si="93"/>
        <v>77.193858547604464</v>
      </c>
      <c r="M245" s="185">
        <f t="shared" ca="1" si="93"/>
        <v>78.267464426453699</v>
      </c>
      <c r="N245" s="185">
        <f t="shared" ca="1" si="93"/>
        <v>79.076032654651428</v>
      </c>
      <c r="O245" s="185">
        <f t="shared" ca="1" si="93"/>
        <v>79.683397566002739</v>
      </c>
      <c r="P245" s="185">
        <f t="shared" ca="1" si="93"/>
        <v>80.601485484552327</v>
      </c>
      <c r="Q245" s="185">
        <f t="shared" ca="1" si="93"/>
        <v>80.515121385874863</v>
      </c>
      <c r="R245" s="185">
        <f t="shared" ca="1" si="93"/>
        <v>72.970466374235784</v>
      </c>
      <c r="S245" s="185">
        <f t="shared" ca="1" si="93"/>
        <v>75.653145794294957</v>
      </c>
      <c r="T245" s="185">
        <f t="shared" ca="1" si="93"/>
        <v>77.726907851355719</v>
      </c>
      <c r="U245" s="185">
        <f t="shared" ca="1" si="93"/>
        <v>79.757977299743303</v>
      </c>
      <c r="V245" s="185">
        <f t="shared" ca="1" si="93"/>
        <v>81.85277832003149</v>
      </c>
      <c r="W245" s="185">
        <f t="shared" ca="1" si="93"/>
        <v>84.687251318990477</v>
      </c>
      <c r="X245" s="185">
        <f t="shared" ca="1" si="93"/>
        <v>87.614080559065684</v>
      </c>
      <c r="Y245" s="185">
        <f t="shared" ca="1" si="93"/>
        <v>90.798644982794656</v>
      </c>
      <c r="Z245" s="185">
        <f t="shared" ca="1" si="93"/>
        <v>94.296098294616598</v>
      </c>
      <c r="AA245" s="185">
        <f t="shared" ca="1" si="94"/>
        <v>98.383078326376292</v>
      </c>
      <c r="AB245" s="185">
        <f t="shared" ca="1" si="94"/>
        <v>102.82988702393941</v>
      </c>
      <c r="AC245" s="185">
        <f t="shared" ca="1" si="94"/>
        <v>107.53297645433057</v>
      </c>
      <c r="AD245" s="185">
        <f t="shared" ca="1" si="94"/>
        <v>111.8011772540454</v>
      </c>
      <c r="AE245" s="185">
        <f t="shared" ca="1" si="94"/>
        <v>116.28692515612097</v>
      </c>
      <c r="AF245" s="185">
        <f t="shared" ca="1" si="94"/>
        <v>120.78273332459263</v>
      </c>
      <c r="AG245" s="185">
        <f t="shared" ca="1" si="94"/>
        <v>124.9173122468214</v>
      </c>
      <c r="AH245" s="185">
        <f t="shared" ca="1" si="94"/>
        <v>129.13500970502528</v>
      </c>
      <c r="AI245" s="185">
        <f t="shared" ca="1" si="94"/>
        <v>133.45518866039401</v>
      </c>
      <c r="AJ245" s="185">
        <f t="shared" ca="1" si="94"/>
        <v>137.92193436192017</v>
      </c>
      <c r="AK245" s="185">
        <f t="shared" ca="1" si="94"/>
        <v>142.37135823388877</v>
      </c>
      <c r="AL245" s="185">
        <f t="shared" ca="1" si="94"/>
        <v>147.15444987665435</v>
      </c>
      <c r="AM245" s="185">
        <f t="shared" ca="1" si="94"/>
        <v>174.23766717443851</v>
      </c>
      <c r="AN245" s="185">
        <f t="shared" ca="1" si="94"/>
        <v>207.5059454417557</v>
      </c>
      <c r="AO245" s="185">
        <f t="shared" ca="1" si="94"/>
        <v>266.82659751193427</v>
      </c>
      <c r="AP245" s="185">
        <f t="shared" ca="1" si="94"/>
        <v>327.17809307703618</v>
      </c>
    </row>
    <row r="246" spans="1:42">
      <c r="A246" s="57" t="str">
        <f>'[4]TS BYDem'!A185</f>
        <v>*</v>
      </c>
      <c r="B246" s="185" t="s">
        <v>288</v>
      </c>
      <c r="C246" s="185" t="s">
        <v>137</v>
      </c>
      <c r="D246" s="185" t="str">
        <f>'[4]TS BYDem'!D185</f>
        <v>IOTS</v>
      </c>
      <c r="E246" s="185" t="s">
        <v>137</v>
      </c>
      <c r="F246" s="185" t="s">
        <v>137</v>
      </c>
      <c r="G246" s="185" t="s">
        <v>137</v>
      </c>
      <c r="H246" s="185" t="s">
        <v>137</v>
      </c>
      <c r="I246" s="185">
        <v>0</v>
      </c>
      <c r="J246" s="185">
        <f>INDEX('[4]TS BYDem'!$J$10:$J$203,MATCH(D246,'[4]TS BYDem'!$D$10:$D$203,0))</f>
        <v>73.690487252999532</v>
      </c>
      <c r="K246" s="185">
        <f t="shared" ca="1" si="93"/>
        <v>75.742566193741837</v>
      </c>
      <c r="L246" s="185">
        <f t="shared" ca="1" si="93"/>
        <v>77.193858547604464</v>
      </c>
      <c r="M246" s="185">
        <f t="shared" ca="1" si="93"/>
        <v>78.267464426453699</v>
      </c>
      <c r="N246" s="185">
        <f t="shared" ca="1" si="93"/>
        <v>79.076032654651428</v>
      </c>
      <c r="O246" s="185">
        <f t="shared" ca="1" si="93"/>
        <v>79.683397566002739</v>
      </c>
      <c r="P246" s="185">
        <f t="shared" ca="1" si="93"/>
        <v>80.601485484552327</v>
      </c>
      <c r="Q246" s="185">
        <f t="shared" ca="1" si="93"/>
        <v>80.515121385874863</v>
      </c>
      <c r="R246" s="185">
        <f t="shared" ca="1" si="93"/>
        <v>72.970466374235784</v>
      </c>
      <c r="S246" s="185">
        <f t="shared" ca="1" si="93"/>
        <v>75.653145794294957</v>
      </c>
      <c r="T246" s="185">
        <f t="shared" ca="1" si="93"/>
        <v>77.726907851355719</v>
      </c>
      <c r="U246" s="185">
        <f t="shared" ca="1" si="93"/>
        <v>79.757977299743303</v>
      </c>
      <c r="V246" s="185">
        <f t="shared" ca="1" si="93"/>
        <v>81.85277832003149</v>
      </c>
      <c r="W246" s="185">
        <f t="shared" ca="1" si="93"/>
        <v>84.687251318990477</v>
      </c>
      <c r="X246" s="185">
        <f t="shared" ca="1" si="93"/>
        <v>87.614080559065684</v>
      </c>
      <c r="Y246" s="185">
        <f t="shared" ca="1" si="93"/>
        <v>90.798644982794656</v>
      </c>
      <c r="Z246" s="185">
        <f t="shared" ca="1" si="93"/>
        <v>94.296098294616598</v>
      </c>
      <c r="AA246" s="185">
        <f t="shared" ca="1" si="94"/>
        <v>98.383078326376292</v>
      </c>
      <c r="AB246" s="185">
        <f t="shared" ca="1" si="94"/>
        <v>102.82988702393941</v>
      </c>
      <c r="AC246" s="185">
        <f t="shared" ca="1" si="94"/>
        <v>107.53297645433057</v>
      </c>
      <c r="AD246" s="185">
        <f t="shared" ca="1" si="94"/>
        <v>111.8011772540454</v>
      </c>
      <c r="AE246" s="185">
        <f t="shared" ca="1" si="94"/>
        <v>116.28692515612097</v>
      </c>
      <c r="AF246" s="185">
        <f t="shared" ca="1" si="94"/>
        <v>120.78273332459263</v>
      </c>
      <c r="AG246" s="185">
        <f t="shared" ca="1" si="94"/>
        <v>124.9173122468214</v>
      </c>
      <c r="AH246" s="185">
        <f t="shared" ca="1" si="94"/>
        <v>129.13500970502528</v>
      </c>
      <c r="AI246" s="185">
        <f t="shared" ca="1" si="94"/>
        <v>133.45518866039401</v>
      </c>
      <c r="AJ246" s="185">
        <f t="shared" ca="1" si="94"/>
        <v>137.92193436192017</v>
      </c>
      <c r="AK246" s="185">
        <f t="shared" ca="1" si="94"/>
        <v>142.37135823388877</v>
      </c>
      <c r="AL246" s="185">
        <f t="shared" ca="1" si="94"/>
        <v>147.15444987665435</v>
      </c>
      <c r="AM246" s="185">
        <f t="shared" ca="1" si="94"/>
        <v>174.23766717443851</v>
      </c>
      <c r="AN246" s="185">
        <f t="shared" ca="1" si="94"/>
        <v>207.5059454417557</v>
      </c>
      <c r="AO246" s="185">
        <f t="shared" ca="1" si="94"/>
        <v>266.82659751193427</v>
      </c>
      <c r="AP246" s="185">
        <f t="shared" ref="L246:AP253" ca="1" si="99">AP$230/AO$230*AO246</f>
        <v>327.17809307703618</v>
      </c>
    </row>
    <row r="247" spans="1:42">
      <c r="A247" s="57" t="str">
        <f>'[4]TS BYDem'!A186</f>
        <v>*</v>
      </c>
      <c r="B247" s="185" t="s">
        <v>288</v>
      </c>
      <c r="C247" s="185" t="s">
        <v>137</v>
      </c>
      <c r="D247" s="185" t="str">
        <f>'[4]TS BYDem'!D186</f>
        <v>IOTS</v>
      </c>
      <c r="E247" s="185" t="s">
        <v>137</v>
      </c>
      <c r="F247" s="185" t="s">
        <v>137</v>
      </c>
      <c r="G247" s="185" t="s">
        <v>137</v>
      </c>
      <c r="H247" s="185" t="s">
        <v>137</v>
      </c>
      <c r="I247" s="185">
        <v>0</v>
      </c>
      <c r="J247" s="185">
        <f>INDEX('[4]TS BYDem'!$J$10:$J$203,MATCH(D247,'[4]TS BYDem'!$D$10:$D$203,0))</f>
        <v>73.690487252999532</v>
      </c>
      <c r="K247" s="185">
        <f t="shared" ca="1" si="93"/>
        <v>75.742566193741837</v>
      </c>
      <c r="L247" s="185">
        <f t="shared" ca="1" si="99"/>
        <v>77.193858547604464</v>
      </c>
      <c r="M247" s="185">
        <f t="shared" ca="1" si="99"/>
        <v>78.267464426453699</v>
      </c>
      <c r="N247" s="185">
        <f t="shared" ca="1" si="99"/>
        <v>79.076032654651428</v>
      </c>
      <c r="O247" s="185">
        <f t="shared" ca="1" si="99"/>
        <v>79.683397566002739</v>
      </c>
      <c r="P247" s="185">
        <f t="shared" ca="1" si="99"/>
        <v>80.601485484552327</v>
      </c>
      <c r="Q247" s="185">
        <f t="shared" ca="1" si="99"/>
        <v>80.515121385874863</v>
      </c>
      <c r="R247" s="185">
        <f t="shared" ca="1" si="99"/>
        <v>72.970466374235784</v>
      </c>
      <c r="S247" s="185">
        <f t="shared" ca="1" si="99"/>
        <v>75.653145794294957</v>
      </c>
      <c r="T247" s="185">
        <f t="shared" ca="1" si="99"/>
        <v>77.726907851355719</v>
      </c>
      <c r="U247" s="185">
        <f t="shared" ca="1" si="99"/>
        <v>79.757977299743303</v>
      </c>
      <c r="V247" s="185">
        <f t="shared" ca="1" si="99"/>
        <v>81.85277832003149</v>
      </c>
      <c r="W247" s="185">
        <f t="shared" ca="1" si="99"/>
        <v>84.687251318990477</v>
      </c>
      <c r="X247" s="185">
        <f t="shared" ca="1" si="99"/>
        <v>87.614080559065684</v>
      </c>
      <c r="Y247" s="185">
        <f t="shared" ca="1" si="99"/>
        <v>90.798644982794656</v>
      </c>
      <c r="Z247" s="185">
        <f t="shared" ca="1" si="99"/>
        <v>94.296098294616598</v>
      </c>
      <c r="AA247" s="185">
        <f t="shared" ca="1" si="99"/>
        <v>98.383078326376292</v>
      </c>
      <c r="AB247" s="185">
        <f t="shared" ca="1" si="99"/>
        <v>102.82988702393941</v>
      </c>
      <c r="AC247" s="185">
        <f t="shared" ca="1" si="99"/>
        <v>107.53297645433057</v>
      </c>
      <c r="AD247" s="185">
        <f t="shared" ca="1" si="99"/>
        <v>111.8011772540454</v>
      </c>
      <c r="AE247" s="185">
        <f t="shared" ca="1" si="99"/>
        <v>116.28692515612097</v>
      </c>
      <c r="AF247" s="185">
        <f t="shared" ca="1" si="99"/>
        <v>120.78273332459263</v>
      </c>
      <c r="AG247" s="185">
        <f t="shared" ca="1" si="99"/>
        <v>124.9173122468214</v>
      </c>
      <c r="AH247" s="185">
        <f t="shared" ca="1" si="99"/>
        <v>129.13500970502528</v>
      </c>
      <c r="AI247" s="185">
        <f t="shared" ca="1" si="99"/>
        <v>133.45518866039401</v>
      </c>
      <c r="AJ247" s="185">
        <f t="shared" ca="1" si="99"/>
        <v>137.92193436192017</v>
      </c>
      <c r="AK247" s="185">
        <f t="shared" ca="1" si="99"/>
        <v>142.37135823388877</v>
      </c>
      <c r="AL247" s="185">
        <f t="shared" ca="1" si="99"/>
        <v>147.15444987665435</v>
      </c>
      <c r="AM247" s="185">
        <f t="shared" ca="1" si="99"/>
        <v>174.23766717443851</v>
      </c>
      <c r="AN247" s="185">
        <f t="shared" ca="1" si="99"/>
        <v>207.5059454417557</v>
      </c>
      <c r="AO247" s="185">
        <f t="shared" ca="1" si="99"/>
        <v>266.82659751193427</v>
      </c>
      <c r="AP247" s="185">
        <f t="shared" ca="1" si="99"/>
        <v>327.17809307703618</v>
      </c>
    </row>
    <row r="248" spans="1:42">
      <c r="A248" s="57" t="str">
        <f>'[4]TS BYDem'!A187</f>
        <v>*</v>
      </c>
      <c r="B248" s="185" t="s">
        <v>288</v>
      </c>
      <c r="C248" s="185" t="s">
        <v>137</v>
      </c>
      <c r="D248" s="185" t="str">
        <f>'[4]TS BYDem'!D187</f>
        <v>IOTS</v>
      </c>
      <c r="E248" s="185" t="s">
        <v>137</v>
      </c>
      <c r="F248" s="185" t="s">
        <v>137</v>
      </c>
      <c r="G248" s="185" t="s">
        <v>137</v>
      </c>
      <c r="H248" s="185" t="s">
        <v>137</v>
      </c>
      <c r="I248" s="185">
        <v>0</v>
      </c>
      <c r="J248" s="185">
        <f>INDEX('[4]TS BYDem'!$J$10:$J$203,MATCH(D248,'[4]TS BYDem'!$D$10:$D$203,0))</f>
        <v>73.690487252999532</v>
      </c>
      <c r="K248" s="185">
        <f t="shared" ca="1" si="93"/>
        <v>75.742566193741837</v>
      </c>
      <c r="L248" s="185">
        <f t="shared" ca="1" si="99"/>
        <v>77.193858547604464</v>
      </c>
      <c r="M248" s="185">
        <f t="shared" ca="1" si="99"/>
        <v>78.267464426453699</v>
      </c>
      <c r="N248" s="185">
        <f t="shared" ca="1" si="99"/>
        <v>79.076032654651428</v>
      </c>
      <c r="O248" s="185">
        <f t="shared" ca="1" si="99"/>
        <v>79.683397566002739</v>
      </c>
      <c r="P248" s="185">
        <f t="shared" ca="1" si="99"/>
        <v>80.601485484552327</v>
      </c>
      <c r="Q248" s="185">
        <f t="shared" ca="1" si="99"/>
        <v>80.515121385874863</v>
      </c>
      <c r="R248" s="185">
        <f t="shared" ca="1" si="99"/>
        <v>72.970466374235784</v>
      </c>
      <c r="S248" s="185">
        <f t="shared" ca="1" si="99"/>
        <v>75.653145794294957</v>
      </c>
      <c r="T248" s="185">
        <f t="shared" ca="1" si="99"/>
        <v>77.726907851355719</v>
      </c>
      <c r="U248" s="185">
        <f t="shared" ca="1" si="99"/>
        <v>79.757977299743303</v>
      </c>
      <c r="V248" s="185">
        <f t="shared" ca="1" si="99"/>
        <v>81.85277832003149</v>
      </c>
      <c r="W248" s="185">
        <f t="shared" ca="1" si="99"/>
        <v>84.687251318990477</v>
      </c>
      <c r="X248" s="185">
        <f t="shared" ca="1" si="99"/>
        <v>87.614080559065684</v>
      </c>
      <c r="Y248" s="185">
        <f t="shared" ca="1" si="99"/>
        <v>90.798644982794656</v>
      </c>
      <c r="Z248" s="185">
        <f t="shared" ca="1" si="99"/>
        <v>94.296098294616598</v>
      </c>
      <c r="AA248" s="185">
        <f t="shared" ca="1" si="99"/>
        <v>98.383078326376292</v>
      </c>
      <c r="AB248" s="185">
        <f t="shared" ca="1" si="99"/>
        <v>102.82988702393941</v>
      </c>
      <c r="AC248" s="185">
        <f t="shared" ca="1" si="99"/>
        <v>107.53297645433057</v>
      </c>
      <c r="AD248" s="185">
        <f t="shared" ca="1" si="99"/>
        <v>111.8011772540454</v>
      </c>
      <c r="AE248" s="185">
        <f t="shared" ca="1" si="99"/>
        <v>116.28692515612097</v>
      </c>
      <c r="AF248" s="185">
        <f t="shared" ca="1" si="99"/>
        <v>120.78273332459263</v>
      </c>
      <c r="AG248" s="185">
        <f t="shared" ca="1" si="99"/>
        <v>124.9173122468214</v>
      </c>
      <c r="AH248" s="185">
        <f t="shared" ca="1" si="99"/>
        <v>129.13500970502528</v>
      </c>
      <c r="AI248" s="185">
        <f t="shared" ca="1" si="99"/>
        <v>133.45518866039401</v>
      </c>
      <c r="AJ248" s="185">
        <f t="shared" ca="1" si="99"/>
        <v>137.92193436192017</v>
      </c>
      <c r="AK248" s="185">
        <f t="shared" ca="1" si="99"/>
        <v>142.37135823388877</v>
      </c>
      <c r="AL248" s="185">
        <f t="shared" ca="1" si="99"/>
        <v>147.15444987665435</v>
      </c>
      <c r="AM248" s="185">
        <f t="shared" ca="1" si="99"/>
        <v>174.23766717443851</v>
      </c>
      <c r="AN248" s="185">
        <f t="shared" ca="1" si="99"/>
        <v>207.5059454417557</v>
      </c>
      <c r="AO248" s="185">
        <f t="shared" ca="1" si="99"/>
        <v>266.82659751193427</v>
      </c>
      <c r="AP248" s="185">
        <f t="shared" ca="1" si="99"/>
        <v>327.17809307703618</v>
      </c>
    </row>
    <row r="249" spans="1:42">
      <c r="A249" s="57" t="str">
        <f>'[4]TS BYDem'!A184</f>
        <v>*</v>
      </c>
      <c r="B249" s="185" t="s">
        <v>288</v>
      </c>
      <c r="C249" s="185" t="s">
        <v>137</v>
      </c>
      <c r="D249" s="185" t="str">
        <f>'[4]TS BYDem'!D184</f>
        <v>IOTS</v>
      </c>
      <c r="E249" s="185" t="s">
        <v>137</v>
      </c>
      <c r="F249" s="185" t="s">
        <v>137</v>
      </c>
      <c r="G249" s="185" t="s">
        <v>137</v>
      </c>
      <c r="H249" s="185" t="s">
        <v>137</v>
      </c>
      <c r="I249" s="185">
        <v>0</v>
      </c>
      <c r="J249" s="185">
        <f>INDEX('[4]TS BYDem'!$J$10:$J$203,MATCH(D249,'[4]TS BYDem'!$D$10:$D$203,0))</f>
        <v>73.690487252999532</v>
      </c>
      <c r="K249" s="185">
        <f t="shared" ca="1" si="93"/>
        <v>75.742566193741837</v>
      </c>
      <c r="L249" s="185">
        <f t="shared" ca="1" si="99"/>
        <v>77.193858547604464</v>
      </c>
      <c r="M249" s="185">
        <f t="shared" ca="1" si="99"/>
        <v>78.267464426453699</v>
      </c>
      <c r="N249" s="185">
        <f t="shared" ca="1" si="99"/>
        <v>79.076032654651428</v>
      </c>
      <c r="O249" s="185">
        <f t="shared" ca="1" si="99"/>
        <v>79.683397566002739</v>
      </c>
      <c r="P249" s="185">
        <f t="shared" ca="1" si="99"/>
        <v>80.601485484552327</v>
      </c>
      <c r="Q249" s="185">
        <f t="shared" ca="1" si="99"/>
        <v>80.515121385874863</v>
      </c>
      <c r="R249" s="185">
        <f t="shared" ca="1" si="99"/>
        <v>72.970466374235784</v>
      </c>
      <c r="S249" s="185">
        <f t="shared" ca="1" si="99"/>
        <v>75.653145794294957</v>
      </c>
      <c r="T249" s="185">
        <f t="shared" ca="1" si="99"/>
        <v>77.726907851355719</v>
      </c>
      <c r="U249" s="185">
        <f t="shared" ca="1" si="99"/>
        <v>79.757977299743303</v>
      </c>
      <c r="V249" s="185">
        <f t="shared" ca="1" si="99"/>
        <v>81.85277832003149</v>
      </c>
      <c r="W249" s="185">
        <f t="shared" ca="1" si="99"/>
        <v>84.687251318990477</v>
      </c>
      <c r="X249" s="185">
        <f t="shared" ca="1" si="99"/>
        <v>87.614080559065684</v>
      </c>
      <c r="Y249" s="185">
        <f t="shared" ca="1" si="99"/>
        <v>90.798644982794656</v>
      </c>
      <c r="Z249" s="185">
        <f t="shared" ca="1" si="99"/>
        <v>94.296098294616598</v>
      </c>
      <c r="AA249" s="185">
        <f t="shared" ca="1" si="99"/>
        <v>98.383078326376292</v>
      </c>
      <c r="AB249" s="185">
        <f t="shared" ca="1" si="99"/>
        <v>102.82988702393941</v>
      </c>
      <c r="AC249" s="185">
        <f t="shared" ca="1" si="99"/>
        <v>107.53297645433057</v>
      </c>
      <c r="AD249" s="185">
        <f t="shared" ca="1" si="99"/>
        <v>111.8011772540454</v>
      </c>
      <c r="AE249" s="185">
        <f t="shared" ca="1" si="99"/>
        <v>116.28692515612097</v>
      </c>
      <c r="AF249" s="185">
        <f t="shared" ca="1" si="99"/>
        <v>120.78273332459263</v>
      </c>
      <c r="AG249" s="185">
        <f t="shared" ca="1" si="99"/>
        <v>124.9173122468214</v>
      </c>
      <c r="AH249" s="185">
        <f t="shared" ca="1" si="99"/>
        <v>129.13500970502528</v>
      </c>
      <c r="AI249" s="185">
        <f t="shared" ca="1" si="99"/>
        <v>133.45518866039401</v>
      </c>
      <c r="AJ249" s="185">
        <f t="shared" ca="1" si="99"/>
        <v>137.92193436192017</v>
      </c>
      <c r="AK249" s="185">
        <f t="shared" ca="1" si="99"/>
        <v>142.37135823388877</v>
      </c>
      <c r="AL249" s="185">
        <f t="shared" ca="1" si="99"/>
        <v>147.15444987665435</v>
      </c>
      <c r="AM249" s="185">
        <f t="shared" ca="1" si="99"/>
        <v>174.23766717443851</v>
      </c>
      <c r="AN249" s="185">
        <f t="shared" ca="1" si="99"/>
        <v>207.5059454417557</v>
      </c>
      <c r="AO249" s="185">
        <f t="shared" ca="1" si="99"/>
        <v>266.82659751193427</v>
      </c>
      <c r="AP249" s="185">
        <f t="shared" ca="1" si="99"/>
        <v>327.17809307703618</v>
      </c>
    </row>
    <row r="250" spans="1:42">
      <c r="A250" s="57" t="str">
        <f>'[4]TS BYDem'!A185</f>
        <v>*</v>
      </c>
      <c r="B250" s="185" t="s">
        <v>288</v>
      </c>
      <c r="C250" s="185" t="s">
        <v>137</v>
      </c>
      <c r="D250" s="185" t="str">
        <f>'[4]TS BYDem'!D185</f>
        <v>IOTS</v>
      </c>
      <c r="E250" s="185" t="s">
        <v>137</v>
      </c>
      <c r="F250" s="185" t="s">
        <v>137</v>
      </c>
      <c r="G250" s="185" t="s">
        <v>137</v>
      </c>
      <c r="H250" s="185" t="s">
        <v>137</v>
      </c>
      <c r="I250" s="185">
        <v>0</v>
      </c>
      <c r="J250" s="185">
        <f>INDEX('[4]TS BYDem'!$J$10:$J$203,MATCH(D250,'[4]TS BYDem'!$D$10:$D$203,0))</f>
        <v>73.690487252999532</v>
      </c>
      <c r="K250" s="185">
        <f t="shared" ca="1" si="93"/>
        <v>75.742566193741837</v>
      </c>
      <c r="L250" s="185">
        <f t="shared" ca="1" si="99"/>
        <v>77.193858547604464</v>
      </c>
      <c r="M250" s="185">
        <f t="shared" ca="1" si="99"/>
        <v>78.267464426453699</v>
      </c>
      <c r="N250" s="185">
        <f t="shared" ca="1" si="99"/>
        <v>79.076032654651428</v>
      </c>
      <c r="O250" s="185">
        <f t="shared" ca="1" si="99"/>
        <v>79.683397566002739</v>
      </c>
      <c r="P250" s="185">
        <f t="shared" ca="1" si="99"/>
        <v>80.601485484552327</v>
      </c>
      <c r="Q250" s="185">
        <f t="shared" ca="1" si="99"/>
        <v>80.515121385874863</v>
      </c>
      <c r="R250" s="185">
        <f t="shared" ca="1" si="99"/>
        <v>72.970466374235784</v>
      </c>
      <c r="S250" s="185">
        <f t="shared" ca="1" si="99"/>
        <v>75.653145794294957</v>
      </c>
      <c r="T250" s="185">
        <f t="shared" ca="1" si="99"/>
        <v>77.726907851355719</v>
      </c>
      <c r="U250" s="185">
        <f t="shared" ca="1" si="99"/>
        <v>79.757977299743303</v>
      </c>
      <c r="V250" s="185">
        <f t="shared" ca="1" si="99"/>
        <v>81.85277832003149</v>
      </c>
      <c r="W250" s="185">
        <f t="shared" ca="1" si="99"/>
        <v>84.687251318990477</v>
      </c>
      <c r="X250" s="185">
        <f t="shared" ca="1" si="99"/>
        <v>87.614080559065684</v>
      </c>
      <c r="Y250" s="185">
        <f t="shared" ca="1" si="99"/>
        <v>90.798644982794656</v>
      </c>
      <c r="Z250" s="185">
        <f t="shared" ca="1" si="99"/>
        <v>94.296098294616598</v>
      </c>
      <c r="AA250" s="185">
        <f t="shared" ca="1" si="99"/>
        <v>98.383078326376292</v>
      </c>
      <c r="AB250" s="185">
        <f t="shared" ca="1" si="99"/>
        <v>102.82988702393941</v>
      </c>
      <c r="AC250" s="185">
        <f t="shared" ca="1" si="99"/>
        <v>107.53297645433057</v>
      </c>
      <c r="AD250" s="185">
        <f t="shared" ca="1" si="99"/>
        <v>111.8011772540454</v>
      </c>
      <c r="AE250" s="185">
        <f t="shared" ca="1" si="99"/>
        <v>116.28692515612097</v>
      </c>
      <c r="AF250" s="185">
        <f t="shared" ca="1" si="99"/>
        <v>120.78273332459263</v>
      </c>
      <c r="AG250" s="185">
        <f t="shared" ca="1" si="99"/>
        <v>124.9173122468214</v>
      </c>
      <c r="AH250" s="185">
        <f t="shared" ca="1" si="99"/>
        <v>129.13500970502528</v>
      </c>
      <c r="AI250" s="185">
        <f t="shared" ca="1" si="99"/>
        <v>133.45518866039401</v>
      </c>
      <c r="AJ250" s="185">
        <f t="shared" ca="1" si="99"/>
        <v>137.92193436192017</v>
      </c>
      <c r="AK250" s="185">
        <f t="shared" ca="1" si="99"/>
        <v>142.37135823388877</v>
      </c>
      <c r="AL250" s="185">
        <f t="shared" ca="1" si="99"/>
        <v>147.15444987665435</v>
      </c>
      <c r="AM250" s="185">
        <f t="shared" ca="1" si="99"/>
        <v>174.23766717443851</v>
      </c>
      <c r="AN250" s="185">
        <f t="shared" ca="1" si="99"/>
        <v>207.5059454417557</v>
      </c>
      <c r="AO250" s="185">
        <f t="shared" ca="1" si="99"/>
        <v>266.82659751193427</v>
      </c>
      <c r="AP250" s="185">
        <f t="shared" ca="1" si="99"/>
        <v>327.17809307703618</v>
      </c>
    </row>
    <row r="251" spans="1:42">
      <c r="A251" s="57" t="str">
        <f>'[4]TS BYDem'!A186</f>
        <v>*</v>
      </c>
      <c r="B251" s="185" t="s">
        <v>288</v>
      </c>
      <c r="C251" s="185" t="s">
        <v>137</v>
      </c>
      <c r="D251" s="185" t="str">
        <f>'[4]TS BYDem'!D186</f>
        <v>IOTS</v>
      </c>
      <c r="E251" s="185" t="s">
        <v>137</v>
      </c>
      <c r="F251" s="185" t="s">
        <v>137</v>
      </c>
      <c r="G251" s="185" t="s">
        <v>137</v>
      </c>
      <c r="H251" s="185" t="s">
        <v>137</v>
      </c>
      <c r="I251" s="185">
        <v>0</v>
      </c>
      <c r="J251" s="185">
        <f>INDEX('[4]TS BYDem'!$J$10:$J$203,MATCH(D251,'[4]TS BYDem'!$D$10:$D$203,0))</f>
        <v>73.690487252999532</v>
      </c>
      <c r="K251" s="185">
        <f t="shared" ca="1" si="93"/>
        <v>75.742566193741837</v>
      </c>
      <c r="L251" s="185">
        <f t="shared" ca="1" si="99"/>
        <v>77.193858547604464</v>
      </c>
      <c r="M251" s="185">
        <f t="shared" ca="1" si="99"/>
        <v>78.267464426453699</v>
      </c>
      <c r="N251" s="185">
        <f t="shared" ca="1" si="99"/>
        <v>79.076032654651428</v>
      </c>
      <c r="O251" s="185">
        <f t="shared" ca="1" si="99"/>
        <v>79.683397566002739</v>
      </c>
      <c r="P251" s="185">
        <f t="shared" ca="1" si="99"/>
        <v>80.601485484552327</v>
      </c>
      <c r="Q251" s="185">
        <f t="shared" ca="1" si="99"/>
        <v>80.515121385874863</v>
      </c>
      <c r="R251" s="185">
        <f t="shared" ca="1" si="99"/>
        <v>72.970466374235784</v>
      </c>
      <c r="S251" s="185">
        <f t="shared" ca="1" si="99"/>
        <v>75.653145794294957</v>
      </c>
      <c r="T251" s="185">
        <f t="shared" ca="1" si="99"/>
        <v>77.726907851355719</v>
      </c>
      <c r="U251" s="185">
        <f t="shared" ca="1" si="99"/>
        <v>79.757977299743303</v>
      </c>
      <c r="V251" s="185">
        <f t="shared" ca="1" si="99"/>
        <v>81.85277832003149</v>
      </c>
      <c r="W251" s="185">
        <f t="shared" ca="1" si="99"/>
        <v>84.687251318990477</v>
      </c>
      <c r="X251" s="185">
        <f t="shared" ca="1" si="99"/>
        <v>87.614080559065684</v>
      </c>
      <c r="Y251" s="185">
        <f t="shared" ca="1" si="99"/>
        <v>90.798644982794656</v>
      </c>
      <c r="Z251" s="185">
        <f t="shared" ca="1" si="99"/>
        <v>94.296098294616598</v>
      </c>
      <c r="AA251" s="185">
        <f t="shared" ca="1" si="99"/>
        <v>98.383078326376292</v>
      </c>
      <c r="AB251" s="185">
        <f t="shared" ca="1" si="99"/>
        <v>102.82988702393941</v>
      </c>
      <c r="AC251" s="185">
        <f t="shared" ca="1" si="99"/>
        <v>107.53297645433057</v>
      </c>
      <c r="AD251" s="185">
        <f t="shared" ca="1" si="99"/>
        <v>111.8011772540454</v>
      </c>
      <c r="AE251" s="185">
        <f t="shared" ca="1" si="99"/>
        <v>116.28692515612097</v>
      </c>
      <c r="AF251" s="185">
        <f t="shared" ca="1" si="99"/>
        <v>120.78273332459263</v>
      </c>
      <c r="AG251" s="185">
        <f t="shared" ca="1" si="99"/>
        <v>124.9173122468214</v>
      </c>
      <c r="AH251" s="185">
        <f t="shared" ca="1" si="99"/>
        <v>129.13500970502528</v>
      </c>
      <c r="AI251" s="185">
        <f t="shared" ca="1" si="99"/>
        <v>133.45518866039401</v>
      </c>
      <c r="AJ251" s="185">
        <f t="shared" ca="1" si="99"/>
        <v>137.92193436192017</v>
      </c>
      <c r="AK251" s="185">
        <f t="shared" ca="1" si="99"/>
        <v>142.37135823388877</v>
      </c>
      <c r="AL251" s="185">
        <f t="shared" ca="1" si="99"/>
        <v>147.15444987665435</v>
      </c>
      <c r="AM251" s="185">
        <f t="shared" ca="1" si="99"/>
        <v>174.23766717443851</v>
      </c>
      <c r="AN251" s="185">
        <f t="shared" ca="1" si="99"/>
        <v>207.5059454417557</v>
      </c>
      <c r="AO251" s="185">
        <f t="shared" ca="1" si="99"/>
        <v>266.82659751193427</v>
      </c>
      <c r="AP251" s="185">
        <f t="shared" ca="1" si="99"/>
        <v>327.17809307703618</v>
      </c>
    </row>
    <row r="252" spans="1:42">
      <c r="A252" s="57" t="str">
        <f>'[4]TS BYDem'!A187</f>
        <v>*</v>
      </c>
      <c r="B252" s="185" t="s">
        <v>288</v>
      </c>
      <c r="C252" s="185" t="s">
        <v>137</v>
      </c>
      <c r="D252" s="185" t="str">
        <f>'[4]TS BYDem'!D187</f>
        <v>IOTS</v>
      </c>
      <c r="E252" s="185" t="s">
        <v>137</v>
      </c>
      <c r="F252" s="185" t="s">
        <v>137</v>
      </c>
      <c r="G252" s="185" t="s">
        <v>137</v>
      </c>
      <c r="H252" s="185" t="s">
        <v>137</v>
      </c>
      <c r="I252" s="185">
        <v>0</v>
      </c>
      <c r="J252" s="185">
        <f>INDEX('[4]TS BYDem'!$J$10:$J$203,MATCH(D252,'[4]TS BYDem'!$D$10:$D$203,0))</f>
        <v>73.690487252999532</v>
      </c>
      <c r="K252" s="185">
        <f t="shared" ca="1" si="93"/>
        <v>75.742566193741837</v>
      </c>
      <c r="L252" s="185">
        <f t="shared" ca="1" si="99"/>
        <v>77.193858547604464</v>
      </c>
      <c r="M252" s="185">
        <f t="shared" ca="1" si="99"/>
        <v>78.267464426453699</v>
      </c>
      <c r="N252" s="185">
        <f t="shared" ca="1" si="99"/>
        <v>79.076032654651428</v>
      </c>
      <c r="O252" s="185">
        <f t="shared" ca="1" si="99"/>
        <v>79.683397566002739</v>
      </c>
      <c r="P252" s="185">
        <f t="shared" ca="1" si="99"/>
        <v>80.601485484552327</v>
      </c>
      <c r="Q252" s="185">
        <f t="shared" ca="1" si="99"/>
        <v>80.515121385874863</v>
      </c>
      <c r="R252" s="185">
        <f t="shared" ca="1" si="99"/>
        <v>72.970466374235784</v>
      </c>
      <c r="S252" s="185">
        <f t="shared" ca="1" si="99"/>
        <v>75.653145794294957</v>
      </c>
      <c r="T252" s="185">
        <f t="shared" ca="1" si="99"/>
        <v>77.726907851355719</v>
      </c>
      <c r="U252" s="185">
        <f t="shared" ca="1" si="99"/>
        <v>79.757977299743303</v>
      </c>
      <c r="V252" s="185">
        <f t="shared" ca="1" si="99"/>
        <v>81.85277832003149</v>
      </c>
      <c r="W252" s="185">
        <f t="shared" ca="1" si="99"/>
        <v>84.687251318990477</v>
      </c>
      <c r="X252" s="185">
        <f t="shared" ca="1" si="99"/>
        <v>87.614080559065684</v>
      </c>
      <c r="Y252" s="185">
        <f t="shared" ca="1" si="99"/>
        <v>90.798644982794656</v>
      </c>
      <c r="Z252" s="185">
        <f t="shared" ca="1" si="99"/>
        <v>94.296098294616598</v>
      </c>
      <c r="AA252" s="185">
        <f t="shared" ca="1" si="99"/>
        <v>98.383078326376292</v>
      </c>
      <c r="AB252" s="185">
        <f t="shared" ca="1" si="99"/>
        <v>102.82988702393941</v>
      </c>
      <c r="AC252" s="185">
        <f t="shared" ca="1" si="99"/>
        <v>107.53297645433057</v>
      </c>
      <c r="AD252" s="185">
        <f t="shared" ca="1" si="99"/>
        <v>111.8011772540454</v>
      </c>
      <c r="AE252" s="185">
        <f t="shared" ca="1" si="99"/>
        <v>116.28692515612097</v>
      </c>
      <c r="AF252" s="185">
        <f t="shared" ca="1" si="99"/>
        <v>120.78273332459263</v>
      </c>
      <c r="AG252" s="185">
        <f t="shared" ca="1" si="99"/>
        <v>124.9173122468214</v>
      </c>
      <c r="AH252" s="185">
        <f t="shared" ca="1" si="99"/>
        <v>129.13500970502528</v>
      </c>
      <c r="AI252" s="185">
        <f t="shared" ca="1" si="99"/>
        <v>133.45518866039401</v>
      </c>
      <c r="AJ252" s="185">
        <f t="shared" ca="1" si="99"/>
        <v>137.92193436192017</v>
      </c>
      <c r="AK252" s="185">
        <f t="shared" ca="1" si="99"/>
        <v>142.37135823388877</v>
      </c>
      <c r="AL252" s="185">
        <f t="shared" ca="1" si="99"/>
        <v>147.15444987665435</v>
      </c>
      <c r="AM252" s="185">
        <f t="shared" ca="1" si="99"/>
        <v>174.23766717443851</v>
      </c>
      <c r="AN252" s="185">
        <f t="shared" ca="1" si="99"/>
        <v>207.5059454417557</v>
      </c>
      <c r="AO252" s="185">
        <f t="shared" ca="1" si="99"/>
        <v>266.82659751193427</v>
      </c>
      <c r="AP252" s="185">
        <f t="shared" ca="1" si="99"/>
        <v>327.17809307703618</v>
      </c>
    </row>
    <row r="253" spans="1:42">
      <c r="A253" s="57" t="str">
        <f>'[4]TS BYDem'!A188</f>
        <v/>
      </c>
      <c r="B253" s="185" t="s">
        <v>288</v>
      </c>
      <c r="C253" s="185" t="s">
        <v>137</v>
      </c>
      <c r="D253" s="185" t="str">
        <f>'[4]TS BYDem'!D188</f>
        <v>IOTR</v>
      </c>
      <c r="E253" s="185" t="s">
        <v>137</v>
      </c>
      <c r="F253" s="185" t="s">
        <v>137</v>
      </c>
      <c r="G253" s="185" t="s">
        <v>137</v>
      </c>
      <c r="H253" s="185" t="s">
        <v>137</v>
      </c>
      <c r="I253" s="185">
        <v>0</v>
      </c>
      <c r="J253" s="185">
        <f>INDEX('[4]TS BYDem'!$J$10:$J$203,MATCH(D253,'[4]TS BYDem'!$D$10:$D$203,0))</f>
        <v>9.4685659246785185</v>
      </c>
      <c r="K253" s="185">
        <f t="shared" ca="1" si="93"/>
        <v>9.7322396423777064</v>
      </c>
      <c r="L253" s="185">
        <f t="shared" ca="1" si="99"/>
        <v>9.9187176782923192</v>
      </c>
      <c r="M253" s="192">
        <f t="shared" ref="M253" si="100">O253</f>
        <v>37.630000000000003</v>
      </c>
      <c r="N253" s="192">
        <f t="shared" ref="N253" si="101">O253</f>
        <v>37.630000000000003</v>
      </c>
      <c r="O253" s="192">
        <f>INDEX('[4]TS BYDem'!$O$10:$O$203,MATCH(D253,'[4]TS BYDem'!$D$10:$D$203,0))</f>
        <v>37.630000000000003</v>
      </c>
      <c r="P253" s="185">
        <f t="shared" ca="1" si="99"/>
        <v>38.063561437266841</v>
      </c>
      <c r="Q253" s="185">
        <f t="shared" ca="1" si="99"/>
        <v>38.022776516787751</v>
      </c>
      <c r="R253" s="185">
        <f t="shared" ca="1" si="99"/>
        <v>34.459859061456903</v>
      </c>
      <c r="S253" s="185">
        <f t="shared" ca="1" si="99"/>
        <v>35.726738106030894</v>
      </c>
      <c r="T253" s="185">
        <f t="shared" ca="1" si="99"/>
        <v>36.706059628341215</v>
      </c>
      <c r="U253" s="185">
        <f t="shared" ca="1" si="99"/>
        <v>37.665219825790345</v>
      </c>
      <c r="V253" s="185">
        <f t="shared" ca="1" si="99"/>
        <v>38.654476870561197</v>
      </c>
      <c r="W253" s="185">
        <f t="shared" ca="1" si="99"/>
        <v>39.993039509817109</v>
      </c>
      <c r="X253" s="185">
        <f t="shared" ca="1" si="99"/>
        <v>41.375216822384665</v>
      </c>
      <c r="Y253" s="185">
        <f t="shared" ca="1" si="99"/>
        <v>42.879108008320358</v>
      </c>
      <c r="Z253" s="185">
        <f t="shared" ca="1" si="99"/>
        <v>44.530759069193437</v>
      </c>
      <c r="AA253" s="185">
        <f t="shared" ca="1" si="99"/>
        <v>46.460810539046093</v>
      </c>
      <c r="AB253" s="185">
        <f t="shared" ca="1" si="99"/>
        <v>48.560788908451038</v>
      </c>
      <c r="AC253" s="185">
        <f t="shared" ca="1" si="99"/>
        <v>50.781794295665193</v>
      </c>
      <c r="AD253" s="185">
        <f t="shared" ca="1" si="99"/>
        <v>52.79742617130443</v>
      </c>
      <c r="AE253" s="185">
        <f t="shared" ca="1" si="99"/>
        <v>54.915793343277564</v>
      </c>
      <c r="AF253" s="185">
        <f t="shared" ca="1" si="99"/>
        <v>57.038911414886606</v>
      </c>
      <c r="AG253" s="185">
        <f t="shared" ca="1" si="99"/>
        <v>58.991441171346807</v>
      </c>
      <c r="AH253" s="185">
        <f t="shared" ca="1" si="99"/>
        <v>60.983223151033975</v>
      </c>
      <c r="AI253" s="185">
        <f t="shared" ca="1" si="99"/>
        <v>63.023401394636956</v>
      </c>
      <c r="AJ253" s="185">
        <f t="shared" ca="1" si="99"/>
        <v>65.132794892940069</v>
      </c>
      <c r="AK253" s="185">
        <f t="shared" ca="1" si="99"/>
        <v>67.234008262556912</v>
      </c>
      <c r="AL253" s="185">
        <f t="shared" ca="1" si="99"/>
        <v>69.492794208125844</v>
      </c>
      <c r="AM253" s="185">
        <f t="shared" ca="1" si="99"/>
        <v>82.282678902380397</v>
      </c>
      <c r="AN253" s="185">
        <f t="shared" ca="1" si="99"/>
        <v>97.993421032347868</v>
      </c>
      <c r="AO253" s="185">
        <f t="shared" ca="1" si="99"/>
        <v>126.00723828395077</v>
      </c>
      <c r="AP253" s="185">
        <f t="shared" ca="1" si="99"/>
        <v>154.50786510817304</v>
      </c>
    </row>
    <row r="254" spans="1:42">
      <c r="A254" s="57" t="str">
        <f>'[4]TS BYDem'!A189</f>
        <v>*</v>
      </c>
      <c r="B254" s="185" t="s">
        <v>288</v>
      </c>
      <c r="C254" s="185" t="s">
        <v>137</v>
      </c>
      <c r="D254" s="185">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4" t="str">
        <f>[5]ITEMS_Comm!B27</f>
        <v>E</v>
      </c>
      <c r="C9" s="55" t="str">
        <f>[5]ITEMS_Comm!C27</f>
        <v>RLEL</v>
      </c>
      <c r="D9" s="55" t="str">
        <f>[5]ITEMS_Comm!D27</f>
        <v>Residential - Lighting - Low Income Electrified</v>
      </c>
      <c r="E9" s="314" t="str">
        <f>[5]ITEMS_Comm!E27</f>
        <v>PJ</v>
      </c>
      <c r="F9" s="314" t="str">
        <f>[5]ITEMS_Comm!F27</f>
        <v>COM,DEM,DAYNITE,RES</v>
      </c>
    </row>
    <row r="10" spans="1:8">
      <c r="A10" s="55" t="str">
        <f>[5]ITEMS_Comm!A28</f>
        <v/>
      </c>
      <c r="B10" s="314" t="str">
        <f>[5]ITEMS_Comm!B28</f>
        <v>E</v>
      </c>
      <c r="C10" s="55" t="str">
        <f>[5]ITEMS_Comm!C28</f>
        <v>RLNL</v>
      </c>
      <c r="D10" s="55" t="str">
        <f>[5]ITEMS_Comm!D28</f>
        <v>Residential - Lighting - Low Income Electrified paraffin</v>
      </c>
      <c r="E10" s="314" t="str">
        <f>[5]ITEMS_Comm!E28</f>
        <v>PJ</v>
      </c>
      <c r="F10" s="314" t="str">
        <f>[5]ITEMS_Comm!F28</f>
        <v>COM,DEM,DAYNITE,RES</v>
      </c>
    </row>
    <row r="11" spans="1:8">
      <c r="A11" s="55" t="str">
        <f>[5]ITEMS_Comm!A29</f>
        <v/>
      </c>
      <c r="B11" s="314" t="str">
        <f>[5]ITEMS_Comm!B29</f>
        <v>E</v>
      </c>
      <c r="C11" s="55" t="str">
        <f>[5]ITEMS_Comm!C29</f>
        <v>RLEK</v>
      </c>
      <c r="D11" s="55" t="str">
        <f>[5]ITEMS_Comm!D29</f>
        <v>Residential - Cooking - Low Income Electrified</v>
      </c>
      <c r="E11" s="314" t="str">
        <f>[5]ITEMS_Comm!E29</f>
        <v>PJ</v>
      </c>
      <c r="F11" s="314" t="str">
        <f>[5]ITEMS_Comm!F29</f>
        <v>COM,DEM,DAYNITE,RES</v>
      </c>
    </row>
    <row r="12" spans="1:8">
      <c r="A12" s="55" t="str">
        <f>[5]ITEMS_Comm!A30</f>
        <v/>
      </c>
      <c r="B12" s="314" t="str">
        <f>[5]ITEMS_Comm!B30</f>
        <v>E</v>
      </c>
      <c r="C12" s="55" t="str">
        <f>[5]ITEMS_Comm!C30</f>
        <v>RLEH</v>
      </c>
      <c r="D12" s="55" t="str">
        <f>[5]ITEMS_Comm!D30</f>
        <v>Residential - Space Heating - Low Income Electrified</v>
      </c>
      <c r="E12" s="314" t="str">
        <f>[5]ITEMS_Comm!E30</f>
        <v>PJ</v>
      </c>
      <c r="F12" s="314" t="str">
        <f>[5]ITEMS_Comm!F30</f>
        <v>COM,DEM,DAYNITE,RES</v>
      </c>
    </row>
    <row r="13" spans="1:8">
      <c r="A13" s="55" t="str">
        <f>[5]ITEMS_Comm!A31</f>
        <v/>
      </c>
      <c r="B13" s="314" t="str">
        <f>[5]ITEMS_Comm!B31</f>
        <v>E</v>
      </c>
      <c r="C13" s="55" t="str">
        <f>[5]ITEMS_Comm!C31</f>
        <v>RLEWG</v>
      </c>
      <c r="D13" s="55" t="str">
        <f>[5]ITEMS_Comm!D31</f>
        <v>Residential - Water Heating Geyser - Low Income Electrified</v>
      </c>
      <c r="E13" s="314" t="str">
        <f>[5]ITEMS_Comm!E31</f>
        <v>PJ</v>
      </c>
      <c r="F13" s="314" t="str">
        <f>[5]ITEMS_Comm!F31</f>
        <v>COM,DEM,DAYNITE,RES</v>
      </c>
    </row>
    <row r="14" spans="1:8">
      <c r="A14" s="55" t="str">
        <f>[5]ITEMS_Comm!A32</f>
        <v/>
      </c>
      <c r="B14" s="314" t="str">
        <f>[5]ITEMS_Comm!B32</f>
        <v>E</v>
      </c>
      <c r="C14" s="55" t="str">
        <f>[5]ITEMS_Comm!C32</f>
        <v>RLEW</v>
      </c>
      <c r="D14" s="55" t="str">
        <f>[5]ITEMS_Comm!D32</f>
        <v>Residential - Water Heating - Low Income Electrified</v>
      </c>
      <c r="E14" s="314" t="str">
        <f>[5]ITEMS_Comm!E32</f>
        <v>PJ</v>
      </c>
      <c r="F14" s="314" t="str">
        <f>[5]ITEMS_Comm!F32</f>
        <v>COM,DEM,DAYNITE,RES</v>
      </c>
    </row>
    <row r="15" spans="1:8">
      <c r="A15" s="55" t="str">
        <f>[5]ITEMS_Comm!A33</f>
        <v/>
      </c>
      <c r="B15" s="314" t="str">
        <f>[5]ITEMS_Comm!B33</f>
        <v>E</v>
      </c>
      <c r="C15" s="55" t="str">
        <f>[5]ITEMS_Comm!C33</f>
        <v>RLER</v>
      </c>
      <c r="D15" s="55" t="str">
        <f>[5]ITEMS_Comm!D33</f>
        <v>Residential - Refrigeration - Low Income Electrified</v>
      </c>
      <c r="E15" s="314" t="str">
        <f>[5]ITEMS_Comm!E33</f>
        <v>PJ</v>
      </c>
      <c r="F15" s="314" t="str">
        <f>[5]ITEMS_Comm!F33</f>
        <v>COM,DEM,DAYNITE,RES</v>
      </c>
    </row>
    <row r="16" spans="1:8">
      <c r="A16" s="55" t="str">
        <f>[5]ITEMS_Comm!A34</f>
        <v/>
      </c>
      <c r="B16" s="314" t="str">
        <f>[5]ITEMS_Comm!B34</f>
        <v>E</v>
      </c>
      <c r="C16" s="55" t="str">
        <f>[5]ITEMS_Comm!C34</f>
        <v>RLEO</v>
      </c>
      <c r="D16" s="55" t="str">
        <f>[5]ITEMS_Comm!D34</f>
        <v>Residential - Other - Low Income Electrified</v>
      </c>
      <c r="E16" s="314" t="str">
        <f>[5]ITEMS_Comm!E34</f>
        <v>PJ</v>
      </c>
      <c r="F16" s="314" t="str">
        <f>[5]ITEMS_Comm!F34</f>
        <v>COM,DEM,DAYNITE,RES</v>
      </c>
    </row>
    <row r="17" spans="1:6">
      <c r="A17" s="55" t="str">
        <f>[5]ITEMS_Comm!A35</f>
        <v>*</v>
      </c>
      <c r="B17" s="314" t="str">
        <f>[5]ITEMS_Comm!B35</f>
        <v>E</v>
      </c>
      <c r="C17" s="55">
        <f>[5]ITEMS_Comm!C35</f>
        <v>0</v>
      </c>
      <c r="D17" s="55" t="str">
        <f>[5]ITEMS_Comm!D35</f>
        <v/>
      </c>
      <c r="E17" s="314" t="str">
        <f>[5]ITEMS_Comm!E35</f>
        <v/>
      </c>
      <c r="F17" s="314" t="str">
        <f>[5]ITEMS_Comm!F35</f>
        <v/>
      </c>
    </row>
    <row r="18" spans="1:6">
      <c r="A18" s="55" t="str">
        <f>[5]ITEMS_Comm!A36</f>
        <v>*</v>
      </c>
      <c r="B18" s="314" t="str">
        <f>[5]ITEMS_Comm!B36</f>
        <v>E</v>
      </c>
      <c r="C18" s="55">
        <f>[5]ITEMS_Comm!C36</f>
        <v>0</v>
      </c>
      <c r="D18" s="55" t="str">
        <f>[5]ITEMS_Comm!D36</f>
        <v/>
      </c>
      <c r="E18" s="314" t="str">
        <f>[5]ITEMS_Comm!E36</f>
        <v/>
      </c>
      <c r="F18" s="314" t="str">
        <f>[5]ITEMS_Comm!F36</f>
        <v/>
      </c>
    </row>
    <row r="19" spans="1:6">
      <c r="A19" s="55" t="str">
        <f>[5]ITEMS_Comm!A37</f>
        <v>*</v>
      </c>
      <c r="B19" s="314" t="str">
        <f>[5]ITEMS_Comm!B37</f>
        <v>E</v>
      </c>
      <c r="C19" s="55">
        <f>[5]ITEMS_Comm!C37</f>
        <v>0</v>
      </c>
      <c r="D19" s="55" t="str">
        <f>[5]ITEMS_Comm!D37</f>
        <v/>
      </c>
      <c r="E19" s="314" t="str">
        <f>[5]ITEMS_Comm!E37</f>
        <v/>
      </c>
      <c r="F19" s="314" t="str">
        <f>[5]ITEMS_Comm!F37</f>
        <v/>
      </c>
    </row>
    <row r="20" spans="1:6">
      <c r="A20" s="55" t="str">
        <f>[5]ITEMS_Comm!A38</f>
        <v/>
      </c>
      <c r="B20" s="314" t="str">
        <f>[5]ITEMS_Comm!B38</f>
        <v>E</v>
      </c>
      <c r="C20" s="55" t="str">
        <f>[5]ITEMS_Comm!C38</f>
        <v>RMEL</v>
      </c>
      <c r="D20" s="55" t="str">
        <f>[5]ITEMS_Comm!D38</f>
        <v>Residential - Lighting - Middle Income Electrified</v>
      </c>
      <c r="E20" s="314" t="str">
        <f>[5]ITEMS_Comm!E38</f>
        <v>PJ</v>
      </c>
      <c r="F20" s="314" t="str">
        <f>[5]ITEMS_Comm!F38</f>
        <v>COM,DEM,DAYNITE,RES</v>
      </c>
    </row>
    <row r="21" spans="1:6">
      <c r="A21" s="55" t="str">
        <f>[5]ITEMS_Comm!A39</f>
        <v/>
      </c>
      <c r="B21" s="314" t="str">
        <f>[5]ITEMS_Comm!B39</f>
        <v>E</v>
      </c>
      <c r="C21" s="55" t="str">
        <f>[5]ITEMS_Comm!C39</f>
        <v>RMNL</v>
      </c>
      <c r="D21" s="55" t="str">
        <f>[5]ITEMS_Comm!D39</f>
        <v>Residential - Lighting - Middle Income Electrified paraffin</v>
      </c>
      <c r="E21" s="314" t="str">
        <f>[5]ITEMS_Comm!E39</f>
        <v>PJ</v>
      </c>
      <c r="F21" s="314" t="str">
        <f>[5]ITEMS_Comm!F39</f>
        <v>COM,DEM,DAYNITE,RES</v>
      </c>
    </row>
    <row r="22" spans="1:6">
      <c r="A22" s="55" t="str">
        <f>[5]ITEMS_Comm!A40</f>
        <v/>
      </c>
      <c r="B22" s="314" t="str">
        <f>[5]ITEMS_Comm!B40</f>
        <v>E</v>
      </c>
      <c r="C22" s="55" t="str">
        <f>[5]ITEMS_Comm!C40</f>
        <v>RMEK</v>
      </c>
      <c r="D22" s="55" t="str">
        <f>[5]ITEMS_Comm!D40</f>
        <v>Residential - Cooking - Middle Income Electrified</v>
      </c>
      <c r="E22" s="314" t="str">
        <f>[5]ITEMS_Comm!E40</f>
        <v>PJ</v>
      </c>
      <c r="F22" s="314" t="str">
        <f>[5]ITEMS_Comm!F40</f>
        <v>COM,DEM,DAYNITE,RES</v>
      </c>
    </row>
    <row r="23" spans="1:6">
      <c r="A23" s="55" t="str">
        <f>[5]ITEMS_Comm!A41</f>
        <v/>
      </c>
      <c r="B23" s="314" t="str">
        <f>[5]ITEMS_Comm!B41</f>
        <v>E</v>
      </c>
      <c r="C23" s="55" t="str">
        <f>[5]ITEMS_Comm!C41</f>
        <v>RMEH</v>
      </c>
      <c r="D23" s="55" t="str">
        <f>[5]ITEMS_Comm!D41</f>
        <v>Residential - Space Heating - Middle Income Electrified</v>
      </c>
      <c r="E23" s="314" t="str">
        <f>[5]ITEMS_Comm!E41</f>
        <v>PJ</v>
      </c>
      <c r="F23" s="314" t="str">
        <f>[5]ITEMS_Comm!F41</f>
        <v>COM,DEM,DAYNITE,RES</v>
      </c>
    </row>
    <row r="24" spans="1:6">
      <c r="A24" s="55" t="str">
        <f>[5]ITEMS_Comm!A42</f>
        <v/>
      </c>
      <c r="B24" s="314" t="str">
        <f>[5]ITEMS_Comm!B42</f>
        <v>E</v>
      </c>
      <c r="C24" s="55" t="str">
        <f>[5]ITEMS_Comm!C42</f>
        <v>RMEWG</v>
      </c>
      <c r="D24" s="55" t="str">
        <f>[5]ITEMS_Comm!D42</f>
        <v>Residential - Water Heating Geyser - Middle Income Electrified</v>
      </c>
      <c r="E24" s="314" t="str">
        <f>[5]ITEMS_Comm!E42</f>
        <v>PJ</v>
      </c>
      <c r="F24" s="314" t="str">
        <f>[5]ITEMS_Comm!F42</f>
        <v>COM,DEM,DAYNITE,RES</v>
      </c>
    </row>
    <row r="25" spans="1:6">
      <c r="A25" s="55" t="str">
        <f>[5]ITEMS_Comm!A43</f>
        <v/>
      </c>
      <c r="B25" s="314" t="str">
        <f>[5]ITEMS_Comm!B43</f>
        <v>E</v>
      </c>
      <c r="C25" s="55" t="str">
        <f>[5]ITEMS_Comm!C43</f>
        <v>RMEW</v>
      </c>
      <c r="D25" s="55">
        <f>[5]ITEMS_Comm!D43</f>
        <v>0</v>
      </c>
      <c r="E25" s="314" t="str">
        <f>[5]ITEMS_Comm!E43</f>
        <v>PJ</v>
      </c>
      <c r="F25" s="314" t="str">
        <f>[5]ITEMS_Comm!F43</f>
        <v>COM,DEM,DAYNITE,RES</v>
      </c>
    </row>
    <row r="26" spans="1:6">
      <c r="A26" s="55" t="str">
        <f>[5]ITEMS_Comm!A44</f>
        <v/>
      </c>
      <c r="B26" s="314" t="str">
        <f>[5]ITEMS_Comm!B44</f>
        <v>E</v>
      </c>
      <c r="C26" s="55" t="str">
        <f>[5]ITEMS_Comm!C44</f>
        <v>RMER</v>
      </c>
      <c r="D26" s="55" t="str">
        <f>[5]ITEMS_Comm!D44</f>
        <v>Residential - Refrigeration - Middle Income Electrified</v>
      </c>
      <c r="E26" s="314" t="str">
        <f>[5]ITEMS_Comm!E44</f>
        <v>PJ</v>
      </c>
      <c r="F26" s="314" t="str">
        <f>[5]ITEMS_Comm!F44</f>
        <v>COM,DEM,DAYNITE,RES</v>
      </c>
    </row>
    <row r="27" spans="1:6">
      <c r="A27" s="55" t="str">
        <f>[5]ITEMS_Comm!A45</f>
        <v/>
      </c>
      <c r="B27" s="314" t="str">
        <f>[5]ITEMS_Comm!B45</f>
        <v>E</v>
      </c>
      <c r="C27" s="55" t="str">
        <f>[5]ITEMS_Comm!C45</f>
        <v>RMEO</v>
      </c>
      <c r="D27" s="55" t="str">
        <f>[5]ITEMS_Comm!D45</f>
        <v>Residential - Other - Middle Income Electrified</v>
      </c>
      <c r="E27" s="314" t="str">
        <f>[5]ITEMS_Comm!E45</f>
        <v>PJ</v>
      </c>
      <c r="F27" s="314" t="str">
        <f>[5]ITEMS_Comm!F45</f>
        <v>COM,DEM,DAYNITE,RES</v>
      </c>
    </row>
    <row r="28" spans="1:6">
      <c r="A28" s="55" t="str">
        <f>[5]ITEMS_Comm!A46</f>
        <v>*</v>
      </c>
      <c r="B28" s="314" t="str">
        <f>[5]ITEMS_Comm!B46</f>
        <v>E</v>
      </c>
      <c r="C28" s="55">
        <f>[5]ITEMS_Comm!C46</f>
        <v>0</v>
      </c>
      <c r="D28" s="55" t="str">
        <f>[5]ITEMS_Comm!D46</f>
        <v/>
      </c>
      <c r="E28" s="314" t="str">
        <f>[5]ITEMS_Comm!E46</f>
        <v/>
      </c>
      <c r="F28" s="314" t="str">
        <f>[5]ITEMS_Comm!F46</f>
        <v/>
      </c>
    </row>
    <row r="29" spans="1:6">
      <c r="A29" s="55" t="str">
        <f>[5]ITEMS_Comm!A47</f>
        <v>*</v>
      </c>
      <c r="B29" s="314" t="str">
        <f>[5]ITEMS_Comm!B47</f>
        <v>E</v>
      </c>
      <c r="C29" s="55">
        <f>[5]ITEMS_Comm!C47</f>
        <v>0</v>
      </c>
      <c r="D29" s="55" t="str">
        <f>[5]ITEMS_Comm!D47</f>
        <v/>
      </c>
      <c r="E29" s="314" t="str">
        <f>[5]ITEMS_Comm!E47</f>
        <v/>
      </c>
      <c r="F29" s="314" t="str">
        <f>[5]ITEMS_Comm!F47</f>
        <v/>
      </c>
    </row>
    <row r="30" spans="1:6">
      <c r="A30" s="55" t="str">
        <f>[5]ITEMS_Comm!A48</f>
        <v>*</v>
      </c>
      <c r="B30" s="314" t="str">
        <f>[5]ITEMS_Comm!B48</f>
        <v>E</v>
      </c>
      <c r="C30" s="55">
        <f>[5]ITEMS_Comm!C48</f>
        <v>0</v>
      </c>
      <c r="D30" s="55" t="str">
        <f>[5]ITEMS_Comm!D48</f>
        <v/>
      </c>
      <c r="E30" s="314" t="str">
        <f>[5]ITEMS_Comm!E48</f>
        <v/>
      </c>
      <c r="F30" s="314" t="str">
        <f>[5]ITEMS_Comm!F48</f>
        <v/>
      </c>
    </row>
    <row r="31" spans="1:6">
      <c r="A31" s="55" t="str">
        <f>[5]ITEMS_Comm!A49</f>
        <v/>
      </c>
      <c r="B31" s="314" t="str">
        <f>[5]ITEMS_Comm!B49</f>
        <v>E</v>
      </c>
      <c r="C31" s="55" t="str">
        <f>[5]ITEMS_Comm!C49</f>
        <v>RHEL</v>
      </c>
      <c r="D31" s="55" t="str">
        <f>[5]ITEMS_Comm!D49</f>
        <v>Residential - Lighting - High Income Electrified</v>
      </c>
      <c r="E31" s="314" t="str">
        <f>[5]ITEMS_Comm!E49</f>
        <v>PJ</v>
      </c>
      <c r="F31" s="314" t="str">
        <f>[5]ITEMS_Comm!F49</f>
        <v>COM,DEM,DAYNITE,RES</v>
      </c>
    </row>
    <row r="32" spans="1:6">
      <c r="A32" s="55" t="str">
        <f>[5]ITEMS_Comm!A50</f>
        <v/>
      </c>
      <c r="B32" s="314" t="str">
        <f>[5]ITEMS_Comm!B50</f>
        <v>E</v>
      </c>
      <c r="C32" s="55" t="str">
        <f>[5]ITEMS_Comm!C50</f>
        <v>RHEK</v>
      </c>
      <c r="D32" s="55" t="str">
        <f>[5]ITEMS_Comm!D50</f>
        <v>Residential - Cooking - High Income Electrified</v>
      </c>
      <c r="E32" s="314" t="str">
        <f>[5]ITEMS_Comm!E50</f>
        <v>PJ</v>
      </c>
      <c r="F32" s="314" t="str">
        <f>[5]ITEMS_Comm!F50</f>
        <v>COM,DEM,DAYNITE,RES</v>
      </c>
    </row>
    <row r="33" spans="1:6">
      <c r="A33" s="55" t="str">
        <f>[5]ITEMS_Comm!A51</f>
        <v/>
      </c>
      <c r="B33" s="314" t="str">
        <f>[5]ITEMS_Comm!B51</f>
        <v>E</v>
      </c>
      <c r="C33" s="55" t="str">
        <f>[5]ITEMS_Comm!C51</f>
        <v>RHEH</v>
      </c>
      <c r="D33" s="55" t="str">
        <f>[5]ITEMS_Comm!D51</f>
        <v>Residential - Space Heating - High Income Electrified</v>
      </c>
      <c r="E33" s="314" t="str">
        <f>[5]ITEMS_Comm!E51</f>
        <v>PJ</v>
      </c>
      <c r="F33" s="314" t="str">
        <f>[5]ITEMS_Comm!F51</f>
        <v>COM,DEM,DAYNITE,RES</v>
      </c>
    </row>
    <row r="34" spans="1:6">
      <c r="A34" s="55" t="str">
        <f>[5]ITEMS_Comm!A52</f>
        <v/>
      </c>
      <c r="B34" s="314" t="str">
        <f>[5]ITEMS_Comm!B52</f>
        <v>E</v>
      </c>
      <c r="C34" s="55" t="str">
        <f>[5]ITEMS_Comm!C52</f>
        <v>RHEWG</v>
      </c>
      <c r="D34" s="55" t="str">
        <f>[5]ITEMS_Comm!D52</f>
        <v>Residential - Water Heating Geyser - High Income Electrified</v>
      </c>
      <c r="E34" s="314" t="str">
        <f>[5]ITEMS_Comm!E52</f>
        <v>PJ</v>
      </c>
      <c r="F34" s="314" t="str">
        <f>[5]ITEMS_Comm!F52</f>
        <v>COM,DEM,DAYNITE,RES</v>
      </c>
    </row>
    <row r="35" spans="1:6">
      <c r="A35" s="55" t="str">
        <f>[5]ITEMS_Comm!A53</f>
        <v/>
      </c>
      <c r="B35" s="314" t="str">
        <f>[5]ITEMS_Comm!B53</f>
        <v>E</v>
      </c>
      <c r="C35" s="55" t="str">
        <f>[5]ITEMS_Comm!C53</f>
        <v>RHEW</v>
      </c>
      <c r="D35" s="55" t="str">
        <f>[5]ITEMS_Comm!D53</f>
        <v xml:space="preserve">Residential -water heating non geyser high income </v>
      </c>
      <c r="E35" s="314" t="str">
        <f>[5]ITEMS_Comm!E53</f>
        <v>PJ</v>
      </c>
      <c r="F35" s="314" t="str">
        <f>[5]ITEMS_Comm!F53</f>
        <v>COM,DEM,DAYNITE,RES</v>
      </c>
    </row>
    <row r="36" spans="1:6">
      <c r="A36" s="55" t="str">
        <f>[5]ITEMS_Comm!A54</f>
        <v/>
      </c>
      <c r="B36" s="314" t="str">
        <f>[5]ITEMS_Comm!B54</f>
        <v>E</v>
      </c>
      <c r="C36" s="55" t="str">
        <f>[5]ITEMS_Comm!C54</f>
        <v>RHER</v>
      </c>
      <c r="D36" s="55" t="str">
        <f>[5]ITEMS_Comm!D54</f>
        <v>Residential - Refrigeration - High Income Electrified</v>
      </c>
      <c r="E36" s="314" t="str">
        <f>[5]ITEMS_Comm!E54</f>
        <v>PJ</v>
      </c>
      <c r="F36" s="314" t="str">
        <f>[5]ITEMS_Comm!F54</f>
        <v>COM,DEM,DAYNITE,RES</v>
      </c>
    </row>
    <row r="37" spans="1:6">
      <c r="A37" s="55" t="str">
        <f>[5]ITEMS_Comm!A55</f>
        <v/>
      </c>
      <c r="B37" s="314" t="str">
        <f>[5]ITEMS_Comm!B55</f>
        <v>E</v>
      </c>
      <c r="C37" s="55" t="str">
        <f>[5]ITEMS_Comm!C55</f>
        <v>RHEO</v>
      </c>
      <c r="D37" s="55" t="str">
        <f>[5]ITEMS_Comm!D55</f>
        <v>Residential - Other - High Income Electrified</v>
      </c>
      <c r="E37" s="314" t="str">
        <f>[5]ITEMS_Comm!E55</f>
        <v>PJ</v>
      </c>
      <c r="F37" s="314" t="str">
        <f>[5]ITEMS_Comm!F55</f>
        <v>COM,DEM,DAYNITE,RES</v>
      </c>
    </row>
    <row r="38" spans="1:6">
      <c r="A38" s="55" t="str">
        <f>[5]ITEMS_Comm!A56</f>
        <v>*</v>
      </c>
      <c r="B38" s="314" t="str">
        <f>[5]ITEMS_Comm!B56</f>
        <v>E</v>
      </c>
      <c r="C38" s="55">
        <f>[5]ITEMS_Comm!C56</f>
        <v>0</v>
      </c>
      <c r="D38" s="55" t="str">
        <f>[5]ITEMS_Comm!D56</f>
        <v/>
      </c>
      <c r="E38" s="314" t="str">
        <f>[5]ITEMS_Comm!E56</f>
        <v/>
      </c>
      <c r="F38" s="314" t="str">
        <f>[5]ITEMS_Comm!F56</f>
        <v/>
      </c>
    </row>
    <row r="39" spans="1:6">
      <c r="A39" s="55" t="str">
        <f>[5]ITEMS_Comm!A57</f>
        <v>*</v>
      </c>
      <c r="B39" s="314" t="str">
        <f>[5]ITEMS_Comm!B57</f>
        <v>E</v>
      </c>
      <c r="C39" s="55">
        <f>[5]ITEMS_Comm!C57</f>
        <v>0</v>
      </c>
      <c r="D39" s="55">
        <f>[5]ITEMS_Comm!D57</f>
        <v>0</v>
      </c>
      <c r="E39" s="314">
        <f>[5]ITEMS_Comm!E57</f>
        <v>0</v>
      </c>
      <c r="F39" s="314">
        <f>[5]ITEMS_Comm!F57</f>
        <v>0</v>
      </c>
    </row>
    <row r="40" spans="1:6">
      <c r="A40" s="55" t="str">
        <f>[5]ITEMS_Comm!A58</f>
        <v>*</v>
      </c>
      <c r="B40" s="314" t="str">
        <f>[5]ITEMS_Comm!B58</f>
        <v>E</v>
      </c>
      <c r="C40" s="55">
        <f>[5]ITEMS_Comm!C58</f>
        <v>0</v>
      </c>
      <c r="D40" s="55">
        <f>[5]ITEMS_Comm!D58</f>
        <v>0</v>
      </c>
      <c r="E40" s="314">
        <f>[5]ITEMS_Comm!E58</f>
        <v>0</v>
      </c>
      <c r="F40" s="314">
        <f>[5]ITEMS_Comm!F58</f>
        <v>0</v>
      </c>
    </row>
    <row r="41" spans="1:6">
      <c r="A41" s="55" t="str">
        <f>[5]ITEMS_Comm!A59</f>
        <v>*</v>
      </c>
      <c r="B41" s="314" t="str">
        <f>[5]ITEMS_Comm!B59</f>
        <v>E</v>
      </c>
      <c r="C41" s="55">
        <f>[5]ITEMS_Comm!C59</f>
        <v>0</v>
      </c>
      <c r="D41" s="55">
        <f>[5]ITEMS_Comm!D59</f>
        <v>0</v>
      </c>
      <c r="E41" s="314">
        <f>[5]ITEMS_Comm!E59</f>
        <v>0</v>
      </c>
      <c r="F41" s="314">
        <f>[5]ITEMS_Comm!F59</f>
        <v>0</v>
      </c>
    </row>
    <row r="42" spans="1:6">
      <c r="A42" s="55" t="str">
        <f>[5]ITEMS_Comm!A60</f>
        <v>*</v>
      </c>
      <c r="B42" s="314" t="str">
        <f>[5]ITEMS_Comm!B60</f>
        <v>E</v>
      </c>
      <c r="C42" s="55">
        <f>[5]ITEMS_Comm!C60</f>
        <v>0</v>
      </c>
      <c r="D42" s="55">
        <f>[5]ITEMS_Comm!D60</f>
        <v>0</v>
      </c>
      <c r="E42" s="314">
        <f>[5]ITEMS_Comm!E60</f>
        <v>0</v>
      </c>
      <c r="F42" s="314">
        <f>[5]ITEMS_Comm!F60</f>
        <v>0</v>
      </c>
    </row>
    <row r="43" spans="1:6">
      <c r="A43" s="55" t="str">
        <f>[5]ITEMS_Comm!A61</f>
        <v>*</v>
      </c>
      <c r="B43" s="314" t="str">
        <f>[5]ITEMS_Comm!B61</f>
        <v>E</v>
      </c>
      <c r="C43" s="55">
        <f>[5]ITEMS_Comm!C61</f>
        <v>0</v>
      </c>
      <c r="D43" s="55">
        <f>[5]ITEMS_Comm!D61</f>
        <v>0</v>
      </c>
      <c r="E43" s="314">
        <f>[5]ITEMS_Comm!E61</f>
        <v>0</v>
      </c>
      <c r="F43" s="314">
        <f>[5]ITEMS_Comm!F61</f>
        <v>0</v>
      </c>
    </row>
    <row r="44" spans="1:6">
      <c r="A44" s="55" t="str">
        <f>[5]ITEMS_Comm!A62</f>
        <v>*</v>
      </c>
      <c r="B44" s="314" t="str">
        <f>[5]ITEMS_Comm!B62</f>
        <v>E</v>
      </c>
      <c r="C44" s="55">
        <f>[5]ITEMS_Comm!C62</f>
        <v>0</v>
      </c>
      <c r="D44" s="55">
        <f>[5]ITEMS_Comm!D62</f>
        <v>0</v>
      </c>
      <c r="E44" s="314">
        <f>[5]ITEMS_Comm!E62</f>
        <v>0</v>
      </c>
      <c r="F44" s="314">
        <f>[5]ITEMS_Comm!F62</f>
        <v>0</v>
      </c>
    </row>
    <row r="45" spans="1:6">
      <c r="A45" s="55" t="str">
        <f>[5]ITEMS_Comm!A63</f>
        <v>*</v>
      </c>
      <c r="B45" s="314" t="str">
        <f>[5]ITEMS_Comm!B63</f>
        <v>E</v>
      </c>
      <c r="C45" s="55">
        <f>[5]ITEMS_Comm!C63</f>
        <v>0</v>
      </c>
      <c r="D45" s="55">
        <f>[5]ITEMS_Comm!D63</f>
        <v>0</v>
      </c>
      <c r="E45" s="314">
        <f>[5]ITEMS_Comm!E63</f>
        <v>0</v>
      </c>
      <c r="F45" s="314">
        <f>[5]ITEMS_Comm!F63</f>
        <v>0</v>
      </c>
    </row>
    <row r="46" spans="1:6">
      <c r="A46" s="55" t="str">
        <f>[5]ITEMS_Comm!A64</f>
        <v>*</v>
      </c>
      <c r="B46" s="314" t="str">
        <f>[5]ITEMS_Comm!B64</f>
        <v>E</v>
      </c>
      <c r="C46" s="55">
        <f>[5]ITEMS_Comm!C64</f>
        <v>0</v>
      </c>
      <c r="D46" s="55">
        <f>[5]ITEMS_Comm!D64</f>
        <v>0</v>
      </c>
      <c r="E46" s="314">
        <f>[5]ITEMS_Comm!E64</f>
        <v>0</v>
      </c>
      <c r="F46" s="314">
        <f>[5]ITEMS_Comm!F64</f>
        <v>0</v>
      </c>
    </row>
    <row r="47" spans="1:6">
      <c r="A47" s="55" t="str">
        <f>[5]ITEMS_Comm!A65</f>
        <v>*</v>
      </c>
      <c r="B47" s="314" t="str">
        <f>[5]ITEMS_Comm!B65</f>
        <v>E</v>
      </c>
      <c r="C47" s="55">
        <f>[5]ITEMS_Comm!C65</f>
        <v>0</v>
      </c>
      <c r="D47" s="55">
        <f>[5]ITEMS_Comm!D65</f>
        <v>0</v>
      </c>
      <c r="E47" s="314">
        <f>[5]ITEMS_Comm!E65</f>
        <v>0</v>
      </c>
      <c r="F47" s="314">
        <f>[5]ITEMS_Comm!F65</f>
        <v>0</v>
      </c>
    </row>
    <row r="48" spans="1:6">
      <c r="A48" s="55" t="str">
        <f>[5]ITEMS_Comm!A66</f>
        <v>*</v>
      </c>
      <c r="B48" s="314" t="str">
        <f>[5]ITEMS_Comm!B66</f>
        <v>E</v>
      </c>
      <c r="C48" s="55">
        <f>[5]ITEMS_Comm!C66</f>
        <v>0</v>
      </c>
      <c r="D48" s="55">
        <f>[5]ITEMS_Comm!D66</f>
        <v>0</v>
      </c>
      <c r="E48" s="314">
        <f>[5]ITEMS_Comm!E66</f>
        <v>0</v>
      </c>
      <c r="F48" s="314">
        <f>[5]ITEMS_Comm!F66</f>
        <v>0</v>
      </c>
    </row>
    <row r="49" spans="1:6">
      <c r="A49" s="55" t="str">
        <f>[5]ITEMS_Comm!A67</f>
        <v>*</v>
      </c>
      <c r="B49" s="314" t="str">
        <f>[5]ITEMS_Comm!B67</f>
        <v>E</v>
      </c>
      <c r="C49" s="55">
        <f>[5]ITEMS_Comm!C67</f>
        <v>0</v>
      </c>
      <c r="D49" s="55">
        <f>[5]ITEMS_Comm!D67</f>
        <v>0</v>
      </c>
      <c r="E49" s="314">
        <f>[5]ITEMS_Comm!E67</f>
        <v>0</v>
      </c>
      <c r="F49" s="314">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tabColor theme="9" tint="-0.249977111117893"/>
  </sheetPr>
  <dimension ref="A1:BB139"/>
  <sheetViews>
    <sheetView topLeftCell="J61" zoomScale="90" zoomScaleNormal="90" workbookViewId="0">
      <selection activeCell="M75" sqref="M75:Q76"/>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48" t="s">
        <v>197</v>
      </c>
      <c r="C2" s="348"/>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0.45521601685985241</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0.45521601685985241</v>
      </c>
      <c r="S17" s="190">
        <f t="shared" si="5"/>
        <v>0.50020874796316006</v>
      </c>
      <c r="T17" s="190">
        <f t="shared" si="5"/>
        <v>0.49353488061005268</v>
      </c>
      <c r="U17" s="190">
        <f t="shared" si="5"/>
        <v>0.48835477244420694</v>
      </c>
      <c r="V17" s="190">
        <f t="shared" si="5"/>
        <v>0.48224987615410175</v>
      </c>
      <c r="W17" s="190">
        <f t="shared" si="5"/>
        <v>0.47288565718545922</v>
      </c>
      <c r="X17" s="190">
        <f t="shared" si="5"/>
        <v>0.46158732971112609</v>
      </c>
      <c r="Y17" s="190">
        <f t="shared" si="5"/>
        <v>0.45006420522245766</v>
      </c>
      <c r="Z17" s="190">
        <f t="shared" si="5"/>
        <v>0.43714748328578829</v>
      </c>
      <c r="AA17" s="190">
        <f t="shared" si="5"/>
        <v>0.42251943012660909</v>
      </c>
      <c r="AB17" s="190">
        <f t="shared" si="5"/>
        <v>0.40688610118086177</v>
      </c>
      <c r="AC17" s="190">
        <f t="shared" si="5"/>
        <v>0.39388245298131852</v>
      </c>
      <c r="AD17" s="190">
        <f t="shared" si="5"/>
        <v>0.38090278425839519</v>
      </c>
      <c r="AE17" s="190">
        <f t="shared" si="5"/>
        <v>0.36831891286018698</v>
      </c>
      <c r="AF17" s="190">
        <f t="shared" si="5"/>
        <v>0.35617456905278666</v>
      </c>
      <c r="AG17" s="190">
        <f t="shared" si="5"/>
        <v>0.34569186760875192</v>
      </c>
      <c r="AH17" s="190">
        <f t="shared" si="5"/>
        <v>0.33603691419194315</v>
      </c>
      <c r="AI17" s="190">
        <f t="shared" si="5"/>
        <v>0.32616384254044889</v>
      </c>
      <c r="AJ17" s="190">
        <f t="shared" si="5"/>
        <v>0.31653704207825484</v>
      </c>
      <c r="AK17" s="190">
        <f t="shared" si="5"/>
        <v>0.30765244168391631</v>
      </c>
      <c r="AL17" s="190">
        <f t="shared" si="5"/>
        <v>0.29889134369096604</v>
      </c>
      <c r="AM17" s="190">
        <f t="shared" si="5"/>
        <v>0.25682136783392551</v>
      </c>
      <c r="AN17" s="190">
        <f t="shared" si="5"/>
        <v>0.21758849337304975</v>
      </c>
      <c r="AO17" s="190">
        <f t="shared" si="5"/>
        <v>0.21758849337304975</v>
      </c>
      <c r="AP17" s="190">
        <f t="shared" si="5"/>
        <v>0.21758849337304975</v>
      </c>
      <c r="AQ17" s="190"/>
      <c r="AR17" s="190"/>
      <c r="AS17" s="190"/>
      <c r="AT17" s="190"/>
      <c r="AU17" s="190"/>
      <c r="AV17" s="190"/>
    </row>
    <row r="18" spans="1:48">
      <c r="A18" s="313" t="s">
        <v>16</v>
      </c>
      <c r="C18" s="313" t="s">
        <v>51</v>
      </c>
      <c r="D18" s="313" t="s">
        <v>48</v>
      </c>
      <c r="E18" s="313">
        <f>E23/$E$25</f>
        <v>0.3</v>
      </c>
      <c r="F18" s="313">
        <f>F23/$F$25</f>
        <v>0.32560590094836667</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0.32560590094836667</v>
      </c>
      <c r="S18" s="190">
        <f t="shared" si="6"/>
        <v>0.29979125203683998</v>
      </c>
      <c r="T18" s="190">
        <f t="shared" si="6"/>
        <v>0.30611152079116921</v>
      </c>
      <c r="U18" s="190">
        <f t="shared" si="6"/>
        <v>0.30776850910861808</v>
      </c>
      <c r="V18" s="190">
        <f t="shared" si="6"/>
        <v>0.30952777038618673</v>
      </c>
      <c r="W18" s="190">
        <f t="shared" si="6"/>
        <v>0.310557306031571</v>
      </c>
      <c r="X18" s="190">
        <f t="shared" si="6"/>
        <v>0.31362082339035319</v>
      </c>
      <c r="Y18" s="190">
        <f t="shared" si="6"/>
        <v>0.31638255830565404</v>
      </c>
      <c r="Z18" s="190">
        <f t="shared" si="6"/>
        <v>0.3188993229438038</v>
      </c>
      <c r="AA18" s="190">
        <f t="shared" si="6"/>
        <v>0.32151911919712367</v>
      </c>
      <c r="AB18" s="190">
        <f t="shared" si="6"/>
        <v>0.32477208409764136</v>
      </c>
      <c r="AC18" s="190">
        <f t="shared" si="6"/>
        <v>0.32855403606761363</v>
      </c>
      <c r="AD18" s="190">
        <f t="shared" si="6"/>
        <v>0.33143058790288749</v>
      </c>
      <c r="AE18" s="190">
        <f t="shared" si="6"/>
        <v>0.33404096710982273</v>
      </c>
      <c r="AF18" s="190">
        <f t="shared" si="6"/>
        <v>0.33678709432275616</v>
      </c>
      <c r="AG18" s="190">
        <f t="shared" si="6"/>
        <v>0.33978856501221022</v>
      </c>
      <c r="AH18" s="190">
        <f t="shared" si="6"/>
        <v>0.34173281727449595</v>
      </c>
      <c r="AI18" s="190">
        <f t="shared" si="6"/>
        <v>0.34391228518334072</v>
      </c>
      <c r="AJ18" s="190">
        <f t="shared" si="6"/>
        <v>0.3461487762946156</v>
      </c>
      <c r="AK18" s="190">
        <f t="shared" si="6"/>
        <v>0.34821298885103463</v>
      </c>
      <c r="AL18" s="190">
        <f t="shared" si="6"/>
        <v>0.34995097467547631</v>
      </c>
      <c r="AM18" s="190">
        <f t="shared" si="6"/>
        <v>0.35854352455776139</v>
      </c>
      <c r="AN18" s="190">
        <f t="shared" si="6"/>
        <v>0.36602700617795336</v>
      </c>
      <c r="AO18" s="190">
        <f t="shared" si="6"/>
        <v>0.36602700617795336</v>
      </c>
      <c r="AP18" s="190">
        <f t="shared" si="6"/>
        <v>0.36602700617795336</v>
      </c>
      <c r="AQ18" s="190"/>
      <c r="AR18" s="190"/>
      <c r="AS18" s="190"/>
      <c r="AT18" s="190"/>
      <c r="AU18" s="190"/>
      <c r="AV18" s="190"/>
    </row>
    <row r="19" spans="1:48">
      <c r="A19" s="313" t="s">
        <v>16</v>
      </c>
      <c r="C19" s="313" t="s">
        <v>50</v>
      </c>
      <c r="D19" s="313" t="s">
        <v>48</v>
      </c>
      <c r="E19" s="313">
        <f>E24/$E$25</f>
        <v>0.19999999999999996</v>
      </c>
      <c r="F19" s="313">
        <f>F24/$F$25</f>
        <v>0.21917808219178081</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0.21917808219178081</v>
      </c>
      <c r="S19" s="190">
        <f t="shared" si="7"/>
        <v>0.20000000000000007</v>
      </c>
      <c r="T19" s="190">
        <f t="shared" si="7"/>
        <v>0.20035359859877802</v>
      </c>
      <c r="U19" s="190">
        <f t="shared" si="7"/>
        <v>0.203876718447175</v>
      </c>
      <c r="V19" s="190">
        <f t="shared" si="7"/>
        <v>0.20822235345971146</v>
      </c>
      <c r="W19" s="190">
        <f t="shared" si="7"/>
        <v>0.21655703678296973</v>
      </c>
      <c r="X19" s="190">
        <f t="shared" si="7"/>
        <v>0.22479184689852075</v>
      </c>
      <c r="Y19" s="190">
        <f t="shared" si="7"/>
        <v>0.23355323647188833</v>
      </c>
      <c r="Z19" s="190">
        <f t="shared" si="7"/>
        <v>0.24395319377040786</v>
      </c>
      <c r="AA19" s="190">
        <f t="shared" si="7"/>
        <v>0.25596145067626724</v>
      </c>
      <c r="AB19" s="190">
        <f t="shared" si="7"/>
        <v>0.26834181472149671</v>
      </c>
      <c r="AC19" s="190">
        <f t="shared" si="7"/>
        <v>0.27756351095106785</v>
      </c>
      <c r="AD19" s="190">
        <f t="shared" si="7"/>
        <v>0.28766662783871733</v>
      </c>
      <c r="AE19" s="190">
        <f t="shared" si="7"/>
        <v>0.29764012002999024</v>
      </c>
      <c r="AF19" s="190">
        <f t="shared" si="7"/>
        <v>0.30703833662445712</v>
      </c>
      <c r="AG19" s="190">
        <f t="shared" si="7"/>
        <v>0.31451956737903786</v>
      </c>
      <c r="AH19" s="190">
        <f t="shared" si="7"/>
        <v>0.32223026853356102</v>
      </c>
      <c r="AI19" s="190">
        <f t="shared" si="7"/>
        <v>0.32992387227621051</v>
      </c>
      <c r="AJ19" s="190">
        <f t="shared" si="7"/>
        <v>0.33731418162712962</v>
      </c>
      <c r="AK19" s="190">
        <f t="shared" si="7"/>
        <v>0.344134569465049</v>
      </c>
      <c r="AL19" s="190">
        <f t="shared" si="7"/>
        <v>0.35115768163355776</v>
      </c>
      <c r="AM19" s="190">
        <f t="shared" si="7"/>
        <v>0.3846351076083131</v>
      </c>
      <c r="AN19" s="190">
        <f t="shared" si="7"/>
        <v>0.41638450044899677</v>
      </c>
      <c r="AO19" s="190">
        <f t="shared" si="7"/>
        <v>0.41638450044899677</v>
      </c>
      <c r="AP19" s="190">
        <f t="shared" si="7"/>
        <v>0.41638450044899677</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26.836616309234032</v>
      </c>
      <c r="H22" s="10">
        <f t="shared" si="8"/>
        <v>21.333461116693869</v>
      </c>
      <c r="I22" s="24">
        <f t="shared" si="8"/>
        <v>16.431828041993075</v>
      </c>
      <c r="J22" s="10" cm="1">
        <f t="array" ref="J22">INDEX(Drivers!$C$31:$AG$33,$B22,J$21)</f>
        <v>26.162716441035041</v>
      </c>
      <c r="K22" s="10" cm="1">
        <f t="array" ref="K22">INDEX(Drivers!$C$31:$AG$33,$B22,K$21)</f>
        <v>26.124793740612695</v>
      </c>
      <c r="L22" s="10" cm="1">
        <f t="array" ref="L22">INDEX(Drivers!$C$31:$AG$33,$B22,L$21)</f>
        <v>25.810272238913001</v>
      </c>
      <c r="M22" s="10" cm="1">
        <f t="array" ref="M22">INDEX(Drivers!$C$31:$AG$33,$B22,M$21)</f>
        <v>25.676476665132281</v>
      </c>
      <c r="N22" s="10" cm="1">
        <f t="array" ref="N22">INDEX(Drivers!$C$31:$AG$33,$B22,N$21)</f>
        <v>25.758415053648385</v>
      </c>
      <c r="O22" s="10" cm="1">
        <f t="array" ref="O22">INDEX(Drivers!$C$31:$AG$33,$B22,O$21)</f>
        <v>25.755361891142741</v>
      </c>
      <c r="P22" s="10" cm="1">
        <f t="array" ref="P22">INDEX(Drivers!$C$31:$AG$33,$B22,P$21)</f>
        <v>25.706039736299225</v>
      </c>
      <c r="Q22" s="10" cm="1">
        <f t="array" ref="Q22">INDEX(Drivers!$C$31:$AG$33,$B22,Q$21)</f>
        <v>25.946710085536886</v>
      </c>
      <c r="R22" s="10" cm="1">
        <f t="array" ref="R22">INDEX(Drivers!$C$31:$AG$33,$B22,R$21)</f>
        <v>26.998265626975765</v>
      </c>
      <c r="S22" s="10" cm="1">
        <f t="array" ref="S22">INDEX(Drivers!$C$31:$AG$33,$B22,S$21)</f>
        <v>30.008313344827656</v>
      </c>
      <c r="T22" s="10" cm="1">
        <f t="array" ref="T22">INDEX(Drivers!$C$31:$AG$33,$B22,T$21)</f>
        <v>29.948848375216034</v>
      </c>
      <c r="U22" s="10" cm="1">
        <f t="array" ref="U22">INDEX(Drivers!$C$31:$AG$33,$B22,U$21)</f>
        <v>29.975724132462897</v>
      </c>
      <c r="V22" s="10" cm="1">
        <f t="array" ref="V22">INDEX(Drivers!$C$31:$AG$33,$B22,V$21)</f>
        <v>29.941830237611441</v>
      </c>
      <c r="W22" s="10" cm="1">
        <f t="array" ref="W22">INDEX(Drivers!$C$31:$AG$33,$B22,W$21)</f>
        <v>29.698487550579422</v>
      </c>
      <c r="X22" s="10" cm="1">
        <f t="array" ref="X22">INDEX(Drivers!$C$31:$AG$33,$B22,X$21)</f>
        <v>29.274360198650999</v>
      </c>
      <c r="Y22" s="10" cm="1">
        <f t="array" ref="Y22">INDEX(Drivers!$C$31:$AG$33,$B22,Y$21)</f>
        <v>28.82460396152829</v>
      </c>
      <c r="Z22" s="10" cm="1">
        <f t="array" ref="Z22">INDEX(Drivers!$C$31:$AG$33,$B22,Z$21)</f>
        <v>28.273019968493315</v>
      </c>
      <c r="AA22" s="10" cm="1">
        <f t="array" ref="AA22">INDEX(Drivers!$C$31:$AG$33,$B22,AA$21)</f>
        <v>27.596006913349175</v>
      </c>
      <c r="AB22" s="10" cm="1">
        <f t="array" ref="AB22">INDEX(Drivers!$C$31:$AG$33,$B22,AB$21)</f>
        <v>26.836616309234032</v>
      </c>
      <c r="AC22" s="10" cm="1">
        <f t="array" ref="AC22">INDEX(Drivers!$C$31:$AG$33,$B22,AC$21)</f>
        <v>26.200657905676433</v>
      </c>
      <c r="AD22" s="10" cm="1">
        <f t="array" ref="AD22">INDEX(Drivers!$C$31:$AG$33,$B22,AD$21)</f>
        <v>25.553498709172985</v>
      </c>
      <c r="AE22" s="10" cm="1">
        <f t="array" ref="AE22">INDEX(Drivers!$C$31:$AG$33,$B22,AE$21)</f>
        <v>24.920164486536155</v>
      </c>
      <c r="AF22" s="10" cm="1">
        <f t="array" ref="AF22">INDEX(Drivers!$C$31:$AG$33,$B22,AF$21)</f>
        <v>24.304150892901315</v>
      </c>
      <c r="AG22" s="10" cm="1">
        <f t="array" ref="AG22">INDEX(Drivers!$C$31:$AG$33,$B22,AG$21)</f>
        <v>23.790160340361879</v>
      </c>
      <c r="AH22" s="10" cm="1">
        <f t="array" ref="AH22">INDEX(Drivers!$C$31:$AG$33,$B22,AH$21)</f>
        <v>23.295023319965313</v>
      </c>
      <c r="AI22" s="10" cm="1">
        <f t="array" ref="AI22">INDEX(Drivers!$C$31:$AG$33,$B22,AI$21)</f>
        <v>22.776129942604509</v>
      </c>
      <c r="AJ22" s="10" cm="1">
        <f t="array" ref="AJ22">INDEX(Drivers!$C$31:$AG$33,$B22,AJ$21)</f>
        <v>22.265713271078873</v>
      </c>
      <c r="AK22" s="10" cm="1">
        <f t="array" ref="AK22">INDEX(Drivers!$C$31:$AG$33,$B22,AK$21)</f>
        <v>21.799191872855069</v>
      </c>
      <c r="AL22" s="10" cm="1">
        <f t="array" ref="AL22">INDEX(Drivers!$C$31:$AG$33,$B22,AL$21)</f>
        <v>21.333461116693869</v>
      </c>
      <c r="AM22" s="10" cm="1">
        <f t="array" ref="AM22">INDEX(Drivers!$C$31:$AG$33,$B22,AM$21)</f>
        <v>18.907072503032591</v>
      </c>
      <c r="AN22" s="10" cm="1">
        <f t="array" ref="AN22">INDEX(Drivers!$C$31:$AG$33,$B22,AN$21)</f>
        <v>16.431828041993075</v>
      </c>
      <c r="AO22" s="10">
        <f t="shared" ref="AO22:AP24" si="9">AN22</f>
        <v>16.431828041993075</v>
      </c>
      <c r="AP22" s="10">
        <f t="shared" si="9"/>
        <v>16.431828041993075</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21.420696808231607</v>
      </c>
      <c r="H23" s="10">
        <f t="shared" si="8"/>
        <v>24.977857902460372</v>
      </c>
      <c r="I23" s="24">
        <f t="shared" si="8"/>
        <v>27.641594144089122</v>
      </c>
      <c r="J23" s="10" cm="1">
        <f t="array" ref="J23">INDEX(Drivers!$C$31:$AG$33,$B23,J$21)</f>
        <v>15.697629864621025</v>
      </c>
      <c r="K23" s="10" cm="1">
        <f t="array" ref="K23">INDEX(Drivers!$C$31:$AG$33,$B23,K$21)</f>
        <v>15.706931206012538</v>
      </c>
      <c r="L23" s="10" cm="1">
        <f t="array" ref="L23">INDEX(Drivers!$C$31:$AG$33,$B23,L$21)</f>
        <v>16.206450010480257</v>
      </c>
      <c r="M23" s="10" cm="1">
        <f t="array" ref="M23">INDEX(Drivers!$C$31:$AG$33,$B23,M$21)</f>
        <v>16.65350655721161</v>
      </c>
      <c r="N23" s="10" cm="1">
        <f t="array" ref="N23">INDEX(Drivers!$C$31:$AG$33,$B23,N$21)</f>
        <v>17.096293177200256</v>
      </c>
      <c r="O23" s="10" cm="1">
        <f t="array" ref="O23">INDEX(Drivers!$C$31:$AG$33,$B23,O$21)</f>
        <v>17.422744808714206</v>
      </c>
      <c r="P23" s="10" cm="1">
        <f t="array" ref="P23">INDEX(Drivers!$C$31:$AG$33,$B23,P$21)</f>
        <v>17.892835083270921</v>
      </c>
      <c r="Q23" s="10" cm="1">
        <f t="array" ref="Q23">INDEX(Drivers!$C$31:$AG$33,$B23,Q$21)</f>
        <v>18.376375848815535</v>
      </c>
      <c r="R23" s="10" cm="1">
        <f t="array" ref="R23">INDEX(Drivers!$C$31:$AG$33,$B23,R$21)</f>
        <v>19.311259441517389</v>
      </c>
      <c r="S23" s="10" cm="1">
        <f t="array" ref="S23">INDEX(Drivers!$C$31:$AG$33,$B23,S$21)</f>
        <v>17.984951014535756</v>
      </c>
      <c r="T23" s="10" cm="1">
        <f t="array" ref="T23">INDEX(Drivers!$C$31:$AG$33,$B23,T$21)</f>
        <v>18.57556148969541</v>
      </c>
      <c r="U23" s="10" cm="1">
        <f t="array" ref="U23">INDEX(Drivers!$C$31:$AG$33,$B23,U$21)</f>
        <v>18.891151364253997</v>
      </c>
      <c r="V23" s="10" cm="1">
        <f t="array" ref="V23">INDEX(Drivers!$C$31:$AG$33,$B23,V$21)</f>
        <v>19.21789597674892</v>
      </c>
      <c r="W23" s="10" cm="1">
        <f t="array" ref="W23">INDEX(Drivers!$C$31:$AG$33,$B23,W$21)</f>
        <v>19.503831733477444</v>
      </c>
      <c r="X23" s="10" cm="1">
        <f t="array" ref="X23">INDEX(Drivers!$C$31:$AG$33,$B23,X$21)</f>
        <v>19.890166732853043</v>
      </c>
      <c r="Y23" s="10" cm="1">
        <f t="array" ref="Y23">INDEX(Drivers!$C$31:$AG$33,$B23,Y$21)</f>
        <v>20.262891022377516</v>
      </c>
      <c r="Z23" s="10" cm="1">
        <f t="array" ref="Z23">INDEX(Drivers!$C$31:$AG$33,$B23,Z$21)</f>
        <v>20.625183193917024</v>
      </c>
      <c r="AA23" s="10" cm="1">
        <f t="array" ref="AA23">INDEX(Drivers!$C$31:$AG$33,$B23,AA$21)</f>
        <v>20.999374711546519</v>
      </c>
      <c r="AB23" s="10" cm="1">
        <f t="array" ref="AB23">INDEX(Drivers!$C$31:$AG$33,$B23,AB$21)</f>
        <v>21.420696808231607</v>
      </c>
      <c r="AC23" s="10" cm="1">
        <f t="array" ref="AC23">INDEX(Drivers!$C$31:$AG$33,$B23,AC$21)</f>
        <v>21.855078431089964</v>
      </c>
      <c r="AD23" s="10" cm="1">
        <f t="array" ref="AD23">INDEX(Drivers!$C$31:$AG$33,$B23,AD$21)</f>
        <v>22.234573886473804</v>
      </c>
      <c r="AE23" s="10" cm="1">
        <f t="array" ref="AE23">INDEX(Drivers!$C$31:$AG$33,$B23,AE$21)</f>
        <v>22.600945960052567</v>
      </c>
      <c r="AF23" s="10" cm="1">
        <f t="array" ref="AF23">INDEX(Drivers!$C$31:$AG$33,$B23,AF$21)</f>
        <v>22.981215028827485</v>
      </c>
      <c r="AG23" s="10" cm="1">
        <f t="array" ref="AG23">INDEX(Drivers!$C$31:$AG$33,$B23,AG$21)</f>
        <v>23.383901100649737</v>
      </c>
      <c r="AH23" s="10" cm="1">
        <f t="array" ref="AH23">INDEX(Drivers!$C$31:$AG$33,$B23,AH$21)</f>
        <v>23.689879329923016</v>
      </c>
      <c r="AI23" s="10" cm="1">
        <f t="array" ref="AI23">INDEX(Drivers!$C$31:$AG$33,$B23,AI$21)</f>
        <v>24.015509613768508</v>
      </c>
      <c r="AJ23" s="10" cm="1">
        <f t="array" ref="AJ23">INDEX(Drivers!$C$31:$AG$33,$B23,AJ$21)</f>
        <v>24.348649218139009</v>
      </c>
      <c r="AK23" s="10" cm="1">
        <f t="array" ref="AK23">INDEX(Drivers!$C$31:$AG$33,$B23,AK$21)</f>
        <v>24.673172476826412</v>
      </c>
      <c r="AL23" s="10" cm="1">
        <f t="array" ref="AL23">INDEX(Drivers!$C$31:$AG$33,$B23,AL$21)</f>
        <v>24.977857902460372</v>
      </c>
      <c r="AM23" s="10" cm="1">
        <f t="array" ref="AM23">INDEX(Drivers!$C$31:$AG$33,$B23,AM$21)</f>
        <v>26.395811499182233</v>
      </c>
      <c r="AN23" s="10" cm="1">
        <f t="array" ref="AN23">INDEX(Drivers!$C$31:$AG$33,$B23,AN$21)</f>
        <v>27.641594144089122</v>
      </c>
      <c r="AO23" s="10">
        <f t="shared" si="9"/>
        <v>27.641594144089122</v>
      </c>
      <c r="AP23" s="10">
        <f t="shared" si="9"/>
        <v>27.641594144089122</v>
      </c>
      <c r="AQ23" s="10"/>
      <c r="AR23" s="10"/>
      <c r="AS23" s="10"/>
      <c r="AT23" s="10"/>
      <c r="AU23" s="10"/>
      <c r="AV23" s="10"/>
    </row>
    <row r="24" spans="1:48">
      <c r="A24" s="313" t="s">
        <v>16</v>
      </c>
      <c r="B24" s="313">
        <v>3</v>
      </c>
      <c r="C24" s="313" t="s">
        <v>406</v>
      </c>
      <c r="D24" s="313" t="s">
        <v>47</v>
      </c>
      <c r="E24" s="10">
        <f t="shared" si="8"/>
        <v>10.465086576414015</v>
      </c>
      <c r="F24" s="10">
        <f t="shared" si="8"/>
        <v>12.999164931506851</v>
      </c>
      <c r="G24" s="10">
        <f t="shared" si="8"/>
        <v>17.698776882534368</v>
      </c>
      <c r="H24" s="10">
        <f t="shared" si="8"/>
        <v>25.063986980845762</v>
      </c>
      <c r="I24" s="24">
        <f t="shared" si="8"/>
        <v>31.444486813917798</v>
      </c>
      <c r="J24" s="10" cm="1">
        <f t="array" ref="J24">INDEX(Drivers!$C$31:$AG$33,$B24,J$21)</f>
        <v>10.465086576414015</v>
      </c>
      <c r="K24" s="10" cm="1">
        <f t="array" ref="K24">INDEX(Drivers!$C$31:$AG$33,$B24,K$21)</f>
        <v>11.272661511798107</v>
      </c>
      <c r="L24" s="10" cm="1">
        <f t="array" ref="L24">INDEX(Drivers!$C$31:$AG$33,$B24,L$21)</f>
        <v>11.895643442036015</v>
      </c>
      <c r="M24" s="10" cm="1">
        <f t="array" ref="M24">INDEX(Drivers!$C$31:$AG$33,$B24,M$21)</f>
        <v>12.420508234977223</v>
      </c>
      <c r="N24" s="10" cm="1">
        <f t="array" ref="N24">INDEX(Drivers!$C$31:$AG$33,$B24,N$21)</f>
        <v>12.765232238976191</v>
      </c>
      <c r="O24" s="10" cm="1">
        <f t="array" ref="O24">INDEX(Drivers!$C$31:$AG$33,$B24,O$21)</f>
        <v>13.343841341791148</v>
      </c>
      <c r="P24" s="10" cm="1">
        <f t="array" ref="P24">INDEX(Drivers!$C$31:$AG$33,$B24,P$21)</f>
        <v>13.837125797729508</v>
      </c>
      <c r="Q24" s="10" cm="1">
        <f t="array" ref="Q24">INDEX(Drivers!$C$31:$AG$33,$B24,Q$21)</f>
        <v>14.041748987467024</v>
      </c>
      <c r="R24" s="10" cm="1">
        <f t="array" ref="R24">INDEX(Drivers!$C$31:$AG$33,$B24,R$21)</f>
        <v>12.999164931506851</v>
      </c>
      <c r="S24" s="10" cm="1">
        <f t="array" ref="S24">INDEX(Drivers!$C$31:$AG$33,$B24,S$21)</f>
        <v>11.998316089840857</v>
      </c>
      <c r="T24" s="10" cm="1">
        <f t="array" ref="T24">INDEX(Drivers!$C$31:$AG$33,$B24,T$21)</f>
        <v>12.157923951487936</v>
      </c>
      <c r="U24" s="10" cm="1">
        <f t="array" ref="U24">INDEX(Drivers!$C$31:$AG$33,$B24,U$21)</f>
        <v>12.514165139857482</v>
      </c>
      <c r="V24" s="10" cm="1">
        <f t="array" ref="V24">INDEX(Drivers!$C$31:$AG$33,$B24,V$21)</f>
        <v>12.928066272793336</v>
      </c>
      <c r="W24" s="10" cm="1">
        <f t="array" ref="W24">INDEX(Drivers!$C$31:$AG$33,$B24,W$21)</f>
        <v>13.600362715943156</v>
      </c>
      <c r="X24" s="10" cm="1">
        <f t="array" ref="X24">INDEX(Drivers!$C$31:$AG$33,$B24,X$21)</f>
        <v>14.256538410501101</v>
      </c>
      <c r="Y24" s="10" cm="1">
        <f t="array" ref="Y24">INDEX(Drivers!$C$31:$AG$33,$B24,Y$21)</f>
        <v>14.958042579519992</v>
      </c>
      <c r="Z24" s="10" cm="1">
        <f t="array" ref="Z24">INDEX(Drivers!$C$31:$AG$33,$B24,Z$21)</f>
        <v>15.777955455686122</v>
      </c>
      <c r="AA24" s="10" cm="1">
        <f t="array" ref="AA24">INDEX(Drivers!$C$31:$AG$33,$B24,AA$21)</f>
        <v>16.717607425288236</v>
      </c>
      <c r="AB24" s="10" cm="1">
        <f t="array" ref="AB24">INDEX(Drivers!$C$31:$AG$33,$B24,AB$21)</f>
        <v>17.698776882534368</v>
      </c>
      <c r="AC24" s="10" cm="1">
        <f t="array" ref="AC24">INDEX(Drivers!$C$31:$AG$33,$B24,AC$21)</f>
        <v>18.463240853921267</v>
      </c>
      <c r="AD24" s="10" cm="1">
        <f t="array" ref="AD24">INDEX(Drivers!$C$31:$AG$33,$B24,AD$21)</f>
        <v>19.298595617936321</v>
      </c>
      <c r="AE24" s="10" cm="1">
        <f t="array" ref="AE24">INDEX(Drivers!$C$31:$AG$33,$B24,AE$21)</f>
        <v>20.138093619306726</v>
      </c>
      <c r="AF24" s="10" cm="1">
        <f t="array" ref="AF24">INDEX(Drivers!$C$31:$AG$33,$B24,AF$21)</f>
        <v>20.951260172986373</v>
      </c>
      <c r="AG24" s="10" cm="1">
        <f t="array" ref="AG24">INDEX(Drivers!$C$31:$AG$33,$B24,AG$21)</f>
        <v>21.64491455898839</v>
      </c>
      <c r="AH24" s="10" cm="1">
        <f t="array" ref="AH24">INDEX(Drivers!$C$31:$AG$33,$B24,AH$21)</f>
        <v>22.33790783949522</v>
      </c>
      <c r="AI24" s="10" cm="1">
        <f t="array" ref="AI24">INDEX(Drivers!$C$31:$AG$33,$B24,AI$21)</f>
        <v>23.038694073511028</v>
      </c>
      <c r="AJ24" s="10" cm="1">
        <f t="array" ref="AJ24">INDEX(Drivers!$C$31:$AG$33,$B24,AJ$21)</f>
        <v>23.727209937475564</v>
      </c>
      <c r="AK24" s="10" cm="1">
        <f t="array" ref="AK24">INDEX(Drivers!$C$31:$AG$33,$B24,AK$21)</f>
        <v>24.384189733031334</v>
      </c>
      <c r="AL24" s="10" cm="1">
        <f t="array" ref="AL24">INDEX(Drivers!$C$31:$AG$33,$B24,AL$21)</f>
        <v>25.063986980845762</v>
      </c>
      <c r="AM24" s="10" cm="1">
        <f t="array" ref="AM24">INDEX(Drivers!$C$31:$AG$33,$B24,AM$21)</f>
        <v>28.316661997785147</v>
      </c>
      <c r="AN24" s="10" cm="1">
        <f t="array" ref="AN24">INDEX(Drivers!$C$31:$AG$33,$B24,AN$21)</f>
        <v>31.444486813917798</v>
      </c>
      <c r="AO24" s="10">
        <f t="shared" si="9"/>
        <v>31.444486813917798</v>
      </c>
      <c r="AP24" s="10">
        <f t="shared" si="9"/>
        <v>31.444486813917798</v>
      </c>
      <c r="AQ24" s="10"/>
      <c r="AR24" s="10"/>
      <c r="AS24" s="10"/>
      <c r="AT24" s="10"/>
      <c r="AU24" s="10"/>
      <c r="AV24" s="10"/>
    </row>
    <row r="25" spans="1:48">
      <c r="A25" s="313" t="s">
        <v>16</v>
      </c>
      <c r="E25" s="47">
        <f t="shared" ref="E25:AP25" si="10">SUM(E22:E24)</f>
        <v>52.325432882070082</v>
      </c>
      <c r="F25" s="47">
        <f t="shared" si="10"/>
        <v>59.308690000000013</v>
      </c>
      <c r="G25" s="47">
        <f t="shared" si="10"/>
        <v>65.956090000000017</v>
      </c>
      <c r="H25" s="47">
        <f t="shared" si="10"/>
        <v>71.375305999999995</v>
      </c>
      <c r="I25" s="47">
        <f t="shared" si="10"/>
        <v>75.517909000000003</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59.308690000000013</v>
      </c>
      <c r="S25" s="47">
        <f t="shared" si="10"/>
        <v>59.991580449204264</v>
      </c>
      <c r="T25" s="47">
        <f t="shared" si="10"/>
        <v>60.682333816399385</v>
      </c>
      <c r="U25" s="47">
        <f t="shared" si="10"/>
        <v>61.381040636574376</v>
      </c>
      <c r="V25" s="47">
        <f t="shared" si="10"/>
        <v>62.087792487153699</v>
      </c>
      <c r="W25" s="47">
        <f t="shared" si="10"/>
        <v>62.802682000000026</v>
      </c>
      <c r="X25" s="47">
        <f t="shared" si="10"/>
        <v>63.421065342005143</v>
      </c>
      <c r="Y25" s="47">
        <f t="shared" si="10"/>
        <v>64.045537563425796</v>
      </c>
      <c r="Z25" s="47">
        <f t="shared" si="10"/>
        <v>64.676158618096466</v>
      </c>
      <c r="AA25" s="47">
        <f t="shared" si="10"/>
        <v>65.31298905018393</v>
      </c>
      <c r="AB25" s="47">
        <f t="shared" si="10"/>
        <v>65.956090000000017</v>
      </c>
      <c r="AC25" s="47">
        <f t="shared" si="10"/>
        <v>66.518977190687664</v>
      </c>
      <c r="AD25" s="47">
        <f t="shared" si="10"/>
        <v>67.08666821358311</v>
      </c>
      <c r="AE25" s="47">
        <f t="shared" si="10"/>
        <v>67.659204065895452</v>
      </c>
      <c r="AF25" s="47">
        <f t="shared" si="10"/>
        <v>68.236626094715177</v>
      </c>
      <c r="AG25" s="47">
        <f t="shared" si="10"/>
        <v>68.818976000000006</v>
      </c>
      <c r="AH25" s="47">
        <f t="shared" si="10"/>
        <v>69.322810489383542</v>
      </c>
      <c r="AI25" s="47">
        <f t="shared" si="10"/>
        <v>69.830333629884038</v>
      </c>
      <c r="AJ25" s="47">
        <f t="shared" si="10"/>
        <v>70.341572426693446</v>
      </c>
      <c r="AK25" s="47">
        <f t="shared" si="10"/>
        <v>70.856554082712819</v>
      </c>
      <c r="AL25" s="47">
        <f t="shared" si="10"/>
        <v>71.375305999999995</v>
      </c>
      <c r="AM25" s="47">
        <f t="shared" si="10"/>
        <v>73.619545999999971</v>
      </c>
      <c r="AN25" s="47">
        <f t="shared" si="10"/>
        <v>75.517909000000003</v>
      </c>
      <c r="AO25" s="47">
        <f t="shared" si="10"/>
        <v>75.517909000000003</v>
      </c>
      <c r="AP25" s="47">
        <f t="shared" si="10"/>
        <v>75.517909000000003</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0.87639620653319283</v>
      </c>
      <c r="G31" s="80">
        <f>(G29*G22+G30*G23+G24)/G25</f>
        <v>0.92272848061798851</v>
      </c>
      <c r="H31" s="80">
        <f>(H29*H22+H30*H23+H24)/H25</f>
        <v>0.9526133168971298</v>
      </c>
      <c r="I31" s="80">
        <f>(I29*I22+I30*I23+I24)/I25</f>
        <v>0.98912057533134734</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[5]RES!B26</f>
        <v>LE</v>
      </c>
      <c r="C34" s="313" t="str">
        <f>[5]RES!A26</f>
        <v>Low Income Electrified</v>
      </c>
      <c r="D34" s="313" t="s">
        <v>47</v>
      </c>
      <c r="E34" s="10">
        <f t="shared" ref="E34:AP34" si="11">E22</f>
        <v>26.162716441035041</v>
      </c>
      <c r="F34" s="10">
        <f t="shared" si="11"/>
        <v>26.998265626975765</v>
      </c>
      <c r="G34" s="10">
        <f t="shared" si="11"/>
        <v>26.836616309234032</v>
      </c>
      <c r="H34" s="10">
        <f t="shared" si="11"/>
        <v>21.333461116693869</v>
      </c>
      <c r="I34" s="10">
        <f t="shared" si="11"/>
        <v>16.431828041993075</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30.008313344827656</v>
      </c>
      <c r="T34" s="10">
        <f t="shared" si="11"/>
        <v>29.948848375216034</v>
      </c>
      <c r="U34" s="10">
        <f t="shared" si="11"/>
        <v>29.975724132462897</v>
      </c>
      <c r="V34" s="10">
        <f t="shared" si="11"/>
        <v>29.941830237611441</v>
      </c>
      <c r="W34" s="10">
        <f t="shared" si="11"/>
        <v>29.698487550579422</v>
      </c>
      <c r="X34" s="10">
        <f t="shared" si="11"/>
        <v>29.274360198650999</v>
      </c>
      <c r="Y34" s="10">
        <f t="shared" si="11"/>
        <v>28.82460396152829</v>
      </c>
      <c r="Z34" s="10">
        <f t="shared" si="11"/>
        <v>28.273019968493315</v>
      </c>
      <c r="AA34" s="10">
        <f t="shared" si="11"/>
        <v>27.596006913349175</v>
      </c>
      <c r="AB34" s="10">
        <f t="shared" si="11"/>
        <v>26.836616309234032</v>
      </c>
      <c r="AC34" s="10">
        <f t="shared" si="11"/>
        <v>26.200657905676433</v>
      </c>
      <c r="AD34" s="10">
        <f t="shared" si="11"/>
        <v>25.553498709172985</v>
      </c>
      <c r="AE34" s="10">
        <f t="shared" si="11"/>
        <v>24.920164486536155</v>
      </c>
      <c r="AF34" s="10">
        <f t="shared" si="11"/>
        <v>24.304150892901315</v>
      </c>
      <c r="AG34" s="10">
        <f t="shared" si="11"/>
        <v>23.790160340361879</v>
      </c>
      <c r="AH34" s="10">
        <f t="shared" si="11"/>
        <v>23.295023319965313</v>
      </c>
      <c r="AI34" s="10">
        <f t="shared" si="11"/>
        <v>22.776129942604509</v>
      </c>
      <c r="AJ34" s="10">
        <f t="shared" si="11"/>
        <v>22.265713271078873</v>
      </c>
      <c r="AK34" s="10">
        <f t="shared" si="11"/>
        <v>21.799191872855069</v>
      </c>
      <c r="AL34" s="10">
        <f t="shared" si="11"/>
        <v>21.333461116693869</v>
      </c>
      <c r="AM34" s="10">
        <f t="shared" si="11"/>
        <v>18.907072503032591</v>
      </c>
      <c r="AN34" s="10">
        <f t="shared" si="11"/>
        <v>16.431828041993075</v>
      </c>
      <c r="AO34" s="10">
        <f t="shared" si="11"/>
        <v>16.431828041993075</v>
      </c>
      <c r="AP34" s="10">
        <f t="shared" si="11"/>
        <v>16.431828041993075</v>
      </c>
      <c r="AQ34" s="10"/>
      <c r="AR34" s="10"/>
      <c r="AS34" s="10"/>
      <c r="AT34" s="10"/>
      <c r="AU34" s="10"/>
      <c r="AV34" s="10"/>
    </row>
    <row r="35" spans="1:48">
      <c r="A35" s="313" t="s">
        <v>16</v>
      </c>
      <c r="B35" s="313" t="str">
        <f>[5]RES!B27</f>
        <v>ME</v>
      </c>
      <c r="C35" s="313" t="str">
        <f>[5]RES!A27</f>
        <v>Middle Income Electrified</v>
      </c>
      <c r="D35" s="313" t="s">
        <v>47</v>
      </c>
      <c r="E35" s="10">
        <f t="shared" ref="E35:AP35" si="12">E23</f>
        <v>15.697629864621025</v>
      </c>
      <c r="F35" s="10">
        <f t="shared" si="12"/>
        <v>19.311259441517389</v>
      </c>
      <c r="G35" s="10">
        <f t="shared" si="12"/>
        <v>21.420696808231607</v>
      </c>
      <c r="H35" s="10">
        <f t="shared" si="12"/>
        <v>24.977857902460372</v>
      </c>
      <c r="I35" s="10">
        <f t="shared" si="12"/>
        <v>27.641594144089122</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17.984951014535756</v>
      </c>
      <c r="T35" s="10">
        <f t="shared" si="12"/>
        <v>18.57556148969541</v>
      </c>
      <c r="U35" s="10">
        <f t="shared" si="12"/>
        <v>18.891151364253997</v>
      </c>
      <c r="V35" s="10">
        <f t="shared" si="12"/>
        <v>19.21789597674892</v>
      </c>
      <c r="W35" s="10">
        <f t="shared" si="12"/>
        <v>19.503831733477444</v>
      </c>
      <c r="X35" s="10">
        <f t="shared" si="12"/>
        <v>19.890166732853043</v>
      </c>
      <c r="Y35" s="10">
        <f t="shared" si="12"/>
        <v>20.262891022377516</v>
      </c>
      <c r="Z35" s="10">
        <f t="shared" si="12"/>
        <v>20.625183193917024</v>
      </c>
      <c r="AA35" s="10">
        <f t="shared" si="12"/>
        <v>20.999374711546519</v>
      </c>
      <c r="AB35" s="10">
        <f t="shared" si="12"/>
        <v>21.420696808231607</v>
      </c>
      <c r="AC35" s="10">
        <f t="shared" si="12"/>
        <v>21.855078431089964</v>
      </c>
      <c r="AD35" s="10">
        <f t="shared" si="12"/>
        <v>22.234573886473804</v>
      </c>
      <c r="AE35" s="10">
        <f t="shared" si="12"/>
        <v>22.600945960052567</v>
      </c>
      <c r="AF35" s="10">
        <f t="shared" si="12"/>
        <v>22.981215028827485</v>
      </c>
      <c r="AG35" s="10">
        <f t="shared" si="12"/>
        <v>23.383901100649737</v>
      </c>
      <c r="AH35" s="10">
        <f t="shared" si="12"/>
        <v>23.689879329923016</v>
      </c>
      <c r="AI35" s="10">
        <f t="shared" si="12"/>
        <v>24.015509613768508</v>
      </c>
      <c r="AJ35" s="10">
        <f t="shared" si="12"/>
        <v>24.348649218139009</v>
      </c>
      <c r="AK35" s="10">
        <f t="shared" si="12"/>
        <v>24.673172476826412</v>
      </c>
      <c r="AL35" s="10">
        <f t="shared" si="12"/>
        <v>24.977857902460372</v>
      </c>
      <c r="AM35" s="10">
        <f t="shared" si="12"/>
        <v>26.395811499182233</v>
      </c>
      <c r="AN35" s="10">
        <f t="shared" si="12"/>
        <v>27.641594144089122</v>
      </c>
      <c r="AO35" s="10">
        <f t="shared" si="12"/>
        <v>27.641594144089122</v>
      </c>
      <c r="AP35" s="10">
        <f t="shared" si="12"/>
        <v>27.641594144089122</v>
      </c>
      <c r="AQ35" s="10"/>
      <c r="AR35" s="10"/>
      <c r="AS35" s="10"/>
      <c r="AT35" s="10"/>
      <c r="AU35" s="10"/>
      <c r="AV35" s="10"/>
    </row>
    <row r="36" spans="1:48">
      <c r="A36" s="313" t="s">
        <v>16</v>
      </c>
      <c r="B36" s="313" t="str">
        <f>[5]RES!B28</f>
        <v>HE</v>
      </c>
      <c r="C36" s="313" t="str">
        <f>[5]RES!A28</f>
        <v>High Income Electrified</v>
      </c>
      <c r="D36" s="313" t="s">
        <v>47</v>
      </c>
      <c r="E36" s="10">
        <f t="shared" ref="E36:AP36" si="13">E24</f>
        <v>10.465086576414015</v>
      </c>
      <c r="F36" s="10">
        <f t="shared" si="13"/>
        <v>12.999164931506851</v>
      </c>
      <c r="G36" s="10">
        <f t="shared" si="13"/>
        <v>17.698776882534368</v>
      </c>
      <c r="H36" s="10">
        <f t="shared" si="13"/>
        <v>25.063986980845762</v>
      </c>
      <c r="I36" s="10">
        <f t="shared" si="13"/>
        <v>31.444486813917798</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12.999164931506851</v>
      </c>
      <c r="S36" s="10">
        <f t="shared" si="13"/>
        <v>11.998316089840857</v>
      </c>
      <c r="T36" s="10">
        <f t="shared" si="13"/>
        <v>12.157923951487936</v>
      </c>
      <c r="U36" s="10">
        <f t="shared" si="13"/>
        <v>12.514165139857482</v>
      </c>
      <c r="V36" s="10">
        <f t="shared" si="13"/>
        <v>12.928066272793336</v>
      </c>
      <c r="W36" s="10">
        <f t="shared" si="13"/>
        <v>13.600362715943156</v>
      </c>
      <c r="X36" s="10">
        <f t="shared" si="13"/>
        <v>14.256538410501101</v>
      </c>
      <c r="Y36" s="10">
        <f t="shared" si="13"/>
        <v>14.958042579519992</v>
      </c>
      <c r="Z36" s="10">
        <f t="shared" si="13"/>
        <v>15.777955455686122</v>
      </c>
      <c r="AA36" s="10">
        <f t="shared" si="13"/>
        <v>16.717607425288236</v>
      </c>
      <c r="AB36" s="10">
        <f t="shared" si="13"/>
        <v>17.698776882534368</v>
      </c>
      <c r="AC36" s="10">
        <f t="shared" si="13"/>
        <v>18.463240853921267</v>
      </c>
      <c r="AD36" s="10">
        <f t="shared" si="13"/>
        <v>19.298595617936321</v>
      </c>
      <c r="AE36" s="10">
        <f t="shared" si="13"/>
        <v>20.138093619306726</v>
      </c>
      <c r="AF36" s="10">
        <f t="shared" si="13"/>
        <v>20.951260172986373</v>
      </c>
      <c r="AG36" s="10">
        <f t="shared" si="13"/>
        <v>21.64491455898839</v>
      </c>
      <c r="AH36" s="10">
        <f t="shared" si="13"/>
        <v>22.33790783949522</v>
      </c>
      <c r="AI36" s="10">
        <f t="shared" si="13"/>
        <v>23.038694073511028</v>
      </c>
      <c r="AJ36" s="10">
        <f t="shared" si="13"/>
        <v>23.727209937475564</v>
      </c>
      <c r="AK36" s="10">
        <f t="shared" si="13"/>
        <v>24.384189733031334</v>
      </c>
      <c r="AL36" s="10">
        <f t="shared" si="13"/>
        <v>25.063986980845762</v>
      </c>
      <c r="AM36" s="10">
        <f t="shared" si="13"/>
        <v>28.316661997785147</v>
      </c>
      <c r="AN36" s="10">
        <f t="shared" si="13"/>
        <v>31.444486813917798</v>
      </c>
      <c r="AO36" s="10">
        <f t="shared" si="13"/>
        <v>31.444486813917798</v>
      </c>
      <c r="AP36" s="10">
        <f t="shared" si="13"/>
        <v>31.444486813917798</v>
      </c>
      <c r="AQ36" s="10"/>
      <c r="AR36" s="10"/>
      <c r="AS36" s="10"/>
      <c r="AT36" s="10"/>
      <c r="AU36" s="10"/>
      <c r="AV36" s="10"/>
    </row>
    <row r="37" spans="1:48">
      <c r="A37" s="313" t="s">
        <v>16</v>
      </c>
      <c r="B37" s="313" t="str">
        <f>[5]RES!B29</f>
        <v>LN</v>
      </c>
      <c r="C37" s="313" t="str">
        <f>[5]RES!A29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[5]RES!B30</f>
        <v>MN</v>
      </c>
      <c r="C38" s="313" t="str">
        <f>[5]RES!A30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1.4450325168406046</v>
      </c>
      <c r="H45" s="10">
        <f t="shared" si="16"/>
        <v>2.1130862117498923</v>
      </c>
      <c r="I45" s="10">
        <f t="shared" si="16"/>
        <v>3.040752594773545</v>
      </c>
      <c r="J45" s="51" cm="1">
        <f t="array" ref="J45">INDEX(Drivers!$C$34:$AG$34,1,J21)/Drivers!$C$34</f>
        <v>1</v>
      </c>
      <c r="K45" s="51" cm="1">
        <f t="array" ref="K45">INDEX(Drivers!$C$34:$AG$34,1,K21)/Drivers!$C$34</f>
        <v>1.0290422887134598</v>
      </c>
      <c r="L45" s="51" cm="1">
        <f t="array" ref="L45">INDEX(Drivers!$C$34:$AG$34,1,L21)/Drivers!$C$34</f>
        <v>1.0452868351525575</v>
      </c>
      <c r="M45" s="51" cm="1">
        <f t="array" ref="M45">INDEX(Drivers!$C$34:$AG$34,1,M21)/Drivers!$C$34</f>
        <v>1.0565585612531558</v>
      </c>
      <c r="N45" s="51" cm="1">
        <f t="array" ref="N45">INDEX(Drivers!$C$34:$AG$34,1,N21)/Drivers!$C$34</f>
        <v>1.0602052961680555</v>
      </c>
      <c r="O45" s="51" cm="1">
        <f t="array" ref="O45">INDEX(Drivers!$C$34:$AG$34,1,O21)/Drivers!$C$34</f>
        <v>1.0761183212512533</v>
      </c>
      <c r="P45" s="51" cm="1">
        <f t="array" ref="P45">INDEX(Drivers!$C$34:$AG$34,1,P21)/Drivers!$C$34</f>
        <v>1.0860639619282519</v>
      </c>
      <c r="Q45" s="51" cm="1">
        <f t="array" ref="Q45">INDEX(Drivers!$C$34:$AG$34,1,Q21)/Drivers!$C$34</f>
        <v>1.0814226629456525</v>
      </c>
      <c r="R45" s="51" cm="1">
        <f t="array" ref="R45">INDEX(Drivers!$C$34:$AG$34,1,R21)/Drivers!$C$34</f>
        <v>0.99257493956446474</v>
      </c>
      <c r="S45" s="51" cm="1">
        <f t="array" ref="S45">INDEX(Drivers!$C$34:$AG$34,1,S21)/Drivers!$C$34</f>
        <v>1.023140232976399</v>
      </c>
      <c r="T45" s="51" cm="1">
        <f t="array" ref="T45">INDEX(Drivers!$C$34:$AG$34,1,T21)/Drivers!$C$34</f>
        <v>1.1933486226705319</v>
      </c>
      <c r="U45" s="51" cm="1">
        <f t="array" ref="U45">INDEX(Drivers!$C$34:$AG$34,1,U21)/Drivers!$C$34</f>
        <v>1.2048360316973115</v>
      </c>
      <c r="V45" s="51" cm="1">
        <f t="array" ref="V45">INDEX(Drivers!$C$34:$AG$34,1,V21)/Drivers!$C$34</f>
        <v>1.2186010975725416</v>
      </c>
      <c r="W45" s="51" cm="1">
        <f t="array" ref="W45">INDEX(Drivers!$C$34:$AG$34,1,W21)/Drivers!$C$34</f>
        <v>1.2471024896315392</v>
      </c>
      <c r="X45" s="51" cm="1">
        <f t="array" ref="X45">INDEX(Drivers!$C$34:$AG$34,1,X21)/Drivers!$C$34</f>
        <v>1.2744160122188981</v>
      </c>
      <c r="Y45" s="51" cm="1">
        <f t="array" ref="Y45">INDEX(Drivers!$C$34:$AG$34,1,Y21)/Drivers!$C$34</f>
        <v>1.3051412851680306</v>
      </c>
      <c r="Z45" s="51" cm="1">
        <f t="array" ref="Z45">INDEX(Drivers!$C$34:$AG$34,1,Z21)/Drivers!$C$34</f>
        <v>1.3439833283348603</v>
      </c>
      <c r="AA45" s="51" cm="1">
        <f t="array" ref="AA45">INDEX(Drivers!$C$34:$AG$34,1,AA21)/Drivers!$C$34</f>
        <v>1.3920706646009822</v>
      </c>
      <c r="AB45" s="51" cm="1">
        <f t="array" ref="AB45">INDEX(Drivers!$C$34:$AG$34,1,AB21)/Drivers!$C$34</f>
        <v>1.4450325168406046</v>
      </c>
      <c r="AC45" s="51" cm="1">
        <f t="array" ref="AC45">INDEX(Drivers!$C$34:$AG$34,1,AC21)/Drivers!$C$34</f>
        <v>1.490594640234312</v>
      </c>
      <c r="AD45" s="51" cm="1">
        <f t="array" ref="AD45">INDEX(Drivers!$C$34:$AG$34,1,AD21)/Drivers!$C$34</f>
        <v>1.5399994972209465</v>
      </c>
      <c r="AE45" s="51" cm="1">
        <f t="array" ref="AE45">INDEX(Drivers!$C$34:$AG$34,1,AE21)/Drivers!$C$34</f>
        <v>1.5926786502316099</v>
      </c>
      <c r="AF45" s="51" cm="1">
        <f t="array" ref="AF45">INDEX(Drivers!$C$34:$AG$34,1,AF21)/Drivers!$C$34</f>
        <v>1.7940704893728299</v>
      </c>
      <c r="AG45" s="51" cm="1">
        <f t="array" ref="AG45">INDEX(Drivers!$C$34:$AG$34,1,AG21)/Drivers!$C$34</f>
        <v>1.8415205653066165</v>
      </c>
      <c r="AH45" s="51" cm="1">
        <f t="array" ref="AH45">INDEX(Drivers!$C$34:$AG$34,1,AH21)/Drivers!$C$34</f>
        <v>1.8952629115061805</v>
      </c>
      <c r="AI45" s="51" cm="1">
        <f t="array" ref="AI45">INDEX(Drivers!$C$34:$AG$34,1,AI21)/Drivers!$C$34</f>
        <v>1.9498498929544097</v>
      </c>
      <c r="AJ45" s="51" cm="1">
        <f t="array" ref="AJ45">INDEX(Drivers!$C$34:$AG$34,1,AJ21)/Drivers!$C$34</f>
        <v>2.003305289732368</v>
      </c>
      <c r="AK45" s="51" cm="1">
        <f t="array" ref="AK45">INDEX(Drivers!$C$34:$AG$34,1,AK21)/Drivers!$C$34</f>
        <v>2.0555395767796121</v>
      </c>
      <c r="AL45" s="51" cm="1">
        <f t="array" ref="AL45">INDEX(Drivers!$C$34:$AG$34,1,AL21)/Drivers!$C$34</f>
        <v>2.1130862117498923</v>
      </c>
      <c r="AM45" s="51" cm="1">
        <f t="array" ref="AM45">INDEX(Drivers!$C$34:$AG$34,1,AM21)/Drivers!$C$34</f>
        <v>2.4383994691510829</v>
      </c>
      <c r="AN45" s="51" cm="1">
        <f t="array" ref="AN45">INDEX(Drivers!$C$34:$AG$34,1,AN21)/Drivers!$C$34</f>
        <v>3.040752594773545</v>
      </c>
      <c r="AO45" s="36">
        <f>AN45</f>
        <v>3.040752594773545</v>
      </c>
      <c r="AP45" s="36">
        <f>AO45</f>
        <v>3.040752594773545</v>
      </c>
      <c r="AQ45" s="36"/>
      <c r="AR45" s="36"/>
      <c r="AS45" s="10"/>
      <c r="AT45" s="10"/>
      <c r="AU45" s="10"/>
      <c r="AV45" s="10"/>
    </row>
    <row r="46" spans="1:48">
      <c r="A46" s="313" t="s">
        <v>16</v>
      </c>
      <c r="H46" s="109">
        <f>I46^(1/40)-1</f>
        <v>2.8192726109109723E-2</v>
      </c>
      <c r="I46" s="186">
        <f>I45/E45</f>
        <v>3.040752594773545</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3.827269145511214E-2</v>
      </c>
      <c r="H50" s="59">
        <f t="shared" si="17"/>
        <v>3.8733072901655063E-2</v>
      </c>
      <c r="I50" s="59">
        <f t="shared" si="17"/>
        <v>3.7065977898663505E-2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[5]RES!$B32</f>
        <v>0</v>
      </c>
      <c r="C54" s="313" t="str">
        <f>[5]RES!A32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[5]RES!$B33</f>
        <v>Demand</v>
      </c>
      <c r="C55" s="313" t="str">
        <f>[5]RES!A33</f>
        <v>End use demands</v>
      </c>
      <c r="E55" s="313">
        <v>0.1</v>
      </c>
      <c r="F55" s="12">
        <v>0.1</v>
      </c>
      <c r="G55" s="12">
        <v>0.1</v>
      </c>
      <c r="H55" s="40"/>
      <c r="J55" s="313"/>
    </row>
    <row r="56" spans="1:47">
      <c r="A56" s="313" t="s">
        <v>16</v>
      </c>
      <c r="B56" s="313" t="str">
        <f>[5]RES!$B34</f>
        <v>L</v>
      </c>
      <c r="C56" s="313" t="str">
        <f>[5]RES!A34</f>
        <v>Lighting</v>
      </c>
      <c r="E56" s="313">
        <v>0.5</v>
      </c>
      <c r="F56" s="12">
        <v>0.4</v>
      </c>
      <c r="G56" s="12">
        <v>0.3</v>
      </c>
      <c r="H56" s="40"/>
      <c r="J56" s="313"/>
    </row>
    <row r="57" spans="1:47">
      <c r="A57" s="313" t="s">
        <v>16</v>
      </c>
      <c r="B57" s="313" t="str">
        <f>[5]RES!$B35</f>
        <v>K</v>
      </c>
      <c r="C57" s="313" t="str">
        <f>[5]RES!A35</f>
        <v>Cooking</v>
      </c>
      <c r="E57" s="313">
        <v>0.3</v>
      </c>
      <c r="F57" s="12">
        <v>0.25</v>
      </c>
      <c r="G57" s="12">
        <v>0.2</v>
      </c>
      <c r="H57" s="40"/>
      <c r="J57" s="313"/>
    </row>
    <row r="58" spans="1:47">
      <c r="A58" s="313" t="s">
        <v>16</v>
      </c>
      <c r="B58" s="313" t="str">
        <f>[5]RES!$B36</f>
        <v>H</v>
      </c>
      <c r="C58" s="313" t="str">
        <f>[5]RES!A36</f>
        <v>Space Heating</v>
      </c>
      <c r="E58" s="313">
        <v>0.2</v>
      </c>
      <c r="F58" s="12">
        <v>0.15</v>
      </c>
      <c r="G58" s="12">
        <v>0.1</v>
      </c>
      <c r="H58" s="40"/>
      <c r="J58" s="313"/>
    </row>
    <row r="59" spans="1:47">
      <c r="A59" s="313" t="s">
        <v>16</v>
      </c>
      <c r="B59" s="313" t="str">
        <f>[5]RES!$B37</f>
        <v>WG</v>
      </c>
      <c r="C59" s="313" t="str">
        <f>[5]RES!A37</f>
        <v>Water Heating Geyser</v>
      </c>
      <c r="E59" s="313">
        <v>0.5</v>
      </c>
      <c r="F59" s="12">
        <v>0.4</v>
      </c>
      <c r="G59" s="12">
        <v>0.3</v>
      </c>
      <c r="H59" s="40"/>
      <c r="J59" s="313"/>
    </row>
    <row r="60" spans="1:47">
      <c r="A60" s="313" t="s">
        <v>16</v>
      </c>
      <c r="B60" s="313" t="str">
        <f>[5]RES!$B38</f>
        <v>W</v>
      </c>
      <c r="C60" s="313" t="str">
        <f>[5]RES!A38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0.39855496748315938</v>
      </c>
      <c r="H63" s="186">
        <f t="shared" si="19"/>
        <v>0.39788691378825009</v>
      </c>
      <c r="I63" s="186">
        <f t="shared" si="19"/>
        <v>0.39695924740522642</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0.39896217930270789</v>
      </c>
      <c r="T63" s="313" cm="1">
        <f t="array" ref="T63">IF(T$7=-1,U63,IF(T$7=99,S63,IF(T$7=0,INDEX($E63:$I63,0,T$5),(INDEX($E63:$I63,0,T$7+1)-INDEX($E63:$I63,0,T$7))/(INDEX($E$4:$I$4,0,T$7+1)-INDEX($E$4:$I$4,0,T$7))+S63)))</f>
        <v>0.39891693354498026</v>
      </c>
      <c r="U63" s="313" cm="1">
        <f t="array" ref="U63">IF(U$7=-1,V63,IF(U$7=99,T63,IF(U$7=0,INDEX($E63:$I63,0,U$5),(INDEX($E63:$I63,0,U$7+1)-INDEX($E63:$I63,0,U$7))/(INDEX($E$4:$I$4,0,U$7+1)-INDEX($E$4:$I$4,0,U$7))+T63)))</f>
        <v>0.39887168778725263</v>
      </c>
      <c r="V63" s="313" cm="1">
        <f t="array" ref="V63">IF(V$7=-1,W63,IF(V$7=99,U63,IF(V$7=0,INDEX($E63:$I63,0,V$5),(INDEX($E63:$I63,0,V$7+1)-INDEX($E63:$I63,0,V$7))/(INDEX($E$4:$I$4,0,V$7+1)-INDEX($E$4:$I$4,0,V$7))+U63)))</f>
        <v>0.398826442029525</v>
      </c>
      <c r="W63" s="313" cm="1">
        <f t="array" ref="W63">IF(W$7=-1,X63,IF(W$7=99,V63,IF(W$7=0,INDEX($E63:$I63,0,W$5),(INDEX($E63:$I63,0,W$7+1)-INDEX($E63:$I63,0,W$7))/(INDEX($E$4:$I$4,0,W$7+1)-INDEX($E$4:$I$4,0,W$7))+V63)))</f>
        <v>0.39878119627179737</v>
      </c>
      <c r="X63" s="313" cm="1">
        <f t="array" ref="X63">IF(X$7=-1,Y63,IF(X$7=99,W63,IF(X$7=0,INDEX($E63:$I63,0,X$5),(INDEX($E63:$I63,0,X$7+1)-INDEX($E63:$I63,0,X$7))/(INDEX($E$4:$I$4,0,X$7+1)-INDEX($E$4:$I$4,0,X$7))+W63)))</f>
        <v>0.39873595051406974</v>
      </c>
      <c r="Y63" s="313" cm="1">
        <f t="array" ref="Y63">IF(Y$7=-1,Z63,IF(Y$7=99,X63,IF(Y$7=0,INDEX($E63:$I63,0,Y$5),(INDEX($E63:$I63,0,Y$7+1)-INDEX($E63:$I63,0,Y$7))/(INDEX($E$4:$I$4,0,Y$7+1)-INDEX($E$4:$I$4,0,Y$7))+X63)))</f>
        <v>0.39869070475634211</v>
      </c>
      <c r="Z63" s="313" cm="1">
        <f t="array" ref="Z63">IF(Z$7=-1,AA63,IF(Z$7=99,Y63,IF(Z$7=0,INDEX($E63:$I63,0,Z$5),(INDEX($E63:$I63,0,Z$7+1)-INDEX($E63:$I63,0,Z$7))/(INDEX($E$4:$I$4,0,Z$7+1)-INDEX($E$4:$I$4,0,Z$7))+Y63)))</f>
        <v>0.39864545899861448</v>
      </c>
      <c r="AA63" s="313" cm="1">
        <f t="array" ref="AA63">IF(AA$7=-1,AB63,IF(AA$7=99,Z63,IF(AA$7=0,INDEX($E63:$I63,0,AA$5),(INDEX($E63:$I63,0,AA$7+1)-INDEX($E63:$I63,0,AA$7))/(INDEX($E$4:$I$4,0,AA$7+1)-INDEX($E$4:$I$4,0,AA$7))+Z63)))</f>
        <v>0.39860021324088685</v>
      </c>
      <c r="AB63" s="313" cm="1">
        <f t="array" ref="AB63">IF(AB$7=-1,AC63,IF(AB$7=99,AA63,IF(AB$7=0,INDEX($E63:$I63,0,AB$5),(INDEX($E63:$I63,0,AB$7+1)-INDEX($E63:$I63,0,AB$7))/(INDEX($E$4:$I$4,0,AB$7+1)-INDEX($E$4:$I$4,0,AB$7))+AA63)))</f>
        <v>0.39855496748315938</v>
      </c>
      <c r="AC63" s="313" cm="1">
        <f t="array" ref="AC63">IF(AC$7=-1,AD63,IF(AC$7=99,AB63,IF(AC$7=0,INDEX($E63:$I63,0,AC$5),(INDEX($E63:$I63,0,AC$7+1)-INDEX($E63:$I63,0,AC$7))/(INDEX($E$4:$I$4,0,AC$7+1)-INDEX($E$4:$I$4,0,AC$7))+AB63)))</f>
        <v>0.39848816211366844</v>
      </c>
      <c r="AD63" s="313" cm="1">
        <f t="array" ref="AD63">IF(AD$7=-1,AE63,IF(AD$7=99,AC63,IF(AD$7=0,INDEX($E63:$I63,0,AD$5),(INDEX($E63:$I63,0,AD$7+1)-INDEX($E63:$I63,0,AD$7))/(INDEX($E$4:$I$4,0,AD$7+1)-INDEX($E$4:$I$4,0,AD$7))+AC63)))</f>
        <v>0.3984213567441775</v>
      </c>
      <c r="AE63" s="313" cm="1">
        <f t="array" ref="AE63">IF(AE$7=-1,AF63,IF(AE$7=99,AD63,IF(AE$7=0,INDEX($E63:$I63,0,AE$5),(INDEX($E63:$I63,0,AE$7+1)-INDEX($E63:$I63,0,AE$7))/(INDEX($E$4:$I$4,0,AE$7+1)-INDEX($E$4:$I$4,0,AE$7))+AD63)))</f>
        <v>0.39835455137468656</v>
      </c>
      <c r="AF63" s="313" cm="1">
        <f t="array" ref="AF63">IF(AF$7=-1,AG63,IF(AF$7=99,AE63,IF(AF$7=0,INDEX($E63:$I63,0,AF$5),(INDEX($E63:$I63,0,AF$7+1)-INDEX($E63:$I63,0,AF$7))/(INDEX($E$4:$I$4,0,AF$7+1)-INDEX($E$4:$I$4,0,AF$7))+AE63)))</f>
        <v>0.39828774600519562</v>
      </c>
      <c r="AG63" s="313" cm="1">
        <f t="array" ref="AG63">IF(AG$7=-1,AH63,IF(AG$7=99,AF63,IF(AG$7=0,INDEX($E63:$I63,0,AG$5),(INDEX($E63:$I63,0,AG$7+1)-INDEX($E63:$I63,0,AG$7))/(INDEX($E$4:$I$4,0,AG$7+1)-INDEX($E$4:$I$4,0,AG$7))+AF63)))</f>
        <v>0.39822094063570468</v>
      </c>
      <c r="AH63" s="313" cm="1">
        <f t="array" ref="AH63">IF(AH$7=-1,AI63,IF(AH$7=99,AG63,IF(AH$7=0,INDEX($E63:$I63,0,AH$5),(INDEX($E63:$I63,0,AH$7+1)-INDEX($E63:$I63,0,AH$7))/(INDEX($E$4:$I$4,0,AH$7+1)-INDEX($E$4:$I$4,0,AH$7))+AG63)))</f>
        <v>0.39815413526621374</v>
      </c>
      <c r="AI63" s="313" cm="1">
        <f t="array" ref="AI63">IF(AI$7=-1,AJ63,IF(AI$7=99,AH63,IF(AI$7=0,INDEX($E63:$I63,0,AI$5),(INDEX($E63:$I63,0,AI$7+1)-INDEX($E63:$I63,0,AI$7))/(INDEX($E$4:$I$4,0,AI$7+1)-INDEX($E$4:$I$4,0,AI$7))+AH63)))</f>
        <v>0.3980873298967228</v>
      </c>
      <c r="AJ63" s="313" cm="1">
        <f t="array" ref="AJ63">IF(AJ$7=-1,AK63,IF(AJ$7=99,AI63,IF(AJ$7=0,INDEX($E63:$I63,0,AJ$5),(INDEX($E63:$I63,0,AJ$7+1)-INDEX($E63:$I63,0,AJ$7))/(INDEX($E$4:$I$4,0,AJ$7+1)-INDEX($E$4:$I$4,0,AJ$7))+AI63)))</f>
        <v>0.39802052452723186</v>
      </c>
      <c r="AK63" s="313" cm="1">
        <f t="array" ref="AK63">IF(AK$7=-1,AL63,IF(AK$7=99,AJ63,IF(AK$7=0,INDEX($E63:$I63,0,AK$5),(INDEX($E63:$I63,0,AK$7+1)-INDEX($E63:$I63,0,AK$7))/(INDEX($E$4:$I$4,0,AK$7+1)-INDEX($E$4:$I$4,0,AK$7))+AJ63)))</f>
        <v>0.39795371915774091</v>
      </c>
      <c r="AL63" s="313" cm="1">
        <f t="array" ref="AL63">IF(AL$7=-1,AM63,IF(AL$7=99,AK63,IF(AL$7=0,INDEX($E63:$I63,0,AL$5),(INDEX($E63:$I63,0,AL$7+1)-INDEX($E63:$I63,0,AL$7))/(INDEX($E$4:$I$4,0,AL$7+1)-INDEX($E$4:$I$4,0,AL$7))+AK63)))</f>
        <v>0.39788691378825009</v>
      </c>
      <c r="AM63" s="313" cm="1">
        <f t="array" ref="AM63">IF(AM$7=-1,AN63,IF(AM$7=99,AL63,IF(AM$7=0,INDEX($E63:$I63,0,AM$5),(INDEX($E63:$I63,0,AM$7+1)-INDEX($E63:$I63,0,AM$7))/(INDEX($E$4:$I$4,0,AM$7+1)-INDEX($E$4:$I$4,0,AM$7))+AL63)))</f>
        <v>0.39779414714994771</v>
      </c>
      <c r="AN63" s="313" cm="1">
        <f t="array" ref="AN63">IF(AN$7=-1,AO63,IF(AN$7=99,AM63,IF(AN$7=0,INDEX($E63:$I63,0,AN$5),(INDEX($E63:$I63,0,AN$7+1)-INDEX($E63:$I63,0,AN$7))/(INDEX($E$4:$I$4,0,AN$7+1)-INDEX($E$4:$I$4,0,AN$7))+AM63)))</f>
        <v>0.39695924740522642</v>
      </c>
      <c r="AO63" s="313" cm="1">
        <f t="array" ref="AO63">IF(AO$7=-1,AP63,IF(AO$7=99,AN63,IF(AO$7=0,INDEX($E63:$I63,0,AO$5),(INDEX($E63:$I63,0,AO$7+1)-INDEX($E63:$I63,0,AO$7))/(INDEX($E$4:$I$4,0,AO$7+1)-INDEX($E$4:$I$4,0,AO$7))+AN63)))</f>
        <v>0.39695924740522642</v>
      </c>
      <c r="AP63" s="313" cm="1">
        <f t="array" ref="AP63">IF(AP$7=-1,AQ63,IF(AP$7=99,AO63,IF(AP$7=0,INDEX($E63:$I63,0,AP$5),(INDEX($E63:$I63,0,AP$7+1)-INDEX($E63:$I63,0,AP$7))/(INDEX($E$4:$I$4,0,AP$7+1)-INDEX($E$4:$I$4,0,AP$7))+AO63)))</f>
        <v>0.39695924740522642</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0.69710993496631879</v>
      </c>
      <c r="H65" s="186">
        <f t="shared" si="19"/>
        <v>0.69577382757650019</v>
      </c>
      <c r="I65" s="186">
        <f t="shared" si="19"/>
        <v>0.69391849481045287</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0.6979243586054158</v>
      </c>
      <c r="T65" s="313" cm="1">
        <f t="array" ref="T65">IF(T$7=-1,U65,IF(T$7=99,S65,IF(T$7=0,INDEX($E65:$I65,0,T$5),(INDEX($E65:$I65,0,T$7+1)-INDEX($E65:$I65,0,T$7))/(INDEX($E$4:$I$4,0,T$7+1)-INDEX($E$4:$I$4,0,T$7))+S65)))</f>
        <v>0.69783386708996054</v>
      </c>
      <c r="U65" s="313" cm="1">
        <f t="array" ref="U65">IF(U$7=-1,V65,IF(U$7=99,T65,IF(U$7=0,INDEX($E65:$I65,0,U$5),(INDEX($E65:$I65,0,U$7+1)-INDEX($E65:$I65,0,U$7))/(INDEX($E$4:$I$4,0,U$7+1)-INDEX($E$4:$I$4,0,U$7))+T65)))</f>
        <v>0.69774337557450528</v>
      </c>
      <c r="V65" s="313" cm="1">
        <f t="array" ref="V65">IF(V$7=-1,W65,IF(V$7=99,U65,IF(V$7=0,INDEX($E65:$I65,0,V$5),(INDEX($E65:$I65,0,V$7+1)-INDEX($E65:$I65,0,V$7))/(INDEX($E$4:$I$4,0,V$7+1)-INDEX($E$4:$I$4,0,V$7))+U65)))</f>
        <v>0.69765288405905002</v>
      </c>
      <c r="W65" s="313" cm="1">
        <f t="array" ref="W65">IF(W$7=-1,X65,IF(W$7=99,V65,IF(W$7=0,INDEX($E65:$I65,0,W$5),(INDEX($E65:$I65,0,W$7+1)-INDEX($E65:$I65,0,W$7))/(INDEX($E$4:$I$4,0,W$7+1)-INDEX($E$4:$I$4,0,W$7))+V65)))</f>
        <v>0.69756239254359476</v>
      </c>
      <c r="X65" s="313" cm="1">
        <f t="array" ref="X65">IF(X$7=-1,Y65,IF(X$7=99,W65,IF(X$7=0,INDEX($E65:$I65,0,X$5),(INDEX($E65:$I65,0,X$7+1)-INDEX($E65:$I65,0,X$7))/(INDEX($E$4:$I$4,0,X$7+1)-INDEX($E$4:$I$4,0,X$7))+W65)))</f>
        <v>0.6974719010281395</v>
      </c>
      <c r="Y65" s="313" cm="1">
        <f t="array" ref="Y65">IF(Y$7=-1,Z65,IF(Y$7=99,X65,IF(Y$7=0,INDEX($E65:$I65,0,Y$5),(INDEX($E65:$I65,0,Y$7+1)-INDEX($E65:$I65,0,Y$7))/(INDEX($E$4:$I$4,0,Y$7+1)-INDEX($E$4:$I$4,0,Y$7))+X65)))</f>
        <v>0.69738140951268424</v>
      </c>
      <c r="Z65" s="313" cm="1">
        <f t="array" ref="Z65">IF(Z$7=-1,AA65,IF(Z$7=99,Y65,IF(Z$7=0,INDEX($E65:$I65,0,Z$5),(INDEX($E65:$I65,0,Z$7+1)-INDEX($E65:$I65,0,Z$7))/(INDEX($E$4:$I$4,0,Z$7+1)-INDEX($E$4:$I$4,0,Z$7))+Y65)))</f>
        <v>0.69729091799722898</v>
      </c>
      <c r="AA65" s="313" cm="1">
        <f t="array" ref="AA65">IF(AA$7=-1,AB65,IF(AA$7=99,Z65,IF(AA$7=0,INDEX($E65:$I65,0,AA$5),(INDEX($E65:$I65,0,AA$7+1)-INDEX($E65:$I65,0,AA$7))/(INDEX($E$4:$I$4,0,AA$7+1)-INDEX($E$4:$I$4,0,AA$7))+Z65)))</f>
        <v>0.69720042648177372</v>
      </c>
      <c r="AB65" s="313" cm="1">
        <f t="array" ref="AB65">IF(AB$7=-1,AC65,IF(AB$7=99,AA65,IF(AB$7=0,INDEX($E65:$I65,0,AB$5),(INDEX($E65:$I65,0,AB$7+1)-INDEX($E65:$I65,0,AB$7))/(INDEX($E$4:$I$4,0,AB$7+1)-INDEX($E$4:$I$4,0,AB$7))+AA65)))</f>
        <v>0.69710993496631879</v>
      </c>
      <c r="AC65" s="313" cm="1">
        <f t="array" ref="AC65">IF(AC$7=-1,AD65,IF(AC$7=99,AB65,IF(AC$7=0,INDEX($E65:$I65,0,AC$5),(INDEX($E65:$I65,0,AC$7+1)-INDEX($E65:$I65,0,AC$7))/(INDEX($E$4:$I$4,0,AC$7+1)-INDEX($E$4:$I$4,0,AC$7))+AB65)))</f>
        <v>0.69697632422733691</v>
      </c>
      <c r="AD65" s="313" cm="1">
        <f t="array" ref="AD65">IF(AD$7=-1,AE65,IF(AD$7=99,AC65,IF(AD$7=0,INDEX($E65:$I65,0,AD$5),(INDEX($E65:$I65,0,AD$7+1)-INDEX($E65:$I65,0,AD$7))/(INDEX($E$4:$I$4,0,AD$7+1)-INDEX($E$4:$I$4,0,AD$7))+AC65)))</f>
        <v>0.69684271348835503</v>
      </c>
      <c r="AE65" s="313" cm="1">
        <f t="array" ref="AE65">IF(AE$7=-1,AF65,IF(AE$7=99,AD65,IF(AE$7=0,INDEX($E65:$I65,0,AE$5),(INDEX($E65:$I65,0,AE$7+1)-INDEX($E65:$I65,0,AE$7))/(INDEX($E$4:$I$4,0,AE$7+1)-INDEX($E$4:$I$4,0,AE$7))+AD65)))</f>
        <v>0.69670910274937314</v>
      </c>
      <c r="AF65" s="313" cm="1">
        <f t="array" ref="AF65">IF(AF$7=-1,AG65,IF(AF$7=99,AE65,IF(AF$7=0,INDEX($E65:$I65,0,AF$5),(INDEX($E65:$I65,0,AF$7+1)-INDEX($E65:$I65,0,AF$7))/(INDEX($E$4:$I$4,0,AF$7+1)-INDEX($E$4:$I$4,0,AF$7))+AE65)))</f>
        <v>0.69657549201039126</v>
      </c>
      <c r="AG65" s="313" cm="1">
        <f t="array" ref="AG65">IF(AG$7=-1,AH65,IF(AG$7=99,AF65,IF(AG$7=0,INDEX($E65:$I65,0,AG$5),(INDEX($E65:$I65,0,AG$7+1)-INDEX($E65:$I65,0,AG$7))/(INDEX($E$4:$I$4,0,AG$7+1)-INDEX($E$4:$I$4,0,AG$7))+AF65)))</f>
        <v>0.69644188127140938</v>
      </c>
      <c r="AH65" s="313" cm="1">
        <f t="array" ref="AH65">IF(AH$7=-1,AI65,IF(AH$7=99,AG65,IF(AH$7=0,INDEX($E65:$I65,0,AH$5),(INDEX($E65:$I65,0,AH$7+1)-INDEX($E65:$I65,0,AH$7))/(INDEX($E$4:$I$4,0,AH$7+1)-INDEX($E$4:$I$4,0,AH$7))+AG65)))</f>
        <v>0.6963082705324275</v>
      </c>
      <c r="AI65" s="313" cm="1">
        <f t="array" ref="AI65">IF(AI$7=-1,AJ65,IF(AI$7=99,AH65,IF(AI$7=0,INDEX($E65:$I65,0,AI$5),(INDEX($E65:$I65,0,AI$7+1)-INDEX($E65:$I65,0,AI$7))/(INDEX($E$4:$I$4,0,AI$7+1)-INDEX($E$4:$I$4,0,AI$7))+AH65)))</f>
        <v>0.69617465979344562</v>
      </c>
      <c r="AJ65" s="313" cm="1">
        <f t="array" ref="AJ65">IF(AJ$7=-1,AK65,IF(AJ$7=99,AI65,IF(AJ$7=0,INDEX($E65:$I65,0,AJ$5),(INDEX($E65:$I65,0,AJ$7+1)-INDEX($E65:$I65,0,AJ$7))/(INDEX($E$4:$I$4,0,AJ$7+1)-INDEX($E$4:$I$4,0,AJ$7))+AI65)))</f>
        <v>0.69604104905446373</v>
      </c>
      <c r="AK65" s="313" cm="1">
        <f t="array" ref="AK65">IF(AK$7=-1,AL65,IF(AK$7=99,AJ65,IF(AK$7=0,INDEX($E65:$I65,0,AK$5),(INDEX($E65:$I65,0,AK$7+1)-INDEX($E65:$I65,0,AK$7))/(INDEX($E$4:$I$4,0,AK$7+1)-INDEX($E$4:$I$4,0,AK$7))+AJ65)))</f>
        <v>0.69590743831548185</v>
      </c>
      <c r="AL65" s="313" cm="1">
        <f t="array" ref="AL65">IF(AL$7=-1,AM65,IF(AL$7=99,AK65,IF(AL$7=0,INDEX($E65:$I65,0,AL$5),(INDEX($E65:$I65,0,AL$7+1)-INDEX($E65:$I65,0,AL$7))/(INDEX($E$4:$I$4,0,AL$7+1)-INDEX($E$4:$I$4,0,AL$7))+AK65)))</f>
        <v>0.69577382757650019</v>
      </c>
      <c r="AM65" s="313" cm="1">
        <f t="array" ref="AM65">IF(AM$7=-1,AN65,IF(AM$7=99,AL65,IF(AM$7=0,INDEX($E65:$I65,0,AM$5),(INDEX($E65:$I65,0,AM$7+1)-INDEX($E65:$I65,0,AM$7))/(INDEX($E$4:$I$4,0,AM$7+1)-INDEX($E$4:$I$4,0,AM$7))+AL65)))</f>
        <v>0.69558829429989544</v>
      </c>
      <c r="AN65" s="313" cm="1">
        <f t="array" ref="AN65">IF(AN$7=-1,AO65,IF(AN$7=99,AM65,IF(AN$7=0,INDEX($E65:$I65,0,AN$5),(INDEX($E65:$I65,0,AN$7+1)-INDEX($E65:$I65,0,AN$7))/(INDEX($E$4:$I$4,0,AN$7+1)-INDEX($E$4:$I$4,0,AN$7))+AM65)))</f>
        <v>0.69391849481045287</v>
      </c>
      <c r="AO65" s="313" cm="1">
        <f t="array" ref="AO65">IF(AO$7=-1,AP65,IF(AO$7=99,AN65,IF(AO$7=0,INDEX($E65:$I65,0,AO$5),(INDEX($E65:$I65,0,AO$7+1)-INDEX($E65:$I65,0,AO$7))/(INDEX($E$4:$I$4,0,AO$7+1)-INDEX($E$4:$I$4,0,AO$7))+AN65)))</f>
        <v>0.69391849481045287</v>
      </c>
      <c r="AP65" s="313" cm="1">
        <f t="array" ref="AP65">IF(AP$7=-1,AQ65,IF(AP$7=99,AO65,IF(AP$7=0,INDEX($E65:$I65,0,AP$5),(INDEX($E65:$I65,0,AP$7+1)-INDEX($E65:$I65,0,AP$7))/(INDEX($E$4:$I$4,0,AP$7+1)-INDEX($E$4:$I$4,0,AP$7))+AO65)))</f>
        <v>0.69391849481045287</v>
      </c>
    </row>
    <row r="66" spans="1:42">
      <c r="A66" s="313" t="s">
        <v>16</v>
      </c>
      <c r="C66" s="313" t="str">
        <f t="shared" si="18"/>
        <v>Cooking</v>
      </c>
      <c r="E66" s="186">
        <f t="shared" si="19"/>
        <v>0.39899999999999997</v>
      </c>
      <c r="F66" s="186">
        <f t="shared" si="19"/>
        <v>0.39900742506043552</v>
      </c>
      <c r="G66" s="186">
        <f t="shared" si="19"/>
        <v>0.39855496748315938</v>
      </c>
      <c r="H66" s="186">
        <f t="shared" si="19"/>
        <v>0.39788691378825009</v>
      </c>
      <c r="I66" s="186">
        <f t="shared" si="19"/>
        <v>0.39695924740522642</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0.39896217930270789</v>
      </c>
      <c r="T66" s="313" cm="1">
        <f t="array" ref="T66">IF(T$7=-1,U66,IF(T$7=99,S66,IF(T$7=0,INDEX($E66:$I66,0,T$5),(INDEX($E66:$I66,0,T$7+1)-INDEX($E66:$I66,0,T$7))/(INDEX($E$4:$I$4,0,T$7+1)-INDEX($E$4:$I$4,0,T$7))+S66)))</f>
        <v>0.39891693354498026</v>
      </c>
      <c r="U66" s="313" cm="1">
        <f t="array" ref="U66">IF(U$7=-1,V66,IF(U$7=99,T66,IF(U$7=0,INDEX($E66:$I66,0,U$5),(INDEX($E66:$I66,0,U$7+1)-INDEX($E66:$I66,0,U$7))/(INDEX($E$4:$I$4,0,U$7+1)-INDEX($E$4:$I$4,0,U$7))+T66)))</f>
        <v>0.39887168778725263</v>
      </c>
      <c r="V66" s="313" cm="1">
        <f t="array" ref="V66">IF(V$7=-1,W66,IF(V$7=99,U66,IF(V$7=0,INDEX($E66:$I66,0,V$5),(INDEX($E66:$I66,0,V$7+1)-INDEX($E66:$I66,0,V$7))/(INDEX($E$4:$I$4,0,V$7+1)-INDEX($E$4:$I$4,0,V$7))+U66)))</f>
        <v>0.398826442029525</v>
      </c>
      <c r="W66" s="313" cm="1">
        <f t="array" ref="W66">IF(W$7=-1,X66,IF(W$7=99,V66,IF(W$7=0,INDEX($E66:$I66,0,W$5),(INDEX($E66:$I66,0,W$7+1)-INDEX($E66:$I66,0,W$7))/(INDEX($E$4:$I$4,0,W$7+1)-INDEX($E$4:$I$4,0,W$7))+V66)))</f>
        <v>0.39878119627179737</v>
      </c>
      <c r="X66" s="313" cm="1">
        <f t="array" ref="X66">IF(X$7=-1,Y66,IF(X$7=99,W66,IF(X$7=0,INDEX($E66:$I66,0,X$5),(INDEX($E66:$I66,0,X$7+1)-INDEX($E66:$I66,0,X$7))/(INDEX($E$4:$I$4,0,X$7+1)-INDEX($E$4:$I$4,0,X$7))+W66)))</f>
        <v>0.39873595051406974</v>
      </c>
      <c r="Y66" s="313" cm="1">
        <f t="array" ref="Y66">IF(Y$7=-1,Z66,IF(Y$7=99,X66,IF(Y$7=0,INDEX($E66:$I66,0,Y$5),(INDEX($E66:$I66,0,Y$7+1)-INDEX($E66:$I66,0,Y$7))/(INDEX($E$4:$I$4,0,Y$7+1)-INDEX($E$4:$I$4,0,Y$7))+X66)))</f>
        <v>0.39869070475634211</v>
      </c>
      <c r="Z66" s="313" cm="1">
        <f t="array" ref="Z66">IF(Z$7=-1,AA66,IF(Z$7=99,Y66,IF(Z$7=0,INDEX($E66:$I66,0,Z$5),(INDEX($E66:$I66,0,Z$7+1)-INDEX($E66:$I66,0,Z$7))/(INDEX($E$4:$I$4,0,Z$7+1)-INDEX($E$4:$I$4,0,Z$7))+Y66)))</f>
        <v>0.39864545899861448</v>
      </c>
      <c r="AA66" s="313" cm="1">
        <f t="array" ref="AA66">IF(AA$7=-1,AB66,IF(AA$7=99,Z66,IF(AA$7=0,INDEX($E66:$I66,0,AA$5),(INDEX($E66:$I66,0,AA$7+1)-INDEX($E66:$I66,0,AA$7))/(INDEX($E$4:$I$4,0,AA$7+1)-INDEX($E$4:$I$4,0,AA$7))+Z66)))</f>
        <v>0.39860021324088685</v>
      </c>
      <c r="AB66" s="313" cm="1">
        <f t="array" ref="AB66">IF(AB$7=-1,AC66,IF(AB$7=99,AA66,IF(AB$7=0,INDEX($E66:$I66,0,AB$5),(INDEX($E66:$I66,0,AB$7+1)-INDEX($E66:$I66,0,AB$7))/(INDEX($E$4:$I$4,0,AB$7+1)-INDEX($E$4:$I$4,0,AB$7))+AA66)))</f>
        <v>0.39855496748315938</v>
      </c>
      <c r="AC66" s="313" cm="1">
        <f t="array" ref="AC66">IF(AC$7=-1,AD66,IF(AC$7=99,AB66,IF(AC$7=0,INDEX($E66:$I66,0,AC$5),(INDEX($E66:$I66,0,AC$7+1)-INDEX($E66:$I66,0,AC$7))/(INDEX($E$4:$I$4,0,AC$7+1)-INDEX($E$4:$I$4,0,AC$7))+AB66)))</f>
        <v>0.39848816211366844</v>
      </c>
      <c r="AD66" s="313" cm="1">
        <f t="array" ref="AD66">IF(AD$7=-1,AE66,IF(AD$7=99,AC66,IF(AD$7=0,INDEX($E66:$I66,0,AD$5),(INDEX($E66:$I66,0,AD$7+1)-INDEX($E66:$I66,0,AD$7))/(INDEX($E$4:$I$4,0,AD$7+1)-INDEX($E$4:$I$4,0,AD$7))+AC66)))</f>
        <v>0.3984213567441775</v>
      </c>
      <c r="AE66" s="313" cm="1">
        <f t="array" ref="AE66">IF(AE$7=-1,AF66,IF(AE$7=99,AD66,IF(AE$7=0,INDEX($E66:$I66,0,AE$5),(INDEX($E66:$I66,0,AE$7+1)-INDEX($E66:$I66,0,AE$7))/(INDEX($E$4:$I$4,0,AE$7+1)-INDEX($E$4:$I$4,0,AE$7))+AD66)))</f>
        <v>0.39835455137468656</v>
      </c>
      <c r="AF66" s="313" cm="1">
        <f t="array" ref="AF66">IF(AF$7=-1,AG66,IF(AF$7=99,AE66,IF(AF$7=0,INDEX($E66:$I66,0,AF$5),(INDEX($E66:$I66,0,AF$7+1)-INDEX($E66:$I66,0,AF$7))/(INDEX($E$4:$I$4,0,AF$7+1)-INDEX($E$4:$I$4,0,AF$7))+AE66)))</f>
        <v>0.39828774600519562</v>
      </c>
      <c r="AG66" s="313" cm="1">
        <f t="array" ref="AG66">IF(AG$7=-1,AH66,IF(AG$7=99,AF66,IF(AG$7=0,INDEX($E66:$I66,0,AG$5),(INDEX($E66:$I66,0,AG$7+1)-INDEX($E66:$I66,0,AG$7))/(INDEX($E$4:$I$4,0,AG$7+1)-INDEX($E$4:$I$4,0,AG$7))+AF66)))</f>
        <v>0.39822094063570468</v>
      </c>
      <c r="AH66" s="313" cm="1">
        <f t="array" ref="AH66">IF(AH$7=-1,AI66,IF(AH$7=99,AG66,IF(AH$7=0,INDEX($E66:$I66,0,AH$5),(INDEX($E66:$I66,0,AH$7+1)-INDEX($E66:$I66,0,AH$7))/(INDEX($E$4:$I$4,0,AH$7+1)-INDEX($E$4:$I$4,0,AH$7))+AG66)))</f>
        <v>0.39815413526621374</v>
      </c>
      <c r="AI66" s="313" cm="1">
        <f t="array" ref="AI66">IF(AI$7=-1,AJ66,IF(AI$7=99,AH66,IF(AI$7=0,INDEX($E66:$I66,0,AI$5),(INDEX($E66:$I66,0,AI$7+1)-INDEX($E66:$I66,0,AI$7))/(INDEX($E$4:$I$4,0,AI$7+1)-INDEX($E$4:$I$4,0,AI$7))+AH66)))</f>
        <v>0.3980873298967228</v>
      </c>
      <c r="AJ66" s="313" cm="1">
        <f t="array" ref="AJ66">IF(AJ$7=-1,AK66,IF(AJ$7=99,AI66,IF(AJ$7=0,INDEX($E66:$I66,0,AJ$5),(INDEX($E66:$I66,0,AJ$7+1)-INDEX($E66:$I66,0,AJ$7))/(INDEX($E$4:$I$4,0,AJ$7+1)-INDEX($E$4:$I$4,0,AJ$7))+AI66)))</f>
        <v>0.39802052452723186</v>
      </c>
      <c r="AK66" s="313" cm="1">
        <f t="array" ref="AK66">IF(AK$7=-1,AL66,IF(AK$7=99,AJ66,IF(AK$7=0,INDEX($E66:$I66,0,AK$5),(INDEX($E66:$I66,0,AK$7+1)-INDEX($E66:$I66,0,AK$7))/(INDEX($E$4:$I$4,0,AK$7+1)-INDEX($E$4:$I$4,0,AK$7))+AJ66)))</f>
        <v>0.39795371915774091</v>
      </c>
      <c r="AL66" s="313" cm="1">
        <f t="array" ref="AL66">IF(AL$7=-1,AM66,IF(AL$7=99,AK66,IF(AL$7=0,INDEX($E66:$I66,0,AL$5),(INDEX($E66:$I66,0,AL$7+1)-INDEX($E66:$I66,0,AL$7))/(INDEX($E$4:$I$4,0,AL$7+1)-INDEX($E$4:$I$4,0,AL$7))+AK66)))</f>
        <v>0.39788691378825009</v>
      </c>
      <c r="AM66" s="313" cm="1">
        <f t="array" ref="AM66">IF(AM$7=-1,AN66,IF(AM$7=99,AL66,IF(AM$7=0,INDEX($E66:$I66,0,AM$5),(INDEX($E66:$I66,0,AM$7+1)-INDEX($E66:$I66,0,AM$7))/(INDEX($E$4:$I$4,0,AM$7+1)-INDEX($E$4:$I$4,0,AM$7))+AL66)))</f>
        <v>0.39779414714994771</v>
      </c>
      <c r="AN66" s="313" cm="1">
        <f t="array" ref="AN66">IF(AN$7=-1,AO66,IF(AN$7=99,AM66,IF(AN$7=0,INDEX($E66:$I66,0,AN$5),(INDEX($E66:$I66,0,AN$7+1)-INDEX($E66:$I66,0,AN$7))/(INDEX($E$4:$I$4,0,AN$7+1)-INDEX($E$4:$I$4,0,AN$7))+AM66)))</f>
        <v>0.39695924740522642</v>
      </c>
      <c r="AO66" s="313" cm="1">
        <f t="array" ref="AO66">IF(AO$7=-1,AP66,IF(AO$7=99,AN66,IF(AO$7=0,INDEX($E66:$I66,0,AO$5),(INDEX($E66:$I66,0,AO$7+1)-INDEX($E66:$I66,0,AO$7))/(INDEX($E$4:$I$4,0,AO$7+1)-INDEX($E$4:$I$4,0,AO$7))+AN66)))</f>
        <v>0.39695924740522642</v>
      </c>
      <c r="AP66" s="313" cm="1">
        <f t="array" ref="AP66">IF(AP$7=-1,AQ66,IF(AP$7=99,AO66,IF(AP$7=0,INDEX($E66:$I66,0,AP$5),(INDEX($E66:$I66,0,AP$7+1)-INDEX($E66:$I66,0,AP$7))/(INDEX($E$4:$I$4,0,AP$7+1)-INDEX($E$4:$I$4,0,AP$7))+AO66)))</f>
        <v>0.39695924740522642</v>
      </c>
    </row>
    <row r="67" spans="1:42">
      <c r="A67" s="313" t="s">
        <v>16</v>
      </c>
      <c r="C67" s="313" t="str">
        <f t="shared" si="18"/>
        <v>Space Heating</v>
      </c>
      <c r="E67" s="186">
        <f t="shared" si="19"/>
        <v>0.29899999999999999</v>
      </c>
      <c r="F67" s="186">
        <f t="shared" si="19"/>
        <v>0.29900742506043554</v>
      </c>
      <c r="G67" s="186">
        <f t="shared" si="19"/>
        <v>0.29855496748315941</v>
      </c>
      <c r="H67" s="186">
        <f t="shared" si="19"/>
        <v>0.29788691378825011</v>
      </c>
      <c r="I67" s="186">
        <f t="shared" si="19"/>
        <v>0.29695924740522645</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0.29896217930270791</v>
      </c>
      <c r="T67" s="313" cm="1">
        <f t="array" ref="T67">IF(T$7=-1,U67,IF(T$7=99,S67,IF(T$7=0,INDEX($E67:$I67,0,T$5),(INDEX($E67:$I67,0,T$7+1)-INDEX($E67:$I67,0,T$7))/(INDEX($E$4:$I$4,0,T$7+1)-INDEX($E$4:$I$4,0,T$7))+S67)))</f>
        <v>0.29891693354498028</v>
      </c>
      <c r="U67" s="313" cm="1">
        <f t="array" ref="U67">IF(U$7=-1,V67,IF(U$7=99,T67,IF(U$7=0,INDEX($E67:$I67,0,U$5),(INDEX($E67:$I67,0,U$7+1)-INDEX($E67:$I67,0,U$7))/(INDEX($E$4:$I$4,0,U$7+1)-INDEX($E$4:$I$4,0,U$7))+T67)))</f>
        <v>0.29887168778725265</v>
      </c>
      <c r="V67" s="313" cm="1">
        <f t="array" ref="V67">IF(V$7=-1,W67,IF(V$7=99,U67,IF(V$7=0,INDEX($E67:$I67,0,V$5),(INDEX($E67:$I67,0,V$7+1)-INDEX($E67:$I67,0,V$7))/(INDEX($E$4:$I$4,0,V$7+1)-INDEX($E$4:$I$4,0,V$7))+U67)))</f>
        <v>0.29882644202952502</v>
      </c>
      <c r="W67" s="313" cm="1">
        <f t="array" ref="W67">IF(W$7=-1,X67,IF(W$7=99,V67,IF(W$7=0,INDEX($E67:$I67,0,W$5),(INDEX($E67:$I67,0,W$7+1)-INDEX($E67:$I67,0,W$7))/(INDEX($E$4:$I$4,0,W$7+1)-INDEX($E$4:$I$4,0,W$7))+V67)))</f>
        <v>0.29878119627179739</v>
      </c>
      <c r="X67" s="313" cm="1">
        <f t="array" ref="X67">IF(X$7=-1,Y67,IF(X$7=99,W67,IF(X$7=0,INDEX($E67:$I67,0,X$5),(INDEX($E67:$I67,0,X$7+1)-INDEX($E67:$I67,0,X$7))/(INDEX($E$4:$I$4,0,X$7+1)-INDEX($E$4:$I$4,0,X$7))+W67)))</f>
        <v>0.29873595051406976</v>
      </c>
      <c r="Y67" s="313" cm="1">
        <f t="array" ref="Y67">IF(Y$7=-1,Z67,IF(Y$7=99,X67,IF(Y$7=0,INDEX($E67:$I67,0,Y$5),(INDEX($E67:$I67,0,Y$7+1)-INDEX($E67:$I67,0,Y$7))/(INDEX($E$4:$I$4,0,Y$7+1)-INDEX($E$4:$I$4,0,Y$7))+X67)))</f>
        <v>0.29869070475634213</v>
      </c>
      <c r="Z67" s="313" cm="1">
        <f t="array" ref="Z67">IF(Z$7=-1,AA67,IF(Z$7=99,Y67,IF(Z$7=0,INDEX($E67:$I67,0,Z$5),(INDEX($E67:$I67,0,Z$7+1)-INDEX($E67:$I67,0,Z$7))/(INDEX($E$4:$I$4,0,Z$7+1)-INDEX($E$4:$I$4,0,Z$7))+Y67)))</f>
        <v>0.2986454589986145</v>
      </c>
      <c r="AA67" s="313" cm="1">
        <f t="array" ref="AA67">IF(AA$7=-1,AB67,IF(AA$7=99,Z67,IF(AA$7=0,INDEX($E67:$I67,0,AA$5),(INDEX($E67:$I67,0,AA$7+1)-INDEX($E67:$I67,0,AA$7))/(INDEX($E$4:$I$4,0,AA$7+1)-INDEX($E$4:$I$4,0,AA$7))+Z67)))</f>
        <v>0.29860021324088687</v>
      </c>
      <c r="AB67" s="313" cm="1">
        <f t="array" ref="AB67">IF(AB$7=-1,AC67,IF(AB$7=99,AA67,IF(AB$7=0,INDEX($E67:$I67,0,AB$5),(INDEX($E67:$I67,0,AB$7+1)-INDEX($E67:$I67,0,AB$7))/(INDEX($E$4:$I$4,0,AB$7+1)-INDEX($E$4:$I$4,0,AB$7))+AA67)))</f>
        <v>0.29855496748315941</v>
      </c>
      <c r="AC67" s="313" cm="1">
        <f t="array" ref="AC67">IF(AC$7=-1,AD67,IF(AC$7=99,AB67,IF(AC$7=0,INDEX($E67:$I67,0,AC$5),(INDEX($E67:$I67,0,AC$7+1)-INDEX($E67:$I67,0,AC$7))/(INDEX($E$4:$I$4,0,AC$7+1)-INDEX($E$4:$I$4,0,AC$7))+AB67)))</f>
        <v>0.29848816211366846</v>
      </c>
      <c r="AD67" s="313" cm="1">
        <f t="array" ref="AD67">IF(AD$7=-1,AE67,IF(AD$7=99,AC67,IF(AD$7=0,INDEX($E67:$I67,0,AD$5),(INDEX($E67:$I67,0,AD$7+1)-INDEX($E67:$I67,0,AD$7))/(INDEX($E$4:$I$4,0,AD$7+1)-INDEX($E$4:$I$4,0,AD$7))+AC67)))</f>
        <v>0.29842135674417752</v>
      </c>
      <c r="AE67" s="313" cm="1">
        <f t="array" ref="AE67">IF(AE$7=-1,AF67,IF(AE$7=99,AD67,IF(AE$7=0,INDEX($E67:$I67,0,AE$5),(INDEX($E67:$I67,0,AE$7+1)-INDEX($E67:$I67,0,AE$7))/(INDEX($E$4:$I$4,0,AE$7+1)-INDEX($E$4:$I$4,0,AE$7))+AD67)))</f>
        <v>0.29835455137468658</v>
      </c>
      <c r="AF67" s="313" cm="1">
        <f t="array" ref="AF67">IF(AF$7=-1,AG67,IF(AF$7=99,AE67,IF(AF$7=0,INDEX($E67:$I67,0,AF$5),(INDEX($E67:$I67,0,AF$7+1)-INDEX($E67:$I67,0,AF$7))/(INDEX($E$4:$I$4,0,AF$7+1)-INDEX($E$4:$I$4,0,AF$7))+AE67)))</f>
        <v>0.29828774600519564</v>
      </c>
      <c r="AG67" s="313" cm="1">
        <f t="array" ref="AG67">IF(AG$7=-1,AH67,IF(AG$7=99,AF67,IF(AG$7=0,INDEX($E67:$I67,0,AG$5),(INDEX($E67:$I67,0,AG$7+1)-INDEX($E67:$I67,0,AG$7))/(INDEX($E$4:$I$4,0,AG$7+1)-INDEX($E$4:$I$4,0,AG$7))+AF67)))</f>
        <v>0.2982209406357047</v>
      </c>
      <c r="AH67" s="313" cm="1">
        <f t="array" ref="AH67">IF(AH$7=-1,AI67,IF(AH$7=99,AG67,IF(AH$7=0,INDEX($E67:$I67,0,AH$5),(INDEX($E67:$I67,0,AH$7+1)-INDEX($E67:$I67,0,AH$7))/(INDEX($E$4:$I$4,0,AH$7+1)-INDEX($E$4:$I$4,0,AH$7))+AG67)))</f>
        <v>0.29815413526621376</v>
      </c>
      <c r="AI67" s="313" cm="1">
        <f t="array" ref="AI67">IF(AI$7=-1,AJ67,IF(AI$7=99,AH67,IF(AI$7=0,INDEX($E67:$I67,0,AI$5),(INDEX($E67:$I67,0,AI$7+1)-INDEX($E67:$I67,0,AI$7))/(INDEX($E$4:$I$4,0,AI$7+1)-INDEX($E$4:$I$4,0,AI$7))+AH67)))</f>
        <v>0.29808732989672282</v>
      </c>
      <c r="AJ67" s="313" cm="1">
        <f t="array" ref="AJ67">IF(AJ$7=-1,AK67,IF(AJ$7=99,AI67,IF(AJ$7=0,INDEX($E67:$I67,0,AJ$5),(INDEX($E67:$I67,0,AJ$7+1)-INDEX($E67:$I67,0,AJ$7))/(INDEX($E$4:$I$4,0,AJ$7+1)-INDEX($E$4:$I$4,0,AJ$7))+AI67)))</f>
        <v>0.29802052452723188</v>
      </c>
      <c r="AK67" s="313" cm="1">
        <f t="array" ref="AK67">IF(AK$7=-1,AL67,IF(AK$7=99,AJ67,IF(AK$7=0,INDEX($E67:$I67,0,AK$5),(INDEX($E67:$I67,0,AK$7+1)-INDEX($E67:$I67,0,AK$7))/(INDEX($E$4:$I$4,0,AK$7+1)-INDEX($E$4:$I$4,0,AK$7))+AJ67)))</f>
        <v>0.29795371915774094</v>
      </c>
      <c r="AL67" s="313" cm="1">
        <f t="array" ref="AL67">IF(AL$7=-1,AM67,IF(AL$7=99,AK67,IF(AL$7=0,INDEX($E67:$I67,0,AL$5),(INDEX($E67:$I67,0,AL$7+1)-INDEX($E67:$I67,0,AL$7))/(INDEX($E$4:$I$4,0,AL$7+1)-INDEX($E$4:$I$4,0,AL$7))+AK67)))</f>
        <v>0.29788691378825011</v>
      </c>
      <c r="AM67" s="313" cm="1">
        <f t="array" ref="AM67">IF(AM$7=-1,AN67,IF(AM$7=99,AL67,IF(AM$7=0,INDEX($E67:$I67,0,AM$5),(INDEX($E67:$I67,0,AM$7+1)-INDEX($E67:$I67,0,AM$7))/(INDEX($E$4:$I$4,0,AM$7+1)-INDEX($E$4:$I$4,0,AM$7))+AL67)))</f>
        <v>0.29779414714994773</v>
      </c>
      <c r="AN67" s="313" cm="1">
        <f t="array" ref="AN67">IF(AN$7=-1,AO67,IF(AN$7=99,AM67,IF(AN$7=0,INDEX($E67:$I67,0,AN$5),(INDEX($E67:$I67,0,AN$7+1)-INDEX($E67:$I67,0,AN$7))/(INDEX($E$4:$I$4,0,AN$7+1)-INDEX($E$4:$I$4,0,AN$7))+AM67)))</f>
        <v>0.29695924740522645</v>
      </c>
      <c r="AO67" s="313" cm="1">
        <f t="array" ref="AO67">IF(AO$7=-1,AP67,IF(AO$7=99,AN67,IF(AO$7=0,INDEX($E67:$I67,0,AO$5),(INDEX($E67:$I67,0,AO$7+1)-INDEX($E67:$I67,0,AO$7))/(INDEX($E$4:$I$4,0,AO$7+1)-INDEX($E$4:$I$4,0,AO$7))+AN67)))</f>
        <v>0.29695924740522645</v>
      </c>
      <c r="AP67" s="313" cm="1">
        <f t="array" ref="AP67">IF(AP$7=-1,AQ67,IF(AP$7=99,AO67,IF(AP$7=0,INDEX($E67:$I67,0,AP$5),(INDEX($E67:$I67,0,AP$7+1)-INDEX($E67:$I67,0,AP$7))/(INDEX($E$4:$I$4,0,AP$7+1)-INDEX($E$4:$I$4,0,AP$7))+AO67)))</f>
        <v>0.29695924740522645</v>
      </c>
    </row>
    <row r="68" spans="1:42">
      <c r="A68" s="313" t="s">
        <v>16</v>
      </c>
      <c r="C68" s="313" t="str">
        <f t="shared" si="18"/>
        <v>Water Heating Geyser</v>
      </c>
      <c r="E68" s="186">
        <f t="shared" si="19"/>
        <v>0.69799999999999995</v>
      </c>
      <c r="F68" s="186">
        <f t="shared" si="19"/>
        <v>0.69801485012087106</v>
      </c>
      <c r="G68" s="186">
        <f t="shared" si="19"/>
        <v>0.69710993496631879</v>
      </c>
      <c r="H68" s="186">
        <f t="shared" si="19"/>
        <v>0.69577382757650019</v>
      </c>
      <c r="I68" s="186">
        <f t="shared" si="19"/>
        <v>0.69391849481045287</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0.6979243586054158</v>
      </c>
      <c r="T68" s="313" cm="1">
        <f t="array" ref="T68">IF(T$7=-1,U68,IF(T$7=99,S68,IF(T$7=0,INDEX($E68:$I68,0,T$5),(INDEX($E68:$I68,0,T$7+1)-INDEX($E68:$I68,0,T$7))/(INDEX($E$4:$I$4,0,T$7+1)-INDEX($E$4:$I$4,0,T$7))+S68)))</f>
        <v>0.69783386708996054</v>
      </c>
      <c r="U68" s="313" cm="1">
        <f t="array" ref="U68">IF(U$7=-1,V68,IF(U$7=99,T68,IF(U$7=0,INDEX($E68:$I68,0,U$5),(INDEX($E68:$I68,0,U$7+1)-INDEX($E68:$I68,0,U$7))/(INDEX($E$4:$I$4,0,U$7+1)-INDEX($E$4:$I$4,0,U$7))+T68)))</f>
        <v>0.69774337557450528</v>
      </c>
      <c r="V68" s="313" cm="1">
        <f t="array" ref="V68">IF(V$7=-1,W68,IF(V$7=99,U68,IF(V$7=0,INDEX($E68:$I68,0,V$5),(INDEX($E68:$I68,0,V$7+1)-INDEX($E68:$I68,0,V$7))/(INDEX($E$4:$I$4,0,V$7+1)-INDEX($E$4:$I$4,0,V$7))+U68)))</f>
        <v>0.69765288405905002</v>
      </c>
      <c r="W68" s="313" cm="1">
        <f t="array" ref="W68">IF(W$7=-1,X68,IF(W$7=99,V68,IF(W$7=0,INDEX($E68:$I68,0,W$5),(INDEX($E68:$I68,0,W$7+1)-INDEX($E68:$I68,0,W$7))/(INDEX($E$4:$I$4,0,W$7+1)-INDEX($E$4:$I$4,0,W$7))+V68)))</f>
        <v>0.69756239254359476</v>
      </c>
      <c r="X68" s="313" cm="1">
        <f t="array" ref="X68">IF(X$7=-1,Y68,IF(X$7=99,W68,IF(X$7=0,INDEX($E68:$I68,0,X$5),(INDEX($E68:$I68,0,X$7+1)-INDEX($E68:$I68,0,X$7))/(INDEX($E$4:$I$4,0,X$7+1)-INDEX($E$4:$I$4,0,X$7))+W68)))</f>
        <v>0.6974719010281395</v>
      </c>
      <c r="Y68" s="313" cm="1">
        <f t="array" ref="Y68">IF(Y$7=-1,Z68,IF(Y$7=99,X68,IF(Y$7=0,INDEX($E68:$I68,0,Y$5),(INDEX($E68:$I68,0,Y$7+1)-INDEX($E68:$I68,0,Y$7))/(INDEX($E$4:$I$4,0,Y$7+1)-INDEX($E$4:$I$4,0,Y$7))+X68)))</f>
        <v>0.69738140951268424</v>
      </c>
      <c r="Z68" s="313" cm="1">
        <f t="array" ref="Z68">IF(Z$7=-1,AA68,IF(Z$7=99,Y68,IF(Z$7=0,INDEX($E68:$I68,0,Z$5),(INDEX($E68:$I68,0,Z$7+1)-INDEX($E68:$I68,0,Z$7))/(INDEX($E$4:$I$4,0,Z$7+1)-INDEX($E$4:$I$4,0,Z$7))+Y68)))</f>
        <v>0.69729091799722898</v>
      </c>
      <c r="AA68" s="313" cm="1">
        <f t="array" ref="AA68">IF(AA$7=-1,AB68,IF(AA$7=99,Z68,IF(AA$7=0,INDEX($E68:$I68,0,AA$5),(INDEX($E68:$I68,0,AA$7+1)-INDEX($E68:$I68,0,AA$7))/(INDEX($E$4:$I$4,0,AA$7+1)-INDEX($E$4:$I$4,0,AA$7))+Z68)))</f>
        <v>0.69720042648177372</v>
      </c>
      <c r="AB68" s="313" cm="1">
        <f t="array" ref="AB68">IF(AB$7=-1,AC68,IF(AB$7=99,AA68,IF(AB$7=0,INDEX($E68:$I68,0,AB$5),(INDEX($E68:$I68,0,AB$7+1)-INDEX($E68:$I68,0,AB$7))/(INDEX($E$4:$I$4,0,AB$7+1)-INDEX($E$4:$I$4,0,AB$7))+AA68)))</f>
        <v>0.69710993496631879</v>
      </c>
      <c r="AC68" s="313" cm="1">
        <f t="array" ref="AC68">IF(AC$7=-1,AD68,IF(AC$7=99,AB68,IF(AC$7=0,INDEX($E68:$I68,0,AC$5),(INDEX($E68:$I68,0,AC$7+1)-INDEX($E68:$I68,0,AC$7))/(INDEX($E$4:$I$4,0,AC$7+1)-INDEX($E$4:$I$4,0,AC$7))+AB68)))</f>
        <v>0.69697632422733691</v>
      </c>
      <c r="AD68" s="313" cm="1">
        <f t="array" ref="AD68">IF(AD$7=-1,AE68,IF(AD$7=99,AC68,IF(AD$7=0,INDEX($E68:$I68,0,AD$5),(INDEX($E68:$I68,0,AD$7+1)-INDEX($E68:$I68,0,AD$7))/(INDEX($E$4:$I$4,0,AD$7+1)-INDEX($E$4:$I$4,0,AD$7))+AC68)))</f>
        <v>0.69684271348835503</v>
      </c>
      <c r="AE68" s="313" cm="1">
        <f t="array" ref="AE68">IF(AE$7=-1,AF68,IF(AE$7=99,AD68,IF(AE$7=0,INDEX($E68:$I68,0,AE$5),(INDEX($E68:$I68,0,AE$7+1)-INDEX($E68:$I68,0,AE$7))/(INDEX($E$4:$I$4,0,AE$7+1)-INDEX($E$4:$I$4,0,AE$7))+AD68)))</f>
        <v>0.69670910274937314</v>
      </c>
      <c r="AF68" s="313" cm="1">
        <f t="array" ref="AF68">IF(AF$7=-1,AG68,IF(AF$7=99,AE68,IF(AF$7=0,INDEX($E68:$I68,0,AF$5),(INDEX($E68:$I68,0,AF$7+1)-INDEX($E68:$I68,0,AF$7))/(INDEX($E$4:$I$4,0,AF$7+1)-INDEX($E$4:$I$4,0,AF$7))+AE68)))</f>
        <v>0.69657549201039126</v>
      </c>
      <c r="AG68" s="313" cm="1">
        <f t="array" ref="AG68">IF(AG$7=-1,AH68,IF(AG$7=99,AF68,IF(AG$7=0,INDEX($E68:$I68,0,AG$5),(INDEX($E68:$I68,0,AG$7+1)-INDEX($E68:$I68,0,AG$7))/(INDEX($E$4:$I$4,0,AG$7+1)-INDEX($E$4:$I$4,0,AG$7))+AF68)))</f>
        <v>0.69644188127140938</v>
      </c>
      <c r="AH68" s="313" cm="1">
        <f t="array" ref="AH68">IF(AH$7=-1,AI68,IF(AH$7=99,AG68,IF(AH$7=0,INDEX($E68:$I68,0,AH$5),(INDEX($E68:$I68,0,AH$7+1)-INDEX($E68:$I68,0,AH$7))/(INDEX($E$4:$I$4,0,AH$7+1)-INDEX($E$4:$I$4,0,AH$7))+AG68)))</f>
        <v>0.6963082705324275</v>
      </c>
      <c r="AI68" s="313" cm="1">
        <f t="array" ref="AI68">IF(AI$7=-1,AJ68,IF(AI$7=99,AH68,IF(AI$7=0,INDEX($E68:$I68,0,AI$5),(INDEX($E68:$I68,0,AI$7+1)-INDEX($E68:$I68,0,AI$7))/(INDEX($E$4:$I$4,0,AI$7+1)-INDEX($E$4:$I$4,0,AI$7))+AH68)))</f>
        <v>0.69617465979344562</v>
      </c>
      <c r="AJ68" s="313" cm="1">
        <f t="array" ref="AJ68">IF(AJ$7=-1,AK68,IF(AJ$7=99,AI68,IF(AJ$7=0,INDEX($E68:$I68,0,AJ$5),(INDEX($E68:$I68,0,AJ$7+1)-INDEX($E68:$I68,0,AJ$7))/(INDEX($E$4:$I$4,0,AJ$7+1)-INDEX($E$4:$I$4,0,AJ$7))+AI68)))</f>
        <v>0.69604104905446373</v>
      </c>
      <c r="AK68" s="313" cm="1">
        <f t="array" ref="AK68">IF(AK$7=-1,AL68,IF(AK$7=99,AJ68,IF(AK$7=0,INDEX($E68:$I68,0,AK$5),(INDEX($E68:$I68,0,AK$7+1)-INDEX($E68:$I68,0,AK$7))/(INDEX($E$4:$I$4,0,AK$7+1)-INDEX($E$4:$I$4,0,AK$7))+AJ68)))</f>
        <v>0.69590743831548185</v>
      </c>
      <c r="AL68" s="313" cm="1">
        <f t="array" ref="AL68">IF(AL$7=-1,AM68,IF(AL$7=99,AK68,IF(AL$7=0,INDEX($E68:$I68,0,AL$5),(INDEX($E68:$I68,0,AL$7+1)-INDEX($E68:$I68,0,AL$7))/(INDEX($E$4:$I$4,0,AL$7+1)-INDEX($E$4:$I$4,0,AL$7))+AK68)))</f>
        <v>0.69577382757650019</v>
      </c>
      <c r="AM68" s="313" cm="1">
        <f t="array" ref="AM68">IF(AM$7=-1,AN68,IF(AM$7=99,AL68,IF(AM$7=0,INDEX($E68:$I68,0,AM$5),(INDEX($E68:$I68,0,AM$7+1)-INDEX($E68:$I68,0,AM$7))/(INDEX($E$4:$I$4,0,AM$7+1)-INDEX($E$4:$I$4,0,AM$7))+AL68)))</f>
        <v>0.69558829429989544</v>
      </c>
      <c r="AN68" s="313" cm="1">
        <f t="array" ref="AN68">IF(AN$7=-1,AO68,IF(AN$7=99,AM68,IF(AN$7=0,INDEX($E68:$I68,0,AN$5),(INDEX($E68:$I68,0,AN$7+1)-INDEX($E68:$I68,0,AN$7))/(INDEX($E$4:$I$4,0,AN$7+1)-INDEX($E$4:$I$4,0,AN$7))+AM68)))</f>
        <v>0.69391849481045287</v>
      </c>
      <c r="AO68" s="313" cm="1">
        <f t="array" ref="AO68">IF(AO$7=-1,AP68,IF(AO$7=99,AN68,IF(AO$7=0,INDEX($E68:$I68,0,AO$5),(INDEX($E68:$I68,0,AO$7+1)-INDEX($E68:$I68,0,AO$7))/(INDEX($E$4:$I$4,0,AO$7+1)-INDEX($E$4:$I$4,0,AO$7))+AN68)))</f>
        <v>0.69391849481045287</v>
      </c>
      <c r="AP68" s="313" cm="1">
        <f t="array" ref="AP68">IF(AP$7=-1,AQ68,IF(AP$7=99,AO68,IF(AP$7=0,INDEX($E68:$I68,0,AP$5),(INDEX($E68:$I68,0,AP$7+1)-INDEX($E68:$I68,0,AP$7))/(INDEX($E$4:$I$4,0,AP$7+1)-INDEX($E$4:$I$4,0,AP$7))+AO68)))</f>
        <v>0.69391849481045287</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34.923620586390435</v>
      </c>
      <c r="K74" s="186">
        <f t="shared" si="21"/>
        <v>34.359165394478822</v>
      </c>
      <c r="L74" s="186">
        <f t="shared" si="21"/>
        <v>33.794710202567217</v>
      </c>
      <c r="M74" s="186">
        <f t="shared" si="21"/>
        <v>33.230255010655604</v>
      </c>
      <c r="N74" s="186">
        <f t="shared" si="21"/>
        <v>32.665799818743992</v>
      </c>
      <c r="O74" s="186">
        <f t="shared" si="21"/>
        <v>32.101344626832379</v>
      </c>
      <c r="P74" s="186">
        <f t="shared" ca="1" si="21"/>
        <v>32.721971688906109</v>
      </c>
      <c r="Q74" s="186">
        <f t="shared" ca="1" si="21"/>
        <v>33.297967784155695</v>
      </c>
      <c r="R74" s="186">
        <f t="shared" ca="1" si="21"/>
        <v>33.761654997952171</v>
      </c>
      <c r="S74" s="186">
        <f t="shared" ca="1" si="21"/>
        <v>33.094191169935627</v>
      </c>
      <c r="T74" s="186">
        <f t="shared" ca="1" si="21"/>
        <v>33.135352727652297</v>
      </c>
      <c r="U74" s="186">
        <f t="shared" ca="1" si="21"/>
        <v>33.134287793881846</v>
      </c>
      <c r="V74" s="186">
        <f t="shared" ca="1" si="21"/>
        <v>33.137767182465645</v>
      </c>
      <c r="W74" s="186">
        <f t="shared" ca="1" si="21"/>
        <v>33.16807765118272</v>
      </c>
      <c r="X74" s="186">
        <f t="shared" ca="1" si="21"/>
        <v>33.166715808675796</v>
      </c>
      <c r="Y74" s="186">
        <f t="shared" ca="1" si="21"/>
        <v>33.159430359780366</v>
      </c>
      <c r="Z74" s="186">
        <f t="shared" ca="1" si="21"/>
        <v>33.159085673779423</v>
      </c>
      <c r="AA74" s="186">
        <f t="shared" ca="1" si="21"/>
        <v>33.17017617631592</v>
      </c>
      <c r="AB74" s="186">
        <f t="shared" ca="1" si="21"/>
        <v>33.186687008664961</v>
      </c>
      <c r="AC74" s="186">
        <f t="shared" ca="1" si="21"/>
        <v>33.627863713042132</v>
      </c>
      <c r="AD74" s="186">
        <f t="shared" ca="1" si="21"/>
        <v>34.070167393398499</v>
      </c>
      <c r="AE74" s="186">
        <f t="shared" ca="1" si="21"/>
        <v>34.512055102403906</v>
      </c>
      <c r="AF74" s="186">
        <f t="shared" ca="1" si="21"/>
        <v>34.954628865339281</v>
      </c>
      <c r="AG74" s="186">
        <f t="shared" ca="1" si="21"/>
        <v>35.384475551804037</v>
      </c>
      <c r="AH74" s="186">
        <f t="shared" ca="1" si="21"/>
        <v>35.762082471222072</v>
      </c>
      <c r="AI74" s="186">
        <f t="shared" ca="1" si="21"/>
        <v>36.146838027876129</v>
      </c>
      <c r="AJ74" s="186">
        <f t="shared" ca="1" si="21"/>
        <v>36.53270154180791</v>
      </c>
      <c r="AK74" s="186">
        <f t="shared" ca="1" si="21"/>
        <v>36.912863503996462</v>
      </c>
      <c r="AL74" s="186">
        <f t="shared" ca="1" si="21"/>
        <v>37.293754716801182</v>
      </c>
      <c r="AM74" s="186">
        <f t="shared" ca="1" si="21"/>
        <v>39.015508133370624</v>
      </c>
      <c r="AN74" s="186">
        <f t="shared" ca="1" si="21"/>
        <v>40.544422756537713</v>
      </c>
      <c r="AO74" s="186">
        <f t="shared" ca="1" si="21"/>
        <v>44.017061702996472</v>
      </c>
      <c r="AP74" s="186">
        <f t="shared" ca="1" si="21"/>
        <v>44.017061702996472</v>
      </c>
    </row>
    <row r="75" spans="1:42">
      <c r="A75" s="313" t="s">
        <v>16</v>
      </c>
      <c r="C75" s="313" t="s">
        <v>549</v>
      </c>
      <c r="D75" s="186" t="s">
        <v>487</v>
      </c>
      <c r="E75" s="211">
        <f>IF(E78=1,0.2,IF(E78=2,0.13,IF(E78=3,0.2,0.2)))</f>
        <v>0.13</v>
      </c>
      <c r="F75" s="186"/>
      <c r="G75" s="186"/>
      <c r="H75" s="186"/>
      <c r="I75" s="186"/>
      <c r="J75" s="313"/>
      <c r="M75" s="190">
        <v>0</v>
      </c>
      <c r="N75" s="190">
        <v>0</v>
      </c>
      <c r="O75" s="190">
        <v>0</v>
      </c>
      <c r="P75" s="190">
        <v>0</v>
      </c>
      <c r="Q75" s="190">
        <v>0</v>
      </c>
      <c r="R75" s="190">
        <v>0</v>
      </c>
      <c r="S75" s="190">
        <f>(($AB$75-$R$75)/($AB$73-$R$73))*(S$73-$R$73)</f>
        <v>1.3000000000000001E-2</v>
      </c>
      <c r="T75" s="190">
        <f t="shared" ref="T75:AA75" si="22">(($AB$75-$R$75)/($AB$73-$R$73))*(T$73-$R$73)</f>
        <v>2.6000000000000002E-2</v>
      </c>
      <c r="U75" s="190">
        <f t="shared" si="22"/>
        <v>3.9000000000000007E-2</v>
      </c>
      <c r="V75" s="190">
        <f t="shared" si="22"/>
        <v>5.2000000000000005E-2</v>
      </c>
      <c r="W75" s="109">
        <f t="shared" si="22"/>
        <v>6.5000000000000002E-2</v>
      </c>
      <c r="X75" s="109">
        <f t="shared" si="22"/>
        <v>7.8000000000000014E-2</v>
      </c>
      <c r="Y75" s="109">
        <f t="shared" si="22"/>
        <v>9.1000000000000011E-2</v>
      </c>
      <c r="Z75" s="109">
        <f t="shared" si="22"/>
        <v>0.10400000000000001</v>
      </c>
      <c r="AA75" s="109">
        <f t="shared" si="22"/>
        <v>0.11700000000000001</v>
      </c>
      <c r="AB75" s="30">
        <f>$E$75</f>
        <v>0.13</v>
      </c>
      <c r="AC75" s="190">
        <f t="shared" ref="AC75:AP75" si="23">AB75</f>
        <v>0.13</v>
      </c>
      <c r="AD75" s="190">
        <f t="shared" si="23"/>
        <v>0.13</v>
      </c>
      <c r="AE75" s="190">
        <f t="shared" si="23"/>
        <v>0.13</v>
      </c>
      <c r="AF75" s="190">
        <f t="shared" si="23"/>
        <v>0.13</v>
      </c>
      <c r="AG75" s="190">
        <f t="shared" si="23"/>
        <v>0.13</v>
      </c>
      <c r="AH75" s="190">
        <f t="shared" si="23"/>
        <v>0.13</v>
      </c>
      <c r="AI75" s="190">
        <f t="shared" si="23"/>
        <v>0.13</v>
      </c>
      <c r="AJ75" s="190">
        <f t="shared" si="23"/>
        <v>0.13</v>
      </c>
      <c r="AK75" s="190">
        <f t="shared" si="23"/>
        <v>0.13</v>
      </c>
      <c r="AL75" s="190">
        <f t="shared" si="23"/>
        <v>0.13</v>
      </c>
      <c r="AM75" s="190">
        <f t="shared" si="23"/>
        <v>0.13</v>
      </c>
      <c r="AN75" s="190">
        <f t="shared" si="23"/>
        <v>0.13</v>
      </c>
      <c r="AO75" s="190">
        <f t="shared" si="23"/>
        <v>0.13</v>
      </c>
      <c r="AP75" s="190">
        <f t="shared" si="23"/>
        <v>0.13</v>
      </c>
    </row>
    <row r="76" spans="1:42">
      <c r="A76" s="313" t="s">
        <v>16</v>
      </c>
      <c r="D76" s="313" t="s">
        <v>488</v>
      </c>
      <c r="E76" s="211">
        <f>IF(E78=1,0.2,IF(E78=2,0.13,IF(E78=3,0.2,0.2)))</f>
        <v>0.13</v>
      </c>
      <c r="F76" s="186"/>
      <c r="G76" s="186"/>
      <c r="H76" s="186"/>
      <c r="I76" s="186"/>
      <c r="J76" s="313"/>
      <c r="M76" s="190">
        <v>0</v>
      </c>
      <c r="N76" s="190">
        <v>0</v>
      </c>
      <c r="O76" s="190">
        <v>0</v>
      </c>
      <c r="P76" s="190">
        <v>0</v>
      </c>
      <c r="Q76" s="190">
        <v>0</v>
      </c>
      <c r="R76" s="190">
        <v>0</v>
      </c>
      <c r="S76" s="109">
        <f>(($AB$76-$R$76)/($AB$73-$R$73))*(S$73-$R$73)</f>
        <v>1.3000000000000001E-2</v>
      </c>
      <c r="T76" s="109">
        <f t="shared" ref="T76:AA76" si="24">(($AB$76-$R$76)/($AB$73-$R$73))*(T$73-$R$73)</f>
        <v>2.6000000000000002E-2</v>
      </c>
      <c r="U76" s="109">
        <f t="shared" si="24"/>
        <v>3.9000000000000007E-2</v>
      </c>
      <c r="V76" s="109">
        <f t="shared" si="24"/>
        <v>5.2000000000000005E-2</v>
      </c>
      <c r="W76" s="109">
        <f t="shared" si="24"/>
        <v>6.5000000000000002E-2</v>
      </c>
      <c r="X76" s="109">
        <f t="shared" si="24"/>
        <v>7.8000000000000014E-2</v>
      </c>
      <c r="Y76" s="109">
        <f t="shared" si="24"/>
        <v>9.1000000000000011E-2</v>
      </c>
      <c r="Z76" s="109">
        <f t="shared" si="24"/>
        <v>0.10400000000000001</v>
      </c>
      <c r="AA76" s="109">
        <f t="shared" si="24"/>
        <v>0.11700000000000001</v>
      </c>
      <c r="AB76" s="30">
        <f>$E$76</f>
        <v>0.13</v>
      </c>
      <c r="AC76" s="190">
        <f t="shared" ref="AC76:AP76" si="25">AB76</f>
        <v>0.13</v>
      </c>
      <c r="AD76" s="190">
        <f t="shared" si="25"/>
        <v>0.13</v>
      </c>
      <c r="AE76" s="190">
        <f t="shared" si="25"/>
        <v>0.13</v>
      </c>
      <c r="AF76" s="190">
        <f t="shared" si="25"/>
        <v>0.13</v>
      </c>
      <c r="AG76" s="190">
        <f t="shared" si="25"/>
        <v>0.13</v>
      </c>
      <c r="AH76" s="190">
        <f t="shared" si="25"/>
        <v>0.13</v>
      </c>
      <c r="AI76" s="190">
        <f t="shared" si="25"/>
        <v>0.13</v>
      </c>
      <c r="AJ76" s="190">
        <f t="shared" si="25"/>
        <v>0.13</v>
      </c>
      <c r="AK76" s="190">
        <f t="shared" si="25"/>
        <v>0.13</v>
      </c>
      <c r="AL76" s="190">
        <f t="shared" si="25"/>
        <v>0.13</v>
      </c>
      <c r="AM76" s="190">
        <f t="shared" si="25"/>
        <v>0.13</v>
      </c>
      <c r="AN76" s="190">
        <f t="shared" si="25"/>
        <v>0.13</v>
      </c>
      <c r="AO76" s="190">
        <f t="shared" si="25"/>
        <v>0.13</v>
      </c>
      <c r="AP76" s="190">
        <f t="shared" si="25"/>
        <v>0.13</v>
      </c>
    </row>
    <row r="77" spans="1:42">
      <c r="A77" s="313" t="s">
        <v>16</v>
      </c>
      <c r="C77" s="313" t="s">
        <v>550</v>
      </c>
      <c r="E77" s="186"/>
      <c r="F77" s="186"/>
      <c r="G77" s="186"/>
      <c r="J77" s="186">
        <f>J$74</f>
        <v>34.923620586390435</v>
      </c>
      <c r="K77" s="186">
        <f>K$74</f>
        <v>34.359165394478822</v>
      </c>
      <c r="L77" s="186">
        <f>L$74</f>
        <v>33.794710202567217</v>
      </c>
      <c r="M77" s="186">
        <f>M$74</f>
        <v>33.230255010655604</v>
      </c>
      <c r="N77" s="186">
        <f t="shared" ref="N77:AP77" si="26">(($M$74*(1-N$75))+((N74-$M$74)*(1-N$76)))</f>
        <v>32.665799818743992</v>
      </c>
      <c r="O77" s="186">
        <f t="shared" si="26"/>
        <v>32.101344626832379</v>
      </c>
      <c r="P77" s="186">
        <f t="shared" ca="1" si="26"/>
        <v>32.721971688906109</v>
      </c>
      <c r="Q77" s="186">
        <f t="shared" ca="1" si="26"/>
        <v>33.297967784155695</v>
      </c>
      <c r="R77" s="186">
        <f t="shared" ca="1" si="26"/>
        <v>33.761654997952171</v>
      </c>
      <c r="S77" s="186">
        <f t="shared" ca="1" si="26"/>
        <v>32.663966684726468</v>
      </c>
      <c r="T77" s="186">
        <f t="shared" ca="1" si="26"/>
        <v>32.273833556733337</v>
      </c>
      <c r="U77" s="186">
        <f t="shared" ca="1" si="26"/>
        <v>31.842050569920453</v>
      </c>
      <c r="V77" s="186">
        <f t="shared" ca="1" si="26"/>
        <v>31.414603288977428</v>
      </c>
      <c r="W77" s="186">
        <f t="shared" ca="1" si="26"/>
        <v>31.012152603855846</v>
      </c>
      <c r="X77" s="186">
        <f t="shared" ca="1" si="26"/>
        <v>30.579711975599082</v>
      </c>
      <c r="Y77" s="186">
        <f t="shared" ca="1" si="26"/>
        <v>30.141922197040355</v>
      </c>
      <c r="Z77" s="186">
        <f t="shared" ca="1" si="26"/>
        <v>29.710540763706366</v>
      </c>
      <c r="AA77" s="186">
        <f t="shared" ca="1" si="26"/>
        <v>29.289265563686957</v>
      </c>
      <c r="AB77" s="186">
        <f t="shared" ca="1" si="26"/>
        <v>28.872417697538516</v>
      </c>
      <c r="AC77" s="186">
        <f t="shared" ca="1" si="26"/>
        <v>29.256241430346655</v>
      </c>
      <c r="AD77" s="186">
        <f t="shared" ca="1" si="26"/>
        <v>29.641045632256695</v>
      </c>
      <c r="AE77" s="186">
        <f t="shared" ca="1" si="26"/>
        <v>30.025487939091398</v>
      </c>
      <c r="AF77" s="186">
        <f t="shared" ca="1" si="26"/>
        <v>30.410527112845173</v>
      </c>
      <c r="AG77" s="186">
        <f t="shared" ca="1" si="26"/>
        <v>30.784493730069514</v>
      </c>
      <c r="AH77" s="186">
        <f t="shared" ca="1" si="26"/>
        <v>31.113011749963203</v>
      </c>
      <c r="AI77" s="186">
        <f t="shared" ca="1" si="26"/>
        <v>31.44774908425223</v>
      </c>
      <c r="AJ77" s="186">
        <f t="shared" ca="1" si="26"/>
        <v>31.78345034137288</v>
      </c>
      <c r="AK77" s="186">
        <f t="shared" ca="1" si="26"/>
        <v>32.114191248476921</v>
      </c>
      <c r="AL77" s="186">
        <f t="shared" ca="1" si="26"/>
        <v>32.445566603617031</v>
      </c>
      <c r="AM77" s="186">
        <f t="shared" ca="1" si="26"/>
        <v>33.943492076032442</v>
      </c>
      <c r="AN77" s="186">
        <f t="shared" ca="1" si="26"/>
        <v>35.27364779818781</v>
      </c>
      <c r="AO77" s="186">
        <f t="shared" ca="1" si="26"/>
        <v>38.294843681606935</v>
      </c>
      <c r="AP77" s="186">
        <f t="shared" ca="1" si="26"/>
        <v>38.294843681606935</v>
      </c>
    </row>
    <row r="78" spans="1:42">
      <c r="A78" s="313" t="s">
        <v>16</v>
      </c>
      <c r="D78" s="313" t="s">
        <v>551</v>
      </c>
      <c r="E78" s="212">
        <f>DriversGams!A163</f>
        <v>2</v>
      </c>
      <c r="F78" s="336" t="s">
        <v>655</v>
      </c>
      <c r="G78" s="186" t="s">
        <v>41</v>
      </c>
    </row>
    <row r="79" spans="1:42">
      <c r="A79" s="313" t="s">
        <v>16</v>
      </c>
      <c r="B79" s="228"/>
      <c r="D79" s="186"/>
      <c r="F79" s="91">
        <v>1</v>
      </c>
      <c r="G79" s="91" t="s">
        <v>632</v>
      </c>
      <c r="O79" s="5"/>
    </row>
    <row r="80" spans="1:42">
      <c r="A80" s="313" t="s">
        <v>16</v>
      </c>
      <c r="B80" s="228"/>
      <c r="D80" s="186"/>
      <c r="F80" s="91">
        <v>2</v>
      </c>
      <c r="G80" s="91" t="s">
        <v>636</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632</v>
      </c>
      <c r="J81" s="42">
        <f t="shared" ref="J81:O81" si="28">J102</f>
        <v>14.6766565883431</v>
      </c>
      <c r="K81" s="42">
        <f t="shared" si="28"/>
        <v>14.023952251143458</v>
      </c>
      <c r="L81" s="42">
        <f t="shared" si="28"/>
        <v>13.371247913943817</v>
      </c>
      <c r="M81" s="42">
        <f t="shared" si="28"/>
        <v>12.718543576744175</v>
      </c>
      <c r="N81" s="42">
        <f t="shared" si="28"/>
        <v>12.065839239544534</v>
      </c>
      <c r="O81" s="42">
        <f t="shared" si="28"/>
        <v>11.413134902344892</v>
      </c>
      <c r="P81" s="24">
        <f t="shared" ref="P81:AP81" ca="1" si="29">OFFSET(P$33,$BB81,$J$96)/OFFSET(O$33,$BB81,$J$96)*O81</f>
        <v>11.391278466807988</v>
      </c>
      <c r="Q81" s="24">
        <f t="shared" ca="1" si="29"/>
        <v>11.497928226747431</v>
      </c>
      <c r="R81" s="24">
        <f t="shared" ca="1" si="29"/>
        <v>11.963910623052939</v>
      </c>
      <c r="S81" s="24">
        <f t="shared" ca="1" si="29"/>
        <v>13.297771929740822</v>
      </c>
      <c r="T81" s="24">
        <f t="shared" ca="1" si="29"/>
        <v>13.271420845139108</v>
      </c>
      <c r="U81" s="24">
        <f t="shared" ca="1" si="29"/>
        <v>13.283330467856022</v>
      </c>
      <c r="V81" s="24">
        <f t="shared" ca="1" si="29"/>
        <v>13.268310853845527</v>
      </c>
      <c r="W81" s="24">
        <f t="shared" ca="1" si="29"/>
        <v>13.16047688411394</v>
      </c>
      <c r="X81" s="24">
        <f t="shared" ca="1" si="29"/>
        <v>12.972530672999039</v>
      </c>
      <c r="Y81" s="24">
        <f t="shared" ca="1" si="29"/>
        <v>12.773227373392995</v>
      </c>
      <c r="Z81" s="24">
        <f t="shared" ca="1" si="29"/>
        <v>12.528800502239335</v>
      </c>
      <c r="AA81" s="24">
        <f t="shared" ca="1" si="29"/>
        <v>12.228791464833186</v>
      </c>
      <c r="AB81" s="24">
        <f t="shared" ca="1" si="29"/>
        <v>11.892277947959641</v>
      </c>
      <c r="AC81" s="24">
        <f t="shared" ca="1" si="29"/>
        <v>11.610461715566538</v>
      </c>
      <c r="AD81" s="24">
        <f t="shared" ca="1" si="29"/>
        <v>11.323682005609246</v>
      </c>
      <c r="AE81" s="24">
        <f t="shared" ca="1" si="29"/>
        <v>11.043028642951132</v>
      </c>
      <c r="AF81" s="24">
        <f t="shared" ca="1" si="29"/>
        <v>10.770050679156707</v>
      </c>
      <c r="AG81" s="24">
        <f t="shared" ca="1" si="29"/>
        <v>10.542282824856793</v>
      </c>
      <c r="AH81" s="24">
        <f t="shared" ca="1" si="29"/>
        <v>10.32286965439482</v>
      </c>
      <c r="AI81" s="24">
        <f t="shared" ca="1" si="29"/>
        <v>10.09292918060987</v>
      </c>
      <c r="AJ81" s="24">
        <f t="shared" ca="1" si="29"/>
        <v>9.8667450425981524</v>
      </c>
      <c r="AK81" s="24">
        <f t="shared" ca="1" si="29"/>
        <v>9.6600124921000017</v>
      </c>
      <c r="AL81" s="24">
        <f t="shared" ca="1" si="29"/>
        <v>9.45363030377335</v>
      </c>
      <c r="AM81" s="24">
        <f t="shared" ca="1" si="29"/>
        <v>8.3784095132336809</v>
      </c>
      <c r="AN81" s="24">
        <f t="shared" ca="1" si="29"/>
        <v>7.2815389249061599</v>
      </c>
      <c r="AO81" s="24">
        <f t="shared" ca="1" si="29"/>
        <v>7.2815389249061599</v>
      </c>
      <c r="AP81" s="24">
        <f t="shared" ca="1" si="29"/>
        <v>7.2815389249061599</v>
      </c>
      <c r="BB81" s="313">
        <v>1</v>
      </c>
    </row>
    <row r="82" spans="1:54">
      <c r="A82" s="313" t="s">
        <v>16</v>
      </c>
      <c r="B82" s="228"/>
      <c r="D82" s="186" t="str">
        <f>D113</f>
        <v>RMEH</v>
      </c>
      <c r="H82" s="313" t="s">
        <v>650</v>
      </c>
      <c r="J82" s="42">
        <f t="shared" ref="J82:O82" si="30">J113</f>
        <v>13.162661948752438</v>
      </c>
      <c r="K82" s="42">
        <f t="shared" si="30"/>
        <v>12.979644905726269</v>
      </c>
      <c r="L82" s="42">
        <f t="shared" si="30"/>
        <v>12.796627862700101</v>
      </c>
      <c r="M82" s="42">
        <f t="shared" si="30"/>
        <v>12.61361081967393</v>
      </c>
      <c r="N82" s="42">
        <f t="shared" si="30"/>
        <v>12.430593776647761</v>
      </c>
      <c r="O82" s="42">
        <f t="shared" si="30"/>
        <v>12.247576733621592</v>
      </c>
      <c r="P82" s="24">
        <f t="shared" ref="P82:AP82" ca="1" si="31">OFFSET(P$33,$BB82,$J$96)/OFFSET(O$33,$BB82,$J$96)*O82</f>
        <v>12.578033660619854</v>
      </c>
      <c r="Q82" s="24">
        <f t="shared" ca="1" si="31"/>
        <v>12.917945809644714</v>
      </c>
      <c r="R82" s="24">
        <f t="shared" ca="1" si="31"/>
        <v>13.575136089610984</v>
      </c>
      <c r="S82" s="24">
        <f t="shared" ca="1" si="31"/>
        <v>12.642787920005594</v>
      </c>
      <c r="T82" s="24">
        <f t="shared" ca="1" si="31"/>
        <v>13.057966308578479</v>
      </c>
      <c r="U82" s="24">
        <f t="shared" ca="1" si="31"/>
        <v>13.279814889123438</v>
      </c>
      <c r="V82" s="24">
        <f t="shared" ca="1" si="31"/>
        <v>13.50950485805574</v>
      </c>
      <c r="W82" s="24">
        <f t="shared" ca="1" si="31"/>
        <v>13.710507636886959</v>
      </c>
      <c r="X82" s="24">
        <f t="shared" ca="1" si="31"/>
        <v>13.982087551629768</v>
      </c>
      <c r="Y82" s="24">
        <f t="shared" ca="1" si="31"/>
        <v>14.244099616121026</v>
      </c>
      <c r="Z82" s="24">
        <f t="shared" ca="1" si="31"/>
        <v>14.498778268631691</v>
      </c>
      <c r="AA82" s="24">
        <f t="shared" ca="1" si="31"/>
        <v>14.761821742869191</v>
      </c>
      <c r="AB82" s="24">
        <f t="shared" ca="1" si="31"/>
        <v>15.057996356305532</v>
      </c>
      <c r="AC82" s="24">
        <f t="shared" ca="1" si="31"/>
        <v>15.363351357256466</v>
      </c>
      <c r="AD82" s="24">
        <f t="shared" ca="1" si="31"/>
        <v>15.630123313162608</v>
      </c>
      <c r="AE82" s="24">
        <f t="shared" ca="1" si="31"/>
        <v>15.887669993291199</v>
      </c>
      <c r="AF82" s="24">
        <f t="shared" ca="1" si="31"/>
        <v>16.154985772198447</v>
      </c>
      <c r="AG82" s="24">
        <f t="shared" ca="1" si="31"/>
        <v>16.438059915701768</v>
      </c>
      <c r="AH82" s="24">
        <f t="shared" ca="1" si="31"/>
        <v>16.653151847712838</v>
      </c>
      <c r="AI82" s="24">
        <f t="shared" ca="1" si="31"/>
        <v>16.882058482802499</v>
      </c>
      <c r="AJ82" s="24">
        <f t="shared" ca="1" si="31"/>
        <v>17.116243906071471</v>
      </c>
      <c r="AK82" s="24">
        <f t="shared" ca="1" si="31"/>
        <v>17.344372341415994</v>
      </c>
      <c r="AL82" s="24">
        <f t="shared" ca="1" si="31"/>
        <v>17.558555477944608</v>
      </c>
      <c r="AM82" s="24">
        <f t="shared" ca="1" si="31"/>
        <v>18.555326978143572</v>
      </c>
      <c r="AN82" s="24">
        <f t="shared" ca="1" si="31"/>
        <v>19.431068355545815</v>
      </c>
      <c r="AO82" s="24">
        <f t="shared" ca="1" si="31"/>
        <v>19.431068355545815</v>
      </c>
      <c r="AP82" s="24">
        <f t="shared" ca="1" si="31"/>
        <v>19.431068355545815</v>
      </c>
      <c r="BB82" s="313">
        <v>2</v>
      </c>
    </row>
    <row r="83" spans="1:54">
      <c r="A83" s="313" t="s">
        <v>16</v>
      </c>
      <c r="B83" s="228"/>
      <c r="D83" s="186" t="str">
        <f>D123</f>
        <v>RHEH</v>
      </c>
      <c r="H83" s="313" t="s">
        <v>649</v>
      </c>
      <c r="J83" s="42">
        <f t="shared" ref="J83:O83" si="32">J123</f>
        <v>7.0843020492948998</v>
      </c>
      <c r="K83" s="42">
        <f t="shared" si="32"/>
        <v>7.3555682376090985</v>
      </c>
      <c r="L83" s="42">
        <f t="shared" si="32"/>
        <v>7.6268344259232981</v>
      </c>
      <c r="M83" s="42">
        <f t="shared" si="32"/>
        <v>7.8981006142374968</v>
      </c>
      <c r="N83" s="42">
        <f t="shared" si="32"/>
        <v>8.1693668025516963</v>
      </c>
      <c r="O83" s="42">
        <f t="shared" si="32"/>
        <v>8.440632990865895</v>
      </c>
      <c r="P83" s="24">
        <f t="shared" ref="P83:AP83" ca="1" si="33">OFFSET(P$33,$BB83,$J$96)/OFFSET(O$33,$BB83,$J$96)*O83</f>
        <v>8.7526595614782643</v>
      </c>
      <c r="Q83" s="24">
        <f t="shared" ca="1" si="33"/>
        <v>8.88209374776355</v>
      </c>
      <c r="R83" s="24">
        <f t="shared" ca="1" si="33"/>
        <v>8.2226082852882474</v>
      </c>
      <c r="S83" s="24">
        <f t="shared" ca="1" si="33"/>
        <v>7.5895223892967749</v>
      </c>
      <c r="T83" s="24">
        <f t="shared" ca="1" si="33"/>
        <v>7.6904821765209128</v>
      </c>
      <c r="U83" s="24">
        <f t="shared" ca="1" si="33"/>
        <v>7.9158221704730334</v>
      </c>
      <c r="V83" s="24">
        <f t="shared" ca="1" si="33"/>
        <v>8.1776349025139687</v>
      </c>
      <c r="W83" s="24">
        <f t="shared" ca="1" si="33"/>
        <v>8.6028953198362323</v>
      </c>
      <c r="X83" s="24">
        <f t="shared" ca="1" si="33"/>
        <v>9.0179585743688051</v>
      </c>
      <c r="Y83" s="24">
        <f t="shared" ca="1" si="33"/>
        <v>9.4616943083741685</v>
      </c>
      <c r="Z83" s="24">
        <f t="shared" ca="1" si="33"/>
        <v>9.980329347186359</v>
      </c>
      <c r="AA83" s="24">
        <f t="shared" ca="1" si="33"/>
        <v>10.574705225271487</v>
      </c>
      <c r="AB83" s="24">
        <f t="shared" ca="1" si="33"/>
        <v>11.195342947073868</v>
      </c>
      <c r="AC83" s="24">
        <f t="shared" ca="1" si="33"/>
        <v>11.67890383871967</v>
      </c>
      <c r="AD83" s="24">
        <f t="shared" ca="1" si="33"/>
        <v>12.207306627663202</v>
      </c>
      <c r="AE83" s="24">
        <f t="shared" ca="1" si="33"/>
        <v>12.7383302170955</v>
      </c>
      <c r="AF83" s="24">
        <f t="shared" ca="1" si="33"/>
        <v>13.252697876621031</v>
      </c>
      <c r="AG83" s="24">
        <f t="shared" ca="1" si="33"/>
        <v>13.691468238526545</v>
      </c>
      <c r="AH83" s="24">
        <f t="shared" ca="1" si="33"/>
        <v>14.129820418837253</v>
      </c>
      <c r="AI83" s="24">
        <f t="shared" ca="1" si="33"/>
        <v>14.573102023801578</v>
      </c>
      <c r="AJ83" s="24">
        <f t="shared" ca="1" si="33"/>
        <v>15.008622018925676</v>
      </c>
      <c r="AK83" s="24">
        <f t="shared" ca="1" si="33"/>
        <v>15.424193906709828</v>
      </c>
      <c r="AL83" s="24">
        <f t="shared" ca="1" si="33"/>
        <v>15.854198950237427</v>
      </c>
      <c r="AM83" s="24">
        <f t="shared" ca="1" si="33"/>
        <v>17.911675156175182</v>
      </c>
      <c r="AN83" s="24">
        <f t="shared" ca="1" si="33"/>
        <v>19.890177497177575</v>
      </c>
      <c r="AO83" s="24">
        <f t="shared" ca="1" si="33"/>
        <v>19.890177497177575</v>
      </c>
      <c r="AP83" s="24">
        <f t="shared" ca="1" si="33"/>
        <v>19.890177497177575</v>
      </c>
      <c r="BB83" s="313">
        <v>3</v>
      </c>
    </row>
    <row r="84" spans="1:54">
      <c r="A84" s="313" t="s">
        <v>16</v>
      </c>
      <c r="B84" s="228"/>
      <c r="D84" s="186" t="s">
        <v>377</v>
      </c>
      <c r="J84" s="42">
        <f t="shared" ref="J84:O84" si="34">J117</f>
        <v>5.817816552719238</v>
      </c>
      <c r="K84" s="42">
        <f t="shared" si="34"/>
        <v>6.2717807948241582</v>
      </c>
      <c r="L84" s="42">
        <f t="shared" si="34"/>
        <v>6.7257450369290783</v>
      </c>
      <c r="M84" s="42">
        <f t="shared" si="34"/>
        <v>7.1797092790339985</v>
      </c>
      <c r="N84" s="42">
        <f t="shared" si="34"/>
        <v>7.6336735211389186</v>
      </c>
      <c r="O84" s="42">
        <f t="shared" si="34"/>
        <v>8.0876377632438388</v>
      </c>
      <c r="P84" s="24">
        <f t="shared" ref="P84:AP84" ca="1" si="35">OFFSET(P$33,$BB117,$J$96)/OFFSET(O$33,$BB117,$J$96)*O84</f>
        <v>8.3058536585221177</v>
      </c>
      <c r="Q84" s="24">
        <f t="shared" ca="1" si="35"/>
        <v>8.5303132714259622</v>
      </c>
      <c r="R84" s="24">
        <f t="shared" ca="1" si="35"/>
        <v>8.9642862149308709</v>
      </c>
      <c r="S84" s="24">
        <f t="shared" ca="1" si="35"/>
        <v>8.3486138718222183</v>
      </c>
      <c r="T84" s="24">
        <f t="shared" ca="1" si="35"/>
        <v>8.6227752416127856</v>
      </c>
      <c r="U84" s="24">
        <f t="shared" ca="1" si="35"/>
        <v>8.7692720545547296</v>
      </c>
      <c r="V84" s="24">
        <f t="shared" ca="1" si="35"/>
        <v>8.9209468966053738</v>
      </c>
      <c r="W84" s="24">
        <f t="shared" ca="1" si="35"/>
        <v>9.0536782686922024</v>
      </c>
      <c r="X84" s="24">
        <f t="shared" ca="1" si="35"/>
        <v>9.23301496704355</v>
      </c>
      <c r="Y84" s="24">
        <f t="shared" ca="1" si="35"/>
        <v>9.4060335741764884</v>
      </c>
      <c r="Z84" s="24">
        <f t="shared" ca="1" si="35"/>
        <v>9.5742095923665165</v>
      </c>
      <c r="AA84" s="24">
        <f t="shared" ca="1" si="35"/>
        <v>9.7479092867540604</v>
      </c>
      <c r="AB84" s="24">
        <f t="shared" ca="1" si="35"/>
        <v>9.9434869949194855</v>
      </c>
      <c r="AC84" s="24">
        <f t="shared" ca="1" si="35"/>
        <v>10.145126934851985</v>
      </c>
      <c r="AD84" s="24">
        <f t="shared" ca="1" si="35"/>
        <v>10.32128871703034</v>
      </c>
      <c r="AE84" s="24">
        <f t="shared" ca="1" si="35"/>
        <v>10.491358625658718</v>
      </c>
      <c r="AF84" s="24">
        <f t="shared" ca="1" si="35"/>
        <v>10.667879519156472</v>
      </c>
      <c r="AG84" s="24">
        <f t="shared" ca="1" si="35"/>
        <v>10.854806384983782</v>
      </c>
      <c r="AH84" s="24">
        <f t="shared" ca="1" si="35"/>
        <v>10.996841472392244</v>
      </c>
      <c r="AI84" s="24">
        <f t="shared" ca="1" si="35"/>
        <v>11.147999043107934</v>
      </c>
      <c r="AJ84" s="24">
        <f t="shared" ca="1" si="35"/>
        <v>11.302642440248857</v>
      </c>
      <c r="AK84" s="24">
        <f t="shared" ca="1" si="35"/>
        <v>11.453286129910111</v>
      </c>
      <c r="AL84" s="24">
        <f t="shared" ca="1" si="35"/>
        <v>11.594721097897171</v>
      </c>
      <c r="AM84" s="24">
        <f t="shared" ca="1" si="35"/>
        <v>12.252935126816389</v>
      </c>
      <c r="AN84" s="24">
        <f t="shared" ca="1" si="35"/>
        <v>12.831227403628214</v>
      </c>
      <c r="AO84" s="24">
        <f t="shared" ca="1" si="35"/>
        <v>12.831227403628214</v>
      </c>
      <c r="AP84" s="24">
        <f t="shared" ca="1" si="35"/>
        <v>12.831227403628214</v>
      </c>
      <c r="BB84" s="313">
        <v>4</v>
      </c>
    </row>
    <row r="85" spans="1:54">
      <c r="A85" s="313" t="s">
        <v>16</v>
      </c>
      <c r="B85" s="228"/>
      <c r="D85" s="186" t="s">
        <v>365</v>
      </c>
      <c r="J85" s="42">
        <f t="shared" ref="J85:O85" si="36">J127</f>
        <v>11.690422995158354</v>
      </c>
      <c r="K85" s="42">
        <f t="shared" si="36"/>
        <v>12.19470307470295</v>
      </c>
      <c r="L85" s="42">
        <f t="shared" si="36"/>
        <v>12.698983154247545</v>
      </c>
      <c r="M85" s="42">
        <f t="shared" si="36"/>
        <v>13.203263233792141</v>
      </c>
      <c r="N85" s="42">
        <f t="shared" si="36"/>
        <v>13.707543313336735</v>
      </c>
      <c r="O85" s="42">
        <f t="shared" si="36"/>
        <v>14.211823392881332</v>
      </c>
      <c r="P85" s="24">
        <f t="shared" ref="P85:AP85" ca="1" si="37">OFFSET(P$33,$BB127,$J$96)/OFFSET(O$33,$BB127,$J$96)*O85</f>
        <v>14.737194715177683</v>
      </c>
      <c r="Q85" s="24">
        <f t="shared" ca="1" si="37"/>
        <v>14.955128109329332</v>
      </c>
      <c r="R85" s="24">
        <f t="shared" ca="1" si="37"/>
        <v>13.844726681733297</v>
      </c>
      <c r="S85" s="24">
        <f t="shared" ca="1" si="37"/>
        <v>12.778775235189968</v>
      </c>
      <c r="T85" s="24">
        <f t="shared" ca="1" si="37"/>
        <v>12.948765171651491</v>
      </c>
      <c r="U85" s="24">
        <f t="shared" ca="1" si="37"/>
        <v>13.328178919514487</v>
      </c>
      <c r="V85" s="24">
        <f t="shared" ca="1" si="37"/>
        <v>13.769003240842055</v>
      </c>
      <c r="W85" s="24">
        <f t="shared" ca="1" si="37"/>
        <v>14.485030812886391</v>
      </c>
      <c r="X85" s="24">
        <f t="shared" ca="1" si="37"/>
        <v>15.183889023719029</v>
      </c>
      <c r="Y85" s="24">
        <f t="shared" ca="1" si="37"/>
        <v>15.931024207966372</v>
      </c>
      <c r="Z85" s="24">
        <f t="shared" ca="1" si="37"/>
        <v>16.804270276707346</v>
      </c>
      <c r="AA85" s="24">
        <f t="shared" ca="1" si="37"/>
        <v>17.805044154386398</v>
      </c>
      <c r="AB85" s="24">
        <f t="shared" ca="1" si="37"/>
        <v>18.850036123917679</v>
      </c>
      <c r="AC85" s="24">
        <f t="shared" ca="1" si="37"/>
        <v>19.664226481348365</v>
      </c>
      <c r="AD85" s="24">
        <f t="shared" ca="1" si="37"/>
        <v>20.55391889243862</v>
      </c>
      <c r="AE85" s="24">
        <f t="shared" ca="1" si="37"/>
        <v>21.448024047660105</v>
      </c>
      <c r="AF85" s="24">
        <f t="shared" ca="1" si="37"/>
        <v>22.31408496324514</v>
      </c>
      <c r="AG85" s="24">
        <f t="shared" ca="1" si="37"/>
        <v>23.052859756578748</v>
      </c>
      <c r="AH85" s="24">
        <f t="shared" ca="1" si="37"/>
        <v>23.790930441230227</v>
      </c>
      <c r="AI85" s="24">
        <f t="shared" ca="1" si="37"/>
        <v>24.537300990676389</v>
      </c>
      <c r="AJ85" s="24">
        <f t="shared" ca="1" si="37"/>
        <v>25.270603014525818</v>
      </c>
      <c r="AK85" s="24">
        <f t="shared" ca="1" si="37"/>
        <v>25.970317631027438</v>
      </c>
      <c r="AL85" s="24">
        <f t="shared" ca="1" si="37"/>
        <v>26.694333915502281</v>
      </c>
      <c r="AM85" s="24">
        <f t="shared" ca="1" si="37"/>
        <v>30.158586952624709</v>
      </c>
      <c r="AN85" s="24">
        <f t="shared" ca="1" si="37"/>
        <v>33.489868609244134</v>
      </c>
      <c r="AO85" s="24">
        <f t="shared" ca="1" si="37"/>
        <v>33.489868609244134</v>
      </c>
      <c r="AP85" s="24">
        <f t="shared" ca="1" si="37"/>
        <v>33.489868609244134</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656</v>
      </c>
    </row>
    <row r="89" spans="1:54">
      <c r="A89" s="313" t="s">
        <v>16</v>
      </c>
      <c r="B89" s="228"/>
      <c r="C89" s="313" t="s">
        <v>657</v>
      </c>
      <c r="D89" s="186" t="str">
        <f>D81</f>
        <v>RLEH</v>
      </c>
      <c r="J89" s="42">
        <f t="shared" ref="J89:O93" si="38">J81</f>
        <v>14.6766565883431</v>
      </c>
      <c r="K89" s="42">
        <f t="shared" si="38"/>
        <v>14.023952251143458</v>
      </c>
      <c r="L89" s="42">
        <f t="shared" si="38"/>
        <v>13.371247913943817</v>
      </c>
      <c r="M89" s="42">
        <f t="shared" si="38"/>
        <v>12.718543576744175</v>
      </c>
      <c r="N89" s="42">
        <f t="shared" si="38"/>
        <v>12.065839239544534</v>
      </c>
      <c r="O89" s="42">
        <f t="shared" si="38"/>
        <v>11.413134902344892</v>
      </c>
      <c r="P89" s="186">
        <f t="shared" ref="P89:AP89" ca="1" si="39">(($M$81*(1-P$75))+((P81-$M$81)*(1-P$76)))</f>
        <v>11.391278466807988</v>
      </c>
      <c r="Q89" s="186">
        <f t="shared" ca="1" si="39"/>
        <v>11.497928226747431</v>
      </c>
      <c r="R89" s="186">
        <f t="shared" ca="1" si="39"/>
        <v>11.963910623052939</v>
      </c>
      <c r="S89" s="186">
        <f t="shared" ca="1" si="39"/>
        <v>13.124900894654191</v>
      </c>
      <c r="T89" s="186">
        <f t="shared" ca="1" si="39"/>
        <v>12.926363903165491</v>
      </c>
      <c r="U89" s="186">
        <f t="shared" ca="1" si="39"/>
        <v>12.765280579609636</v>
      </c>
      <c r="V89" s="186">
        <f t="shared" ca="1" si="39"/>
        <v>12.57835868944556</v>
      </c>
      <c r="W89" s="186">
        <f t="shared" ca="1" si="39"/>
        <v>12.305045886646534</v>
      </c>
      <c r="X89" s="186">
        <f t="shared" ca="1" si="39"/>
        <v>11.960673280505112</v>
      </c>
      <c r="Y89" s="186">
        <f t="shared" ca="1" si="39"/>
        <v>11.610863682414234</v>
      </c>
      <c r="Z89" s="186">
        <f t="shared" ca="1" si="39"/>
        <v>11.225805250006445</v>
      </c>
      <c r="AA89" s="186">
        <f t="shared" ca="1" si="39"/>
        <v>10.798022863447704</v>
      </c>
      <c r="AB89" s="186">
        <f t="shared" ca="1" si="39"/>
        <v>10.346281814724888</v>
      </c>
      <c r="AC89" s="186">
        <f t="shared" ca="1" si="39"/>
        <v>10.101101692542889</v>
      </c>
      <c r="AD89" s="186">
        <f t="shared" ca="1" si="39"/>
        <v>9.8516033448800435</v>
      </c>
      <c r="AE89" s="186">
        <f t="shared" ca="1" si="39"/>
        <v>9.6074349193674848</v>
      </c>
      <c r="AF89" s="186">
        <f t="shared" ca="1" si="39"/>
        <v>9.3699440908663352</v>
      </c>
      <c r="AG89" s="186">
        <f t="shared" ca="1" si="39"/>
        <v>9.1717860576254093</v>
      </c>
      <c r="AH89" s="186">
        <f t="shared" ca="1" si="39"/>
        <v>8.9808965993234935</v>
      </c>
      <c r="AI89" s="186">
        <f t="shared" ca="1" si="39"/>
        <v>8.780848387130586</v>
      </c>
      <c r="AJ89" s="186">
        <f t="shared" ca="1" si="39"/>
        <v>8.5840681870603923</v>
      </c>
      <c r="AK89" s="186">
        <f t="shared" ca="1" si="39"/>
        <v>8.4042108681270005</v>
      </c>
      <c r="AL89" s="186">
        <f t="shared" ca="1" si="39"/>
        <v>8.2246583642828135</v>
      </c>
      <c r="AM89" s="186">
        <f t="shared" ca="1" si="39"/>
        <v>7.2892162765133026</v>
      </c>
      <c r="AN89" s="186">
        <f ca="1">(($M$81*(1-AN$75))+((AN81-$M$81)*(1-AN$76)))</f>
        <v>6.3349388646683584</v>
      </c>
      <c r="AO89" s="186">
        <f t="shared" ca="1" si="39"/>
        <v>6.3349388646683584</v>
      </c>
      <c r="AP89" s="186">
        <f t="shared" ca="1" si="39"/>
        <v>6.3349388646683584</v>
      </c>
      <c r="AR89" s="186">
        <v>5.6509347274363675</v>
      </c>
    </row>
    <row r="90" spans="1:54">
      <c r="A90" s="313" t="s">
        <v>16</v>
      </c>
      <c r="B90" s="228"/>
      <c r="D90" s="186" t="str">
        <f>D82</f>
        <v>RMEH</v>
      </c>
      <c r="J90" s="42">
        <f t="shared" si="38"/>
        <v>13.162661948752438</v>
      </c>
      <c r="K90" s="42">
        <f t="shared" si="38"/>
        <v>12.979644905726269</v>
      </c>
      <c r="L90" s="42">
        <f t="shared" si="38"/>
        <v>12.796627862700101</v>
      </c>
      <c r="M90" s="42">
        <f t="shared" si="38"/>
        <v>12.61361081967393</v>
      </c>
      <c r="N90" s="42">
        <f t="shared" si="38"/>
        <v>12.430593776647761</v>
      </c>
      <c r="O90" s="42">
        <f t="shared" si="38"/>
        <v>12.247576733621592</v>
      </c>
      <c r="P90" s="186">
        <f t="shared" ref="P90:AP90" ca="1" si="40">(($M$82*(1-P$75))+((P82-$M$82)*(1-P$76)))</f>
        <v>12.578033660619854</v>
      </c>
      <c r="Q90" s="186">
        <f t="shared" ca="1" si="40"/>
        <v>12.917945809644714</v>
      </c>
      <c r="R90" s="186">
        <f t="shared" ca="1" si="40"/>
        <v>13.575136089610984</v>
      </c>
      <c r="S90" s="186">
        <f t="shared" ca="1" si="40"/>
        <v>12.478431677045521</v>
      </c>
      <c r="T90" s="186">
        <f t="shared" ca="1" si="40"/>
        <v>12.718459184555439</v>
      </c>
      <c r="U90" s="186">
        <f t="shared" ca="1" si="40"/>
        <v>12.761902108447623</v>
      </c>
      <c r="V90" s="186">
        <f t="shared" ca="1" si="40"/>
        <v>12.80701060543684</v>
      </c>
      <c r="W90" s="186">
        <f t="shared" ca="1" si="40"/>
        <v>12.819324640489308</v>
      </c>
      <c r="X90" s="186">
        <f t="shared" ca="1" si="40"/>
        <v>12.891484722602645</v>
      </c>
      <c r="Y90" s="186">
        <f t="shared" ca="1" si="40"/>
        <v>12.947886551054014</v>
      </c>
      <c r="Z90" s="186">
        <f t="shared" ca="1" si="40"/>
        <v>12.990905328693996</v>
      </c>
      <c r="AA90" s="186">
        <f t="shared" ca="1" si="40"/>
        <v>13.034688598953498</v>
      </c>
      <c r="AB90" s="186">
        <f t="shared" ca="1" si="40"/>
        <v>13.100456829985813</v>
      </c>
      <c r="AC90" s="186">
        <f t="shared" ca="1" si="40"/>
        <v>13.366115680813124</v>
      </c>
      <c r="AD90" s="186">
        <f t="shared" ca="1" si="40"/>
        <v>13.598207282451469</v>
      </c>
      <c r="AE90" s="186">
        <f t="shared" ca="1" si="40"/>
        <v>13.822272894163342</v>
      </c>
      <c r="AF90" s="186">
        <f t="shared" ca="1" si="40"/>
        <v>14.054837621812649</v>
      </c>
      <c r="AG90" s="186">
        <f t="shared" ca="1" si="40"/>
        <v>14.301112126660538</v>
      </c>
      <c r="AH90" s="186">
        <f t="shared" ca="1" si="40"/>
        <v>14.488242107510168</v>
      </c>
      <c r="AI90" s="186">
        <f t="shared" ca="1" si="40"/>
        <v>14.687390880038173</v>
      </c>
      <c r="AJ90" s="186">
        <f t="shared" ca="1" si="40"/>
        <v>14.891132198282179</v>
      </c>
      <c r="AK90" s="186">
        <f t="shared" ca="1" si="40"/>
        <v>15.089603937031914</v>
      </c>
      <c r="AL90" s="186">
        <f t="shared" ca="1" si="40"/>
        <v>15.275943265811808</v>
      </c>
      <c r="AM90" s="186">
        <f t="shared" ca="1" si="40"/>
        <v>16.143134470984908</v>
      </c>
      <c r="AN90" s="186">
        <f t="shared" ca="1" si="40"/>
        <v>16.905029469324859</v>
      </c>
      <c r="AO90" s="186">
        <f t="shared" ca="1" si="40"/>
        <v>16.905029469324859</v>
      </c>
      <c r="AP90" s="186">
        <f t="shared" ca="1" si="40"/>
        <v>16.905029469324859</v>
      </c>
      <c r="AR90" s="186">
        <v>15.965795038638294</v>
      </c>
    </row>
    <row r="91" spans="1:54">
      <c r="A91" s="313" t="s">
        <v>16</v>
      </c>
      <c r="B91" s="228"/>
      <c r="D91" s="186" t="str">
        <f>D83</f>
        <v>RHEH</v>
      </c>
      <c r="J91" s="42">
        <f t="shared" si="38"/>
        <v>7.0843020492948998</v>
      </c>
      <c r="K91" s="42">
        <f t="shared" si="38"/>
        <v>7.3555682376090985</v>
      </c>
      <c r="L91" s="42">
        <f t="shared" si="38"/>
        <v>7.6268344259232981</v>
      </c>
      <c r="M91" s="42">
        <f t="shared" si="38"/>
        <v>7.8981006142374968</v>
      </c>
      <c r="N91" s="42">
        <f t="shared" si="38"/>
        <v>8.1693668025516963</v>
      </c>
      <c r="O91" s="42">
        <f t="shared" si="38"/>
        <v>8.440632990865895</v>
      </c>
      <c r="P91" s="186">
        <f t="shared" ref="P91:AP91" ca="1" si="41">(($M$83*(1-P$75))+((P83-$M$83)*(1-P$76)))</f>
        <v>8.7526595614782643</v>
      </c>
      <c r="Q91" s="186">
        <f t="shared" ca="1" si="41"/>
        <v>8.88209374776355</v>
      </c>
      <c r="R91" s="186">
        <f t="shared" ca="1" si="41"/>
        <v>8.2226082852882474</v>
      </c>
      <c r="S91" s="186">
        <f t="shared" ca="1" si="41"/>
        <v>7.490858598235917</v>
      </c>
      <c r="T91" s="186">
        <f t="shared" ca="1" si="41"/>
        <v>7.4905296399313688</v>
      </c>
      <c r="U91" s="186">
        <f t="shared" ca="1" si="41"/>
        <v>7.6071051058245853</v>
      </c>
      <c r="V91" s="186">
        <f t="shared" ca="1" si="41"/>
        <v>7.7523978875832418</v>
      </c>
      <c r="W91" s="186">
        <f t="shared" ca="1" si="41"/>
        <v>8.0437071240468772</v>
      </c>
      <c r="X91" s="186">
        <f t="shared" ca="1" si="41"/>
        <v>8.3145578055680378</v>
      </c>
      <c r="Y91" s="186">
        <f t="shared" ca="1" si="41"/>
        <v>8.6006801263121186</v>
      </c>
      <c r="Z91" s="186">
        <f t="shared" ca="1" si="41"/>
        <v>8.9423750950789778</v>
      </c>
      <c r="AA91" s="186">
        <f t="shared" ca="1" si="41"/>
        <v>9.3374647139147235</v>
      </c>
      <c r="AB91" s="186">
        <f t="shared" ca="1" si="41"/>
        <v>9.7399483639542659</v>
      </c>
      <c r="AC91" s="186">
        <f t="shared" ca="1" si="41"/>
        <v>10.160646339686114</v>
      </c>
      <c r="AD91" s="186">
        <f t="shared" ca="1" si="41"/>
        <v>10.620356766066987</v>
      </c>
      <c r="AE91" s="186">
        <f t="shared" ca="1" si="41"/>
        <v>11.082347288873084</v>
      </c>
      <c r="AF91" s="186">
        <f t="shared" ca="1" si="41"/>
        <v>11.529847152660297</v>
      </c>
      <c r="AG91" s="186">
        <f t="shared" ca="1" si="41"/>
        <v>11.911577367518094</v>
      </c>
      <c r="AH91" s="186">
        <f t="shared" ca="1" si="41"/>
        <v>12.292943764388411</v>
      </c>
      <c r="AI91" s="186">
        <f t="shared" ca="1" si="41"/>
        <v>12.678598760707374</v>
      </c>
      <c r="AJ91" s="186">
        <f t="shared" ca="1" si="41"/>
        <v>13.057501156465339</v>
      </c>
      <c r="AK91" s="186">
        <f t="shared" ca="1" si="41"/>
        <v>13.41904869883755</v>
      </c>
      <c r="AL91" s="186">
        <f t="shared" ca="1" si="41"/>
        <v>13.79315308670656</v>
      </c>
      <c r="AM91" s="186">
        <f t="shared" ca="1" si="41"/>
        <v>15.58315738587241</v>
      </c>
      <c r="AN91" s="186">
        <f t="shared" ca="1" si="41"/>
        <v>17.304454422544492</v>
      </c>
      <c r="AO91" s="186">
        <f t="shared" ca="1" si="41"/>
        <v>17.304454422544492</v>
      </c>
      <c r="AP91" s="186">
        <f t="shared" ca="1" si="41"/>
        <v>17.304454422544492</v>
      </c>
      <c r="AR91" s="186">
        <v>15.624866478724483</v>
      </c>
    </row>
    <row r="92" spans="1:54">
      <c r="A92" s="313" t="s">
        <v>16</v>
      </c>
      <c r="B92" s="228"/>
      <c r="D92" s="186" t="str">
        <f>D84</f>
        <v>RMEO</v>
      </c>
      <c r="I92" s="313">
        <v>0.1</v>
      </c>
      <c r="J92" s="42">
        <f t="shared" si="38"/>
        <v>5.817816552719238</v>
      </c>
      <c r="K92" s="42">
        <f t="shared" si="38"/>
        <v>6.2717807948241582</v>
      </c>
      <c r="L92" s="42">
        <f t="shared" si="38"/>
        <v>6.7257450369290783</v>
      </c>
      <c r="M92" s="42">
        <f t="shared" si="38"/>
        <v>7.1797092790339985</v>
      </c>
      <c r="N92" s="42">
        <f t="shared" si="38"/>
        <v>7.6336735211389186</v>
      </c>
      <c r="O92" s="42">
        <f t="shared" si="38"/>
        <v>8.0876377632438388</v>
      </c>
      <c r="P92" s="186">
        <f ca="1">OFFSET(P$33,$BB117,$J$96)/OFFSET(O$33,$BB117,$J$96)*O117</f>
        <v>8.3058536585221177</v>
      </c>
      <c r="Q92" s="186">
        <f t="shared" ref="Q92:AP92" ca="1" si="42">(($M$84*(1-Q$75*$I$92))+((Q84-$M$84)*(1-Q$76*$I$92)))</f>
        <v>8.5303132714259622</v>
      </c>
      <c r="R92" s="186">
        <f t="shared" ca="1" si="42"/>
        <v>8.9642862149308709</v>
      </c>
      <c r="S92" s="186">
        <f t="shared" ca="1" si="42"/>
        <v>8.3377606737888499</v>
      </c>
      <c r="T92" s="186">
        <f t="shared" ca="1" si="42"/>
        <v>8.6003560259845919</v>
      </c>
      <c r="U92" s="186">
        <f t="shared" ca="1" si="42"/>
        <v>8.7350718935419653</v>
      </c>
      <c r="V92" s="186">
        <f t="shared" ca="1" si="42"/>
        <v>8.874557972743025</v>
      </c>
      <c r="W92" s="186">
        <f t="shared" ca="1" si="42"/>
        <v>8.9948293599457045</v>
      </c>
      <c r="X92" s="186">
        <f t="shared" ca="1" si="42"/>
        <v>9.1609974503006093</v>
      </c>
      <c r="Y92" s="186">
        <f t="shared" ca="1" si="42"/>
        <v>9.320438668651482</v>
      </c>
      <c r="Z92" s="186">
        <f t="shared" ca="1" si="42"/>
        <v>9.4746378126059057</v>
      </c>
      <c r="AA92" s="186">
        <f t="shared" ca="1" si="42"/>
        <v>9.633858748099037</v>
      </c>
      <c r="AB92" s="186">
        <f t="shared" ca="1" si="42"/>
        <v>9.8142216639855313</v>
      </c>
      <c r="AC92" s="186">
        <f t="shared" ca="1" si="42"/>
        <v>10.013240284698909</v>
      </c>
      <c r="AD92" s="186">
        <f t="shared" ca="1" si="42"/>
        <v>10.187111963708945</v>
      </c>
      <c r="AE92" s="186">
        <f t="shared" ca="1" si="42"/>
        <v>10.354970963525155</v>
      </c>
      <c r="AF92" s="186">
        <f t="shared" ca="1" si="42"/>
        <v>10.529197085407437</v>
      </c>
      <c r="AG92" s="186">
        <f t="shared" ca="1" si="42"/>
        <v>10.713693901978992</v>
      </c>
      <c r="AH92" s="186">
        <f t="shared" ca="1" si="42"/>
        <v>10.853882533251145</v>
      </c>
      <c r="AI92" s="186">
        <f t="shared" ca="1" si="42"/>
        <v>11.00307505554753</v>
      </c>
      <c r="AJ92" s="186">
        <f t="shared" ca="1" si="42"/>
        <v>11.155708088525621</v>
      </c>
      <c r="AK92" s="186">
        <f t="shared" ca="1" si="42"/>
        <v>11.30439341022128</v>
      </c>
      <c r="AL92" s="186">
        <f t="shared" ca="1" si="42"/>
        <v>11.443989723624508</v>
      </c>
      <c r="AM92" s="186">
        <f t="shared" ca="1" si="42"/>
        <v>12.093646970167775</v>
      </c>
      <c r="AN92" s="186">
        <f t="shared" ca="1" si="42"/>
        <v>12.664421447381047</v>
      </c>
      <c r="AO92" s="186">
        <f t="shared" ca="1" si="42"/>
        <v>12.664421447381047</v>
      </c>
      <c r="AP92" s="186">
        <f t="shared" ca="1" si="42"/>
        <v>12.664421447381047</v>
      </c>
      <c r="AR92" s="186">
        <v>12.91511152465643</v>
      </c>
    </row>
    <row r="93" spans="1:54">
      <c r="A93" s="313" t="s">
        <v>16</v>
      </c>
      <c r="B93" s="228"/>
      <c r="D93" s="186" t="str">
        <f>D85</f>
        <v>RHEO</v>
      </c>
      <c r="I93" s="313">
        <v>0.1</v>
      </c>
      <c r="J93" s="42">
        <f t="shared" si="38"/>
        <v>11.690422995158354</v>
      </c>
      <c r="K93" s="42">
        <f t="shared" si="38"/>
        <v>12.19470307470295</v>
      </c>
      <c r="L93" s="42">
        <f t="shared" si="38"/>
        <v>12.698983154247545</v>
      </c>
      <c r="M93" s="42">
        <f t="shared" si="38"/>
        <v>13.203263233792141</v>
      </c>
      <c r="N93" s="42">
        <f t="shared" si="38"/>
        <v>13.707543313336735</v>
      </c>
      <c r="O93" s="42">
        <f t="shared" si="38"/>
        <v>14.211823392881332</v>
      </c>
      <c r="P93" s="186">
        <f ca="1">(($M$85*(1-P$75))+((P85-$M$85)*(1-P$76)))</f>
        <v>14.737194715177683</v>
      </c>
      <c r="Q93" s="186">
        <f t="shared" ref="Q93:AP93" ca="1" si="43">(($M$85*(1-Q$75*$I$93))+((Q85-$M$85)*(1-Q$76*$I$93)))</f>
        <v>14.955128109329332</v>
      </c>
      <c r="R93" s="186">
        <f t="shared" ca="1" si="43"/>
        <v>13.844726681733297</v>
      </c>
      <c r="S93" s="186">
        <f t="shared" ca="1" si="43"/>
        <v>12.762162827384222</v>
      </c>
      <c r="T93" s="186">
        <f t="shared" ca="1" si="43"/>
        <v>12.915098382205198</v>
      </c>
      <c r="U93" s="186">
        <f t="shared" ca="1" si="43"/>
        <v>13.276199021728381</v>
      </c>
      <c r="V93" s="186">
        <f t="shared" ca="1" si="43"/>
        <v>13.697404423989678</v>
      </c>
      <c r="W93" s="186">
        <f t="shared" ca="1" si="43"/>
        <v>14.39087811260263</v>
      </c>
      <c r="X93" s="186">
        <f t="shared" ca="1" si="43"/>
        <v>15.06545468933402</v>
      </c>
      <c r="Y93" s="186">
        <f t="shared" ca="1" si="43"/>
        <v>15.786051887673878</v>
      </c>
      <c r="Z93" s="186">
        <f t="shared" ca="1" si="43"/>
        <v>16.629505865829589</v>
      </c>
      <c r="AA93" s="186">
        <f t="shared" ca="1" si="43"/>
        <v>17.596725137780076</v>
      </c>
      <c r="AB93" s="186">
        <f t="shared" ca="1" si="43"/>
        <v>18.604985654306748</v>
      </c>
      <c r="AC93" s="186">
        <f t="shared" ca="1" si="43"/>
        <v>19.408591537090835</v>
      </c>
      <c r="AD93" s="186">
        <f t="shared" ca="1" si="43"/>
        <v>20.286717946836916</v>
      </c>
      <c r="AE93" s="186">
        <f t="shared" ca="1" si="43"/>
        <v>21.169199735040522</v>
      </c>
      <c r="AF93" s="186">
        <f t="shared" ca="1" si="43"/>
        <v>22.024001858722954</v>
      </c>
      <c r="AG93" s="186">
        <f t="shared" ca="1" si="43"/>
        <v>22.753172579743222</v>
      </c>
      <c r="AH93" s="186">
        <f t="shared" ca="1" si="43"/>
        <v>23.481648345494236</v>
      </c>
      <c r="AI93" s="186">
        <f t="shared" ca="1" si="43"/>
        <v>24.218316077797596</v>
      </c>
      <c r="AJ93" s="186">
        <f t="shared" ca="1" si="43"/>
        <v>24.942085175336985</v>
      </c>
      <c r="AK93" s="186">
        <f t="shared" ca="1" si="43"/>
        <v>25.632703501824082</v>
      </c>
      <c r="AL93" s="186">
        <f t="shared" ca="1" si="43"/>
        <v>26.347307574600748</v>
      </c>
      <c r="AM93" s="186">
        <f t="shared" ca="1" si="43"/>
        <v>29.766525322240589</v>
      </c>
      <c r="AN93" s="186">
        <f t="shared" ca="1" si="43"/>
        <v>33.054500317323956</v>
      </c>
      <c r="AO93" s="186">
        <f t="shared" ca="1" si="43"/>
        <v>33.054500317323956</v>
      </c>
      <c r="AP93" s="186">
        <f t="shared" ca="1" si="43"/>
        <v>33.054500317323956</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'[5]TS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10.675871970797223</v>
      </c>
      <c r="K99" s="24">
        <f t="shared" ref="K99:N128" si="45">($O99-$J99)*(K$97-$J$97)/($O$97-$J$97)+$J99</f>
        <v>12.319810594020572</v>
      </c>
      <c r="L99" s="24">
        <f t="shared" si="45"/>
        <v>13.963749217243922</v>
      </c>
      <c r="M99" s="24">
        <f t="shared" si="45"/>
        <v>15.607687840467271</v>
      </c>
      <c r="N99" s="24">
        <f t="shared" si="45"/>
        <v>17.25162646369062</v>
      </c>
      <c r="O99" s="24">
        <f>'[5]TS BYDem'!O10</f>
        <v>18.895565086913969</v>
      </c>
      <c r="P99" s="24">
        <f t="shared" ref="P99:AP99" ca="1" si="46">OFFSET(P$21,$BB99,$J$96)/OFFSET(O$21,$BB99,$J$96)*O99</f>
        <v>18.859379612564528</v>
      </c>
      <c r="Q99" s="24">
        <f t="shared" ca="1" si="46"/>
        <v>19.035948758349836</v>
      </c>
      <c r="R99" s="24">
        <f t="shared" ca="1" si="46"/>
        <v>19.807428353928596</v>
      </c>
      <c r="S99" s="24">
        <f t="shared" ca="1" si="46"/>
        <v>22.015766672286571</v>
      </c>
      <c r="T99" s="24">
        <f t="shared" ca="1" si="46"/>
        <v>21.972139865238127</v>
      </c>
      <c r="U99" s="24">
        <f t="shared" ca="1" si="46"/>
        <v>21.991857414634815</v>
      </c>
      <c r="V99" s="24">
        <f t="shared" ca="1" si="46"/>
        <v>21.966990969390459</v>
      </c>
      <c r="W99" s="24">
        <f t="shared" ca="1" si="46"/>
        <v>21.788461248058166</v>
      </c>
      <c r="X99" s="24">
        <f t="shared" ca="1" si="46"/>
        <v>21.477297847699965</v>
      </c>
      <c r="Y99" s="24">
        <f t="shared" ca="1" si="46"/>
        <v>21.147331672589832</v>
      </c>
      <c r="Z99" s="24">
        <f t="shared" ca="1" si="46"/>
        <v>20.742658995679143</v>
      </c>
      <c r="AA99" s="24">
        <f t="shared" ca="1" si="46"/>
        <v>20.24596458687078</v>
      </c>
      <c r="AB99" s="24">
        <f t="shared" ca="1" si="46"/>
        <v>19.688833429207516</v>
      </c>
      <c r="AC99" s="24">
        <f t="shared" ca="1" si="46"/>
        <v>19.222258994812748</v>
      </c>
      <c r="AD99" s="24">
        <f t="shared" ca="1" si="46"/>
        <v>18.747467036120401</v>
      </c>
      <c r="AE99" s="24">
        <f t="shared" ca="1" si="46"/>
        <v>18.282817846713368</v>
      </c>
      <c r="AF99" s="24">
        <f t="shared" ca="1" si="46"/>
        <v>17.830876033503831</v>
      </c>
      <c r="AG99" s="24">
        <f t="shared" ca="1" si="46"/>
        <v>17.453783994160062</v>
      </c>
      <c r="AH99" s="24">
        <f t="shared" ca="1" si="46"/>
        <v>17.090523953963871</v>
      </c>
      <c r="AI99" s="24">
        <f t="shared" ca="1" si="46"/>
        <v>16.709834929809194</v>
      </c>
      <c r="AJ99" s="24">
        <f t="shared" ca="1" si="46"/>
        <v>16.335364888230185</v>
      </c>
      <c r="AK99" s="24">
        <f t="shared" ca="1" si="46"/>
        <v>15.993098859050159</v>
      </c>
      <c r="AL99" s="24">
        <f t="shared" ca="1" si="46"/>
        <v>15.651412888834844</v>
      </c>
      <c r="AM99" s="24">
        <f t="shared" ca="1" si="46"/>
        <v>13.871279331816151</v>
      </c>
      <c r="AN99" s="24">
        <f t="shared" ca="1" si="46"/>
        <v>12.055302409524097</v>
      </c>
      <c r="AO99" s="24">
        <f t="shared" ca="1" si="46"/>
        <v>12.055302409524097</v>
      </c>
      <c r="AP99" s="24">
        <f t="shared" ca="1" si="46"/>
        <v>12.055302409524097</v>
      </c>
      <c r="AQ99" s="186"/>
      <c r="AR99" s="186"/>
      <c r="AS99" s="186"/>
      <c r="AT99" s="186"/>
      <c r="AU99" s="186"/>
      <c r="AV99" s="186"/>
      <c r="BB99" s="313">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45"/>
        <v>4.5677967231928775E-2</v>
      </c>
      <c r="L100" s="24">
        <f t="shared" si="45"/>
        <v>4.3926067185560122E-2</v>
      </c>
      <c r="M100" s="24">
        <f t="shared" si="45"/>
        <v>4.2174167139191476E-2</v>
      </c>
      <c r="N100" s="24">
        <f t="shared" si="45"/>
        <v>4.0422267092822824E-2</v>
      </c>
      <c r="O100" s="24">
        <f>'[5]TS BYDem'!O11</f>
        <v>3.8670367046454178E-2</v>
      </c>
      <c r="P100" s="24">
        <f t="shared" ref="P100:AP100" ca="1" si="47">OFFSET(P$21,$BB100,$J$96)/OFFSET(O$21,$BB100,$J$96)*O100</f>
        <v>3.8596312337404383E-2</v>
      </c>
      <c r="Q100" s="24">
        <f t="shared" ca="1" si="47"/>
        <v>3.8957666636425872E-2</v>
      </c>
      <c r="R100" s="24">
        <f t="shared" ca="1" si="47"/>
        <v>4.0536523844064594E-2</v>
      </c>
      <c r="S100" s="24">
        <f t="shared" ca="1" si="47"/>
        <v>4.5055957528151329E-2</v>
      </c>
      <c r="T100" s="24">
        <f t="shared" ca="1" si="47"/>
        <v>4.4966673898163646E-2</v>
      </c>
      <c r="U100" s="24">
        <f t="shared" ca="1" si="47"/>
        <v>4.5007026481900587E-2</v>
      </c>
      <c r="V100" s="24">
        <f t="shared" ca="1" si="47"/>
        <v>4.495613652119728E-2</v>
      </c>
      <c r="W100" s="24">
        <f t="shared" ca="1" si="47"/>
        <v>4.4590769842780126E-2</v>
      </c>
      <c r="X100" s="24">
        <f t="shared" ca="1" si="47"/>
        <v>4.3953964177115876E-2</v>
      </c>
      <c r="Y100" s="24">
        <f t="shared" ca="1" si="47"/>
        <v>4.3278678042738224E-2</v>
      </c>
      <c r="Z100" s="24">
        <f t="shared" ca="1" si="47"/>
        <v>4.2450502707529807E-2</v>
      </c>
      <c r="AA100" s="24">
        <f t="shared" ca="1" si="47"/>
        <v>4.1434002009604509E-2</v>
      </c>
      <c r="AB100" s="24">
        <f t="shared" ca="1" si="47"/>
        <v>4.029381560815231E-2</v>
      </c>
      <c r="AC100" s="24">
        <f t="shared" ca="1" si="47"/>
        <v>3.9338956383273518E-2</v>
      </c>
      <c r="AD100" s="24">
        <f t="shared" ca="1" si="47"/>
        <v>3.836727973698717E-2</v>
      </c>
      <c r="AE100" s="24">
        <f t="shared" ca="1" si="47"/>
        <v>3.741636058640558E-2</v>
      </c>
      <c r="AF100" s="24">
        <f t="shared" ca="1" si="47"/>
        <v>3.6491447480072693E-2</v>
      </c>
      <c r="AG100" s="24">
        <f t="shared" ca="1" si="47"/>
        <v>3.5719716785349076E-2</v>
      </c>
      <c r="AH100" s="24">
        <f t="shared" ca="1" si="47"/>
        <v>3.4976293711041294E-2</v>
      </c>
      <c r="AI100" s="24">
        <f t="shared" ca="1" si="47"/>
        <v>3.4197201673999596E-2</v>
      </c>
      <c r="AJ100" s="24">
        <f t="shared" ca="1" si="47"/>
        <v>3.3430836980001113E-2</v>
      </c>
      <c r="AK100" s="24">
        <f t="shared" ca="1" si="47"/>
        <v>3.2730378808200247E-2</v>
      </c>
      <c r="AL100" s="24">
        <f t="shared" ca="1" si="47"/>
        <v>3.2031107745277621E-2</v>
      </c>
      <c r="AM100" s="24">
        <f t="shared" ca="1" si="47"/>
        <v>2.8388008545810087E-2</v>
      </c>
      <c r="AN100" s="24">
        <f t="shared" ca="1" si="47"/>
        <v>2.467155477425511E-2</v>
      </c>
      <c r="AO100" s="24">
        <f t="shared" ca="1" si="47"/>
        <v>2.467155477425511E-2</v>
      </c>
      <c r="AP100" s="24">
        <f t="shared" ca="1" si="47"/>
        <v>2.467155477425511E-2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10.057139730159809</v>
      </c>
      <c r="K101" s="24">
        <f t="shared" si="45"/>
        <v>10.49046997290535</v>
      </c>
      <c r="L101" s="24">
        <f t="shared" si="45"/>
        <v>10.923800215650893</v>
      </c>
      <c r="M101" s="24">
        <f t="shared" si="45"/>
        <v>11.357130458396433</v>
      </c>
      <c r="N101" s="24">
        <f t="shared" si="45"/>
        <v>11.790460701141976</v>
      </c>
      <c r="O101" s="24">
        <f>'[5]TS BYDem'!O12</f>
        <v>12.223790943887517</v>
      </c>
      <c r="P101" s="24">
        <f t="shared" ref="P101:AP101" ca="1" si="48">OFFSET(P$21,$BB101,$J$96)/OFFSET(O$21,$BB101,$J$96)*O101</f>
        <v>12.200382081986938</v>
      </c>
      <c r="Q101" s="24">
        <f t="shared" ca="1" si="48"/>
        <v>12.314606997478624</v>
      </c>
      <c r="R101" s="24">
        <f t="shared" ca="1" si="48"/>
        <v>12.813687350484877</v>
      </c>
      <c r="S101" s="24">
        <f t="shared" ca="1" si="48"/>
        <v>14.242290613357323</v>
      </c>
      <c r="T101" s="24">
        <f t="shared" ca="1" si="48"/>
        <v>14.214067854923979</v>
      </c>
      <c r="U101" s="24">
        <f t="shared" ca="1" si="48"/>
        <v>14.226823398388397</v>
      </c>
      <c r="V101" s="24">
        <f t="shared" ca="1" si="48"/>
        <v>14.21073696610725</v>
      </c>
      <c r="W101" s="24">
        <f t="shared" ca="1" si="48"/>
        <v>14.095243728366095</v>
      </c>
      <c r="X101" s="24">
        <f t="shared" ca="1" si="48"/>
        <v>13.893948009615562</v>
      </c>
      <c r="Y101" s="24">
        <f t="shared" ca="1" si="48"/>
        <v>13.680488527215971</v>
      </c>
      <c r="Z101" s="24">
        <f t="shared" ca="1" si="48"/>
        <v>13.418700420826639</v>
      </c>
      <c r="AA101" s="24">
        <f t="shared" ca="1" si="48"/>
        <v>13.097382239108114</v>
      </c>
      <c r="AB101" s="24">
        <f t="shared" ca="1" si="48"/>
        <v>12.736966725294337</v>
      </c>
      <c r="AC101" s="24">
        <f t="shared" ca="1" si="48"/>
        <v>12.435133553353159</v>
      </c>
      <c r="AD101" s="24">
        <f t="shared" ca="1" si="48"/>
        <v>12.127984356269158</v>
      </c>
      <c r="AE101" s="24">
        <f t="shared" ca="1" si="48"/>
        <v>11.827396650771433</v>
      </c>
      <c r="AF101" s="24">
        <f t="shared" ca="1" si="48"/>
        <v>11.53502951498777</v>
      </c>
      <c r="AG101" s="24">
        <f t="shared" ca="1" si="48"/>
        <v>11.29108368778757</v>
      </c>
      <c r="AH101" s="24">
        <f t="shared" ca="1" si="48"/>
        <v>11.056085963760697</v>
      </c>
      <c r="AI101" s="24">
        <f t="shared" ca="1" si="48"/>
        <v>10.809813199517089</v>
      </c>
      <c r="AJ101" s="24">
        <f t="shared" ca="1" si="48"/>
        <v>10.567563577346183</v>
      </c>
      <c r="AK101" s="24">
        <f t="shared" ca="1" si="48"/>
        <v>10.346147156686257</v>
      </c>
      <c r="AL101" s="24">
        <f t="shared" ca="1" si="48"/>
        <v>10.12510598384174</v>
      </c>
      <c r="AM101" s="24">
        <f t="shared" ca="1" si="48"/>
        <v>8.9735140439814636</v>
      </c>
      <c r="AN101" s="24">
        <f t="shared" ca="1" si="48"/>
        <v>7.7987345571062319</v>
      </c>
      <c r="AO101" s="24">
        <f t="shared" ca="1" si="48"/>
        <v>7.7987345571062319</v>
      </c>
      <c r="AP101" s="24">
        <f t="shared" ca="1" si="48"/>
        <v>7.7987345571062319</v>
      </c>
      <c r="AQ101" s="186"/>
      <c r="AR101" s="186"/>
      <c r="AS101" s="186"/>
      <c r="AT101" s="186"/>
      <c r="AU101" s="186"/>
      <c r="AV101" s="186"/>
      <c r="BB101" s="313">
        <f t="shared" ref="BB101:BB110" si="4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14.6766565883431</v>
      </c>
      <c r="K102" s="24">
        <f t="shared" si="45"/>
        <v>14.023952251143458</v>
      </c>
      <c r="L102" s="24">
        <f t="shared" si="45"/>
        <v>13.371247913943817</v>
      </c>
      <c r="M102" s="24">
        <f t="shared" si="45"/>
        <v>12.718543576744175</v>
      </c>
      <c r="N102" s="24">
        <f t="shared" si="45"/>
        <v>12.065839239544534</v>
      </c>
      <c r="O102" s="24">
        <f>'[5]TS BYDem'!O13</f>
        <v>11.413134902344892</v>
      </c>
      <c r="P102" s="24">
        <f ca="1">IF(OR($E$78=1,$E$78=2,$E$78=3), P89,P81)</f>
        <v>11.391278466807988</v>
      </c>
      <c r="Q102" s="24">
        <f t="shared" ref="Q102:AN102" ca="1" si="50">IF(OR($E$78=1,$E$78=2,$E$78=3), Q89,Q81)</f>
        <v>11.497928226747431</v>
      </c>
      <c r="R102" s="24">
        <f t="shared" ca="1" si="50"/>
        <v>11.963910623052939</v>
      </c>
      <c r="S102" s="24">
        <f t="shared" ca="1" si="50"/>
        <v>13.124900894654191</v>
      </c>
      <c r="T102" s="24">
        <f t="shared" ca="1" si="50"/>
        <v>12.926363903165491</v>
      </c>
      <c r="U102" s="24">
        <f t="shared" ca="1" si="50"/>
        <v>12.765280579609636</v>
      </c>
      <c r="V102" s="24">
        <f t="shared" ca="1" si="50"/>
        <v>12.57835868944556</v>
      </c>
      <c r="W102" s="24">
        <f t="shared" ca="1" si="50"/>
        <v>12.305045886646534</v>
      </c>
      <c r="X102" s="24">
        <f t="shared" ca="1" si="50"/>
        <v>11.960673280505112</v>
      </c>
      <c r="Y102" s="24">
        <f t="shared" ca="1" si="50"/>
        <v>11.610863682414234</v>
      </c>
      <c r="Z102" s="24">
        <f t="shared" ca="1" si="50"/>
        <v>11.225805250006445</v>
      </c>
      <c r="AA102" s="24">
        <f t="shared" ca="1" si="50"/>
        <v>10.798022863447704</v>
      </c>
      <c r="AB102" s="24">
        <f t="shared" ca="1" si="50"/>
        <v>10.346281814724888</v>
      </c>
      <c r="AC102" s="24">
        <f t="shared" ca="1" si="50"/>
        <v>10.101101692542889</v>
      </c>
      <c r="AD102" s="24">
        <f t="shared" ca="1" si="50"/>
        <v>9.8516033448800435</v>
      </c>
      <c r="AE102" s="24">
        <f t="shared" ca="1" si="50"/>
        <v>9.6074349193674848</v>
      </c>
      <c r="AF102" s="24">
        <f t="shared" ca="1" si="50"/>
        <v>9.3699440908663352</v>
      </c>
      <c r="AG102" s="24">
        <f t="shared" ca="1" si="50"/>
        <v>9.1717860576254093</v>
      </c>
      <c r="AH102" s="24">
        <f t="shared" ca="1" si="50"/>
        <v>8.9808965993234935</v>
      </c>
      <c r="AI102" s="24">
        <f t="shared" ca="1" si="50"/>
        <v>8.780848387130586</v>
      </c>
      <c r="AJ102" s="24">
        <f t="shared" ca="1" si="50"/>
        <v>8.5840681870603923</v>
      </c>
      <c r="AK102" s="24">
        <f t="shared" ca="1" si="50"/>
        <v>8.4042108681270005</v>
      </c>
      <c r="AL102" s="24">
        <f t="shared" ca="1" si="50"/>
        <v>8.2246583642828135</v>
      </c>
      <c r="AM102" s="24">
        <f t="shared" ca="1" si="50"/>
        <v>7.2892162765133026</v>
      </c>
      <c r="AN102" s="24">
        <f t="shared" ca="1" si="50"/>
        <v>6.3349388646683584</v>
      </c>
      <c r="AO102" s="24">
        <f t="shared" ref="AO102:AP102" ca="1" si="51">IF($E$78=1, AO89,AO81)</f>
        <v>7.2815389249061599</v>
      </c>
      <c r="AP102" s="24">
        <f t="shared" ca="1" si="51"/>
        <v>7.2815389249061599</v>
      </c>
      <c r="AQ102" s="186"/>
      <c r="AR102" s="186"/>
      <c r="AS102" s="186"/>
      <c r="AT102" s="186"/>
      <c r="AU102" s="186"/>
      <c r="AV102" s="186"/>
      <c r="BB102" s="313">
        <f t="shared" si="4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45"/>
        <v>0</v>
      </c>
      <c r="L103" s="24">
        <f t="shared" si="45"/>
        <v>0</v>
      </c>
      <c r="M103" s="24">
        <f t="shared" si="45"/>
        <v>0</v>
      </c>
      <c r="N103" s="24">
        <f t="shared" si="45"/>
        <v>0</v>
      </c>
      <c r="O103" s="24">
        <f>'[5]TS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5.6663373040102876</v>
      </c>
      <c r="K104" s="24">
        <f t="shared" si="45"/>
        <v>5.9525691342184208</v>
      </c>
      <c r="L104" s="24">
        <f t="shared" si="45"/>
        <v>6.238800964426555</v>
      </c>
      <c r="M104" s="24">
        <f t="shared" si="45"/>
        <v>6.5250327946346882</v>
      </c>
      <c r="N104" s="24">
        <f t="shared" si="45"/>
        <v>6.8112646248428224</v>
      </c>
      <c r="O104" s="24">
        <f>'[5]TS BYDem'!O15</f>
        <v>7.0974964550509556</v>
      </c>
      <c r="P104" s="24">
        <f t="shared" ref="P104:AP104" ca="1" si="53">OFFSET(P$21,$BB104,$J$96)/OFFSET(O$21,$BB104,$J$96)*O104</f>
        <v>7.0839045738482413</v>
      </c>
      <c r="Q104" s="24">
        <f t="shared" ca="1" si="53"/>
        <v>7.1502269558737721</v>
      </c>
      <c r="R104" s="24">
        <f t="shared" ca="1" si="53"/>
        <v>7.4400078472934457</v>
      </c>
      <c r="S104" s="24">
        <f t="shared" ca="1" si="53"/>
        <v>8.2694973763974797</v>
      </c>
      <c r="T104" s="24">
        <f t="shared" ca="1" si="53"/>
        <v>8.2531104037429301</v>
      </c>
      <c r="U104" s="24">
        <f t="shared" ca="1" si="53"/>
        <v>8.2605166515212627</v>
      </c>
      <c r="V104" s="24">
        <f t="shared" ca="1" si="53"/>
        <v>8.2511763906632396</v>
      </c>
      <c r="W104" s="24">
        <f t="shared" ca="1" si="53"/>
        <v>8.1841175830303996</v>
      </c>
      <c r="X104" s="24">
        <f t="shared" ca="1" si="53"/>
        <v>8.0672393038772974</v>
      </c>
      <c r="Y104" s="24">
        <f t="shared" ca="1" si="53"/>
        <v>7.9432983819012311</v>
      </c>
      <c r="Z104" s="24">
        <f t="shared" ca="1" si="53"/>
        <v>7.7912964239487437</v>
      </c>
      <c r="AA104" s="24">
        <f t="shared" ca="1" si="53"/>
        <v>7.6047295343349264</v>
      </c>
      <c r="AB104" s="24">
        <f t="shared" ca="1" si="53"/>
        <v>7.3954615712798324</v>
      </c>
      <c r="AC104" s="24">
        <f t="shared" ca="1" si="53"/>
        <v>7.2202082576635256</v>
      </c>
      <c r="AD104" s="24">
        <f t="shared" ca="1" si="53"/>
        <v>7.0418683017952892</v>
      </c>
      <c r="AE104" s="24">
        <f t="shared" ca="1" si="53"/>
        <v>6.8673381430257781</v>
      </c>
      <c r="AF104" s="24">
        <f t="shared" ca="1" si="53"/>
        <v>6.6975810914430527</v>
      </c>
      <c r="AG104" s="24">
        <f t="shared" ca="1" si="53"/>
        <v>6.5559388912675276</v>
      </c>
      <c r="AH104" s="24">
        <f t="shared" ca="1" si="53"/>
        <v>6.4194922258359828</v>
      </c>
      <c r="AI104" s="24">
        <f t="shared" ca="1" si="53"/>
        <v>6.2764989368294613</v>
      </c>
      <c r="AJ104" s="24">
        <f t="shared" ca="1" si="53"/>
        <v>6.135841603724856</v>
      </c>
      <c r="AK104" s="24">
        <f t="shared" ca="1" si="53"/>
        <v>6.0072806468222248</v>
      </c>
      <c r="AL104" s="24">
        <f t="shared" ca="1" si="53"/>
        <v>5.8789375699579436</v>
      </c>
      <c r="AM104" s="24">
        <f t="shared" ca="1" si="53"/>
        <v>5.2102890509884112</v>
      </c>
      <c r="AN104" s="24">
        <f t="shared" ca="1" si="53"/>
        <v>4.5281771528188068</v>
      </c>
      <c r="AO104" s="24">
        <f t="shared" ca="1" si="53"/>
        <v>4.5281771528188068</v>
      </c>
      <c r="AP104" s="24">
        <f t="shared" ca="1" si="53"/>
        <v>4.5281771528188068</v>
      </c>
      <c r="AQ104" s="186"/>
      <c r="AR104" s="186"/>
      <c r="AS104" s="186"/>
      <c r="AT104" s="186"/>
      <c r="AU104" s="186"/>
      <c r="AV104" s="186"/>
      <c r="BB104" s="313">
        <f t="shared" si="4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1.4352211531349246</v>
      </c>
      <c r="K105" s="24">
        <f t="shared" si="45"/>
        <v>1.6554859196644964</v>
      </c>
      <c r="L105" s="24">
        <f t="shared" si="45"/>
        <v>1.8757506861940683</v>
      </c>
      <c r="M105" s="24">
        <f t="shared" si="45"/>
        <v>2.0960154527236399</v>
      </c>
      <c r="N105" s="24">
        <f t="shared" si="45"/>
        <v>2.3162802192532119</v>
      </c>
      <c r="O105" s="24">
        <f>'[5]TS BYDem'!O16</f>
        <v>2.5365449857827835</v>
      </c>
      <c r="P105" s="24">
        <f t="shared" ref="P105:AP105" ca="1" si="54">OFFSET(P$21,$BB105,$J$96)/OFFSET(O$21,$BB105,$J$96)*O105</f>
        <v>2.5316874394169004</v>
      </c>
      <c r="Q105" s="24">
        <f t="shared" ca="1" si="54"/>
        <v>2.5553901219948267</v>
      </c>
      <c r="R105" s="24">
        <f t="shared" ca="1" si="54"/>
        <v>2.6589537196325748</v>
      </c>
      <c r="S105" s="24">
        <f t="shared" ca="1" si="54"/>
        <v>2.9554015613656714</v>
      </c>
      <c r="T105" s="24">
        <f t="shared" ca="1" si="54"/>
        <v>2.9495450887936454</v>
      </c>
      <c r="U105" s="24">
        <f t="shared" ca="1" si="54"/>
        <v>2.9521919771414686</v>
      </c>
      <c r="V105" s="24">
        <f t="shared" ca="1" si="54"/>
        <v>2.9488538998355671</v>
      </c>
      <c r="W105" s="24">
        <f t="shared" ca="1" si="54"/>
        <v>2.9248880291470929</v>
      </c>
      <c r="X105" s="24">
        <f t="shared" ca="1" si="54"/>
        <v>2.8831173830030234</v>
      </c>
      <c r="Y105" s="24">
        <f t="shared" ca="1" si="54"/>
        <v>2.8388226480689953</v>
      </c>
      <c r="Z105" s="24">
        <f t="shared" ca="1" si="54"/>
        <v>2.7844992952198138</v>
      </c>
      <c r="AA105" s="24">
        <f t="shared" ca="1" si="54"/>
        <v>2.7178229240007425</v>
      </c>
      <c r="AB105" s="24">
        <f t="shared" ca="1" si="54"/>
        <v>2.6430335097707971</v>
      </c>
      <c r="AC105" s="24">
        <f t="shared" ca="1" si="54"/>
        <v>2.5804004508167622</v>
      </c>
      <c r="AD105" s="24">
        <f t="shared" ca="1" si="54"/>
        <v>2.5166642695185848</v>
      </c>
      <c r="AE105" s="24">
        <f t="shared" ca="1" si="54"/>
        <v>2.4542896558927301</v>
      </c>
      <c r="AF105" s="24">
        <f t="shared" ca="1" si="54"/>
        <v>2.393620883358579</v>
      </c>
      <c r="AG105" s="24">
        <f t="shared" ca="1" si="54"/>
        <v>2.3429999616144355</v>
      </c>
      <c r="AH105" s="24">
        <f t="shared" ca="1" si="54"/>
        <v>2.2942358506044385</v>
      </c>
      <c r="AI105" s="24">
        <f t="shared" ca="1" si="54"/>
        <v>2.2431320687952967</v>
      </c>
      <c r="AJ105" s="24">
        <f t="shared" ca="1" si="54"/>
        <v>2.1928631246317307</v>
      </c>
      <c r="AK105" s="24">
        <f t="shared" ca="1" si="54"/>
        <v>2.1469172544697619</v>
      </c>
      <c r="AL105" s="24">
        <f t="shared" ca="1" si="54"/>
        <v>2.1010492515560935</v>
      </c>
      <c r="AM105" s="24">
        <f t="shared" ca="1" si="54"/>
        <v>1.8620837150765019</v>
      </c>
      <c r="AN105" s="24">
        <f t="shared" ca="1" si="54"/>
        <v>1.6183065570317692</v>
      </c>
      <c r="AO105" s="24">
        <f t="shared" ca="1" si="54"/>
        <v>1.6183065570317692</v>
      </c>
      <c r="AP105" s="24">
        <f t="shared" ca="1" si="54"/>
        <v>1.6183065570317692</v>
      </c>
      <c r="AQ105" s="186"/>
      <c r="AR105" s="186"/>
      <c r="AS105" s="186"/>
      <c r="AT105" s="186"/>
      <c r="AU105" s="186"/>
      <c r="AV105" s="186"/>
      <c r="BB105" s="313">
        <f t="shared" si="4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1.9876880086386437</v>
      </c>
      <c r="K106" s="24">
        <f t="shared" si="45"/>
        <v>2.1123622448291601</v>
      </c>
      <c r="L106" s="24">
        <f t="shared" si="45"/>
        <v>2.2370364810196768</v>
      </c>
      <c r="M106" s="24">
        <f t="shared" si="45"/>
        <v>2.3617107172101934</v>
      </c>
      <c r="N106" s="24">
        <f t="shared" si="45"/>
        <v>2.4863849534007101</v>
      </c>
      <c r="O106" s="24">
        <f>'[5]TS BYDem'!O17</f>
        <v>2.6110591895912267</v>
      </c>
      <c r="P106" s="24">
        <f t="shared" ref="P106:AP106" ca="1" si="55">OFFSET(P$21,$BB106,$J$96)/OFFSET(O$21,$BB106,$J$96)*O106</f>
        <v>2.6060589466826269</v>
      </c>
      <c r="Q106" s="24">
        <f t="shared" ca="1" si="55"/>
        <v>2.6304579254154876</v>
      </c>
      <c r="R106" s="24">
        <f t="shared" ca="1" si="55"/>
        <v>2.7370638341751623</v>
      </c>
      <c r="S106" s="24">
        <f t="shared" ca="1" si="55"/>
        <v>3.0422202046437179</v>
      </c>
      <c r="T106" s="24">
        <f t="shared" ca="1" si="55"/>
        <v>3.0361916908134936</v>
      </c>
      <c r="U106" s="24">
        <f t="shared" ca="1" si="55"/>
        <v>3.0389163348403661</v>
      </c>
      <c r="V106" s="24">
        <f t="shared" ca="1" si="55"/>
        <v>3.0354801973091994</v>
      </c>
      <c r="W106" s="24">
        <f t="shared" ca="1" si="55"/>
        <v>3.0108102989835506</v>
      </c>
      <c r="X106" s="24">
        <f t="shared" ca="1" si="55"/>
        <v>2.967812587497674</v>
      </c>
      <c r="Y106" s="24">
        <f t="shared" ca="1" si="55"/>
        <v>2.9222166389344713</v>
      </c>
      <c r="Z106" s="24">
        <f t="shared" ca="1" si="55"/>
        <v>2.8662974691735261</v>
      </c>
      <c r="AA106" s="24">
        <f t="shared" ca="1" si="55"/>
        <v>2.7976623955690951</v>
      </c>
      <c r="AB106" s="24">
        <f t="shared" ca="1" si="55"/>
        <v>2.7206759480967353</v>
      </c>
      <c r="AC106" s="24">
        <f t="shared" ca="1" si="55"/>
        <v>2.6562029641477936</v>
      </c>
      <c r="AD106" s="24">
        <f t="shared" ca="1" si="55"/>
        <v>2.5905944522464361</v>
      </c>
      <c r="AE106" s="24">
        <f t="shared" ca="1" si="55"/>
        <v>2.5263875057827092</v>
      </c>
      <c r="AF106" s="24">
        <f t="shared" ca="1" si="55"/>
        <v>2.4639365116413106</v>
      </c>
      <c r="AG106" s="24">
        <f t="shared" ca="1" si="55"/>
        <v>2.4118285365624317</v>
      </c>
      <c r="AH106" s="24">
        <f t="shared" ca="1" si="55"/>
        <v>2.3616319183717209</v>
      </c>
      <c r="AI106" s="24">
        <f t="shared" ca="1" si="55"/>
        <v>2.3090268986052584</v>
      </c>
      <c r="AJ106" s="24">
        <f t="shared" ca="1" si="55"/>
        <v>2.2572812408917122</v>
      </c>
      <c r="AK106" s="24">
        <f t="shared" ca="1" si="55"/>
        <v>2.2099856529235962</v>
      </c>
      <c r="AL106" s="24">
        <f t="shared" ca="1" si="55"/>
        <v>2.1627702196522751</v>
      </c>
      <c r="AM106" s="24">
        <f t="shared" ca="1" si="55"/>
        <v>1.9167847695546567</v>
      </c>
      <c r="AN106" s="24">
        <f t="shared" ca="1" si="55"/>
        <v>1.6658463504480459</v>
      </c>
      <c r="AO106" s="24">
        <f t="shared" ca="1" si="55"/>
        <v>1.6658463504480459</v>
      </c>
      <c r="AP106" s="24">
        <f t="shared" ca="1" si="55"/>
        <v>1.6658463504480459</v>
      </c>
      <c r="AQ106" s="186"/>
      <c r="AR106" s="186"/>
      <c r="AS106" s="186"/>
      <c r="AT106" s="186"/>
      <c r="AU106" s="186"/>
      <c r="AV106" s="186"/>
      <c r="BB106" s="313">
        <f t="shared" si="4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45"/>
        <v>0</v>
      </c>
      <c r="L107" s="24">
        <f t="shared" si="45"/>
        <v>0</v>
      </c>
      <c r="M107" s="24">
        <f t="shared" si="45"/>
        <v>0</v>
      </c>
      <c r="N107" s="24">
        <f t="shared" si="45"/>
        <v>0</v>
      </c>
      <c r="O107" s="24">
        <f>'[5]TS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45"/>
        <v>0</v>
      </c>
      <c r="L108" s="24">
        <f t="shared" si="45"/>
        <v>0</v>
      </c>
      <c r="M108" s="24">
        <f t="shared" si="45"/>
        <v>0</v>
      </c>
      <c r="N108" s="24">
        <f t="shared" si="45"/>
        <v>0</v>
      </c>
      <c r="O108" s="24">
        <f>'[5]TS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45"/>
        <v>0</v>
      </c>
      <c r="L109" s="24">
        <f t="shared" si="45"/>
        <v>0</v>
      </c>
      <c r="M109" s="24">
        <f t="shared" si="45"/>
        <v>0</v>
      </c>
      <c r="N109" s="24">
        <f t="shared" si="45"/>
        <v>0</v>
      </c>
      <c r="O109" s="24">
        <f>'[5]TS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16.048370490489006</v>
      </c>
      <c r="K110" s="24">
        <f t="shared" si="45"/>
        <v>17.221786163619843</v>
      </c>
      <c r="L110" s="24">
        <f t="shared" si="45"/>
        <v>18.39520183675068</v>
      </c>
      <c r="M110" s="24">
        <f t="shared" si="45"/>
        <v>19.56861750988152</v>
      </c>
      <c r="N110" s="24">
        <f t="shared" si="45"/>
        <v>20.742033183012357</v>
      </c>
      <c r="O110" s="24">
        <f>'[5]TS BYDem'!O21</f>
        <v>21.915448856143193</v>
      </c>
      <c r="P110" s="24">
        <f t="shared" ref="P110:AP110" ca="1" si="59">OFFSET(P$33,$BB110,$J$96)/OFFSET(O$33,$BB110,$J$96)*O110</f>
        <v>22.506758634420219</v>
      </c>
      <c r="Q110" s="24">
        <f t="shared" ca="1" si="59"/>
        <v>23.114987305246704</v>
      </c>
      <c r="R110" s="24">
        <f t="shared" ca="1" si="59"/>
        <v>24.290944009385385</v>
      </c>
      <c r="S110" s="24">
        <f t="shared" ca="1" si="59"/>
        <v>22.622627976629762</v>
      </c>
      <c r="T110" s="24">
        <f t="shared" ca="1" si="59"/>
        <v>23.365535813734162</v>
      </c>
      <c r="U110" s="24">
        <f t="shared" ca="1" si="59"/>
        <v>23.762505053158829</v>
      </c>
      <c r="V110" s="24">
        <f t="shared" ca="1" si="59"/>
        <v>24.173505439307586</v>
      </c>
      <c r="W110" s="24">
        <f t="shared" ca="1" si="59"/>
        <v>24.533173822304985</v>
      </c>
      <c r="X110" s="24">
        <f t="shared" ca="1" si="59"/>
        <v>25.019130829258295</v>
      </c>
      <c r="Y110" s="24">
        <f t="shared" ca="1" si="59"/>
        <v>25.487967410072493</v>
      </c>
      <c r="Z110" s="24">
        <f t="shared" ca="1" si="59"/>
        <v>25.943681802008253</v>
      </c>
      <c r="AA110" s="24">
        <f t="shared" ca="1" si="59"/>
        <v>26.414363956688621</v>
      </c>
      <c r="AB110" s="24">
        <f t="shared" ca="1" si="59"/>
        <v>26.944329984615909</v>
      </c>
      <c r="AC110" s="24">
        <f t="shared" ca="1" si="59"/>
        <v>27.49072312440634</v>
      </c>
      <c r="AD110" s="24">
        <f t="shared" ca="1" si="59"/>
        <v>27.968076913083976</v>
      </c>
      <c r="AE110" s="24">
        <f t="shared" ca="1" si="59"/>
        <v>28.428923268178302</v>
      </c>
      <c r="AF110" s="24">
        <f t="shared" ca="1" si="59"/>
        <v>28.907250157529383</v>
      </c>
      <c r="AG110" s="24">
        <f t="shared" ca="1" si="59"/>
        <v>29.413774594923876</v>
      </c>
      <c r="AH110" s="24">
        <f t="shared" ca="1" si="59"/>
        <v>29.798653688795348</v>
      </c>
      <c r="AI110" s="24">
        <f t="shared" ca="1" si="59"/>
        <v>30.208252400707718</v>
      </c>
      <c r="AJ110" s="24">
        <f t="shared" ca="1" si="59"/>
        <v>30.627296818891804</v>
      </c>
      <c r="AK110" s="24">
        <f t="shared" ca="1" si="59"/>
        <v>31.035503043368873</v>
      </c>
      <c r="AL110" s="24">
        <f t="shared" ca="1" si="59"/>
        <v>31.418755965684159</v>
      </c>
      <c r="AM110" s="24">
        <f t="shared" ca="1" si="59"/>
        <v>33.202349186529574</v>
      </c>
      <c r="AN110" s="24">
        <f t="shared" ca="1" si="59"/>
        <v>34.769374712075482</v>
      </c>
      <c r="AO110" s="24">
        <f t="shared" ca="1" si="59"/>
        <v>34.769374712075482</v>
      </c>
      <c r="AP110" s="24">
        <f t="shared" ca="1" si="59"/>
        <v>34.769374712075482</v>
      </c>
      <c r="AQ110" s="186"/>
      <c r="AR110" s="186"/>
      <c r="AS110" s="186"/>
      <c r="AT110" s="186"/>
      <c r="AU110" s="186"/>
      <c r="AV110" s="186"/>
      <c r="BB110" s="313">
        <f t="shared" si="49"/>
        <v>2</v>
      </c>
    </row>
    <row r="111" spans="1:54" s="315" customFormat="1">
      <c r="A111" s="319" t="str">
        <f>'[5]TS BYDem'!A22</f>
        <v/>
      </c>
      <c r="B111" s="319" t="str">
        <f>'[5]TS BYDem'!B22</f>
        <v>COM_PROJ</v>
      </c>
      <c r="C111" s="319" t="str">
        <f>'[5]TS BYDem'!C22</f>
        <v>-</v>
      </c>
      <c r="D111" s="319" t="str">
        <f>'[5]TS BYDem'!D22</f>
        <v>RMNL</v>
      </c>
      <c r="E111" s="318" t="s">
        <v>137</v>
      </c>
      <c r="F111" s="318" t="s">
        <v>137</v>
      </c>
      <c r="G111" s="318" t="s">
        <v>137</v>
      </c>
      <c r="H111" s="318" t="s">
        <v>137</v>
      </c>
      <c r="I111" s="318">
        <v>0</v>
      </c>
      <c r="J111" s="316">
        <f>'[5]TS BYDem'!J22</f>
        <v>3.3422499241462768E-2</v>
      </c>
      <c r="K111" s="317">
        <f t="shared" si="45"/>
        <v>4.0400852626521169E-2</v>
      </c>
      <c r="L111" s="317">
        <f t="shared" si="45"/>
        <v>4.7379206011579571E-2</v>
      </c>
      <c r="M111" s="317">
        <f t="shared" si="45"/>
        <v>5.4357559396637972E-2</v>
      </c>
      <c r="N111" s="317">
        <f t="shared" si="45"/>
        <v>6.1335912781696374E-2</v>
      </c>
      <c r="O111" s="317">
        <f>'[5]TS BYDem'!O22</f>
        <v>6.8314266166754775E-2</v>
      </c>
      <c r="P111" s="24">
        <f t="shared" ref="P111:AP111" ca="1" si="60">OFFSET(P$33,$BB111,$J$96)/OFFSET(O$33,$BB111,$J$96)*O111</f>
        <v>7.0157481601007599E-2</v>
      </c>
      <c r="Q111" s="24">
        <f t="shared" ca="1" si="60"/>
        <v>7.2053436166293394E-2</v>
      </c>
      <c r="R111" s="24">
        <f t="shared" ca="1" si="60"/>
        <v>7.5719097764850654E-2</v>
      </c>
      <c r="S111" s="24">
        <f t="shared" ca="1" si="60"/>
        <v>7.0518666495564347E-2</v>
      </c>
      <c r="T111" s="24">
        <f t="shared" ca="1" si="60"/>
        <v>7.2834439448902319E-2</v>
      </c>
      <c r="U111" s="24">
        <f t="shared" ca="1" si="60"/>
        <v>7.4071861618992582E-2</v>
      </c>
      <c r="V111" s="24">
        <f t="shared" ca="1" si="60"/>
        <v>7.5353021314069277E-2</v>
      </c>
      <c r="W111" s="24">
        <f t="shared" ca="1" si="60"/>
        <v>7.6474170226379284E-2</v>
      </c>
      <c r="X111" s="24">
        <f t="shared" ca="1" si="60"/>
        <v>7.7988982746831137E-2</v>
      </c>
      <c r="Y111" s="24">
        <f t="shared" ca="1" si="60"/>
        <v>7.9450427920995326E-2</v>
      </c>
      <c r="Z111" s="24">
        <f t="shared" ca="1" si="60"/>
        <v>8.0870968949886629E-2</v>
      </c>
      <c r="AA111" s="24">
        <f t="shared" ca="1" si="60"/>
        <v>8.2338167098819956E-2</v>
      </c>
      <c r="AB111" s="24">
        <f t="shared" ca="1" si="60"/>
        <v>8.3990163392795664E-2</v>
      </c>
      <c r="AC111" s="24">
        <f t="shared" ca="1" si="60"/>
        <v>8.569336585186231E-2</v>
      </c>
      <c r="AD111" s="24">
        <f t="shared" ca="1" si="60"/>
        <v>8.7181360644462316E-2</v>
      </c>
      <c r="AE111" s="24">
        <f t="shared" ca="1" si="60"/>
        <v>8.8617898895198069E-2</v>
      </c>
      <c r="AF111" s="24">
        <f t="shared" ca="1" si="60"/>
        <v>9.0108927011863169E-2</v>
      </c>
      <c r="AG111" s="24">
        <f t="shared" ca="1" si="60"/>
        <v>9.1687851790601321E-2</v>
      </c>
      <c r="AH111" s="24">
        <f t="shared" ca="1" si="60"/>
        <v>9.2887586873982242E-2</v>
      </c>
      <c r="AI111" s="24">
        <f t="shared" ca="1" si="60"/>
        <v>9.4164377306649935E-2</v>
      </c>
      <c r="AJ111" s="24">
        <f t="shared" ca="1" si="60"/>
        <v>9.5470611648799678E-2</v>
      </c>
      <c r="AK111" s="24">
        <f t="shared" ca="1" si="60"/>
        <v>9.6743061455915338E-2</v>
      </c>
      <c r="AL111" s="24">
        <f t="shared" ca="1" si="60"/>
        <v>9.7937727479691261E-2</v>
      </c>
      <c r="AM111" s="24">
        <f t="shared" ca="1" si="60"/>
        <v>0.10349749779614081</v>
      </c>
      <c r="AN111" s="24">
        <f t="shared" ca="1" si="60"/>
        <v>0.10838218893547993</v>
      </c>
      <c r="AO111" s="24">
        <f t="shared" ca="1" si="60"/>
        <v>0.10838218893547993</v>
      </c>
      <c r="AP111" s="24">
        <f t="shared" ca="1" si="60"/>
        <v>0.10838218893547993</v>
      </c>
      <c r="AQ111" s="316"/>
      <c r="AR111" s="316"/>
      <c r="AS111" s="316"/>
      <c r="AT111" s="316"/>
      <c r="AU111" s="316"/>
      <c r="AV111" s="316"/>
      <c r="BB111" s="320">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9.0463558635584818</v>
      </c>
      <c r="K112" s="24">
        <f t="shared" si="45"/>
        <v>8.8686538544256486</v>
      </c>
      <c r="L112" s="24">
        <f t="shared" si="45"/>
        <v>8.6909518452928154</v>
      </c>
      <c r="M112" s="24">
        <f t="shared" si="45"/>
        <v>8.5132498361599804</v>
      </c>
      <c r="N112" s="24">
        <f t="shared" si="45"/>
        <v>8.3355478270271472</v>
      </c>
      <c r="O112" s="24">
        <f>'[5]TS BYDem'!O23</f>
        <v>8.1578458178943141</v>
      </c>
      <c r="P112" s="24">
        <f t="shared" ref="P112:AP112" ca="1" si="61">OFFSET(P$33,$BB112,$J$96)/OFFSET(O$33,$BB112,$J$96)*O112</f>
        <v>8.3779560256961982</v>
      </c>
      <c r="Q112" s="24">
        <f t="shared" ca="1" si="61"/>
        <v>8.6043641522737371</v>
      </c>
      <c r="R112" s="24">
        <f t="shared" ca="1" si="61"/>
        <v>9.0421043757961677</v>
      </c>
      <c r="S112" s="24">
        <f t="shared" ca="1" si="61"/>
        <v>8.4210874365548598</v>
      </c>
      <c r="T112" s="24">
        <f t="shared" ca="1" si="61"/>
        <v>8.6976287764920617</v>
      </c>
      <c r="U112" s="24">
        <f t="shared" ca="1" si="61"/>
        <v>8.8453973150664122</v>
      </c>
      <c r="V112" s="24">
        <f t="shared" ca="1" si="61"/>
        <v>8.9983888327535677</v>
      </c>
      <c r="W112" s="24">
        <f t="shared" ca="1" si="61"/>
        <v>9.1322724339211359</v>
      </c>
      <c r="X112" s="24">
        <f t="shared" ca="1" si="61"/>
        <v>9.3131659379909486</v>
      </c>
      <c r="Y112" s="24">
        <f t="shared" ca="1" si="61"/>
        <v>9.4876865040618039</v>
      </c>
      <c r="Z112" s="24">
        <f t="shared" ca="1" si="61"/>
        <v>9.6573224431114983</v>
      </c>
      <c r="AA112" s="24">
        <f t="shared" ca="1" si="61"/>
        <v>9.8325300088940448</v>
      </c>
      <c r="AB112" s="24">
        <f t="shared" ca="1" si="61"/>
        <v>10.029805509520664</v>
      </c>
      <c r="AC112" s="24">
        <f t="shared" ca="1" si="61"/>
        <v>10.233195867602062</v>
      </c>
      <c r="AD112" s="24">
        <f t="shared" ca="1" si="61"/>
        <v>10.410886894337672</v>
      </c>
      <c r="AE112" s="24">
        <f t="shared" ca="1" si="61"/>
        <v>10.582433164517955</v>
      </c>
      <c r="AF112" s="24">
        <f t="shared" ca="1" si="61"/>
        <v>10.76048641998597</v>
      </c>
      <c r="AG112" s="24">
        <f t="shared" ca="1" si="61"/>
        <v>10.949035981091656</v>
      </c>
      <c r="AH112" s="24">
        <f t="shared" ca="1" si="61"/>
        <v>11.092304062295215</v>
      </c>
      <c r="AI112" s="24">
        <f t="shared" ca="1" si="61"/>
        <v>11.244773818261567</v>
      </c>
      <c r="AJ112" s="24">
        <f t="shared" ca="1" si="61"/>
        <v>11.400759660798247</v>
      </c>
      <c r="AK112" s="24">
        <f t="shared" ca="1" si="61"/>
        <v>11.552711074755038</v>
      </c>
      <c r="AL112" s="24">
        <f t="shared" ca="1" si="61"/>
        <v>11.695373826954572</v>
      </c>
      <c r="AM112" s="24">
        <f t="shared" ca="1" si="61"/>
        <v>12.359301752547562</v>
      </c>
      <c r="AN112" s="24">
        <f t="shared" ca="1" si="61"/>
        <v>12.942614132504815</v>
      </c>
      <c r="AO112" s="24">
        <f t="shared" ca="1" si="61"/>
        <v>12.942614132504815</v>
      </c>
      <c r="AP112" s="24">
        <f t="shared" ca="1" si="61"/>
        <v>12.942614132504815</v>
      </c>
      <c r="AQ112" s="186"/>
      <c r="AR112" s="186"/>
      <c r="AS112" s="186"/>
      <c r="AT112" s="186"/>
      <c r="AU112" s="186"/>
      <c r="AV112" s="186"/>
      <c r="BB112" s="313">
        <f t="shared" ref="BB112:BB128" si="62">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13.162661948752438</v>
      </c>
      <c r="K113" s="24">
        <f t="shared" si="45"/>
        <v>12.979644905726269</v>
      </c>
      <c r="L113" s="24">
        <f t="shared" si="45"/>
        <v>12.796627862700101</v>
      </c>
      <c r="M113" s="24">
        <f t="shared" si="45"/>
        <v>12.61361081967393</v>
      </c>
      <c r="N113" s="24">
        <f t="shared" si="45"/>
        <v>12.430593776647761</v>
      </c>
      <c r="O113" s="24">
        <f>'[5]TS BYDem'!O24</f>
        <v>12.247576733621592</v>
      </c>
      <c r="P113" s="24">
        <f ca="1">IF(OR($E$78=1,$E$78=2,$E$78=3), P90,P82)</f>
        <v>12.578033660619854</v>
      </c>
      <c r="Q113" s="24">
        <f t="shared" ref="Q113:AN113" ca="1" si="63">IF(OR($E$78=1,$E$78=2,$E$78=3), Q90,Q82)</f>
        <v>12.917945809644714</v>
      </c>
      <c r="R113" s="24">
        <f t="shared" ca="1" si="63"/>
        <v>13.575136089610984</v>
      </c>
      <c r="S113" s="24">
        <f t="shared" ca="1" si="63"/>
        <v>12.478431677045521</v>
      </c>
      <c r="T113" s="24">
        <f t="shared" ca="1" si="63"/>
        <v>12.718459184555439</v>
      </c>
      <c r="U113" s="24">
        <f t="shared" ca="1" si="63"/>
        <v>12.761902108447623</v>
      </c>
      <c r="V113" s="24">
        <f t="shared" ca="1" si="63"/>
        <v>12.80701060543684</v>
      </c>
      <c r="W113" s="24">
        <f t="shared" ca="1" si="63"/>
        <v>12.819324640489308</v>
      </c>
      <c r="X113" s="24">
        <f t="shared" ca="1" si="63"/>
        <v>12.891484722602645</v>
      </c>
      <c r="Y113" s="24">
        <f t="shared" ca="1" si="63"/>
        <v>12.947886551054014</v>
      </c>
      <c r="Z113" s="24">
        <f t="shared" ca="1" si="63"/>
        <v>12.990905328693996</v>
      </c>
      <c r="AA113" s="24">
        <f t="shared" ca="1" si="63"/>
        <v>13.034688598953498</v>
      </c>
      <c r="AB113" s="24">
        <f t="shared" ca="1" si="63"/>
        <v>13.100456829985813</v>
      </c>
      <c r="AC113" s="24">
        <f t="shared" ca="1" si="63"/>
        <v>13.366115680813124</v>
      </c>
      <c r="AD113" s="24">
        <f t="shared" ca="1" si="63"/>
        <v>13.598207282451469</v>
      </c>
      <c r="AE113" s="24">
        <f t="shared" ca="1" si="63"/>
        <v>13.822272894163342</v>
      </c>
      <c r="AF113" s="24">
        <f t="shared" ca="1" si="63"/>
        <v>14.054837621812649</v>
      </c>
      <c r="AG113" s="24">
        <f t="shared" ca="1" si="63"/>
        <v>14.301112126660538</v>
      </c>
      <c r="AH113" s="24">
        <f t="shared" ca="1" si="63"/>
        <v>14.488242107510168</v>
      </c>
      <c r="AI113" s="24">
        <f t="shared" ca="1" si="63"/>
        <v>14.687390880038173</v>
      </c>
      <c r="AJ113" s="24">
        <f t="shared" ca="1" si="63"/>
        <v>14.891132198282179</v>
      </c>
      <c r="AK113" s="24">
        <f t="shared" ca="1" si="63"/>
        <v>15.089603937031914</v>
      </c>
      <c r="AL113" s="24">
        <f t="shared" ca="1" si="63"/>
        <v>15.275943265811808</v>
      </c>
      <c r="AM113" s="24">
        <f t="shared" ca="1" si="63"/>
        <v>16.143134470984908</v>
      </c>
      <c r="AN113" s="24">
        <f t="shared" ca="1" si="63"/>
        <v>16.905029469324859</v>
      </c>
      <c r="AO113" s="24">
        <f t="shared" ref="AO113:AP113" ca="1" si="64">IF($E$78=1, AO90,AO82)</f>
        <v>19.431068355545815</v>
      </c>
      <c r="AP113" s="24">
        <f t="shared" ca="1" si="64"/>
        <v>19.431068355545815</v>
      </c>
      <c r="AQ113" s="186"/>
      <c r="AR113" s="186"/>
      <c r="AS113" s="186"/>
      <c r="AT113" s="186"/>
      <c r="AU113" s="186"/>
      <c r="AV113" s="186"/>
      <c r="BB113" s="313">
        <f t="shared" si="62"/>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8.7188816642673164</v>
      </c>
      <c r="K114" s="24">
        <f t="shared" si="45"/>
        <v>9.1329523515035227</v>
      </c>
      <c r="L114" s="24">
        <f t="shared" si="45"/>
        <v>9.547023038739729</v>
      </c>
      <c r="M114" s="24">
        <f t="shared" si="45"/>
        <v>9.9610937259759336</v>
      </c>
      <c r="N114" s="24">
        <f t="shared" si="45"/>
        <v>10.37516441321214</v>
      </c>
      <c r="O114" s="24">
        <f>'[5]TS BYDem'!O25</f>
        <v>10.789235100448346</v>
      </c>
      <c r="P114" s="24">
        <f t="shared" ref="P114:AP114" ca="1" si="65">OFFSET(P$33,$BB114,$J$96)/OFFSET(O$33,$BB114,$J$96)*O114</f>
        <v>11.080343909439794</v>
      </c>
      <c r="Q114" s="24">
        <f t="shared" ca="1" si="65"/>
        <v>11.379782089668563</v>
      </c>
      <c r="R114" s="24">
        <f t="shared" ca="1" si="65"/>
        <v>11.958719506473699</v>
      </c>
      <c r="S114" s="24">
        <f t="shared" ca="1" si="65"/>
        <v>11.137387759293805</v>
      </c>
      <c r="T114" s="24">
        <f t="shared" ca="1" si="65"/>
        <v>11.503130088602207</v>
      </c>
      <c r="U114" s="24">
        <f t="shared" ca="1" si="65"/>
        <v>11.69856274799756</v>
      </c>
      <c r="V114" s="24">
        <f t="shared" ca="1" si="65"/>
        <v>11.900903107149773</v>
      </c>
      <c r="W114" s="24">
        <f t="shared" ca="1" si="65"/>
        <v>12.077972113029123</v>
      </c>
      <c r="X114" s="24">
        <f t="shared" ca="1" si="65"/>
        <v>12.317214504601667</v>
      </c>
      <c r="Y114" s="24">
        <f t="shared" ca="1" si="65"/>
        <v>12.54802830756317</v>
      </c>
      <c r="Z114" s="24">
        <f t="shared" ca="1" si="65"/>
        <v>12.772381901483493</v>
      </c>
      <c r="AA114" s="24">
        <f t="shared" ca="1" si="65"/>
        <v>13.00410430232351</v>
      </c>
      <c r="AB114" s="24">
        <f t="shared" ca="1" si="65"/>
        <v>13.265012856288878</v>
      </c>
      <c r="AC114" s="24">
        <f t="shared" ca="1" si="65"/>
        <v>13.534008672033652</v>
      </c>
      <c r="AD114" s="24">
        <f t="shared" ca="1" si="65"/>
        <v>13.769015597328229</v>
      </c>
      <c r="AE114" s="24">
        <f t="shared" ca="1" si="65"/>
        <v>13.995895717509004</v>
      </c>
      <c r="AF114" s="24">
        <f t="shared" ca="1" si="65"/>
        <v>14.231381711793274</v>
      </c>
      <c r="AG114" s="24">
        <f t="shared" ca="1" si="65"/>
        <v>14.480749693030837</v>
      </c>
      <c r="AH114" s="24">
        <f t="shared" ca="1" si="65"/>
        <v>14.670230230540469</v>
      </c>
      <c r="AI114" s="24">
        <f t="shared" ca="1" si="65"/>
        <v>14.871880528860716</v>
      </c>
      <c r="AJ114" s="24">
        <f t="shared" ca="1" si="65"/>
        <v>15.078181060280192</v>
      </c>
      <c r="AK114" s="24">
        <f t="shared" ca="1" si="65"/>
        <v>15.27914582053948</v>
      </c>
      <c r="AL114" s="24">
        <f t="shared" ca="1" si="65"/>
        <v>15.467825774527025</v>
      </c>
      <c r="AM114" s="24">
        <f t="shared" ca="1" si="65"/>
        <v>16.345909847072626</v>
      </c>
      <c r="AN114" s="24">
        <f t="shared" ca="1" si="65"/>
        <v>17.117375077581887</v>
      </c>
      <c r="AO114" s="24">
        <f t="shared" ca="1" si="65"/>
        <v>17.117375077581887</v>
      </c>
      <c r="AP114" s="24">
        <f t="shared" ca="1" si="65"/>
        <v>17.117375077581887</v>
      </c>
      <c r="AQ114" s="186"/>
      <c r="AR114" s="186"/>
      <c r="AS114" s="186"/>
      <c r="AT114" s="186"/>
      <c r="AU114" s="186"/>
      <c r="AV114" s="186"/>
      <c r="BB114" s="313">
        <f t="shared" si="62"/>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6.0852856077195092</v>
      </c>
      <c r="K115" s="24">
        <f t="shared" si="45"/>
        <v>5.8332168569258736</v>
      </c>
      <c r="L115" s="24">
        <f t="shared" si="45"/>
        <v>5.5811481061322379</v>
      </c>
      <c r="M115" s="24">
        <f t="shared" si="45"/>
        <v>5.3290793553386013</v>
      </c>
      <c r="N115" s="24">
        <f t="shared" si="45"/>
        <v>5.0770106045449657</v>
      </c>
      <c r="O115" s="24">
        <f>'[5]TS BYDem'!O26</f>
        <v>4.82494185375133</v>
      </c>
      <c r="P115" s="24">
        <f t="shared" ref="P115:AP115" ca="1" si="66">OFFSET(P$33,$BB115,$J$96)/OFFSET(O$33,$BB115,$J$96)*O115</f>
        <v>4.9551256029626307</v>
      </c>
      <c r="Q115" s="24">
        <f t="shared" ca="1" si="66"/>
        <v>5.0890342438390244</v>
      </c>
      <c r="R115" s="24">
        <f t="shared" ca="1" si="66"/>
        <v>5.3479348375363198</v>
      </c>
      <c r="S115" s="24">
        <f t="shared" ca="1" si="66"/>
        <v>4.9806355910291877</v>
      </c>
      <c r="T115" s="24">
        <f t="shared" ca="1" si="66"/>
        <v>5.1441954222812916</v>
      </c>
      <c r="U115" s="24">
        <f t="shared" ca="1" si="66"/>
        <v>5.2315928336017086</v>
      </c>
      <c r="V115" s="24">
        <f t="shared" ca="1" si="66"/>
        <v>5.322079365639186</v>
      </c>
      <c r="W115" s="24">
        <f t="shared" ca="1" si="66"/>
        <v>5.4012645580569432</v>
      </c>
      <c r="X115" s="24">
        <f t="shared" ca="1" si="66"/>
        <v>5.5082536650272758</v>
      </c>
      <c r="Y115" s="24">
        <f t="shared" ca="1" si="66"/>
        <v>5.6114735103605371</v>
      </c>
      <c r="Z115" s="24">
        <f t="shared" ca="1" si="66"/>
        <v>5.711804352655439</v>
      </c>
      <c r="AA115" s="24">
        <f t="shared" ca="1" si="66"/>
        <v>5.8154305226161132</v>
      </c>
      <c r="AB115" s="24">
        <f t="shared" ca="1" si="66"/>
        <v>5.9321087292089905</v>
      </c>
      <c r="AC115" s="24">
        <f t="shared" ca="1" si="66"/>
        <v>6.0524035562090068</v>
      </c>
      <c r="AD115" s="24">
        <f t="shared" ca="1" si="66"/>
        <v>6.1574985642627373</v>
      </c>
      <c r="AE115" s="24">
        <f t="shared" ca="1" si="66"/>
        <v>6.2589592681451531</v>
      </c>
      <c r="AF115" s="24">
        <f t="shared" ca="1" si="66"/>
        <v>6.3642685156697718</v>
      </c>
      <c r="AG115" s="24">
        <f t="shared" ca="1" si="66"/>
        <v>6.4757857825062874</v>
      </c>
      <c r="AH115" s="24">
        <f t="shared" ca="1" si="66"/>
        <v>6.5605214071719811</v>
      </c>
      <c r="AI115" s="24">
        <f t="shared" ca="1" si="66"/>
        <v>6.6506993442665552</v>
      </c>
      <c r="AJ115" s="24">
        <f t="shared" ca="1" si="66"/>
        <v>6.7429568638432311</v>
      </c>
      <c r="AK115" s="24">
        <f t="shared" ca="1" si="66"/>
        <v>6.8328282285763846</v>
      </c>
      <c r="AL115" s="24">
        <f t="shared" ca="1" si="66"/>
        <v>6.9172058325939805</v>
      </c>
      <c r="AM115" s="24">
        <f t="shared" ca="1" si="66"/>
        <v>7.3098846975268277</v>
      </c>
      <c r="AN115" s="24">
        <f t="shared" ca="1" si="66"/>
        <v>7.6548836566507585</v>
      </c>
      <c r="AO115" s="24">
        <f t="shared" ca="1" si="66"/>
        <v>7.6548836566507585</v>
      </c>
      <c r="AP115" s="24">
        <f t="shared" ca="1" si="66"/>
        <v>7.6548836566507585</v>
      </c>
      <c r="AQ115" s="186"/>
      <c r="AR115" s="186"/>
      <c r="AS115" s="186"/>
      <c r="AT115" s="186"/>
      <c r="AU115" s="186"/>
      <c r="AV115" s="186"/>
      <c r="BB115" s="313">
        <f t="shared" si="62"/>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3.2555704876676663</v>
      </c>
      <c r="K116" s="24">
        <f t="shared" si="45"/>
        <v>3.4642806026564417</v>
      </c>
      <c r="L116" s="24">
        <f t="shared" si="45"/>
        <v>3.6729907176452175</v>
      </c>
      <c r="M116" s="24">
        <f t="shared" si="45"/>
        <v>3.8817008326339928</v>
      </c>
      <c r="N116" s="24">
        <f t="shared" si="45"/>
        <v>4.0904109476227681</v>
      </c>
      <c r="O116" s="24">
        <f>'[5]TS BYDem'!O27</f>
        <v>4.2991210626115439</v>
      </c>
      <c r="P116" s="24">
        <f t="shared" ref="P116:AP116" ca="1" si="67">OFFSET(P$33,$BB116,$J$96)/OFFSET(O$33,$BB116,$J$96)*O116</f>
        <v>4.4151174238545092</v>
      </c>
      <c r="Q116" s="24">
        <f t="shared" ca="1" si="67"/>
        <v>4.5344327391281638</v>
      </c>
      <c r="R116" s="24">
        <f t="shared" ca="1" si="67"/>
        <v>4.7651184197486049</v>
      </c>
      <c r="S116" s="24">
        <f t="shared" ca="1" si="67"/>
        <v>4.43784734067592</v>
      </c>
      <c r="T116" s="24">
        <f t="shared" ca="1" si="67"/>
        <v>4.5835824680301309</v>
      </c>
      <c r="U116" s="24">
        <f t="shared" ca="1" si="67"/>
        <v>4.6614553343182923</v>
      </c>
      <c r="V116" s="24">
        <f t="shared" ca="1" si="67"/>
        <v>4.7420806698262306</v>
      </c>
      <c r="W116" s="24">
        <f t="shared" ca="1" si="67"/>
        <v>4.812636282492412</v>
      </c>
      <c r="X116" s="24">
        <f t="shared" ca="1" si="67"/>
        <v>4.9079657470099054</v>
      </c>
      <c r="Y116" s="24">
        <f t="shared" ca="1" si="67"/>
        <v>4.9999367229516603</v>
      </c>
      <c r="Z116" s="24">
        <f t="shared" ca="1" si="67"/>
        <v>5.0893335385846221</v>
      </c>
      <c r="AA116" s="24">
        <f t="shared" ca="1" si="67"/>
        <v>5.1816665580114423</v>
      </c>
      <c r="AB116" s="24">
        <f t="shared" ca="1" si="67"/>
        <v>5.285629206829932</v>
      </c>
      <c r="AC116" s="24">
        <f t="shared" ca="1" si="67"/>
        <v>5.3928143377920588</v>
      </c>
      <c r="AD116" s="24">
        <f t="shared" ca="1" si="67"/>
        <v>5.4864561217542516</v>
      </c>
      <c r="AE116" s="24">
        <f t="shared" ca="1" si="67"/>
        <v>5.576859666980222</v>
      </c>
      <c r="AF116" s="24">
        <f t="shared" ca="1" si="67"/>
        <v>5.6706923426566895</v>
      </c>
      <c r="AG116" s="24">
        <f t="shared" ca="1" si="67"/>
        <v>5.7700564894658353</v>
      </c>
      <c r="AH116" s="24">
        <f t="shared" ca="1" si="67"/>
        <v>5.8455576498519655</v>
      </c>
      <c r="AI116" s="24">
        <f t="shared" ca="1" si="67"/>
        <v>5.9259080210061219</v>
      </c>
      <c r="AJ116" s="24">
        <f t="shared" ca="1" si="67"/>
        <v>6.0081113423348569</v>
      </c>
      <c r="AK116" s="24">
        <f t="shared" ca="1" si="67"/>
        <v>6.0881885512963594</v>
      </c>
      <c r="AL116" s="24">
        <f t="shared" ca="1" si="67"/>
        <v>6.1633707080228097</v>
      </c>
      <c r="AM116" s="24">
        <f t="shared" ca="1" si="67"/>
        <v>6.5132555419224483</v>
      </c>
      <c r="AN116" s="24">
        <f t="shared" ca="1" si="67"/>
        <v>6.8206566125893593</v>
      </c>
      <c r="AO116" s="24">
        <f t="shared" ca="1" si="67"/>
        <v>6.8206566125893593</v>
      </c>
      <c r="AP116" s="24">
        <f t="shared" ca="1" si="67"/>
        <v>6.8206566125893593</v>
      </c>
      <c r="AQ116" s="186"/>
      <c r="AR116" s="186"/>
      <c r="AS116" s="186"/>
      <c r="AT116" s="186"/>
      <c r="AU116" s="186"/>
      <c r="AV116" s="186"/>
      <c r="BB116" s="313">
        <f t="shared" si="62"/>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5.817816552719238</v>
      </c>
      <c r="K117" s="24">
        <f t="shared" si="45"/>
        <v>6.2717807948241582</v>
      </c>
      <c r="L117" s="24">
        <f t="shared" si="45"/>
        <v>6.7257450369290783</v>
      </c>
      <c r="M117" s="24">
        <f t="shared" si="45"/>
        <v>7.1797092790339985</v>
      </c>
      <c r="N117" s="24">
        <f t="shared" si="45"/>
        <v>7.6336735211389186</v>
      </c>
      <c r="O117" s="24">
        <f>'[5]TS BYDem'!O28</f>
        <v>8.0876377632438388</v>
      </c>
      <c r="P117" s="24">
        <f ca="1">IF(OR($E$78=1,$E$78=2,$E$78=3), P92,P84)</f>
        <v>8.3058536585221177</v>
      </c>
      <c r="Q117" s="24">
        <f t="shared" ref="Q117:AN117" ca="1" si="68">IF(OR($E$78=1,$E$78=2,$E$78=3), Q92,Q84)</f>
        <v>8.5303132714259622</v>
      </c>
      <c r="R117" s="24">
        <f t="shared" ca="1" si="68"/>
        <v>8.9642862149308709</v>
      </c>
      <c r="S117" s="24">
        <f t="shared" ca="1" si="68"/>
        <v>8.3377606737888499</v>
      </c>
      <c r="T117" s="24">
        <f t="shared" ca="1" si="68"/>
        <v>8.6003560259845919</v>
      </c>
      <c r="U117" s="24">
        <f t="shared" ca="1" si="68"/>
        <v>8.7350718935419653</v>
      </c>
      <c r="V117" s="24">
        <f t="shared" ca="1" si="68"/>
        <v>8.874557972743025</v>
      </c>
      <c r="W117" s="24">
        <f t="shared" ca="1" si="68"/>
        <v>8.9948293599457045</v>
      </c>
      <c r="X117" s="24">
        <f t="shared" ca="1" si="68"/>
        <v>9.1609974503006093</v>
      </c>
      <c r="Y117" s="24">
        <f t="shared" ca="1" si="68"/>
        <v>9.320438668651482</v>
      </c>
      <c r="Z117" s="24">
        <f t="shared" ca="1" si="68"/>
        <v>9.4746378126059057</v>
      </c>
      <c r="AA117" s="24">
        <f t="shared" ca="1" si="68"/>
        <v>9.633858748099037</v>
      </c>
      <c r="AB117" s="24">
        <f t="shared" ca="1" si="68"/>
        <v>9.8142216639855313</v>
      </c>
      <c r="AC117" s="24">
        <f t="shared" ca="1" si="68"/>
        <v>10.013240284698909</v>
      </c>
      <c r="AD117" s="24">
        <f t="shared" ca="1" si="68"/>
        <v>10.187111963708945</v>
      </c>
      <c r="AE117" s="24">
        <f t="shared" ca="1" si="68"/>
        <v>10.354970963525155</v>
      </c>
      <c r="AF117" s="24">
        <f t="shared" ca="1" si="68"/>
        <v>10.529197085407437</v>
      </c>
      <c r="AG117" s="24">
        <f t="shared" ca="1" si="68"/>
        <v>10.713693901978992</v>
      </c>
      <c r="AH117" s="24">
        <f t="shared" ca="1" si="68"/>
        <v>10.853882533251145</v>
      </c>
      <c r="AI117" s="24">
        <f t="shared" ca="1" si="68"/>
        <v>11.00307505554753</v>
      </c>
      <c r="AJ117" s="24">
        <f t="shared" ca="1" si="68"/>
        <v>11.155708088525621</v>
      </c>
      <c r="AK117" s="24">
        <f t="shared" ca="1" si="68"/>
        <v>11.30439341022128</v>
      </c>
      <c r="AL117" s="24">
        <f t="shared" ca="1" si="68"/>
        <v>11.443989723624508</v>
      </c>
      <c r="AM117" s="24">
        <f t="shared" ca="1" si="68"/>
        <v>12.093646970167775</v>
      </c>
      <c r="AN117" s="24">
        <f t="shared" ca="1" si="68"/>
        <v>12.664421447381047</v>
      </c>
      <c r="AO117" s="24">
        <f t="shared" ref="AO117:AP117" ca="1" si="69">IF($E$78=1, AO92,AO84)</f>
        <v>12.831227403628214</v>
      </c>
      <c r="AP117" s="24">
        <f t="shared" ca="1" si="69"/>
        <v>12.831227403628214</v>
      </c>
      <c r="AQ117" s="186"/>
      <c r="AR117" s="186"/>
      <c r="AS117" s="186"/>
      <c r="AT117" s="186"/>
      <c r="AU117" s="186"/>
      <c r="AV117" s="186"/>
      <c r="BB117" s="313">
        <f t="shared" si="62"/>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45"/>
        <v>0</v>
      </c>
      <c r="L118" s="24">
        <f t="shared" si="45"/>
        <v>0</v>
      </c>
      <c r="M118" s="24">
        <f t="shared" si="45"/>
        <v>0</v>
      </c>
      <c r="N118" s="24">
        <f t="shared" si="45"/>
        <v>0</v>
      </c>
      <c r="O118" s="24">
        <f>'[5]TS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45"/>
        <v>0</v>
      </c>
      <c r="L119" s="24">
        <f t="shared" si="45"/>
        <v>0</v>
      </c>
      <c r="M119" s="24">
        <f t="shared" si="45"/>
        <v>0</v>
      </c>
      <c r="N119" s="24">
        <f t="shared" si="45"/>
        <v>0</v>
      </c>
      <c r="O119" s="24">
        <f>'[5]TS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45"/>
        <v>0</v>
      </c>
      <c r="L120" s="24">
        <f t="shared" si="45"/>
        <v>0</v>
      </c>
      <c r="M120" s="24">
        <f t="shared" si="45"/>
        <v>0</v>
      </c>
      <c r="N120" s="24">
        <f t="shared" si="45"/>
        <v>0</v>
      </c>
      <c r="O120" s="24">
        <f>'[5]TS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'[5]TS BYDem'!A32</f>
        <v/>
      </c>
      <c r="B121" s="319" t="str">
        <f>'[5]TS BYDem'!B32</f>
        <v>COM_PROJ</v>
      </c>
      <c r="C121" s="319" t="str">
        <f>'[5]TS BYDem'!C32</f>
        <v>-</v>
      </c>
      <c r="D121" s="319" t="str">
        <f>'[5]TS BYDem'!D32</f>
        <v>RHEL</v>
      </c>
      <c r="E121" s="318" t="s">
        <v>137</v>
      </c>
      <c r="F121" s="318" t="s">
        <v>137</v>
      </c>
      <c r="G121" s="318" t="s">
        <v>137</v>
      </c>
      <c r="H121" s="318" t="s">
        <v>137</v>
      </c>
      <c r="I121" s="318">
        <v>0</v>
      </c>
      <c r="J121" s="316">
        <f>'[5]TS BYDem'!J32</f>
        <v>29.155130644409116</v>
      </c>
      <c r="K121" s="317">
        <f t="shared" si="45"/>
        <v>30.403931874323813</v>
      </c>
      <c r="L121" s="317">
        <f t="shared" si="45"/>
        <v>31.652733104238511</v>
      </c>
      <c r="M121" s="317">
        <f t="shared" si="45"/>
        <v>32.901534334153212</v>
      </c>
      <c r="N121" s="317">
        <f t="shared" si="45"/>
        <v>34.150335564067909</v>
      </c>
      <c r="O121" s="317">
        <f>'[5]TS BYDem'!O32</f>
        <v>35.399136793982606</v>
      </c>
      <c r="P121" s="24">
        <f t="shared" ref="P121:AP121" ca="1" si="73">OFFSET(P$33,$BB121,$J$96)/OFFSET(O$33,$BB121,$J$96)*O121</f>
        <v>36.707743775048776</v>
      </c>
      <c r="Q121" s="24">
        <f t="shared" ca="1" si="73"/>
        <v>37.25057728896757</v>
      </c>
      <c r="R121" s="24">
        <f t="shared" ca="1" si="73"/>
        <v>34.484763857075748</v>
      </c>
      <c r="S121" s="24">
        <f t="shared" ca="1" si="73"/>
        <v>31.829667461012193</v>
      </c>
      <c r="T121" s="24">
        <f t="shared" ca="1" si="73"/>
        <v>32.253082307091411</v>
      </c>
      <c r="U121" s="24">
        <f t="shared" ca="1" si="73"/>
        <v>33.19813480252612</v>
      </c>
      <c r="V121" s="24">
        <f t="shared" ca="1" si="73"/>
        <v>34.296150167718849</v>
      </c>
      <c r="W121" s="24">
        <f t="shared" ca="1" si="73"/>
        <v>36.07964812363609</v>
      </c>
      <c r="X121" s="24">
        <f t="shared" ca="1" si="73"/>
        <v>37.820380239492117</v>
      </c>
      <c r="Y121" s="24">
        <f t="shared" ca="1" si="73"/>
        <v>39.681361751830416</v>
      </c>
      <c r="Z121" s="24">
        <f t="shared" ca="1" si="73"/>
        <v>41.856463157724122</v>
      </c>
      <c r="AA121" s="24">
        <f t="shared" ca="1" si="73"/>
        <v>44.349213765190171</v>
      </c>
      <c r="AB121" s="24">
        <f t="shared" ca="1" si="73"/>
        <v>46.952103813526982</v>
      </c>
      <c r="AC121" s="24">
        <f t="shared" ca="1" si="73"/>
        <v>48.980107894514028</v>
      </c>
      <c r="AD121" s="24">
        <f t="shared" ca="1" si="73"/>
        <v>51.196174228446068</v>
      </c>
      <c r="AE121" s="24">
        <f t="shared" ca="1" si="73"/>
        <v>53.423231927020062</v>
      </c>
      <c r="AF121" s="24">
        <f t="shared" ca="1" si="73"/>
        <v>55.580436388065706</v>
      </c>
      <c r="AG121" s="24">
        <f t="shared" ca="1" si="73"/>
        <v>57.420593646300567</v>
      </c>
      <c r="AH121" s="24">
        <f t="shared" ca="1" si="73"/>
        <v>59.258997094424835</v>
      </c>
      <c r="AI121" s="24">
        <f t="shared" ca="1" si="73"/>
        <v>61.118074036802177</v>
      </c>
      <c r="AJ121" s="24">
        <f t="shared" ca="1" si="73"/>
        <v>62.944599594849336</v>
      </c>
      <c r="AK121" s="24">
        <f t="shared" ca="1" si="73"/>
        <v>64.687464865655954</v>
      </c>
      <c r="AL121" s="24">
        <f t="shared" ca="1" si="73"/>
        <v>66.490861290356378</v>
      </c>
      <c r="AM121" s="24">
        <f t="shared" ca="1" si="73"/>
        <v>75.11970248546244</v>
      </c>
      <c r="AN121" s="24">
        <f t="shared" ca="1" si="73"/>
        <v>83.417335505657732</v>
      </c>
      <c r="AO121" s="24">
        <f t="shared" ca="1" si="73"/>
        <v>83.417335505657732</v>
      </c>
      <c r="AP121" s="24">
        <f t="shared" ca="1" si="73"/>
        <v>83.417335505657732</v>
      </c>
      <c r="AQ121" s="316"/>
      <c r="AR121" s="316"/>
      <c r="AS121" s="316"/>
      <c r="AU121" s="316"/>
      <c r="AV121" s="316"/>
      <c r="BB121" s="315">
        <f t="shared" si="62"/>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3.8919384966800701</v>
      </c>
      <c r="K122" s="24">
        <f t="shared" si="45"/>
        <v>4.3030943148213661</v>
      </c>
      <c r="L122" s="24">
        <f t="shared" si="45"/>
        <v>4.714250132962662</v>
      </c>
      <c r="M122" s="24">
        <f t="shared" si="45"/>
        <v>5.125405951103958</v>
      </c>
      <c r="N122" s="24">
        <f t="shared" si="45"/>
        <v>5.536561769245254</v>
      </c>
      <c r="O122" s="24">
        <f>'[5]TS BYDem'!O33</f>
        <v>5.94771758738655</v>
      </c>
      <c r="P122" s="24">
        <f t="shared" ref="P122:AP122" ca="1" si="74">OFFSET(P$33,$BB122,$J$96)/OFFSET(O$33,$BB122,$J$96)*O122</f>
        <v>6.1675880548943098</v>
      </c>
      <c r="Q122" s="24">
        <f t="shared" ca="1" si="74"/>
        <v>6.2587942460663637</v>
      </c>
      <c r="R122" s="24">
        <f t="shared" ca="1" si="74"/>
        <v>5.794085818625577</v>
      </c>
      <c r="S122" s="24">
        <f t="shared" ca="1" si="74"/>
        <v>5.3479799256209137</v>
      </c>
      <c r="T122" s="24">
        <f t="shared" ca="1" si="74"/>
        <v>5.4191215453005777</v>
      </c>
      <c r="U122" s="24">
        <f t="shared" ca="1" si="74"/>
        <v>5.5779080541585007</v>
      </c>
      <c r="V122" s="24">
        <f t="shared" ca="1" si="74"/>
        <v>5.7623951883161784</v>
      </c>
      <c r="W122" s="24">
        <f t="shared" ca="1" si="74"/>
        <v>6.0620562286746571</v>
      </c>
      <c r="X122" s="24">
        <f t="shared" ca="1" si="74"/>
        <v>6.3545318074058716</v>
      </c>
      <c r="Y122" s="24">
        <f t="shared" ca="1" si="74"/>
        <v>6.667211535591143</v>
      </c>
      <c r="Z122" s="24">
        <f t="shared" ca="1" si="74"/>
        <v>7.0326692856338591</v>
      </c>
      <c r="AA122" s="24">
        <f t="shared" ca="1" si="74"/>
        <v>7.4514980473429464</v>
      </c>
      <c r="AB122" s="24">
        <f t="shared" ca="1" si="74"/>
        <v>7.8888322967237929</v>
      </c>
      <c r="AC122" s="24">
        <f t="shared" ca="1" si="74"/>
        <v>8.2295749427938727</v>
      </c>
      <c r="AD122" s="24">
        <f t="shared" ca="1" si="74"/>
        <v>8.6019155675342862</v>
      </c>
      <c r="AE122" s="24">
        <f t="shared" ca="1" si="74"/>
        <v>8.9761029472724498</v>
      </c>
      <c r="AF122" s="24">
        <f t="shared" ca="1" si="74"/>
        <v>9.3385536755831726</v>
      </c>
      <c r="AG122" s="24">
        <f t="shared" ca="1" si="74"/>
        <v>9.6477345392877627</v>
      </c>
      <c r="AH122" s="24">
        <f t="shared" ca="1" si="74"/>
        <v>9.9566207300657101</v>
      </c>
      <c r="AI122" s="24">
        <f t="shared" ca="1" si="74"/>
        <v>10.268980454847533</v>
      </c>
      <c r="AJ122" s="24">
        <f t="shared" ca="1" si="74"/>
        <v>10.575870937760516</v>
      </c>
      <c r="AK122" s="24">
        <f t="shared" ca="1" si="74"/>
        <v>10.868704926452123</v>
      </c>
      <c r="AL122" s="24">
        <f t="shared" ca="1" si="74"/>
        <v>11.1717092820285</v>
      </c>
      <c r="AM122" s="24">
        <f t="shared" ca="1" si="74"/>
        <v>12.621516118663623</v>
      </c>
      <c r="AN122" s="24">
        <f t="shared" ca="1" si="74"/>
        <v>14.015673782312756</v>
      </c>
      <c r="AO122" s="24">
        <f t="shared" ca="1" si="74"/>
        <v>14.015673782312756</v>
      </c>
      <c r="AP122" s="24">
        <f t="shared" ca="1" si="74"/>
        <v>14.015673782312756</v>
      </c>
      <c r="AQ122" s="186"/>
      <c r="AR122" s="186"/>
      <c r="AS122" s="186"/>
      <c r="AU122" s="186"/>
      <c r="AV122" s="186"/>
      <c r="BB122" s="313">
        <f t="shared" si="62"/>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7.0843020492948998</v>
      </c>
      <c r="K123" s="24">
        <f t="shared" si="45"/>
        <v>7.3555682376090985</v>
      </c>
      <c r="L123" s="24">
        <f t="shared" si="45"/>
        <v>7.6268344259232981</v>
      </c>
      <c r="M123" s="24">
        <f t="shared" si="45"/>
        <v>7.8981006142374968</v>
      </c>
      <c r="N123" s="24">
        <f t="shared" si="45"/>
        <v>8.1693668025516963</v>
      </c>
      <c r="O123" s="24">
        <f>'[5]TS BYDem'!O34</f>
        <v>8.440632990865895</v>
      </c>
      <c r="P123" s="24">
        <f ca="1">IF(OR($E$78=1,$E$78=2,$E$78=3), P91,P83)</f>
        <v>8.7526595614782643</v>
      </c>
      <c r="Q123" s="24">
        <f t="shared" ref="Q123:AP123" ca="1" si="75">IF(OR($E$78=1,$E$78=2,$E$78=3), Q91,Q83)</f>
        <v>8.88209374776355</v>
      </c>
      <c r="R123" s="24">
        <f t="shared" ca="1" si="75"/>
        <v>8.2226082852882474</v>
      </c>
      <c r="S123" s="24">
        <f t="shared" ca="1" si="75"/>
        <v>7.490858598235917</v>
      </c>
      <c r="T123" s="24">
        <f t="shared" ca="1" si="75"/>
        <v>7.4905296399313688</v>
      </c>
      <c r="U123" s="24">
        <f t="shared" ca="1" si="75"/>
        <v>7.6071051058245853</v>
      </c>
      <c r="V123" s="24">
        <f t="shared" ca="1" si="75"/>
        <v>7.7523978875832418</v>
      </c>
      <c r="W123" s="24">
        <f t="shared" ca="1" si="75"/>
        <v>8.0437071240468772</v>
      </c>
      <c r="X123" s="24">
        <f t="shared" ca="1" si="75"/>
        <v>8.3145578055680378</v>
      </c>
      <c r="Y123" s="24">
        <f t="shared" ca="1" si="75"/>
        <v>8.6006801263121186</v>
      </c>
      <c r="Z123" s="24">
        <f t="shared" ca="1" si="75"/>
        <v>8.9423750950789778</v>
      </c>
      <c r="AA123" s="24">
        <f t="shared" ca="1" si="75"/>
        <v>9.3374647139147235</v>
      </c>
      <c r="AB123" s="24">
        <f t="shared" ca="1" si="75"/>
        <v>9.7399483639542659</v>
      </c>
      <c r="AC123" s="24">
        <f t="shared" ca="1" si="75"/>
        <v>10.160646339686114</v>
      </c>
      <c r="AD123" s="24">
        <f t="shared" ca="1" si="75"/>
        <v>10.620356766066987</v>
      </c>
      <c r="AE123" s="24">
        <f t="shared" ca="1" si="75"/>
        <v>11.082347288873084</v>
      </c>
      <c r="AF123" s="24">
        <f t="shared" ca="1" si="75"/>
        <v>11.529847152660297</v>
      </c>
      <c r="AG123" s="24">
        <f t="shared" ca="1" si="75"/>
        <v>11.911577367518094</v>
      </c>
      <c r="AH123" s="24">
        <f t="shared" ca="1" si="75"/>
        <v>12.292943764388411</v>
      </c>
      <c r="AI123" s="24">
        <f t="shared" ca="1" si="75"/>
        <v>12.678598760707374</v>
      </c>
      <c r="AJ123" s="24">
        <f t="shared" ca="1" si="75"/>
        <v>13.057501156465339</v>
      </c>
      <c r="AK123" s="24">
        <f t="shared" ca="1" si="75"/>
        <v>13.41904869883755</v>
      </c>
      <c r="AL123" s="24">
        <f t="shared" ca="1" si="75"/>
        <v>13.79315308670656</v>
      </c>
      <c r="AM123" s="24">
        <f t="shared" ca="1" si="75"/>
        <v>15.58315738587241</v>
      </c>
      <c r="AN123" s="24">
        <f t="shared" ca="1" si="75"/>
        <v>17.304454422544492</v>
      </c>
      <c r="AO123" s="24">
        <f t="shared" ca="1" si="75"/>
        <v>17.304454422544492</v>
      </c>
      <c r="AP123" s="24">
        <f t="shared" ca="1" si="75"/>
        <v>17.304454422544492</v>
      </c>
      <c r="AQ123" s="186"/>
      <c r="AR123" s="186"/>
      <c r="AS123" s="186"/>
      <c r="AU123" s="186"/>
      <c r="AV123" s="186"/>
      <c r="BB123" s="313">
        <f t="shared" si="62"/>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31.741961474336566</v>
      </c>
      <c r="K124" s="24">
        <f t="shared" si="45"/>
        <v>32.709053877558809</v>
      </c>
      <c r="L124" s="24">
        <f t="shared" si="45"/>
        <v>33.676146280781047</v>
      </c>
      <c r="M124" s="24">
        <f t="shared" si="45"/>
        <v>34.643238684003286</v>
      </c>
      <c r="N124" s="24">
        <f t="shared" si="45"/>
        <v>35.610331087225532</v>
      </c>
      <c r="O124" s="24">
        <f>'[5]TS BYDem'!O35</f>
        <v>36.577423490447771</v>
      </c>
      <c r="P124" s="24">
        <f t="shared" ref="P124:AP124" ca="1" si="76">OFFSET(P$33,$BB124,$J$96)/OFFSET(O$33,$BB124,$J$96)*O124</f>
        <v>37.929588431858157</v>
      </c>
      <c r="Q124" s="24">
        <f t="shared" ca="1" si="76"/>
        <v>38.490490564556232</v>
      </c>
      <c r="R124" s="24">
        <f t="shared" ca="1" si="76"/>
        <v>35.632614967683686</v>
      </c>
      <c r="S124" s="24">
        <f t="shared" ca="1" si="76"/>
        <v>32.889141705836046</v>
      </c>
      <c r="T124" s="24">
        <f t="shared" ca="1" si="76"/>
        <v>33.32665023117994</v>
      </c>
      <c r="U124" s="24">
        <f t="shared" ca="1" si="76"/>
        <v>34.30315950448221</v>
      </c>
      <c r="V124" s="24">
        <f t="shared" ca="1" si="76"/>
        <v>35.437723130861372</v>
      </c>
      <c r="W124" s="24">
        <f t="shared" ca="1" si="76"/>
        <v>37.280586147764708</v>
      </c>
      <c r="X124" s="24">
        <f t="shared" ca="1" si="76"/>
        <v>39.079259831692291</v>
      </c>
      <c r="Y124" s="24">
        <f t="shared" ca="1" si="76"/>
        <v>41.002185503039811</v>
      </c>
      <c r="Z124" s="24">
        <f t="shared" ca="1" si="76"/>
        <v>43.24968678311528</v>
      </c>
      <c r="AA124" s="24">
        <f t="shared" ca="1" si="76"/>
        <v>45.825410455587871</v>
      </c>
      <c r="AB124" s="24">
        <f t="shared" ca="1" si="76"/>
        <v>48.514939642448482</v>
      </c>
      <c r="AC124" s="24">
        <f t="shared" ca="1" si="76"/>
        <v>50.610447353337889</v>
      </c>
      <c r="AD124" s="24">
        <f t="shared" ca="1" si="76"/>
        <v>52.900277109665033</v>
      </c>
      <c r="AE124" s="24">
        <f t="shared" ca="1" si="76"/>
        <v>55.201464086412166</v>
      </c>
      <c r="AF124" s="24">
        <f t="shared" ca="1" si="76"/>
        <v>57.430472708468805</v>
      </c>
      <c r="AG124" s="24">
        <f t="shared" ca="1" si="76"/>
        <v>59.331880974868092</v>
      </c>
      <c r="AH124" s="24">
        <f t="shared" ca="1" si="76"/>
        <v>61.231477054277896</v>
      </c>
      <c r="AI124" s="24">
        <f t="shared" ca="1" si="76"/>
        <v>63.152434760631401</v>
      </c>
      <c r="AJ124" s="24">
        <f t="shared" ca="1" si="76"/>
        <v>65.039757585525081</v>
      </c>
      <c r="AK124" s="24">
        <f t="shared" ca="1" si="76"/>
        <v>66.840635428058349</v>
      </c>
      <c r="AL124" s="24">
        <f t="shared" ca="1" si="76"/>
        <v>68.704059249134104</v>
      </c>
      <c r="AM124" s="24">
        <f t="shared" ca="1" si="76"/>
        <v>77.620117865537068</v>
      </c>
      <c r="AN124" s="24">
        <f t="shared" ca="1" si="76"/>
        <v>86.193943795654036</v>
      </c>
      <c r="AO124" s="24">
        <f t="shared" ca="1" si="76"/>
        <v>86.193943795654036</v>
      </c>
      <c r="AP124" s="24">
        <f t="shared" ca="1" si="76"/>
        <v>86.193943795654036</v>
      </c>
      <c r="AQ124" s="186"/>
      <c r="AR124" s="186"/>
      <c r="AS124" s="186"/>
      <c r="AU124" s="186"/>
      <c r="AV124" s="186"/>
      <c r="BB124" s="313">
        <f t="shared" si="62"/>
        <v>3</v>
      </c>
    </row>
    <row r="125" spans="1:54">
      <c r="A125" s="22"/>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45"/>
        <v>1.9093360469363874</v>
      </c>
      <c r="L125" s="24">
        <f t="shared" si="45"/>
        <v>3.2582323201508996</v>
      </c>
      <c r="M125" s="24">
        <f t="shared" si="45"/>
        <v>4.6071285933654114</v>
      </c>
      <c r="N125" s="24">
        <f t="shared" si="45"/>
        <v>5.9560248665799236</v>
      </c>
      <c r="O125" s="24">
        <f>'[5]TS BYDem'!O36</f>
        <v>7.3049211397944367</v>
      </c>
      <c r="P125" s="24">
        <f t="shared" ref="P125:AP125" ca="1" si="77">OFFSET(P$33,$BB125,$J$96)/OFFSET(O$33,$BB125,$J$96)*O125</f>
        <v>7.5749636229009125</v>
      </c>
      <c r="Q125" s="24">
        <f t="shared" ca="1" si="77"/>
        <v>7.6869820609292763</v>
      </c>
      <c r="R125" s="24">
        <f t="shared" ca="1" si="77"/>
        <v>7.116232295901435</v>
      </c>
      <c r="S125" s="24">
        <f t="shared" ca="1" si="77"/>
        <v>6.5683299584892518</v>
      </c>
      <c r="T125" s="24">
        <f t="shared" ca="1" si="77"/>
        <v>6.655705311115157</v>
      </c>
      <c r="U125" s="24">
        <f t="shared" ca="1" si="77"/>
        <v>6.8507251499404349</v>
      </c>
      <c r="V125" s="24">
        <f t="shared" ca="1" si="77"/>
        <v>7.0773102132908754</v>
      </c>
      <c r="W125" s="24">
        <f t="shared" ca="1" si="77"/>
        <v>7.4453505979133237</v>
      </c>
      <c r="X125" s="24">
        <f t="shared" ca="1" si="77"/>
        <v>7.8045658778180398</v>
      </c>
      <c r="Y125" s="24">
        <f t="shared" ca="1" si="77"/>
        <v>8.1885956712382431</v>
      </c>
      <c r="Z125" s="24">
        <f t="shared" ca="1" si="77"/>
        <v>8.6374468489825116</v>
      </c>
      <c r="AA125" s="24">
        <f t="shared" ca="1" si="77"/>
        <v>9.1518477145937176</v>
      </c>
      <c r="AB125" s="24">
        <f t="shared" ca="1" si="77"/>
        <v>9.6889768160549785</v>
      </c>
      <c r="AC125" s="24">
        <f t="shared" ca="1" si="77"/>
        <v>10.107473175698129</v>
      </c>
      <c r="AD125" s="24">
        <f t="shared" ca="1" si="77"/>
        <v>10.564777824230651</v>
      </c>
      <c r="AE125" s="24">
        <f t="shared" ca="1" si="77"/>
        <v>11.024350636882415</v>
      </c>
      <c r="AF125" s="24">
        <f t="shared" ca="1" si="77"/>
        <v>11.46950862370174</v>
      </c>
      <c r="AG125" s="24">
        <f t="shared" ca="1" si="77"/>
        <v>11.8492411503579</v>
      </c>
      <c r="AH125" s="24">
        <f t="shared" ca="1" si="77"/>
        <v>12.228611762975683</v>
      </c>
      <c r="AI125" s="24">
        <f t="shared" ca="1" si="77"/>
        <v>12.612248531745287</v>
      </c>
      <c r="AJ125" s="24">
        <f t="shared" ca="1" si="77"/>
        <v>12.989168037975212</v>
      </c>
      <c r="AK125" s="24">
        <f t="shared" ca="1" si="77"/>
        <v>13.348823513040157</v>
      </c>
      <c r="AL125" s="24">
        <f t="shared" ca="1" si="77"/>
        <v>13.720970120537748</v>
      </c>
      <c r="AM125" s="24">
        <f t="shared" ca="1" si="77"/>
        <v>15.501606886482113</v>
      </c>
      <c r="AN125" s="24">
        <f t="shared" ca="1" si="77"/>
        <v>17.213895951954026</v>
      </c>
      <c r="AO125" s="24">
        <f t="shared" ca="1" si="77"/>
        <v>17.213895951954026</v>
      </c>
      <c r="AP125" s="24">
        <f t="shared" ca="1" si="77"/>
        <v>17.213895951954026</v>
      </c>
      <c r="AQ125" s="186"/>
      <c r="AR125" s="186"/>
      <c r="AS125" s="186"/>
      <c r="AU125" s="186"/>
      <c r="AV125" s="186"/>
      <c r="BB125" s="313">
        <f t="shared" si="62"/>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5.2230494700907748</v>
      </c>
      <c r="K126" s="24">
        <f t="shared" si="45"/>
        <v>5.4483518225662646</v>
      </c>
      <c r="L126" s="24">
        <f t="shared" si="45"/>
        <v>5.6736541750417535</v>
      </c>
      <c r="M126" s="24">
        <f t="shared" si="45"/>
        <v>5.8989565275172433</v>
      </c>
      <c r="N126" s="24">
        <f t="shared" si="45"/>
        <v>6.1242588799927322</v>
      </c>
      <c r="O126" s="24">
        <f>'[5]TS BYDem'!O37</f>
        <v>6.349561232468222</v>
      </c>
      <c r="P126" s="24">
        <f t="shared" ref="P126:AP126" ca="1" si="78">OFFSET(P$33,$BB126,$J$96)/OFFSET(O$33,$BB126,$J$96)*O126</f>
        <v>6.5842867345015792</v>
      </c>
      <c r="Q126" s="24">
        <f t="shared" ca="1" si="78"/>
        <v>6.6816550589249362</v>
      </c>
      <c r="R126" s="24">
        <f t="shared" ca="1" si="78"/>
        <v>6.1855496921306399</v>
      </c>
      <c r="S126" s="24">
        <f t="shared" ca="1" si="78"/>
        <v>5.709303696556618</v>
      </c>
      <c r="T126" s="24">
        <f t="shared" ca="1" si="78"/>
        <v>5.7852518335850069</v>
      </c>
      <c r="U126" s="24">
        <f t="shared" ca="1" si="78"/>
        <v>5.9547663819928536</v>
      </c>
      <c r="V126" s="24">
        <f t="shared" ca="1" si="78"/>
        <v>6.1517179584128554</v>
      </c>
      <c r="W126" s="24">
        <f t="shared" ca="1" si="78"/>
        <v>6.4716248969629344</v>
      </c>
      <c r="X126" s="24">
        <f t="shared" ca="1" si="78"/>
        <v>6.78386090495595</v>
      </c>
      <c r="Y126" s="24">
        <f t="shared" ca="1" si="78"/>
        <v>7.1176661085645296</v>
      </c>
      <c r="Z126" s="24">
        <f t="shared" ca="1" si="78"/>
        <v>7.507815157789298</v>
      </c>
      <c r="AA126" s="24">
        <f t="shared" ca="1" si="78"/>
        <v>7.9549411064104119</v>
      </c>
      <c r="AB126" s="24">
        <f t="shared" ca="1" si="78"/>
        <v>8.4218228227494993</v>
      </c>
      <c r="AC126" s="24">
        <f t="shared" ca="1" si="78"/>
        <v>8.7855869497355439</v>
      </c>
      <c r="AD126" s="24">
        <f t="shared" ca="1" si="78"/>
        <v>9.1830838990087464</v>
      </c>
      <c r="AE126" s="24">
        <f t="shared" ca="1" si="78"/>
        <v>9.5825523749671522</v>
      </c>
      <c r="AF126" s="24">
        <f t="shared" ca="1" si="78"/>
        <v>9.9694912400609272</v>
      </c>
      <c r="AG126" s="24">
        <f t="shared" ca="1" si="78"/>
        <v>10.299561186583444</v>
      </c>
      <c r="AH126" s="24">
        <f t="shared" ca="1" si="78"/>
        <v>10.629316551291378</v>
      </c>
      <c r="AI126" s="24">
        <f t="shared" ca="1" si="78"/>
        <v>10.962780131214076</v>
      </c>
      <c r="AJ126" s="24">
        <f t="shared" ca="1" si="78"/>
        <v>11.29040495271707</v>
      </c>
      <c r="AK126" s="24">
        <f t="shared" ca="1" si="78"/>
        <v>11.603023585802216</v>
      </c>
      <c r="AL126" s="24">
        <f t="shared" ca="1" si="78"/>
        <v>11.926499722852995</v>
      </c>
      <c r="AM126" s="24">
        <f t="shared" ca="1" si="78"/>
        <v>13.474259371695158</v>
      </c>
      <c r="AN126" s="24">
        <f t="shared" ca="1" si="78"/>
        <v>14.962610041173521</v>
      </c>
      <c r="AO126" s="24">
        <f t="shared" ca="1" si="78"/>
        <v>14.962610041173521</v>
      </c>
      <c r="AP126" s="24">
        <f t="shared" ca="1" si="78"/>
        <v>14.962610041173521</v>
      </c>
      <c r="AQ126" s="186"/>
      <c r="AR126" s="186"/>
      <c r="AS126" s="186"/>
      <c r="AU126" s="186"/>
      <c r="AV126" s="186"/>
      <c r="BB126" s="313">
        <f t="shared" si="62"/>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11.690422995158354</v>
      </c>
      <c r="K127" s="24">
        <f t="shared" si="45"/>
        <v>12.19470307470295</v>
      </c>
      <c r="L127" s="24">
        <f t="shared" si="45"/>
        <v>12.698983154247545</v>
      </c>
      <c r="M127" s="24">
        <f t="shared" si="45"/>
        <v>13.203263233792141</v>
      </c>
      <c r="N127" s="24">
        <f t="shared" si="45"/>
        <v>13.707543313336735</v>
      </c>
      <c r="O127" s="24">
        <f>'[5]TS BYDem'!O38</f>
        <v>14.211823392881332</v>
      </c>
      <c r="P127" s="24">
        <f ca="1">IF(OR($E$78=1,$E$78=2,$E$78=3), P93,P85)</f>
        <v>14.737194715177683</v>
      </c>
      <c r="Q127" s="24">
        <f t="shared" ref="Q127:AP127" ca="1" si="79">IF(OR($E$78=1,$E$78=2,$E$78=3), Q93,Q85)</f>
        <v>14.955128109329332</v>
      </c>
      <c r="R127" s="24">
        <f t="shared" ca="1" si="79"/>
        <v>13.844726681733297</v>
      </c>
      <c r="S127" s="24">
        <f t="shared" ca="1" si="79"/>
        <v>12.762162827384222</v>
      </c>
      <c r="T127" s="24">
        <f t="shared" ca="1" si="79"/>
        <v>12.915098382205198</v>
      </c>
      <c r="U127" s="24">
        <f t="shared" ca="1" si="79"/>
        <v>13.276199021728381</v>
      </c>
      <c r="V127" s="24">
        <f t="shared" ca="1" si="79"/>
        <v>13.697404423989678</v>
      </c>
      <c r="W127" s="24">
        <f t="shared" ca="1" si="79"/>
        <v>14.39087811260263</v>
      </c>
      <c r="X127" s="24">
        <f t="shared" ca="1" si="79"/>
        <v>15.06545468933402</v>
      </c>
      <c r="Y127" s="24">
        <f t="shared" ca="1" si="79"/>
        <v>15.786051887673878</v>
      </c>
      <c r="Z127" s="24">
        <f t="shared" ca="1" si="79"/>
        <v>16.629505865829589</v>
      </c>
      <c r="AA127" s="24">
        <f t="shared" ca="1" si="79"/>
        <v>17.596725137780076</v>
      </c>
      <c r="AB127" s="24">
        <f t="shared" ca="1" si="79"/>
        <v>18.604985654306748</v>
      </c>
      <c r="AC127" s="24">
        <f t="shared" ca="1" si="79"/>
        <v>19.408591537090835</v>
      </c>
      <c r="AD127" s="24">
        <f t="shared" ca="1" si="79"/>
        <v>20.286717946836916</v>
      </c>
      <c r="AE127" s="24">
        <f t="shared" ca="1" si="79"/>
        <v>21.169199735040522</v>
      </c>
      <c r="AF127" s="24">
        <f t="shared" ca="1" si="79"/>
        <v>22.024001858722954</v>
      </c>
      <c r="AG127" s="24">
        <f t="shared" ca="1" si="79"/>
        <v>22.753172579743222</v>
      </c>
      <c r="AH127" s="24">
        <f t="shared" ca="1" si="79"/>
        <v>23.481648345494236</v>
      </c>
      <c r="AI127" s="24">
        <f t="shared" ca="1" si="79"/>
        <v>24.218316077797596</v>
      </c>
      <c r="AJ127" s="24">
        <f t="shared" ca="1" si="79"/>
        <v>24.942085175336985</v>
      </c>
      <c r="AK127" s="24">
        <f t="shared" ca="1" si="79"/>
        <v>25.632703501824082</v>
      </c>
      <c r="AL127" s="24">
        <f t="shared" ca="1" si="79"/>
        <v>26.347307574600748</v>
      </c>
      <c r="AM127" s="24">
        <f t="shared" ca="1" si="79"/>
        <v>29.766525322240589</v>
      </c>
      <c r="AN127" s="24">
        <f t="shared" ca="1" si="79"/>
        <v>33.054500317323956</v>
      </c>
      <c r="AO127" s="24">
        <f t="shared" ca="1" si="79"/>
        <v>33.054500317323956</v>
      </c>
      <c r="AP127" s="24">
        <f t="shared" ca="1" si="79"/>
        <v>33.054500317323956</v>
      </c>
      <c r="AQ127" s="186"/>
      <c r="AR127" s="186"/>
      <c r="AS127" s="186"/>
      <c r="AU127" s="186"/>
      <c r="AV127" s="186"/>
      <c r="BB127" s="313">
        <f t="shared" si="62"/>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45"/>
        <v>0</v>
      </c>
      <c r="L128" s="24">
        <f t="shared" si="45"/>
        <v>0</v>
      </c>
      <c r="M128" s="24">
        <f t="shared" si="45"/>
        <v>0</v>
      </c>
      <c r="N128" s="24">
        <f t="shared" si="45"/>
        <v>0</v>
      </c>
      <c r="O128" s="24">
        <f>'[5]TS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48" t="s">
        <v>296</v>
      </c>
      <c r="C2" s="348"/>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MATCH(B10,Drivers!A7:A22,0)</f>
        <v>2</v>
      </c>
      <c r="J10" s="186" cm="1">
        <f t="array" ref="J10">INDEX(Drivers!$C$7:$AG$22,$E$10,J3)</f>
        <v>1833.8485148656705</v>
      </c>
      <c r="K10" s="186" cm="1">
        <f t="array" ref="K10">INDEX(Drivers!$C$7:$AG$22,$E$10,K3)</f>
        <v>1885.8209999999999</v>
      </c>
      <c r="L10" s="186" cm="1">
        <f t="array" ref="L10">INDEX(Drivers!$C$7:$AG$22,$E$10,L3)</f>
        <v>1933.1679999999999</v>
      </c>
      <c r="M10" s="186" cm="1">
        <f t="array" ref="M10">INDEX(Drivers!$C$7:$AG$22,$E$10,M3)</f>
        <v>1966.174</v>
      </c>
      <c r="N10" s="186" cm="1">
        <f t="array" ref="N10">INDEX(Drivers!$C$7:$AG$22,$E$10,N3)</f>
        <v>1991.546</v>
      </c>
      <c r="O10" s="186" cm="1">
        <f t="array" ref="O10">INDEX(Drivers!$C$7:$AG$22,$E$10,O3)</f>
        <v>2020.6990000000001</v>
      </c>
      <c r="P10" s="186" cm="1">
        <f t="array" ref="P10">INDEX(Drivers!$C$7:$AG$22,$E$10,P3)</f>
        <v>2053.4989999999998</v>
      </c>
      <c r="Q10" s="186" cm="1">
        <f t="array" ref="Q10">INDEX(Drivers!$C$7:$AG$22,$E$10,Q3)</f>
        <v>2080.7860000000001</v>
      </c>
      <c r="R10" s="186" cm="1">
        <f t="array" ref="R10">INDEX(Drivers!$C$7:$AG$22,$E$10,R3)</f>
        <v>1927.731</v>
      </c>
      <c r="S10" s="186" cm="1">
        <f t="array" ref="S10">INDEX(Drivers!$C$7:$AG$22,$E$10,S3)</f>
        <v>1991.402726545623</v>
      </c>
      <c r="T10" s="186" cm="1">
        <f t="array" ref="T10">INDEX(Drivers!$C$7:$AG$22,$E$10,T3)</f>
        <v>2041.2567896416263</v>
      </c>
      <c r="U10" s="186" cm="1">
        <f t="array" ref="U10">INDEX(Drivers!$C$7:$AG$22,$E$10,U3)</f>
        <v>2091.2843066927644</v>
      </c>
      <c r="V10" s="186" cm="1">
        <f t="array" ref="V10">INDEX(Drivers!$C$7:$AG$22,$E$10,V3)</f>
        <v>2143.7147096753019</v>
      </c>
      <c r="W10" s="186" cm="1">
        <f t="array" ref="W10">INDEX(Drivers!$C$7:$AG$22,$E$10,W3)</f>
        <v>2216.5793361994793</v>
      </c>
      <c r="X10" s="186" cm="1">
        <f t="array" ref="X10">INDEX(Drivers!$C$7:$AG$22,$E$10,X3)</f>
        <v>2293.6896539252434</v>
      </c>
      <c r="Y10" s="186" cm="1">
        <f t="array" ref="Y10">INDEX(Drivers!$C$7:$AG$22,$E$10,Y3)</f>
        <v>2378.5567568987199</v>
      </c>
      <c r="Z10" s="186" cm="1">
        <f t="array" ref="Z10">INDEX(Drivers!$C$7:$AG$22,$E$10,Z3)</f>
        <v>2471.918703337039</v>
      </c>
      <c r="AA10" s="186" cm="1">
        <f t="array" ref="AA10">INDEX(Drivers!$C$7:$AG$22,$E$10,AA3)</f>
        <v>2582.9005093155738</v>
      </c>
      <c r="AB10" s="186" cm="1">
        <f t="array" ref="AB10">INDEX(Drivers!$C$7:$AG$22,$E$10,AB3)</f>
        <v>2704.8076252965811</v>
      </c>
      <c r="AC10" s="186" cm="1">
        <f t="array" ref="AC10">INDEX(Drivers!$C$7:$AG$22,$E$10,AC3)</f>
        <v>2824.9290996795626</v>
      </c>
      <c r="AD10" s="186" cm="1">
        <f t="array" ref="AD10">INDEX(Drivers!$C$7:$AG$22,$E$10,AD3)</f>
        <v>2944.0165853442827</v>
      </c>
      <c r="AE10" s="186" cm="1">
        <f t="array" ref="AE10">INDEX(Drivers!$C$7:$AG$22,$E$10,AE3)</f>
        <v>3069.9426855506913</v>
      </c>
      <c r="AF10" s="186" cm="1">
        <f t="array" ref="AF10">INDEX(Drivers!$C$7:$AG$22,$E$10,AF3)</f>
        <v>3199.5159191236071</v>
      </c>
      <c r="AG10" s="186" cm="1">
        <f t="array" ref="AG10">INDEX(Drivers!$C$7:$AG$22,$E$10,AG3)</f>
        <v>3321.8443119691897</v>
      </c>
      <c r="AH10" s="186" cm="1">
        <f t="array" ref="AH10">INDEX(Drivers!$C$7:$AG$22,$E$10,AH3)</f>
        <v>3446.7836520400274</v>
      </c>
      <c r="AI10" s="186" cm="1">
        <f t="array" ref="AI10">INDEX(Drivers!$C$7:$AG$22,$E$10,AI3)</f>
        <v>3574.3324712717435</v>
      </c>
      <c r="AJ10" s="186" cm="1">
        <f t="array" ref="AJ10">INDEX(Drivers!$C$7:$AG$22,$E$10,AJ3)</f>
        <v>3703.0698946314869</v>
      </c>
      <c r="AK10" s="186" cm="1">
        <f t="array" ref="AK10">INDEX(Drivers!$C$7:$AG$22,$E$10,AK3)</f>
        <v>3830.9994711194668</v>
      </c>
      <c r="AL10" s="186" cm="1">
        <f t="array" ref="AL10">INDEX(Drivers!$C$7:$AG$22,$E$10,AL3)</f>
        <v>3967.5705835123881</v>
      </c>
      <c r="AM10" s="186">
        <f>(AQ10-AL10)/5+AL10</f>
        <v>4120.6109028560841</v>
      </c>
      <c r="AN10" s="186">
        <f>(AQ10-AL10)/5+AM10</f>
        <v>4273.65122219978</v>
      </c>
      <c r="AO10" s="186">
        <f>(AQ10-AL10)/5+AN10</f>
        <v>4426.691541543476</v>
      </c>
      <c r="AP10" s="186">
        <f>(AQ10-AL10)/5+AO10</f>
        <v>4579.7318608871719</v>
      </c>
      <c r="AQ10" s="186" cm="1">
        <f t="array" ref="AQ10">INDEX(Drivers!$C$7:$AG$22,$E$10,AQ3)</f>
        <v>4732.7721802308679</v>
      </c>
      <c r="AR10" s="186">
        <f>(AV10-AQ10)/5+AQ10</f>
        <v>4920.943198745651</v>
      </c>
      <c r="AS10" s="186">
        <f>(AV10-AQ10)/5+AR10</f>
        <v>5109.1142172604341</v>
      </c>
      <c r="AT10" s="186">
        <f>(AV10-AQ10)/5+AS10</f>
        <v>5297.2852357752172</v>
      </c>
      <c r="AU10" s="186">
        <f>(AV10-AQ10)/5+AT10</f>
        <v>5485.4562542900003</v>
      </c>
      <c r="AV10" s="186" cm="1">
        <f t="array" ref="AV10">INDEX(Drivers!$C$7:$AG$22,$E$10,AV3)</f>
        <v>5673.6272728047852</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49" t="s">
        <v>228</v>
      </c>
      <c r="C13" s="350"/>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1.0330293627822673</v>
      </c>
      <c r="T14" s="87">
        <f t="shared" si="5"/>
        <v>1.0250346463984623</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143.11771811590694</v>
      </c>
      <c r="T23" s="337">
        <f t="shared" si="7"/>
        <v>144.70559315382417</v>
      </c>
      <c r="U23" s="219">
        <f t="shared" si="7"/>
        <v>146.27732365361319</v>
      </c>
      <c r="V23" s="219">
        <f t="shared" si="7"/>
        <v>147.90260510768516</v>
      </c>
      <c r="W23" s="219">
        <f t="shared" si="7"/>
        <v>150.13056329219495</v>
      </c>
      <c r="X23" s="219">
        <f t="shared" si="7"/>
        <v>152.44518372760598</v>
      </c>
      <c r="Y23" s="219">
        <f t="shared" si="7"/>
        <v>154.94495277622929</v>
      </c>
      <c r="Z23" s="219">
        <f t="shared" si="7"/>
        <v>157.64030340545108</v>
      </c>
      <c r="AA23" s="219">
        <f t="shared" si="7"/>
        <v>160.77695529661031</v>
      </c>
      <c r="AB23" s="219">
        <f t="shared" si="7"/>
        <v>164.13995350404997</v>
      </c>
      <c r="AC23" s="219">
        <f t="shared" si="7"/>
        <v>167.37053004277291</v>
      </c>
      <c r="AD23" s="219">
        <f t="shared" si="7"/>
        <v>170.49746625385504</v>
      </c>
      <c r="AE23" s="219">
        <f t="shared" si="7"/>
        <v>173.72949256576871</v>
      </c>
      <c r="AF23" s="219">
        <f t="shared" si="7"/>
        <v>176.9791683738178</v>
      </c>
      <c r="AG23" s="219">
        <f t="shared" si="7"/>
        <v>179.97796215385139</v>
      </c>
      <c r="AH23" s="219">
        <f t="shared" si="7"/>
        <v>182.97795846270006</v>
      </c>
      <c r="AI23" s="219">
        <f t="shared" si="7"/>
        <v>185.97879716631107</v>
      </c>
      <c r="AJ23" s="219">
        <f t="shared" si="7"/>
        <v>188.9474181800453</v>
      </c>
      <c r="AK23" s="219">
        <f t="shared" si="7"/>
        <v>191.8403051910168</v>
      </c>
      <c r="AL23" s="219">
        <f t="shared" si="7"/>
        <v>194.87118048885327</v>
      </c>
      <c r="AM23" s="219">
        <f t="shared" si="7"/>
        <v>198.20245386828208</v>
      </c>
      <c r="AN23" s="219">
        <f t="shared" si="7"/>
        <v>201.46483532292999</v>
      </c>
      <c r="AO23" s="219">
        <f t="shared" si="7"/>
        <v>204.66216557713193</v>
      </c>
      <c r="AP23" s="98">
        <f t="shared" ref="AP23:AU23" si="8">(1+$B$20*(AP10/AO10-1))*AO23</f>
        <v>207.79794585530902</v>
      </c>
      <c r="AQ23" s="98">
        <f t="shared" si="8"/>
        <v>210.87537823416727</v>
      </c>
      <c r="AR23" s="98">
        <f t="shared" si="8"/>
        <v>214.59111095940477</v>
      </c>
      <c r="AS23" s="98">
        <f t="shared" si="8"/>
        <v>218.22772799112826</v>
      </c>
      <c r="AT23" s="98">
        <f t="shared" si="8"/>
        <v>221.78976569228436</v>
      </c>
      <c r="AU23" s="98">
        <f t="shared" si="8"/>
        <v>225.28134841644265</v>
      </c>
      <c r="AV23" s="98">
        <f t="shared" ref="AV23" si="9">(1+$B$20*(AT10/AS10-1))*AU23</f>
        <v>228.95851934157494</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1.0279552247180253</v>
      </c>
      <c r="T24" s="89">
        <f t="shared" si="10"/>
        <v>1.0393602726947155</v>
      </c>
      <c r="U24" s="89">
        <f t="shared" si="10"/>
        <v>1.0506493611484478</v>
      </c>
      <c r="V24" s="89">
        <f t="shared" si="10"/>
        <v>1.062323083901612</v>
      </c>
      <c r="W24" s="89">
        <f t="shared" si="10"/>
        <v>1.07832558370646</v>
      </c>
      <c r="X24" s="89">
        <f t="shared" si="10"/>
        <v>1.0949505425245774</v>
      </c>
      <c r="Y24" s="89">
        <f t="shared" si="10"/>
        <v>1.1129053470585599</v>
      </c>
      <c r="Z24" s="89">
        <f t="shared" si="10"/>
        <v>1.1322649329870587</v>
      </c>
      <c r="AA24" s="89">
        <f t="shared" si="10"/>
        <v>1.1547942028921834</v>
      </c>
      <c r="AB24" s="89">
        <f t="shared" si="10"/>
        <v>1.1789492245314692</v>
      </c>
      <c r="AC24" s="89">
        <f t="shared" si="10"/>
        <v>1.2021531162336989</v>
      </c>
      <c r="AD24" s="89">
        <f t="shared" si="10"/>
        <v>1.224612602437487</v>
      </c>
      <c r="AE24" s="89">
        <f t="shared" si="10"/>
        <v>1.2478269072593895</v>
      </c>
      <c r="AF24" s="89">
        <f t="shared" si="10"/>
        <v>1.271167981093577</v>
      </c>
      <c r="AG24" s="89">
        <f t="shared" si="10"/>
        <v>1.2927070733500712</v>
      </c>
      <c r="AH24" s="89">
        <f t="shared" si="10"/>
        <v>1.314254802872409</v>
      </c>
      <c r="AI24" s="89">
        <f t="shared" si="10"/>
        <v>1.3358085829670217</v>
      </c>
      <c r="AJ24" s="89">
        <f t="shared" si="10"/>
        <v>1.3571309567544825</v>
      </c>
      <c r="AK24" s="89">
        <f t="shared" si="10"/>
        <v>1.377909364603598</v>
      </c>
      <c r="AL24" s="89">
        <f t="shared" si="10"/>
        <v>1.3996788850997017</v>
      </c>
      <c r="AM24" s="89">
        <f t="shared" si="10"/>
        <v>1.423606040454251</v>
      </c>
      <c r="AN24" s="89">
        <f t="shared" si="10"/>
        <v>1.4470383736794954</v>
      </c>
      <c r="AO24" s="89">
        <f t="shared" si="10"/>
        <v>1.4700034711057559</v>
      </c>
      <c r="AP24" s="89">
        <f t="shared" si="10"/>
        <v>1.4925264805762488</v>
      </c>
      <c r="AQ24" s="89">
        <f t="shared" si="10"/>
        <v>1.5146304012801952</v>
      </c>
      <c r="AR24" s="89">
        <f t="shared" si="10"/>
        <v>1.541318968697615</v>
      </c>
      <c r="AS24" s="89">
        <f t="shared" si="10"/>
        <v>1.5674392808942585</v>
      </c>
      <c r="AT24" s="89">
        <f t="shared" si="10"/>
        <v>1.593023920684145</v>
      </c>
      <c r="AU24" s="89">
        <f t="shared" si="10"/>
        <v>1.6181025115887799</v>
      </c>
      <c r="AV24" s="89">
        <f t="shared" si="10"/>
        <v>1.6445141055858954</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9.4611092602455074</v>
      </c>
      <c r="T31" s="89">
        <f t="shared" si="14"/>
        <v>12.441240640409205</v>
      </c>
      <c r="U31" s="89">
        <f t="shared" si="14"/>
        <v>15.405227482444701</v>
      </c>
      <c r="V31" s="89">
        <f t="shared" si="14"/>
        <v>18.422765278763137</v>
      </c>
      <c r="W31" s="89">
        <f t="shared" si="14"/>
        <v>22.042979805519423</v>
      </c>
      <c r="X31" s="89">
        <f t="shared" si="14"/>
        <v>25.749856583176907</v>
      </c>
      <c r="Y31" s="89">
        <f t="shared" si="14"/>
        <v>29.641881974046697</v>
      </c>
      <c r="Z31" s="89">
        <f t="shared" si="14"/>
        <v>33.729488945514959</v>
      </c>
      <c r="AA31" s="89">
        <f t="shared" si="14"/>
        <v>38.258397178920674</v>
      </c>
      <c r="AB31" s="89">
        <f t="shared" si="14"/>
        <v>43.013651728606803</v>
      </c>
      <c r="AC31" s="89">
        <f t="shared" si="14"/>
        <v>47.636484609576215</v>
      </c>
      <c r="AD31" s="89">
        <f t="shared" si="14"/>
        <v>52.155677162904823</v>
      </c>
      <c r="AE31" s="89">
        <f t="shared" si="14"/>
        <v>56.779959817064963</v>
      </c>
      <c r="AF31" s="89">
        <f t="shared" si="14"/>
        <v>61.421891967360537</v>
      </c>
      <c r="AG31" s="89">
        <f t="shared" si="14"/>
        <v>65.8129420896406</v>
      </c>
      <c r="AH31" s="89">
        <f t="shared" si="14"/>
        <v>70.205194740735735</v>
      </c>
      <c r="AI31" s="89">
        <f t="shared" si="14"/>
        <v>74.598289786593227</v>
      </c>
      <c r="AJ31" s="89">
        <f t="shared" si="14"/>
        <v>78.959167142573932</v>
      </c>
      <c r="AK31" s="89">
        <f t="shared" si="14"/>
        <v>83.244310495791908</v>
      </c>
      <c r="AL31" s="89">
        <f t="shared" si="14"/>
        <v>87.66744213587485</v>
      </c>
      <c r="AM31" s="89">
        <f t="shared" si="14"/>
        <v>92.390971857550127</v>
      </c>
      <c r="AN31" s="89">
        <f t="shared" si="14"/>
        <v>97.045609654444519</v>
      </c>
      <c r="AO31" s="89">
        <f t="shared" si="14"/>
        <v>101.63519625089293</v>
      </c>
      <c r="AP31" s="89">
        <f t="shared" si="14"/>
        <v>106.1632328713165</v>
      </c>
      <c r="AQ31" s="89">
        <f t="shared" si="14"/>
        <v>110.63292159242123</v>
      </c>
      <c r="AR31" s="89">
        <f t="shared" si="14"/>
        <v>115.7409106599052</v>
      </c>
      <c r="AS31" s="89">
        <f t="shared" si="14"/>
        <v>120.76978403387517</v>
      </c>
      <c r="AT31" s="89">
        <f t="shared" si="14"/>
        <v>125.72407807727774</v>
      </c>
      <c r="AU31" s="89">
        <f t="shared" si="14"/>
        <v>130.6079171436825</v>
      </c>
      <c r="AV31" s="89">
        <f t="shared" si="14"/>
        <v>135.67734441106126</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28.623543623181391</v>
      </c>
      <c r="T34" s="89">
        <f t="shared" si="15"/>
        <v>28.941118630764834</v>
      </c>
      <c r="U34" s="89">
        <f t="shared" si="15"/>
        <v>29.25546473072264</v>
      </c>
      <c r="V34" s="89">
        <f t="shared" si="15"/>
        <v>29.580521021537034</v>
      </c>
      <c r="W34" s="89">
        <f t="shared" si="15"/>
        <v>30.02611265843899</v>
      </c>
      <c r="X34" s="89">
        <f t="shared" si="15"/>
        <v>30.489036745521197</v>
      </c>
      <c r="Y34" s="89">
        <f t="shared" si="15"/>
        <v>30.988990555245859</v>
      </c>
      <c r="Z34" s="89">
        <f t="shared" si="15"/>
        <v>31.528060681090217</v>
      </c>
      <c r="AA34" s="89">
        <f t="shared" si="15"/>
        <v>32.155391059322064</v>
      </c>
      <c r="AB34" s="89">
        <f t="shared" si="15"/>
        <v>32.827990700809998</v>
      </c>
      <c r="AC34" s="89">
        <f t="shared" si="15"/>
        <v>33.474106008554585</v>
      </c>
      <c r="AD34" s="89">
        <f t="shared" si="15"/>
        <v>34.099493250771012</v>
      </c>
      <c r="AE34" s="89">
        <f t="shared" si="15"/>
        <v>34.74589851315374</v>
      </c>
      <c r="AF34" s="89">
        <f t="shared" si="15"/>
        <v>35.395833674763558</v>
      </c>
      <c r="AG34" s="89">
        <f t="shared" si="15"/>
        <v>35.99559243077028</v>
      </c>
      <c r="AH34" s="89">
        <f t="shared" si="15"/>
        <v>36.595591692540012</v>
      </c>
      <c r="AI34" s="89">
        <f t="shared" si="15"/>
        <v>37.195759433262218</v>
      </c>
      <c r="AJ34" s="89">
        <f t="shared" si="15"/>
        <v>37.789483636009059</v>
      </c>
      <c r="AK34" s="89">
        <f t="shared" si="15"/>
        <v>38.368061038203358</v>
      </c>
      <c r="AL34" s="89">
        <f t="shared" si="15"/>
        <v>38.974236097770657</v>
      </c>
      <c r="AM34" s="89">
        <f t="shared" si="15"/>
        <v>39.640490773656417</v>
      </c>
      <c r="AN34" s="89">
        <f t="shared" si="15"/>
        <v>40.292967064586001</v>
      </c>
      <c r="AO34" s="89">
        <f t="shared" si="15"/>
        <v>40.932433115426392</v>
      </c>
      <c r="AP34" s="89">
        <f t="shared" si="15"/>
        <v>41.559589171061809</v>
      </c>
      <c r="AQ34" s="89">
        <f t="shared" si="15"/>
        <v>42.175075646833456</v>
      </c>
      <c r="AR34" s="89">
        <f t="shared" si="15"/>
        <v>42.918222191880957</v>
      </c>
      <c r="AS34" s="89">
        <f t="shared" si="15"/>
        <v>43.645545598225652</v>
      </c>
      <c r="AT34" s="89">
        <f t="shared" si="15"/>
        <v>44.357953138456878</v>
      </c>
      <c r="AU34" s="89">
        <f t="shared" si="15"/>
        <v>45.056269683288534</v>
      </c>
      <c r="AV34" s="89">
        <f t="shared" si="15"/>
        <v>45.791703868314983</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93.559626198963002</v>
      </c>
      <c r="AF35" s="89">
        <f t="shared" si="16"/>
        <v>92.445821125165807</v>
      </c>
      <c r="AG35" s="89">
        <f t="shared" si="16"/>
        <v>91.33201605136864</v>
      </c>
      <c r="AH35" s="89">
        <f t="shared" si="16"/>
        <v>90.218210977571459</v>
      </c>
      <c r="AI35" s="89">
        <f t="shared" si="16"/>
        <v>89.104405903774264</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81.307770387194012</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7.568887408196403</v>
      </c>
      <c r="T36" s="89">
        <f t="shared" si="17"/>
        <v>9.9529925123273699</v>
      </c>
      <c r="U36" s="89">
        <f t="shared" si="17"/>
        <v>12.324181985955757</v>
      </c>
      <c r="V36" s="89">
        <f t="shared" si="17"/>
        <v>14.73821222301051</v>
      </c>
      <c r="W36" s="89">
        <f t="shared" si="17"/>
        <v>17.634383844415538</v>
      </c>
      <c r="X36" s="89">
        <f t="shared" si="17"/>
        <v>20.599885266541527</v>
      </c>
      <c r="Y36" s="89">
        <f t="shared" si="17"/>
        <v>23.713505579237353</v>
      </c>
      <c r="Z36" s="89">
        <f t="shared" si="17"/>
        <v>26.983591156411968</v>
      </c>
      <c r="AA36" s="89">
        <f t="shared" si="17"/>
        <v>30.606717743136535</v>
      </c>
      <c r="AB36" s="89">
        <f t="shared" si="17"/>
        <v>34.410921382885441</v>
      </c>
      <c r="AC36" s="89">
        <f t="shared" si="17"/>
        <v>38.109187687660963</v>
      </c>
      <c r="AD36" s="89">
        <f t="shared" si="17"/>
        <v>41.724541730323857</v>
      </c>
      <c r="AE36" s="89">
        <f t="shared" si="17"/>
        <v>45.423967853651966</v>
      </c>
      <c r="AF36" s="89">
        <f t="shared" si="17"/>
        <v>49.137513573888434</v>
      </c>
      <c r="AG36" s="89">
        <f t="shared" si="17"/>
        <v>52.650353671712473</v>
      </c>
      <c r="AH36" s="89">
        <f t="shared" si="17"/>
        <v>56.164155792588588</v>
      </c>
      <c r="AI36" s="89">
        <f t="shared" si="17"/>
        <v>59.678631829274586</v>
      </c>
      <c r="AJ36" s="89">
        <f t="shared" si="17"/>
        <v>63.167333714059147</v>
      </c>
      <c r="AK36" s="89">
        <f t="shared" si="17"/>
        <v>66.595448396633515</v>
      </c>
      <c r="AL36" s="89">
        <f t="shared" si="17"/>
        <v>70.133953708699877</v>
      </c>
      <c r="AM36" s="89">
        <f t="shared" si="17"/>
        <v>73.912777486040113</v>
      </c>
      <c r="AN36" s="89">
        <f t="shared" si="17"/>
        <v>77.636487723555604</v>
      </c>
      <c r="AO36" s="89">
        <f t="shared" si="17"/>
        <v>81.308157000714345</v>
      </c>
      <c r="AP36" s="89">
        <f t="shared" si="17"/>
        <v>84.930586297053196</v>
      </c>
      <c r="AQ36" s="89">
        <f t="shared" si="17"/>
        <v>88.506337273936992</v>
      </c>
      <c r="AR36" s="89">
        <f t="shared" si="17"/>
        <v>92.592728527924166</v>
      </c>
      <c r="AS36" s="89">
        <f t="shared" si="17"/>
        <v>96.615827227100141</v>
      </c>
      <c r="AT36" s="89">
        <f t="shared" si="17"/>
        <v>100.57926246182217</v>
      </c>
      <c r="AU36" s="89">
        <f t="shared" si="17"/>
        <v>104.48633371494599</v>
      </c>
      <c r="AV36" s="89">
        <f t="shared" si="17"/>
        <v>108.541875528849</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2.7655916028499234</v>
      </c>
      <c r="T41" s="100">
        <f t="shared" si="18"/>
        <v>2.3841051041309669</v>
      </c>
      <c r="U41" s="100">
        <f t="shared" si="18"/>
        <v>2.3711894736283874</v>
      </c>
      <c r="V41" s="100">
        <f t="shared" si="18"/>
        <v>2.4140302370547531</v>
      </c>
      <c r="W41" s="100">
        <f t="shared" si="18"/>
        <v>2.8961716214050277</v>
      </c>
      <c r="X41" s="100">
        <f t="shared" si="18"/>
        <v>2.965501422125989</v>
      </c>
      <c r="Y41" s="100">
        <f t="shared" si="18"/>
        <v>3.1136203126958257</v>
      </c>
      <c r="Z41" s="100">
        <f t="shared" si="18"/>
        <v>3.2700855771746156</v>
      </c>
      <c r="AA41" s="100">
        <f t="shared" si="18"/>
        <v>3.6231265867245668</v>
      </c>
      <c r="AB41" s="100">
        <f t="shared" si="18"/>
        <v>3.8042036397489056</v>
      </c>
      <c r="AC41" s="100">
        <f t="shared" si="18"/>
        <v>3.6982663047755224</v>
      </c>
      <c r="AD41" s="100">
        <f t="shared" si="18"/>
        <v>3.6153540426628936</v>
      </c>
      <c r="AE41" s="100">
        <f t="shared" si="18"/>
        <v>3.6994261233281094</v>
      </c>
      <c r="AF41" s="100">
        <f t="shared" si="18"/>
        <v>3.7135457202364677</v>
      </c>
      <c r="AG41" s="100">
        <f t="shared" si="18"/>
        <v>3.5128400978240393</v>
      </c>
      <c r="AH41" s="100">
        <f t="shared" si="18"/>
        <v>3.5138021208761145</v>
      </c>
      <c r="AI41" s="100">
        <f t="shared" si="18"/>
        <v>3.5144760366859984</v>
      </c>
      <c r="AJ41" s="100">
        <f t="shared" si="18"/>
        <v>3.488701884784561</v>
      </c>
      <c r="AK41" s="100">
        <f t="shared" si="18"/>
        <v>3.4281146825743676</v>
      </c>
      <c r="AL41" s="100">
        <f t="shared" si="18"/>
        <v>3.5385053120663628</v>
      </c>
      <c r="AM41" s="100">
        <f t="shared" si="18"/>
        <v>3.7788237773402358</v>
      </c>
      <c r="AN41" s="100">
        <f t="shared" si="18"/>
        <v>3.7237102375154905</v>
      </c>
      <c r="AO41" s="100">
        <f t="shared" si="18"/>
        <v>3.6716692771587418</v>
      </c>
      <c r="AP41" s="100">
        <f t="shared" si="18"/>
        <v>3.6224292963388507</v>
      </c>
      <c r="AQ41" s="100">
        <f t="shared" si="18"/>
        <v>3.5757509768837963</v>
      </c>
      <c r="AR41" s="100">
        <f t="shared" si="18"/>
        <v>4.0863912539871734</v>
      </c>
      <c r="AS41" s="100">
        <f t="shared" si="18"/>
        <v>4.023098699175975</v>
      </c>
      <c r="AT41" s="100">
        <f t="shared" si="18"/>
        <v>3.9634352347220272</v>
      </c>
      <c r="AU41" s="100">
        <f t="shared" si="18"/>
        <v>3.9070712531238172</v>
      </c>
      <c r="AV41" s="100">
        <f t="shared" si="18"/>
        <v>4.0555418139030195</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2.7655916028499234</v>
      </c>
      <c r="T44" s="89" cm="1">
        <f t="array" ref="T44">SUM($J$41:$AV$41*(T$4=$J$4:$AV$4)*($B44=$J$11:$AV$11))</f>
        <v>2.3841051041309669</v>
      </c>
      <c r="U44" s="89" cm="1">
        <f t="array" ref="U44">SUM($J$41:$AV$41*(U$4=$J$4:$AV$4)*($B44=$J$11:$AV$11))</f>
        <v>2.3711894736283874</v>
      </c>
      <c r="V44" s="89" cm="1">
        <f t="array" ref="V44">SUM($J$41:$AV$41*(V$4=$J$4:$AV$4)*($B44=$J$11:$AV$11))</f>
        <v>2.4140302370547531</v>
      </c>
      <c r="W44" s="89" cm="1">
        <f t="array" ref="W44">SUM($J$41:$AV$41*(W$4=$J$4:$AV$4)*($B44=$J$11:$AV$11))</f>
        <v>2.8961716214050277</v>
      </c>
      <c r="X44" s="89" cm="1">
        <f t="array" ref="X44">SUM($J$41:$AV$41*(X$4=$J$4:$AV$4)*($B44=$J$11:$AV$11))</f>
        <v>2.965501422125989</v>
      </c>
      <c r="Y44" s="89" cm="1">
        <f t="array" ref="Y44">SUM($J$41:$AV$41*(Y$4=$J$4:$AV$4)*($B44=$J$11:$AV$11))</f>
        <v>3.1136203126958257</v>
      </c>
      <c r="Z44" s="89" cm="1">
        <f t="array" ref="Z44">SUM($J$41:$AV$41*(Z$4=$J$4:$AV$4)*($B44=$J$11:$AV$11))</f>
        <v>3.2700855771746156</v>
      </c>
      <c r="AA44" s="89" cm="1">
        <f t="array" ref="AA44">SUM($J$41:$AV$41*(AA$4=$J$4:$AV$4)*($B44=$J$11:$AV$11))</f>
        <v>3.6231265867245668</v>
      </c>
      <c r="AB44" s="89" cm="1">
        <f t="array" ref="AB44">SUM($J$41:$AV$41*(AB$4=$J$4:$AV$4)*($B44=$J$11:$AV$11))</f>
        <v>3.8042036397489056</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3.6982663047755224</v>
      </c>
      <c r="AD45" s="89" cm="1">
        <f t="array" ref="AD45">SUM($J$41:$AV$41*(AD$4=$J$4:$AV$4)*($B45=$J$11:$AV$11))</f>
        <v>3.6153540426628936</v>
      </c>
      <c r="AE45" s="89" cm="1">
        <f t="array" ref="AE45">SUM($J$41:$AV$41*(AE$4=$J$4:$AV$4)*($B45=$J$11:$AV$11))</f>
        <v>3.6994261233281094</v>
      </c>
      <c r="AF45" s="89" cm="1">
        <f t="array" ref="AF45">SUM($J$41:$AV$41*(AF$4=$J$4:$AV$4)*($B45=$J$11:$AV$11))</f>
        <v>3.7135457202364677</v>
      </c>
      <c r="AG45" s="89" cm="1">
        <f t="array" ref="AG45">SUM($J$41:$AV$41*(AG$4=$J$4:$AV$4)*($B45=$J$11:$AV$11))</f>
        <v>3.5128400978240393</v>
      </c>
      <c r="AH45" s="89" cm="1">
        <f t="array" ref="AH45">SUM($J$41:$AV$41*(AH$4=$J$4:$AV$4)*($B45=$J$11:$AV$11))</f>
        <v>3.5138021208761145</v>
      </c>
      <c r="AI45" s="89" cm="1">
        <f t="array" ref="AI45">SUM($J$41:$AV$41*(AI$4=$J$4:$AV$4)*($B45=$J$11:$AV$11))</f>
        <v>3.5144760366859984</v>
      </c>
      <c r="AJ45" s="89" cm="1">
        <f t="array" ref="AJ45">SUM($J$41:$AV$41*(AJ$4=$J$4:$AV$4)*($B45=$J$11:$AV$11))</f>
        <v>3.488701884784561</v>
      </c>
      <c r="AK45" s="89" cm="1">
        <f t="array" ref="AK45">SUM($J$41:$AV$41*(AK$4=$J$4:$AV$4)*($B45=$J$11:$AV$11))</f>
        <v>3.4281146825743676</v>
      </c>
      <c r="AL45" s="89" cm="1">
        <f t="array" ref="AL45">SUM($J$41:$AV$41*(AL$4=$J$4:$AV$4)*($B45=$J$11:$AV$11))</f>
        <v>3.5385053120663628</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3.7788237773402358</v>
      </c>
      <c r="AN46" s="89" cm="1">
        <f t="array" ref="AN46">SUM($J$41:$AV$41*(AN$4=$J$4:$AV$4)*($B46=$J$11:$AV$11))</f>
        <v>3.7237102375154905</v>
      </c>
      <c r="AO46" s="89" cm="1">
        <f t="array" ref="AO46">SUM($J$41:$AV$41*(AO$4=$J$4:$AV$4)*($B46=$J$11:$AV$11))</f>
        <v>3.6716692771587418</v>
      </c>
      <c r="AP46" s="89" cm="1">
        <f t="array" ref="AP46">SUM($J$41:$AV$41*(AP$4=$J$4:$AV$4)*($B46=$J$11:$AV$11))</f>
        <v>3.6224292963388507</v>
      </c>
      <c r="AQ46" s="89" cm="1">
        <f t="array" ref="AQ46">SUM($J$41:$AV$41*(AQ$4=$J$4:$AV$4)*($B46=$J$11:$AV$11))</f>
        <v>3.5757509768837963</v>
      </c>
      <c r="AR46" s="89" cm="1">
        <f t="array" ref="AR46">SUM($J$41:$AV$41*(AR$4=$J$4:$AV$4)*($B46=$J$11:$AV$11))</f>
        <v>4.0863912539871734</v>
      </c>
      <c r="AS46" s="89" cm="1">
        <f t="array" ref="AS46">SUM($J$41:$AV$41*(AS$4=$J$4:$AV$4)*($B46=$J$11:$AV$11))</f>
        <v>4.023098699175975</v>
      </c>
      <c r="AT46" s="89" cm="1">
        <f t="array" ref="AT46">SUM($J$41:$AV$41*(AT$4=$J$4:$AV$4)*($B46=$J$11:$AV$11))</f>
        <v>3.9634352347220272</v>
      </c>
      <c r="AU46" s="89" cm="1">
        <f t="array" ref="AU46">SUM($J$41:$AV$41*(AU$4=$J$4:$AV$4)*($B46=$J$11:$AV$11))</f>
        <v>3.9070712531238172</v>
      </c>
      <c r="AV46" s="89" cm="1">
        <f t="array" ref="AV46">SUM($J$41:$AV$41*(AV$4=$J$4:$AV$4)*($B46=$J$11:$AV$11))</f>
        <v>4.0555418139030195</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7.568887408196403</v>
      </c>
      <c r="T50" s="89">
        <f t="shared" si="19"/>
        <v>9.9529925123273699</v>
      </c>
      <c r="U50" s="89">
        <f t="shared" si="19"/>
        <v>12.324181985955757</v>
      </c>
      <c r="V50" s="89">
        <f t="shared" si="19"/>
        <v>14.73821222301051</v>
      </c>
      <c r="W50" s="89">
        <f t="shared" si="19"/>
        <v>17.634383844415538</v>
      </c>
      <c r="X50" s="89">
        <f t="shared" si="19"/>
        <v>20.599885266541527</v>
      </c>
      <c r="Y50" s="89">
        <f t="shared" si="19"/>
        <v>23.713505579237353</v>
      </c>
      <c r="Z50" s="89">
        <f t="shared" si="19"/>
        <v>26.983591156411968</v>
      </c>
      <c r="AA50" s="89">
        <f t="shared" si="19"/>
        <v>30.606717743136535</v>
      </c>
      <c r="AB50" s="89">
        <f t="shared" si="19"/>
        <v>34.410921382885441</v>
      </c>
      <c r="AC50" s="89">
        <f t="shared" si="19"/>
        <v>34.410921382885441</v>
      </c>
      <c r="AD50" s="89">
        <f t="shared" si="19"/>
        <v>34.410921382885441</v>
      </c>
      <c r="AE50" s="89">
        <f t="shared" si="19"/>
        <v>34.410921382885441</v>
      </c>
      <c r="AF50" s="89">
        <f t="shared" si="19"/>
        <v>34.410921382885441</v>
      </c>
      <c r="AG50" s="89">
        <f t="shared" si="19"/>
        <v>34.410921382885441</v>
      </c>
      <c r="AH50" s="89">
        <f t="shared" si="19"/>
        <v>34.410921382885441</v>
      </c>
      <c r="AI50" s="89">
        <f t="shared" si="19"/>
        <v>34.410921382885441</v>
      </c>
      <c r="AJ50" s="89">
        <f t="shared" si="19"/>
        <v>34.410921382885441</v>
      </c>
      <c r="AK50" s="89">
        <f t="shared" si="19"/>
        <v>34.410921382885441</v>
      </c>
      <c r="AL50" s="89">
        <f t="shared" si="19"/>
        <v>34.410921382885441</v>
      </c>
      <c r="AM50" s="89">
        <f t="shared" si="19"/>
        <v>34.410921382885441</v>
      </c>
      <c r="AN50" s="89">
        <f t="shared" si="19"/>
        <v>34.410921382885441</v>
      </c>
      <c r="AO50" s="89">
        <f t="shared" si="19"/>
        <v>34.410921382885441</v>
      </c>
      <c r="AP50" s="89">
        <f t="shared" si="19"/>
        <v>34.410921382885441</v>
      </c>
      <c r="AQ50" s="89">
        <f t="shared" si="19"/>
        <v>34.410921382885441</v>
      </c>
      <c r="AR50" s="89">
        <f t="shared" si="19"/>
        <v>34.410921382885441</v>
      </c>
      <c r="AS50" s="89">
        <f t="shared" si="19"/>
        <v>34.410921382885441</v>
      </c>
      <c r="AT50" s="89">
        <f t="shared" si="19"/>
        <v>34.410921382885441</v>
      </c>
      <c r="AU50" s="89">
        <f t="shared" si="19"/>
        <v>34.410921382885441</v>
      </c>
      <c r="AV50" s="89">
        <f t="shared" si="19"/>
        <v>34.410921382885441</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3.6982663047755224</v>
      </c>
      <c r="AD51" s="89">
        <f t="shared" si="19"/>
        <v>7.313620347438416</v>
      </c>
      <c r="AE51" s="89">
        <f t="shared" si="19"/>
        <v>11.013046470766525</v>
      </c>
      <c r="AF51" s="89">
        <f t="shared" si="19"/>
        <v>14.726592191002993</v>
      </c>
      <c r="AG51" s="89">
        <f t="shared" si="19"/>
        <v>18.239432288827032</v>
      </c>
      <c r="AH51" s="89">
        <f t="shared" si="19"/>
        <v>21.753234409703147</v>
      </c>
      <c r="AI51" s="89">
        <f t="shared" si="19"/>
        <v>25.267710446389145</v>
      </c>
      <c r="AJ51" s="89">
        <f t="shared" si="19"/>
        <v>28.756412331173706</v>
      </c>
      <c r="AK51" s="89">
        <f t="shared" si="19"/>
        <v>32.184527013748074</v>
      </c>
      <c r="AL51" s="89">
        <f t="shared" si="19"/>
        <v>35.723032325814437</v>
      </c>
      <c r="AM51" s="89">
        <f t="shared" si="19"/>
        <v>35.723032325814437</v>
      </c>
      <c r="AN51" s="89">
        <f t="shared" si="19"/>
        <v>35.723032325814437</v>
      </c>
      <c r="AO51" s="89">
        <f t="shared" si="19"/>
        <v>35.723032325814437</v>
      </c>
      <c r="AP51" s="89">
        <f t="shared" si="19"/>
        <v>35.723032325814437</v>
      </c>
      <c r="AQ51" s="89">
        <f t="shared" si="19"/>
        <v>35.723032325814437</v>
      </c>
      <c r="AR51" s="89">
        <f t="shared" si="19"/>
        <v>35.723032325814437</v>
      </c>
      <c r="AS51" s="89">
        <f t="shared" si="19"/>
        <v>35.723032325814437</v>
      </c>
      <c r="AT51" s="89">
        <f t="shared" si="19"/>
        <v>35.723032325814437</v>
      </c>
      <c r="AU51" s="89">
        <f t="shared" si="19"/>
        <v>35.723032325814437</v>
      </c>
      <c r="AV51" s="89">
        <f t="shared" si="19"/>
        <v>35.723032325814437</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3.7788237773402358</v>
      </c>
      <c r="AN52" s="89">
        <f t="shared" si="19"/>
        <v>7.5025340148557262</v>
      </c>
      <c r="AO52" s="89">
        <f t="shared" si="19"/>
        <v>11.174203292014468</v>
      </c>
      <c r="AP52" s="89">
        <f t="shared" si="19"/>
        <v>14.796632588353319</v>
      </c>
      <c r="AQ52" s="89">
        <f t="shared" si="19"/>
        <v>18.372383565237115</v>
      </c>
      <c r="AR52" s="89">
        <f t="shared" si="19"/>
        <v>22.458774819224288</v>
      </c>
      <c r="AS52" s="89">
        <f t="shared" si="19"/>
        <v>26.481873518400263</v>
      </c>
      <c r="AT52" s="89">
        <f t="shared" si="19"/>
        <v>30.445308753122291</v>
      </c>
      <c r="AU52" s="89">
        <f t="shared" si="19"/>
        <v>34.352380006246108</v>
      </c>
      <c r="AV52" s="89">
        <f t="shared" si="19"/>
        <v>38.407921820149127</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7.568887408196403</v>
      </c>
      <c r="T53" s="89">
        <f t="shared" si="20"/>
        <v>9.9529925123273699</v>
      </c>
      <c r="U53" s="89">
        <f t="shared" si="20"/>
        <v>12.324181985955757</v>
      </c>
      <c r="V53" s="89">
        <f t="shared" si="20"/>
        <v>14.73821222301051</v>
      </c>
      <c r="W53" s="89">
        <f t="shared" si="20"/>
        <v>17.634383844415538</v>
      </c>
      <c r="X53" s="89">
        <f t="shared" si="20"/>
        <v>20.599885266541527</v>
      </c>
      <c r="Y53" s="89">
        <f t="shared" si="20"/>
        <v>23.713505579237353</v>
      </c>
      <c r="Z53" s="89">
        <f t="shared" si="20"/>
        <v>26.983591156411968</v>
      </c>
      <c r="AA53" s="89">
        <f t="shared" si="20"/>
        <v>30.606717743136535</v>
      </c>
      <c r="AB53" s="89">
        <f t="shared" si="20"/>
        <v>34.410921382885441</v>
      </c>
      <c r="AC53" s="89">
        <f t="shared" si="20"/>
        <v>38.109187687660963</v>
      </c>
      <c r="AD53" s="89">
        <f t="shared" si="20"/>
        <v>41.724541730323857</v>
      </c>
      <c r="AE53" s="89">
        <f t="shared" si="20"/>
        <v>45.423967853651966</v>
      </c>
      <c r="AF53" s="89">
        <f t="shared" si="20"/>
        <v>49.137513573888434</v>
      </c>
      <c r="AG53" s="89">
        <f t="shared" si="20"/>
        <v>52.650353671712473</v>
      </c>
      <c r="AH53" s="89">
        <f t="shared" si="20"/>
        <v>56.164155792588588</v>
      </c>
      <c r="AI53" s="89">
        <f t="shared" si="20"/>
        <v>59.678631829274586</v>
      </c>
      <c r="AJ53" s="89">
        <f t="shared" si="20"/>
        <v>63.167333714059147</v>
      </c>
      <c r="AK53" s="89">
        <f t="shared" si="20"/>
        <v>66.595448396633515</v>
      </c>
      <c r="AL53" s="89">
        <f t="shared" si="20"/>
        <v>70.133953708699877</v>
      </c>
      <c r="AM53" s="89">
        <f t="shared" si="20"/>
        <v>73.912777486040113</v>
      </c>
      <c r="AN53" s="89">
        <f t="shared" si="20"/>
        <v>77.636487723555604</v>
      </c>
      <c r="AO53" s="89">
        <f t="shared" si="20"/>
        <v>81.308157000714345</v>
      </c>
      <c r="AP53" s="89">
        <f t="shared" si="20"/>
        <v>84.930586297053196</v>
      </c>
      <c r="AQ53" s="89">
        <f t="shared" si="20"/>
        <v>88.506337273936992</v>
      </c>
      <c r="AR53" s="89">
        <f t="shared" si="20"/>
        <v>92.592728527924166</v>
      </c>
      <c r="AS53" s="89">
        <f t="shared" si="20"/>
        <v>96.615827227100141</v>
      </c>
      <c r="AT53" s="89">
        <f t="shared" si="20"/>
        <v>100.57926246182217</v>
      </c>
      <c r="AU53" s="89">
        <f t="shared" si="20"/>
        <v>104.48633371494599</v>
      </c>
      <c r="AV53" s="89">
        <f t="shared" si="20"/>
        <v>108.541875528849</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'[6]TS BYDem'!$J11</f>
        <v>7.8517549075018991</v>
      </c>
      <c r="G57" s="87">
        <f>'[6]TS BYDem'!$O11</f>
        <v>11.470981711368381</v>
      </c>
      <c r="J57" s="86"/>
      <c r="K57" s="177" t="s">
        <v>516</v>
      </c>
      <c r="L57" s="91">
        <f>DriversGams!$B$163</f>
        <v>2</v>
      </c>
      <c r="M57" s="91"/>
      <c r="N57" s="91"/>
      <c r="O57" s="91"/>
    </row>
    <row r="58" spans="1:48">
      <c r="A58" s="185" t="s">
        <v>16</v>
      </c>
      <c r="B58" s="89" t="s">
        <v>263</v>
      </c>
      <c r="C58" s="89" t="s">
        <v>107</v>
      </c>
      <c r="D58" s="102">
        <f t="shared" si="21"/>
        <v>9894.4997565297635</v>
      </c>
      <c r="E58" s="102">
        <f t="shared" si="21"/>
        <v>8252.8207241540804</v>
      </c>
      <c r="F58" s="24">
        <f>'[6]TS BYDem'!$J12</f>
        <v>9.894499756529763</v>
      </c>
      <c r="G58" s="87">
        <f>'[6]TS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'[6]TS BYDem'!$J13</f>
        <v>121.5402719056889</v>
      </c>
      <c r="G59" s="87">
        <f>'[6]TS BYDem'!$O13</f>
        <v>104.67427977141128</v>
      </c>
      <c r="J59" s="86"/>
      <c r="K59" s="91">
        <v>-1</v>
      </c>
      <c r="L59" s="177" t="s">
        <v>515</v>
      </c>
      <c r="M59" s="91"/>
      <c r="N59" s="91"/>
      <c r="O59" s="91"/>
      <c r="AC59" s="87" t="s">
        <v>631</v>
      </c>
    </row>
    <row r="60" spans="1:48">
      <c r="A60" s="185" t="s">
        <v>16</v>
      </c>
      <c r="B60" s="89" t="s">
        <v>264</v>
      </c>
      <c r="C60" s="89" t="s">
        <v>124</v>
      </c>
      <c r="D60" s="102">
        <f t="shared" si="21"/>
        <v>29566.39037374705</v>
      </c>
      <c r="E60" s="102">
        <f t="shared" si="21"/>
        <v>25463.499211305458</v>
      </c>
      <c r="F60" s="24">
        <f>'[6]TS BYDem'!$J14</f>
        <v>29.566390373747051</v>
      </c>
      <c r="G60" s="87">
        <f>'[6]TS BYDem'!$O14</f>
        <v>25.463499211305457</v>
      </c>
      <c r="J60" s="86"/>
      <c r="K60" s="91">
        <v>1</v>
      </c>
      <c r="L60" s="91" t="s">
        <v>632</v>
      </c>
      <c r="M60" s="178">
        <v>-0.37</v>
      </c>
      <c r="N60" s="178">
        <v>-0.5</v>
      </c>
      <c r="O60" s="178">
        <v>-0.2</v>
      </c>
      <c r="Q60" s="87" t="s">
        <v>633</v>
      </c>
      <c r="AA60" s="89" t="s">
        <v>634</v>
      </c>
      <c r="AB60" s="89">
        <f>AB30/(AB30+AB31)</f>
        <v>0.73794526676562333</v>
      </c>
      <c r="AC60" s="89" t="s">
        <v>635</v>
      </c>
      <c r="AD60" s="89"/>
      <c r="AE60" s="89"/>
      <c r="AF60" s="89"/>
      <c r="AG60" s="89">
        <f>(AB30*0.8+AB31*0.46)/(AB30+AB31)</f>
        <v>0.710901390700312</v>
      </c>
    </row>
    <row r="61" spans="1:48">
      <c r="A61" s="185" t="s">
        <v>16</v>
      </c>
      <c r="B61" s="89" t="s">
        <v>265</v>
      </c>
      <c r="C61" s="89" t="s">
        <v>266</v>
      </c>
      <c r="D61" s="102">
        <f t="shared" si="21"/>
        <v>9683.1090230750324</v>
      </c>
      <c r="E61" s="102">
        <f t="shared" si="21"/>
        <v>9649.5991200814478</v>
      </c>
      <c r="F61" s="24">
        <f>'[6]TS BYDem'!$J15</f>
        <v>9.6831090230750316</v>
      </c>
      <c r="G61" s="87">
        <f>'[6]TS BYDem'!$O15</f>
        <v>9.6495991200814473</v>
      </c>
      <c r="J61" s="86"/>
      <c r="K61" s="91">
        <v>2</v>
      </c>
      <c r="L61" s="91" t="s">
        <v>636</v>
      </c>
      <c r="M61" s="178">
        <v>-0.25</v>
      </c>
      <c r="N61" s="178">
        <v>-0.25</v>
      </c>
      <c r="O61" s="178">
        <v>-0.2</v>
      </c>
      <c r="Q61" s="107" t="s">
        <v>654</v>
      </c>
    </row>
    <row r="62" spans="1:48">
      <c r="A62" s="185" t="s">
        <v>16</v>
      </c>
      <c r="B62" s="89" t="s">
        <v>269</v>
      </c>
      <c r="C62" s="89" t="s">
        <v>270</v>
      </c>
      <c r="D62" s="102">
        <f t="shared" si="21"/>
        <v>10300.552873773209</v>
      </c>
      <c r="E62" s="102">
        <f t="shared" si="21"/>
        <v>8871.1579824850141</v>
      </c>
      <c r="F62" s="24">
        <f>'[6]TS BYDem'!$J16</f>
        <v>10.30055287377321</v>
      </c>
      <c r="G62" s="87">
        <f>'[6]TS BYDem'!$O16</f>
        <v>8.8711579824850144</v>
      </c>
      <c r="J62" s="86"/>
      <c r="K62" s="91">
        <v>3</v>
      </c>
      <c r="L62" s="177" t="s">
        <v>632</v>
      </c>
      <c r="M62" s="178">
        <v>-0.37</v>
      </c>
      <c r="N62" s="178">
        <v>-0.5</v>
      </c>
      <c r="O62" s="178">
        <v>-0.2</v>
      </c>
    </row>
    <row r="63" spans="1:48">
      <c r="A63" s="185" t="s">
        <v>16</v>
      </c>
      <c r="B63" s="89" t="s">
        <v>268</v>
      </c>
      <c r="C63" s="89" t="s">
        <v>221</v>
      </c>
      <c r="D63" s="102">
        <f t="shared" si="21"/>
        <v>3559.3512487513526</v>
      </c>
      <c r="E63" s="102">
        <f t="shared" si="21"/>
        <v>3065.4245097100388</v>
      </c>
      <c r="F63" s="24">
        <f>'[6]TS BYDem'!$J17</f>
        <v>3.5593512487513528</v>
      </c>
      <c r="G63" s="87">
        <f>'[6]TS BYDem'!$O17</f>
        <v>3.0654245097100388</v>
      </c>
      <c r="J63" s="86"/>
      <c r="K63" s="87"/>
    </row>
    <row r="64" spans="1:48">
      <c r="A64" s="185" t="s">
        <v>16</v>
      </c>
      <c r="B64" s="89" t="s">
        <v>0</v>
      </c>
      <c r="C64" s="89" t="s">
        <v>119</v>
      </c>
      <c r="D64" s="102">
        <f t="shared" si="21"/>
        <v>18760.184357078931</v>
      </c>
      <c r="E64" s="102">
        <f t="shared" si="21"/>
        <v>16999.241745794043</v>
      </c>
      <c r="F64" s="24">
        <f>'[6]TS BYDem'!$J18</f>
        <v>18.760184357078931</v>
      </c>
      <c r="G64" s="87">
        <f>'[6]TS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-0.25</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732.38878427087093</v>
      </c>
      <c r="I70" s="150">
        <f t="shared" si="24"/>
        <v>732.38878427087093</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850.78970011645561</v>
      </c>
      <c r="T70" s="8" cm="1">
        <f t="array" ref="T70">IF(T$8=-1,U70,IF(T$8=99,S70,IF(T$8=0,INDEX($E70:$I70,0,T$6),(INDEX($E70:$I70,0,T$8+1)-INDEX($E70:$I70,0,T$8))/(INDEX($D$5:$H$5,0,T$8+1)-INDEX($D$5:$H$5,0,T$8))+S70)))</f>
        <v>837.63404280027953</v>
      </c>
      <c r="U70" s="8" cm="1">
        <f t="array" ref="U70">IF(U$8=-1,V70,IF(U$8=99,T70,IF(U$8=0,INDEX($E70:$I70,0,U$6),(INDEX($E70:$I70,0,U$8+1)-INDEX($E70:$I70,0,U$8))/(INDEX($D$5:$H$5,0,U$8+1)-INDEX($D$5:$H$5,0,U$8))+T70)))</f>
        <v>824.47838548410346</v>
      </c>
      <c r="V70" s="8" cm="1">
        <f t="array" ref="V70">IF(V$8=-1,W70,IF(V$8=99,U70,IF(V$8=0,INDEX($E70:$I70,0,V$6),(INDEX($E70:$I70,0,V$8+1)-INDEX($E70:$I70,0,V$8))/(INDEX($D$5:$H$5,0,V$8+1)-INDEX($D$5:$H$5,0,V$8))+U70)))</f>
        <v>811.32272816792738</v>
      </c>
      <c r="W70" s="8" cm="1">
        <f t="array" ref="W70">IF(W$8=-1,X70,IF(W$8=99,V70,IF(W$8=0,INDEX($E70:$I70,0,W$6),(INDEX($E70:$I70,0,W$8+1)-INDEX($E70:$I70,0,W$8))/(INDEX($D$5:$H$5,0,W$8+1)-INDEX($D$5:$H$5,0,W$8))+V70)))</f>
        <v>798.1670708517513</v>
      </c>
      <c r="X70" s="8" cm="1">
        <f t="array" ref="X70">IF(X$8=-1,Y70,IF(X$8=99,W70,IF(X$8=0,INDEX($E70:$I70,0,X$6),(INDEX($E70:$I70,0,X$8+1)-INDEX($E70:$I70,0,X$8))/(INDEX($D$5:$H$5,0,X$8+1)-INDEX($D$5:$H$5,0,X$8))+W70)))</f>
        <v>785.01141353557523</v>
      </c>
      <c r="Y70" s="8" cm="1">
        <f t="array" ref="Y70">IF(Y$8=-1,Z70,IF(Y$8=99,X70,IF(Y$8=0,INDEX($E70:$I70,0,Y$6),(INDEX($E70:$I70,0,Y$8+1)-INDEX($E70:$I70,0,Y$8))/(INDEX($D$5:$H$5,0,Y$8+1)-INDEX($D$5:$H$5,0,Y$8))+X70)))</f>
        <v>771.85575621939915</v>
      </c>
      <c r="Z70" s="8" cm="1">
        <f t="array" ref="Z70">IF(Z$8=-1,AA70,IF(Z$8=99,Y70,IF(Z$8=0,INDEX($E70:$I70,0,Z$6),(INDEX($E70:$I70,0,Z$8+1)-INDEX($E70:$I70,0,Z$8))/(INDEX($D$5:$H$5,0,Z$8+1)-INDEX($D$5:$H$5,0,Z$8))+Y70)))</f>
        <v>758.70009890322308</v>
      </c>
      <c r="AA70" s="8" cm="1">
        <f t="array" ref="AA70">IF(AA$8=-1,AB70,IF(AA$8=99,Z70,IF(AA$8=0,INDEX($E70:$I70,0,AA$6),(INDEX($E70:$I70,0,AA$8+1)-INDEX($E70:$I70,0,AA$8))/(INDEX($D$5:$H$5,0,AA$8+1)-INDEX($D$5:$H$5,0,AA$8))+Z70)))</f>
        <v>745.544441587047</v>
      </c>
      <c r="AB70" s="8" cm="1">
        <f t="array" ref="AB70">IF(AB$8=-1,AC70,IF(AB$8=99,AA70,IF(AB$8=0,INDEX($E70:$I70,0,AB$6),(INDEX($E70:$I70,0,AB$8+1)-INDEX($E70:$I70,0,AB$8))/(INDEX($D$5:$H$5,0,AB$8+1)-INDEX($D$5:$H$5,0,AB$8))+AA70)))</f>
        <v>732.38878427087093</v>
      </c>
      <c r="AC70" s="8" cm="1">
        <f t="array" ref="AC70">IF(AC$8=-1,AD70,IF(AC$8=99,AB70,IF(AC$8=0,INDEX($E70:$I70,0,AC$6),(INDEX($E70:$I70,0,AC$8+1)-INDEX($E70:$I70,0,AC$8))/(INDEX($D$5:$H$5,0,AC$8+1)-INDEX($D$5:$H$5,0,AC$8))+AB70)))</f>
        <v>732.38878427087093</v>
      </c>
      <c r="AD70" s="8" cm="1">
        <f t="array" ref="AD70">IF(AD$8=-1,AE70,IF(AD$8=99,AC70,IF(AD$8=0,INDEX($E70:$I70,0,AD$6),(INDEX($E70:$I70,0,AD$8+1)-INDEX($E70:$I70,0,AD$8))/(INDEX($D$5:$H$5,0,AD$8+1)-INDEX($D$5:$H$5,0,AD$8))+AC70)))</f>
        <v>732.38878427087093</v>
      </c>
      <c r="AE70" s="8" cm="1">
        <f t="array" ref="AE70">IF(AE$8=-1,AF70,IF(AE$8=99,AD70,IF(AE$8=0,INDEX($E70:$I70,0,AE$6),(INDEX($E70:$I70,0,AE$8+1)-INDEX($E70:$I70,0,AE$8))/(INDEX($D$5:$H$5,0,AE$8+1)-INDEX($D$5:$H$5,0,AE$8))+AD70)))</f>
        <v>732.38878427087093</v>
      </c>
      <c r="AF70" s="8" cm="1">
        <f t="array" ref="AF70">IF(AF$8=-1,AG70,IF(AF$8=99,AE70,IF(AF$8=0,INDEX($E70:$I70,0,AF$6),(INDEX($E70:$I70,0,AF$8+1)-INDEX($E70:$I70,0,AF$8))/(INDEX($D$5:$H$5,0,AF$8+1)-INDEX($D$5:$H$5,0,AF$8))+AE70)))</f>
        <v>732.38878427087093</v>
      </c>
      <c r="AG70" s="8" cm="1">
        <f t="array" ref="AG70">IF(AG$8=-1,AH70,IF(AG$8=99,AF70,IF(AG$8=0,INDEX($E70:$I70,0,AG$6),(INDEX($E70:$I70,0,AG$8+1)-INDEX($E70:$I70,0,AG$8))/(INDEX($D$5:$H$5,0,AG$8+1)-INDEX($D$5:$H$5,0,AG$8))+AF70)))</f>
        <v>732.38878427087093</v>
      </c>
      <c r="AH70" s="8" cm="1">
        <f t="array" ref="AH70">IF(AH$8=-1,AI70,IF(AH$8=99,AG70,IF(AH$8=0,INDEX($E70:$I70,0,AH$6),(INDEX($E70:$I70,0,AH$8+1)-INDEX($E70:$I70,0,AH$8))/(INDEX($D$5:$H$5,0,AH$8+1)-INDEX($D$5:$H$5,0,AH$8))+AG70)))</f>
        <v>732.38878427087093</v>
      </c>
      <c r="AI70" s="8" cm="1">
        <f t="array" ref="AI70">IF(AI$8=-1,AJ70,IF(AI$8=99,AH70,IF(AI$8=0,INDEX($E70:$I70,0,AI$6),(INDEX($E70:$I70,0,AI$8+1)-INDEX($E70:$I70,0,AI$8))/(INDEX($D$5:$H$5,0,AI$8+1)-INDEX($D$5:$H$5,0,AI$8))+AH70)))</f>
        <v>732.38878427087093</v>
      </c>
      <c r="AJ70" s="8" cm="1">
        <f t="array" ref="AJ70">IF(AJ$8=-1,AK70,IF(AJ$8=99,AI70,IF(AJ$8=0,INDEX($E70:$I70,0,AJ$6),(INDEX($E70:$I70,0,AJ$8+1)-INDEX($E70:$I70,0,AJ$8))/(INDEX($D$5:$H$5,0,AJ$8+1)-INDEX($D$5:$H$5,0,AJ$8))+AI70)))</f>
        <v>732.38878427087093</v>
      </c>
      <c r="AK70" s="8" cm="1">
        <f t="array" ref="AK70">IF(AK$8=-1,AL70,IF(AK$8=99,AJ70,IF(AK$8=0,INDEX($E70:$I70,0,AK$6),(INDEX($E70:$I70,0,AK$8+1)-INDEX($E70:$I70,0,AK$8))/(INDEX($D$5:$H$5,0,AK$8+1)-INDEX($D$5:$H$5,0,AK$8))+AJ70)))</f>
        <v>732.38878427087093</v>
      </c>
      <c r="AL70" s="8" cm="1">
        <f t="array" ref="AL70">IF(AL$8=-1,AM70,IF(AL$8=99,AK70,IF(AL$8=0,INDEX($E70:$I70,0,AL$6),(INDEX($E70:$I70,0,AL$8+1)-INDEX($E70:$I70,0,AL$8))/(INDEX($D$5:$H$5,0,AL$8+1)-INDEX($D$5:$H$5,0,AL$8))+AK70)))</f>
        <v>732.38878427087093</v>
      </c>
      <c r="AM70" s="8" cm="1">
        <f t="array" ref="AM70">IF(AM$8=-1,AN70,IF(AM$8=99,AL70,IF(AM$8=0,INDEX($E70:$I70,0,AM$6),(INDEX($E70:$I70,0,AM$8+1)-INDEX($E70:$I70,0,AM$8))/(INDEX($D$5:$H$5,0,AM$8+1)-INDEX($D$5:$H$5,0,AM$8))+AL70)))</f>
        <v>732.38878427087093</v>
      </c>
      <c r="AN70" s="8" cm="1">
        <f t="array" ref="AN70">IF(AN$8=-1,AO70,IF(AN$8=99,AM70,IF(AN$8=0,INDEX($E70:$I70,0,AN$6),(INDEX($E70:$I70,0,AN$8+1)-INDEX($E70:$I70,0,AN$8))/(INDEX($D$5:$H$5,0,AN$8+1)-INDEX($D$5:$H$5,0,AN$8))+AM70)))</f>
        <v>732.38878427087093</v>
      </c>
      <c r="AO70" s="8" cm="1">
        <f t="array" ref="AO70">IF(AO$8=-1,AP70,IF(AO$8=99,AN70,IF(AO$8=0,INDEX($E70:$I70,0,AO$6),(INDEX($E70:$I70,0,AO$8+1)-INDEX($E70:$I70,0,AO$8))/(INDEX($D$5:$H$5,0,AO$8+1)-INDEX($D$5:$H$5,0,AO$8))+AN70)))</f>
        <v>732.38878427087093</v>
      </c>
      <c r="AP70" s="8" cm="1">
        <f t="array" ref="AP70">IF(AP$8=-1,AQ70,IF(AP$8=99,AO70,IF(AP$8=0,INDEX($E70:$I70,0,AP$6),(INDEX($E70:$I70,0,AP$8+1)-INDEX($E70:$I70,0,AP$8))/(INDEX($D$5:$H$5,0,AP$8+1)-INDEX($D$5:$H$5,0,AP$8))+AO70)))</f>
        <v>732.38878427087093</v>
      </c>
      <c r="AQ70" s="8" cm="1">
        <f t="array" ref="AQ70">IF(AQ$8=-1,AR70,IF(AQ$8=99,AP70,IF(AQ$8=0,INDEX($E70:$I70,0,AQ$6),(INDEX($E70:$I70,0,AQ$8+1)-INDEX($E70:$I70,0,AQ$8))/(INDEX($D$5:$H$5,0,AQ$8+1)-INDEX($D$5:$H$5,0,AQ$8))+AP70)))</f>
        <v>732.38878427087093</v>
      </c>
      <c r="AR70" s="8" cm="1">
        <f t="array" ref="AR70">IF(AR$8=-1,AS70,IF(AR$8=99,AQ70,IF(AR$8=0,INDEX($E70:$I70,0,AR$6),(INDEX($E70:$I70,0,AR$8+1)-INDEX($E70:$I70,0,AR$8))/(INDEX($D$5:$H$5,0,AR$8+1)-INDEX($D$5:$H$5,0,AR$8))+AQ70)))</f>
        <v>732.38878427087093</v>
      </c>
      <c r="AS70" s="8" cm="1">
        <f t="array" ref="AS70">IF(AS$8=-1,AT70,IF(AS$8=99,AR70,IF(AS$8=0,INDEX($E70:$I70,0,AS$6),(INDEX($E70:$I70,0,AS$8+1)-INDEX($E70:$I70,0,AS$8))/(INDEX($D$5:$H$5,0,AS$8+1)-INDEX($D$5:$H$5,0,AS$8))+AR70)))</f>
        <v>732.38878427087093</v>
      </c>
      <c r="AT70" s="8" cm="1">
        <f t="array" ref="AT70">IF(AT$8=-1,AU70,IF(AT$8=99,AS70,IF(AT$8=0,INDEX($E70:$I70,0,AT$6),(INDEX($E70:$I70,0,AT$8+1)-INDEX($E70:$I70,0,AT$8))/(INDEX($D$5:$H$5,0,AT$8+1)-INDEX($D$5:$H$5,0,AT$8))+AS70)))</f>
        <v>732.38878427087093</v>
      </c>
      <c r="AU70" s="8" cm="1">
        <f t="array" ref="AU70">IF(AU$8=-1,AV70,IF(AU$8=99,AT70,IF(AU$8=0,INDEX($E70:$I70,0,AU$6),(INDEX($E70:$I70,0,AU$8+1)-INDEX($E70:$I70,0,AU$8))/(INDEX($D$5:$H$5,0,AU$8+1)-INDEX($D$5:$H$5,0,AU$8))+AT70)))</f>
        <v>732.38878427087093</v>
      </c>
      <c r="AV70" s="8" cm="1">
        <f t="array" ref="AV70">IF(AV$8=-1,AW70,IF(AV$8=99,AU70,IF(AV$8=0,INDEX($E70:$I70,0,AV$6),(INDEX($E70:$I70,0,AV$8+1)-INDEX($E70:$I70,0,AV$8))/(INDEX($D$5:$H$5,0,AV$8+1)-INDEX($D$5:$H$5,0,AV$8))+AU70)))</f>
        <v>732.38878427087093</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51.320385725818895</v>
      </c>
      <c r="I71" s="150">
        <f t="shared" si="24"/>
        <v>51.320385725818895</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79.284213189890195</v>
      </c>
      <c r="T71" s="8" cm="1">
        <f t="array" ref="T71">IF(T$8=-1,U71,IF(T$8=99,S71,IF(T$8=0,INDEX($E71:$I71,0,T$6),(INDEX($E71:$I71,0,T$8+1)-INDEX($E71:$I71,0,T$8))/(INDEX($D$5:$H$5,0,T$8+1)-INDEX($D$5:$H$5,0,T$8))+S71)))</f>
        <v>76.177121249437832</v>
      </c>
      <c r="U71" s="8" cm="1">
        <f t="array" ref="U71">IF(U$8=-1,V71,IF(U$8=99,T71,IF(U$8=0,INDEX($E71:$I71,0,U$6),(INDEX($E71:$I71,0,U$8+1)-INDEX($E71:$I71,0,U$8))/(INDEX($D$5:$H$5,0,U$8+1)-INDEX($D$5:$H$5,0,U$8))+T71)))</f>
        <v>73.070029308985468</v>
      </c>
      <c r="V71" s="8" cm="1">
        <f t="array" ref="V71">IF(V$8=-1,W71,IF(V$8=99,U71,IF(V$8=0,INDEX($E71:$I71,0,V$6),(INDEX($E71:$I71,0,V$8+1)-INDEX($E71:$I71,0,V$8))/(INDEX($D$5:$H$5,0,V$8+1)-INDEX($D$5:$H$5,0,V$8))+U71)))</f>
        <v>69.962937368533105</v>
      </c>
      <c r="W71" s="8" cm="1">
        <f t="array" ref="W71">IF(W$8=-1,X71,IF(W$8=99,V71,IF(W$8=0,INDEX($E71:$I71,0,W$6),(INDEX($E71:$I71,0,W$8+1)-INDEX($E71:$I71,0,W$8))/(INDEX($D$5:$H$5,0,W$8+1)-INDEX($D$5:$H$5,0,W$8))+V71)))</f>
        <v>66.855845428080741</v>
      </c>
      <c r="X71" s="8" cm="1">
        <f t="array" ref="X71">IF(X$8=-1,Y71,IF(X$8=99,W71,IF(X$8=0,INDEX($E71:$I71,0,X$6),(INDEX($E71:$I71,0,X$8+1)-INDEX($E71:$I71,0,X$8))/(INDEX($D$5:$H$5,0,X$8+1)-INDEX($D$5:$H$5,0,X$8))+W71)))</f>
        <v>63.748753487628377</v>
      </c>
      <c r="Y71" s="8" cm="1">
        <f t="array" ref="Y71">IF(Y$8=-1,Z71,IF(Y$8=99,X71,IF(Y$8=0,INDEX($E71:$I71,0,Y$6),(INDEX($E71:$I71,0,Y$8+1)-INDEX($E71:$I71,0,Y$8))/(INDEX($D$5:$H$5,0,Y$8+1)-INDEX($D$5:$H$5,0,Y$8))+X71)))</f>
        <v>60.641661547176014</v>
      </c>
      <c r="Z71" s="8" cm="1">
        <f t="array" ref="Z71">IF(Z$8=-1,AA71,IF(Z$8=99,Y71,IF(Z$8=0,INDEX($E71:$I71,0,Z$6),(INDEX($E71:$I71,0,Z$8+1)-INDEX($E71:$I71,0,Z$8))/(INDEX($D$5:$H$5,0,Z$8+1)-INDEX($D$5:$H$5,0,Z$8))+Y71)))</f>
        <v>57.53456960672365</v>
      </c>
      <c r="AA71" s="8" cm="1">
        <f t="array" ref="AA71">IF(AA$8=-1,AB71,IF(AA$8=99,Z71,IF(AA$8=0,INDEX($E71:$I71,0,AA$6),(INDEX($E71:$I71,0,AA$8+1)-INDEX($E71:$I71,0,AA$8))/(INDEX($D$5:$H$5,0,AA$8+1)-INDEX($D$5:$H$5,0,AA$8))+Z71)))</f>
        <v>54.427477666271287</v>
      </c>
      <c r="AB71" s="8" cm="1">
        <f t="array" ref="AB71">IF(AB$8=-1,AC71,IF(AB$8=99,AA71,IF(AB$8=0,INDEX($E71:$I71,0,AB$6),(INDEX($E71:$I71,0,AB$8+1)-INDEX($E71:$I71,0,AB$8))/(INDEX($D$5:$H$5,0,AB$8+1)-INDEX($D$5:$H$5,0,AB$8))+AA71)))</f>
        <v>51.320385725818895</v>
      </c>
      <c r="AC71" s="8" cm="1">
        <f t="array" ref="AC71">IF(AC$8=-1,AD71,IF(AC$8=99,AB71,IF(AC$8=0,INDEX($E71:$I71,0,AC$6),(INDEX($E71:$I71,0,AC$8+1)-INDEX($E71:$I71,0,AC$8))/(INDEX($D$5:$H$5,0,AC$8+1)-INDEX($D$5:$H$5,0,AC$8))+AB71)))</f>
        <v>51.320385725818895</v>
      </c>
      <c r="AD71" s="8" cm="1">
        <f t="array" ref="AD71">IF(AD$8=-1,AE71,IF(AD$8=99,AC71,IF(AD$8=0,INDEX($E71:$I71,0,AD$6),(INDEX($E71:$I71,0,AD$8+1)-INDEX($E71:$I71,0,AD$8))/(INDEX($D$5:$H$5,0,AD$8+1)-INDEX($D$5:$H$5,0,AD$8))+AC71)))</f>
        <v>51.320385725818895</v>
      </c>
      <c r="AE71" s="8" cm="1">
        <f t="array" ref="AE71">IF(AE$8=-1,AF71,IF(AE$8=99,AD71,IF(AE$8=0,INDEX($E71:$I71,0,AE$6),(INDEX($E71:$I71,0,AE$8+1)-INDEX($E71:$I71,0,AE$8))/(INDEX($D$5:$H$5,0,AE$8+1)-INDEX($D$5:$H$5,0,AE$8))+AD71)))</f>
        <v>51.320385725818895</v>
      </c>
      <c r="AF71" s="8" cm="1">
        <f t="array" ref="AF71">IF(AF$8=-1,AG71,IF(AF$8=99,AE71,IF(AF$8=0,INDEX($E71:$I71,0,AF$6),(INDEX($E71:$I71,0,AF$8+1)-INDEX($E71:$I71,0,AF$8))/(INDEX($D$5:$H$5,0,AF$8+1)-INDEX($D$5:$H$5,0,AF$8))+AE71)))</f>
        <v>51.320385725818895</v>
      </c>
      <c r="AG71" s="8" cm="1">
        <f t="array" ref="AG71">IF(AG$8=-1,AH71,IF(AG$8=99,AF71,IF(AG$8=0,INDEX($E71:$I71,0,AG$6),(INDEX($E71:$I71,0,AG$8+1)-INDEX($E71:$I71,0,AG$8))/(INDEX($D$5:$H$5,0,AG$8+1)-INDEX($D$5:$H$5,0,AG$8))+AF71)))</f>
        <v>51.320385725818895</v>
      </c>
      <c r="AH71" s="8" cm="1">
        <f t="array" ref="AH71">IF(AH$8=-1,AI71,IF(AH$8=99,AG71,IF(AH$8=0,INDEX($E71:$I71,0,AH$6),(INDEX($E71:$I71,0,AH$8+1)-INDEX($E71:$I71,0,AH$8))/(INDEX($D$5:$H$5,0,AH$8+1)-INDEX($D$5:$H$5,0,AH$8))+AG71)))</f>
        <v>51.320385725818895</v>
      </c>
      <c r="AI71" s="8" cm="1">
        <f t="array" ref="AI71">IF(AI$8=-1,AJ71,IF(AI$8=99,AH71,IF(AI$8=0,INDEX($E71:$I71,0,AI$6),(INDEX($E71:$I71,0,AI$8+1)-INDEX($E71:$I71,0,AI$8))/(INDEX($D$5:$H$5,0,AI$8+1)-INDEX($D$5:$H$5,0,AI$8))+AH71)))</f>
        <v>51.320385725818895</v>
      </c>
      <c r="AJ71" s="8" cm="1">
        <f t="array" ref="AJ71">IF(AJ$8=-1,AK71,IF(AJ$8=99,AI71,IF(AJ$8=0,INDEX($E71:$I71,0,AJ$6),(INDEX($E71:$I71,0,AJ$8+1)-INDEX($E71:$I71,0,AJ$8))/(INDEX($D$5:$H$5,0,AJ$8+1)-INDEX($D$5:$H$5,0,AJ$8))+AI71)))</f>
        <v>51.320385725818895</v>
      </c>
      <c r="AK71" s="8" cm="1">
        <f t="array" ref="AK71">IF(AK$8=-1,AL71,IF(AK$8=99,AJ71,IF(AK$8=0,INDEX($E71:$I71,0,AK$6),(INDEX($E71:$I71,0,AK$8+1)-INDEX($E71:$I71,0,AK$8))/(INDEX($D$5:$H$5,0,AK$8+1)-INDEX($D$5:$H$5,0,AK$8))+AJ71)))</f>
        <v>51.320385725818895</v>
      </c>
      <c r="AL71" s="8" cm="1">
        <f t="array" ref="AL71">IF(AL$8=-1,AM71,IF(AL$8=99,AK71,IF(AL$8=0,INDEX($E71:$I71,0,AL$6),(INDEX($E71:$I71,0,AL$8+1)-INDEX($E71:$I71,0,AL$8))/(INDEX($D$5:$H$5,0,AL$8+1)-INDEX($D$5:$H$5,0,AL$8))+AK71)))</f>
        <v>51.320385725818895</v>
      </c>
      <c r="AM71" s="8" cm="1">
        <f t="array" ref="AM71">IF(AM$8=-1,AN71,IF(AM$8=99,AL71,IF(AM$8=0,INDEX($E71:$I71,0,AM$6),(INDEX($E71:$I71,0,AM$8+1)-INDEX($E71:$I71,0,AM$8))/(INDEX($D$5:$H$5,0,AM$8+1)-INDEX($D$5:$H$5,0,AM$8))+AL71)))</f>
        <v>51.320385725818895</v>
      </c>
      <c r="AN71" s="8" cm="1">
        <f t="array" ref="AN71">IF(AN$8=-1,AO71,IF(AN$8=99,AM71,IF(AN$8=0,INDEX($E71:$I71,0,AN$6),(INDEX($E71:$I71,0,AN$8+1)-INDEX($E71:$I71,0,AN$8))/(INDEX($D$5:$H$5,0,AN$8+1)-INDEX($D$5:$H$5,0,AN$8))+AM71)))</f>
        <v>51.320385725818895</v>
      </c>
      <c r="AO71" s="8" cm="1">
        <f t="array" ref="AO71">IF(AO$8=-1,AP71,IF(AO$8=99,AN71,IF(AO$8=0,INDEX($E71:$I71,0,AO$6),(INDEX($E71:$I71,0,AO$8+1)-INDEX($E71:$I71,0,AO$8))/(INDEX($D$5:$H$5,0,AO$8+1)-INDEX($D$5:$H$5,0,AO$8))+AN71)))</f>
        <v>51.320385725818895</v>
      </c>
      <c r="AP71" s="8" cm="1">
        <f t="array" ref="AP71">IF(AP$8=-1,AQ71,IF(AP$8=99,AO71,IF(AP$8=0,INDEX($E71:$I71,0,AP$6),(INDEX($E71:$I71,0,AP$8+1)-INDEX($E71:$I71,0,AP$8))/(INDEX($D$5:$H$5,0,AP$8+1)-INDEX($D$5:$H$5,0,AP$8))+AO71)))</f>
        <v>51.320385725818895</v>
      </c>
      <c r="AQ71" s="8" cm="1">
        <f t="array" ref="AQ71">IF(AQ$8=-1,AR71,IF(AQ$8=99,AP71,IF(AQ$8=0,INDEX($E71:$I71,0,AQ$6),(INDEX($E71:$I71,0,AQ$8+1)-INDEX($E71:$I71,0,AQ$8))/(INDEX($D$5:$H$5,0,AQ$8+1)-INDEX($D$5:$H$5,0,AQ$8))+AP71)))</f>
        <v>51.320385725818895</v>
      </c>
      <c r="AR71" s="8" cm="1">
        <f t="array" ref="AR71">IF(AR$8=-1,AS71,IF(AR$8=99,AQ71,IF(AR$8=0,INDEX($E71:$I71,0,AR$6),(INDEX($E71:$I71,0,AR$8+1)-INDEX($E71:$I71,0,AR$8))/(INDEX($D$5:$H$5,0,AR$8+1)-INDEX($D$5:$H$5,0,AR$8))+AQ71)))</f>
        <v>51.320385725818895</v>
      </c>
      <c r="AS71" s="8" cm="1">
        <f t="array" ref="AS71">IF(AS$8=-1,AT71,IF(AS$8=99,AR71,IF(AS$8=0,INDEX($E71:$I71,0,AS$6),(INDEX($E71:$I71,0,AS$8+1)-INDEX($E71:$I71,0,AS$8))/(INDEX($D$5:$H$5,0,AS$8+1)-INDEX($D$5:$H$5,0,AS$8))+AR71)))</f>
        <v>51.320385725818895</v>
      </c>
      <c r="AT71" s="8" cm="1">
        <f t="array" ref="AT71">IF(AT$8=-1,AU71,IF(AT$8=99,AS71,IF(AT$8=0,INDEX($E71:$I71,0,AT$6),(INDEX($E71:$I71,0,AT$8+1)-INDEX($E71:$I71,0,AT$8))/(INDEX($D$5:$H$5,0,AT$8+1)-INDEX($D$5:$H$5,0,AT$8))+AS71)))</f>
        <v>51.320385725818895</v>
      </c>
      <c r="AU71" s="8" cm="1">
        <f t="array" ref="AU71">IF(AU$8=-1,AV71,IF(AU$8=99,AT71,IF(AU$8=0,INDEX($E71:$I71,0,AU$6),(INDEX($E71:$I71,0,AU$8+1)-INDEX($E71:$I71,0,AU$8))/(INDEX($D$5:$H$5,0,AU$8+1)-INDEX($D$5:$H$5,0,AU$8))+AT71)))</f>
        <v>51.320385725818895</v>
      </c>
      <c r="AV71" s="8" cm="1">
        <f t="array" ref="AV71">IF(AV$8=-1,AW71,IF(AV$8=99,AU71,IF(AV$8=0,INDEX($E71:$I71,0,AV$6),(INDEX($E71:$I71,0,AV$8+1)-INDEX($E71:$I71,0,AV$8))/(INDEX($D$5:$H$5,0,AV$8+1)-INDEX($D$5:$H$5,0,AV$8))+AU71)))</f>
        <v>51.320385725818895</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51.307115321680996</v>
      </c>
      <c r="I72" s="150">
        <f t="shared" si="24"/>
        <v>51.307115321680996</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58.479641799951814</v>
      </c>
      <c r="T72" s="8" cm="1">
        <f t="array" ref="T72">IF(T$8=-1,U72,IF(T$8=99,S72,IF(T$8=0,INDEX($E72:$I72,0,T$6),(INDEX($E72:$I72,0,T$8+1)-INDEX($E72:$I72,0,T$8))/(INDEX($D$5:$H$5,0,T$8+1)-INDEX($D$5:$H$5,0,T$8))+S72)))</f>
        <v>57.682694413477279</v>
      </c>
      <c r="U72" s="8" cm="1">
        <f t="array" ref="U72">IF(U$8=-1,V72,IF(U$8=99,T72,IF(U$8=0,INDEX($E72:$I72,0,U$6),(INDEX($E72:$I72,0,U$8+1)-INDEX($E72:$I72,0,U$8))/(INDEX($D$5:$H$5,0,U$8+1)-INDEX($D$5:$H$5,0,U$8))+T72)))</f>
        <v>56.885747027002743</v>
      </c>
      <c r="V72" s="8" cm="1">
        <f t="array" ref="V72">IF(V$8=-1,W72,IF(V$8=99,U72,IF(V$8=0,INDEX($E72:$I72,0,V$6),(INDEX($E72:$I72,0,V$8+1)-INDEX($E72:$I72,0,V$8))/(INDEX($D$5:$H$5,0,V$8+1)-INDEX($D$5:$H$5,0,V$8))+U72)))</f>
        <v>56.088799640528208</v>
      </c>
      <c r="W72" s="8" cm="1">
        <f t="array" ref="W72">IF(W$8=-1,X72,IF(W$8=99,V72,IF(W$8=0,INDEX($E72:$I72,0,W$6),(INDEX($E72:$I72,0,W$8+1)-INDEX($E72:$I72,0,W$8))/(INDEX($D$5:$H$5,0,W$8+1)-INDEX($D$5:$H$5,0,W$8))+V72)))</f>
        <v>55.291852254053673</v>
      </c>
      <c r="X72" s="8" cm="1">
        <f t="array" ref="X72">IF(X$8=-1,Y72,IF(X$8=99,W72,IF(X$8=0,INDEX($E72:$I72,0,X$6),(INDEX($E72:$I72,0,X$8+1)-INDEX($E72:$I72,0,X$8))/(INDEX($D$5:$H$5,0,X$8+1)-INDEX($D$5:$H$5,0,X$8))+W72)))</f>
        <v>54.494904867579137</v>
      </c>
      <c r="Y72" s="8" cm="1">
        <f t="array" ref="Y72">IF(Y$8=-1,Z72,IF(Y$8=99,X72,IF(Y$8=0,INDEX($E72:$I72,0,Y$6),(INDEX($E72:$I72,0,Y$8+1)-INDEX($E72:$I72,0,Y$8))/(INDEX($D$5:$H$5,0,Y$8+1)-INDEX($D$5:$H$5,0,Y$8))+X72)))</f>
        <v>53.697957481104602</v>
      </c>
      <c r="Z72" s="8" cm="1">
        <f t="array" ref="Z72">IF(Z$8=-1,AA72,IF(Z$8=99,Y72,IF(Z$8=0,INDEX($E72:$I72,0,Z$6),(INDEX($E72:$I72,0,Z$8+1)-INDEX($E72:$I72,0,Z$8))/(INDEX($D$5:$H$5,0,Z$8+1)-INDEX($D$5:$H$5,0,Z$8))+Y72)))</f>
        <v>52.901010094630067</v>
      </c>
      <c r="AA72" s="8" cm="1">
        <f t="array" ref="AA72">IF(AA$8=-1,AB72,IF(AA$8=99,Z72,IF(AA$8=0,INDEX($E72:$I72,0,AA$6),(INDEX($E72:$I72,0,AA$8+1)-INDEX($E72:$I72,0,AA$8))/(INDEX($D$5:$H$5,0,AA$8+1)-INDEX($D$5:$H$5,0,AA$8))+Z72)))</f>
        <v>52.104062708155531</v>
      </c>
      <c r="AB72" s="8" cm="1">
        <f t="array" ref="AB72">IF(AB$8=-1,AC72,IF(AB$8=99,AA72,IF(AB$8=0,INDEX($E72:$I72,0,AB$6),(INDEX($E72:$I72,0,AB$8+1)-INDEX($E72:$I72,0,AB$8))/(INDEX($D$5:$H$5,0,AB$8+1)-INDEX($D$5:$H$5,0,AB$8))+AA72)))</f>
        <v>51.307115321680996</v>
      </c>
      <c r="AC72" s="8" cm="1">
        <f t="array" ref="AC72">IF(AC$8=-1,AD72,IF(AC$8=99,AB72,IF(AC$8=0,INDEX($E72:$I72,0,AC$6),(INDEX($E72:$I72,0,AC$8+1)-INDEX($E72:$I72,0,AC$8))/(INDEX($D$5:$H$5,0,AC$8+1)-INDEX($D$5:$H$5,0,AC$8))+AB72)))</f>
        <v>51.307115321680996</v>
      </c>
      <c r="AD72" s="8" cm="1">
        <f t="array" ref="AD72">IF(AD$8=-1,AE72,IF(AD$8=99,AC72,IF(AD$8=0,INDEX($E72:$I72,0,AD$6),(INDEX($E72:$I72,0,AD$8+1)-INDEX($E72:$I72,0,AD$8))/(INDEX($D$5:$H$5,0,AD$8+1)-INDEX($D$5:$H$5,0,AD$8))+AC72)))</f>
        <v>51.307115321680996</v>
      </c>
      <c r="AE72" s="8" cm="1">
        <f t="array" ref="AE72">IF(AE$8=-1,AF72,IF(AE$8=99,AD72,IF(AE$8=0,INDEX($E72:$I72,0,AE$6),(INDEX($E72:$I72,0,AE$8+1)-INDEX($E72:$I72,0,AE$8))/(INDEX($D$5:$H$5,0,AE$8+1)-INDEX($D$5:$H$5,0,AE$8))+AD72)))</f>
        <v>51.307115321680996</v>
      </c>
      <c r="AF72" s="8" cm="1">
        <f t="array" ref="AF72">IF(AF$8=-1,AG72,IF(AF$8=99,AE72,IF(AF$8=0,INDEX($E72:$I72,0,AF$6),(INDEX($E72:$I72,0,AF$8+1)-INDEX($E72:$I72,0,AF$8))/(INDEX($D$5:$H$5,0,AF$8+1)-INDEX($D$5:$H$5,0,AF$8))+AE72)))</f>
        <v>51.307115321680996</v>
      </c>
      <c r="AG72" s="8" cm="1">
        <f t="array" ref="AG72">IF(AG$8=-1,AH72,IF(AG$8=99,AF72,IF(AG$8=0,INDEX($E72:$I72,0,AG$6),(INDEX($E72:$I72,0,AG$8+1)-INDEX($E72:$I72,0,AG$8))/(INDEX($D$5:$H$5,0,AG$8+1)-INDEX($D$5:$H$5,0,AG$8))+AF72)))</f>
        <v>51.307115321680996</v>
      </c>
      <c r="AH72" s="8" cm="1">
        <f t="array" ref="AH72">IF(AH$8=-1,AI72,IF(AH$8=99,AG72,IF(AH$8=0,INDEX($E72:$I72,0,AH$6),(INDEX($E72:$I72,0,AH$8+1)-INDEX($E72:$I72,0,AH$8))/(INDEX($D$5:$H$5,0,AH$8+1)-INDEX($D$5:$H$5,0,AH$8))+AG72)))</f>
        <v>51.307115321680996</v>
      </c>
      <c r="AI72" s="8" cm="1">
        <f t="array" ref="AI72">IF(AI$8=-1,AJ72,IF(AI$8=99,AH72,IF(AI$8=0,INDEX($E72:$I72,0,AI$6),(INDEX($E72:$I72,0,AI$8+1)-INDEX($E72:$I72,0,AI$8))/(INDEX($D$5:$H$5,0,AI$8+1)-INDEX($D$5:$H$5,0,AI$8))+AH72)))</f>
        <v>51.307115321680996</v>
      </c>
      <c r="AJ72" s="8" cm="1">
        <f t="array" ref="AJ72">IF(AJ$8=-1,AK72,IF(AJ$8=99,AI72,IF(AJ$8=0,INDEX($E72:$I72,0,AJ$6),(INDEX($E72:$I72,0,AJ$8+1)-INDEX($E72:$I72,0,AJ$8))/(INDEX($D$5:$H$5,0,AJ$8+1)-INDEX($D$5:$H$5,0,AJ$8))+AI72)))</f>
        <v>51.307115321680996</v>
      </c>
      <c r="AK72" s="8" cm="1">
        <f t="array" ref="AK72">IF(AK$8=-1,AL72,IF(AK$8=99,AJ72,IF(AK$8=0,INDEX($E72:$I72,0,AK$6),(INDEX($E72:$I72,0,AK$8+1)-INDEX($E72:$I72,0,AK$8))/(INDEX($D$5:$H$5,0,AK$8+1)-INDEX($D$5:$H$5,0,AK$8))+AJ72)))</f>
        <v>51.307115321680996</v>
      </c>
      <c r="AL72" s="8" cm="1">
        <f t="array" ref="AL72">IF(AL$8=-1,AM72,IF(AL$8=99,AK72,IF(AL$8=0,INDEX($E72:$I72,0,AL$6),(INDEX($E72:$I72,0,AL$8+1)-INDEX($E72:$I72,0,AL$8))/(INDEX($D$5:$H$5,0,AL$8+1)-INDEX($D$5:$H$5,0,AL$8))+AK72)))</f>
        <v>51.307115321680996</v>
      </c>
      <c r="AM72" s="8" cm="1">
        <f t="array" ref="AM72">IF(AM$8=-1,AN72,IF(AM$8=99,AL72,IF(AM$8=0,INDEX($E72:$I72,0,AM$6),(INDEX($E72:$I72,0,AM$8+1)-INDEX($E72:$I72,0,AM$8))/(INDEX($D$5:$H$5,0,AM$8+1)-INDEX($D$5:$H$5,0,AM$8))+AL72)))</f>
        <v>51.307115321680996</v>
      </c>
      <c r="AN72" s="8" cm="1">
        <f t="array" ref="AN72">IF(AN$8=-1,AO72,IF(AN$8=99,AM72,IF(AN$8=0,INDEX($E72:$I72,0,AN$6),(INDEX($E72:$I72,0,AN$8+1)-INDEX($E72:$I72,0,AN$8))/(INDEX($D$5:$H$5,0,AN$8+1)-INDEX($D$5:$H$5,0,AN$8))+AM72)))</f>
        <v>51.307115321680996</v>
      </c>
      <c r="AO72" s="8" cm="1">
        <f t="array" ref="AO72">IF(AO$8=-1,AP72,IF(AO$8=99,AN72,IF(AO$8=0,INDEX($E72:$I72,0,AO$6),(INDEX($E72:$I72,0,AO$8+1)-INDEX($E72:$I72,0,AO$8))/(INDEX($D$5:$H$5,0,AO$8+1)-INDEX($D$5:$H$5,0,AO$8))+AN72)))</f>
        <v>51.307115321680996</v>
      </c>
      <c r="AP72" s="8" cm="1">
        <f t="array" ref="AP72">IF(AP$8=-1,AQ72,IF(AP$8=99,AO72,IF(AP$8=0,INDEX($E72:$I72,0,AP$6),(INDEX($E72:$I72,0,AP$8+1)-INDEX($E72:$I72,0,AP$8))/(INDEX($D$5:$H$5,0,AP$8+1)-INDEX($D$5:$H$5,0,AP$8))+AO72)))</f>
        <v>51.307115321680996</v>
      </c>
      <c r="AQ72" s="8" cm="1">
        <f t="array" ref="AQ72">IF(AQ$8=-1,AR72,IF(AQ$8=99,AP72,IF(AQ$8=0,INDEX($E72:$I72,0,AQ$6),(INDEX($E72:$I72,0,AQ$8+1)-INDEX($E72:$I72,0,AQ$8))/(INDEX($D$5:$H$5,0,AQ$8+1)-INDEX($D$5:$H$5,0,AQ$8))+AP72)))</f>
        <v>51.307115321680996</v>
      </c>
      <c r="AR72" s="8" cm="1">
        <f t="array" ref="AR72">IF(AR$8=-1,AS72,IF(AR$8=99,AQ72,IF(AR$8=0,INDEX($E72:$I72,0,AR$6),(INDEX($E72:$I72,0,AR$8+1)-INDEX($E72:$I72,0,AR$8))/(INDEX($D$5:$H$5,0,AR$8+1)-INDEX($D$5:$H$5,0,AR$8))+AQ72)))</f>
        <v>51.307115321680996</v>
      </c>
      <c r="AS72" s="8" cm="1">
        <f t="array" ref="AS72">IF(AS$8=-1,AT72,IF(AS$8=99,AR72,IF(AS$8=0,INDEX($E72:$I72,0,AS$6),(INDEX($E72:$I72,0,AS$8+1)-INDEX($E72:$I72,0,AS$8))/(INDEX($D$5:$H$5,0,AS$8+1)-INDEX($D$5:$H$5,0,AS$8))+AR72)))</f>
        <v>51.307115321680996</v>
      </c>
      <c r="AT72" s="8" cm="1">
        <f t="array" ref="AT72">IF(AT$8=-1,AU72,IF(AT$8=99,AS72,IF(AT$8=0,INDEX($E72:$I72,0,AT$6),(INDEX($E72:$I72,0,AT$8+1)-INDEX($E72:$I72,0,AT$8))/(INDEX($D$5:$H$5,0,AT$8+1)-INDEX($D$5:$H$5,0,AT$8))+AS72)))</f>
        <v>51.307115321680996</v>
      </c>
      <c r="AU72" s="8" cm="1">
        <f t="array" ref="AU72">IF(AU$8=-1,AV72,IF(AU$8=99,AT72,IF(AU$8=0,INDEX($E72:$I72,0,AU$6),(INDEX($E72:$I72,0,AU$8+1)-INDEX($E72:$I72,0,AU$8))/(INDEX($D$5:$H$5,0,AU$8+1)-INDEX($D$5:$H$5,0,AU$8))+AT72)))</f>
        <v>51.307115321680996</v>
      </c>
      <c r="AV72" s="8" cm="1">
        <f t="array" ref="AV72">IF(AV$8=-1,AW72,IF(AV$8=99,AU72,IF(AV$8=0,INDEX($E72:$I72,0,AV$6),(INDEX($E72:$I72,0,AV$8+1)-INDEX($E72:$I72,0,AV$8))/(INDEX($D$5:$H$5,0,AV$8+1)-INDEX($D$5:$H$5,0,AV$8))+AU72)))</f>
        <v>51.307115321680996</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637.34735250712015</v>
      </c>
      <c r="I73" s="150">
        <f t="shared" si="24"/>
        <v>637.34735250712015</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740.38348832633324</v>
      </c>
      <c r="T73" s="8" cm="1">
        <f t="array" ref="T73">IF(T$8=-1,U73,IF(T$8=99,S73,IF(T$8=0,INDEX($E73:$I73,0,T$6),(INDEX($E73:$I73,0,T$8+1)-INDEX($E73:$I73,0,T$8))/(INDEX($D$5:$H$5,0,T$8+1)-INDEX($D$5:$H$5,0,T$8))+S73)))</f>
        <v>728.93502879086509</v>
      </c>
      <c r="U73" s="8" cm="1">
        <f t="array" ref="U73">IF(U$8=-1,V73,IF(U$8=99,T73,IF(U$8=0,INDEX($E73:$I73,0,U$6),(INDEX($E73:$I73,0,U$8+1)-INDEX($E73:$I73,0,U$8))/(INDEX($D$5:$H$5,0,U$8+1)-INDEX($D$5:$H$5,0,U$8))+T73)))</f>
        <v>717.48656925539694</v>
      </c>
      <c r="V73" s="8" cm="1">
        <f t="array" ref="V73">IF(V$8=-1,W73,IF(V$8=99,U73,IF(V$8=0,INDEX($E73:$I73,0,V$6),(INDEX($E73:$I73,0,V$8+1)-INDEX($E73:$I73,0,V$8))/(INDEX($D$5:$H$5,0,V$8+1)-INDEX($D$5:$H$5,0,V$8))+U73)))</f>
        <v>706.0381097199288</v>
      </c>
      <c r="W73" s="8" cm="1">
        <f t="array" ref="W73">IF(W$8=-1,X73,IF(W$8=99,V73,IF(W$8=0,INDEX($E73:$I73,0,W$6),(INDEX($E73:$I73,0,W$8+1)-INDEX($E73:$I73,0,W$8))/(INDEX($D$5:$H$5,0,W$8+1)-INDEX($D$5:$H$5,0,W$8))+V73)))</f>
        <v>694.58965018446065</v>
      </c>
      <c r="X73" s="8" cm="1">
        <f t="array" ref="X73">IF(X$8=-1,Y73,IF(X$8=99,W73,IF(X$8=0,INDEX($E73:$I73,0,X$6),(INDEX($E73:$I73,0,X$8+1)-INDEX($E73:$I73,0,X$8))/(INDEX($D$5:$H$5,0,X$8+1)-INDEX($D$5:$H$5,0,X$8))+W73)))</f>
        <v>683.14119064899251</v>
      </c>
      <c r="Y73" s="8" cm="1">
        <f t="array" ref="Y73">IF(Y$8=-1,Z73,IF(Y$8=99,X73,IF(Y$8=0,INDEX($E73:$I73,0,Y$6),(INDEX($E73:$I73,0,Y$8+1)-INDEX($E73:$I73,0,Y$8))/(INDEX($D$5:$H$5,0,Y$8+1)-INDEX($D$5:$H$5,0,Y$8))+X73)))</f>
        <v>671.69273111352436</v>
      </c>
      <c r="Z73" s="8" cm="1">
        <f t="array" ref="Z73">IF(Z$8=-1,AA73,IF(Z$8=99,Y73,IF(Z$8=0,INDEX($E73:$I73,0,Z$6),(INDEX($E73:$I73,0,Z$8+1)-INDEX($E73:$I73,0,Z$8))/(INDEX($D$5:$H$5,0,Z$8+1)-INDEX($D$5:$H$5,0,Z$8))+Y73)))</f>
        <v>660.24427157805621</v>
      </c>
      <c r="AA73" s="8" cm="1">
        <f t="array" ref="AA73">IF(AA$8=-1,AB73,IF(AA$8=99,Z73,IF(AA$8=0,INDEX($E73:$I73,0,AA$6),(INDEX($E73:$I73,0,AA$8+1)-INDEX($E73:$I73,0,AA$8))/(INDEX($D$5:$H$5,0,AA$8+1)-INDEX($D$5:$H$5,0,AA$8))+Z73)))</f>
        <v>648.79581204258807</v>
      </c>
      <c r="AB73" s="8" cm="1">
        <f t="array" ref="AB73">IF(AB$8=-1,AC73,IF(AB$8=99,AA73,IF(AB$8=0,INDEX($E73:$I73,0,AB$6),(INDEX($E73:$I73,0,AB$8+1)-INDEX($E73:$I73,0,AB$8))/(INDEX($D$5:$H$5,0,AB$8+1)-INDEX($D$5:$H$5,0,AB$8))+AA73)))</f>
        <v>637.34735250712015</v>
      </c>
      <c r="AC73" s="8" cm="1">
        <f t="array" ref="AC73">IF(AC$8=-1,AD73,IF(AC$8=99,AB73,IF(AC$8=0,INDEX($E73:$I73,0,AC$6),(INDEX($E73:$I73,0,AC$8+1)-INDEX($E73:$I73,0,AC$8))/(INDEX($D$5:$H$5,0,AC$8+1)-INDEX($D$5:$H$5,0,AC$8))+AB73)))</f>
        <v>637.34735250712015</v>
      </c>
      <c r="AD73" s="8" cm="1">
        <f t="array" ref="AD73">IF(AD$8=-1,AE73,IF(AD$8=99,AC73,IF(AD$8=0,INDEX($E73:$I73,0,AD$6),(INDEX($E73:$I73,0,AD$8+1)-INDEX($E73:$I73,0,AD$8))/(INDEX($D$5:$H$5,0,AD$8+1)-INDEX($D$5:$H$5,0,AD$8))+AC73)))</f>
        <v>637.34735250712015</v>
      </c>
      <c r="AE73" s="8" cm="1">
        <f t="array" ref="AE73">IF(AE$8=-1,AF73,IF(AE$8=99,AD73,IF(AE$8=0,INDEX($E73:$I73,0,AE$6),(INDEX($E73:$I73,0,AE$8+1)-INDEX($E73:$I73,0,AE$8))/(INDEX($D$5:$H$5,0,AE$8+1)-INDEX($D$5:$H$5,0,AE$8))+AD73)))</f>
        <v>637.34735250712015</v>
      </c>
      <c r="AF73" s="8" cm="1">
        <f t="array" ref="AF73">IF(AF$8=-1,AG73,IF(AF$8=99,AE73,IF(AF$8=0,INDEX($E73:$I73,0,AF$6),(INDEX($E73:$I73,0,AF$8+1)-INDEX($E73:$I73,0,AF$8))/(INDEX($D$5:$H$5,0,AF$8+1)-INDEX($D$5:$H$5,0,AF$8))+AE73)))</f>
        <v>637.34735250712015</v>
      </c>
      <c r="AG73" s="8" cm="1">
        <f t="array" ref="AG73">IF(AG$8=-1,AH73,IF(AG$8=99,AF73,IF(AG$8=0,INDEX($E73:$I73,0,AG$6),(INDEX($E73:$I73,0,AG$8+1)-INDEX($E73:$I73,0,AG$8))/(INDEX($D$5:$H$5,0,AG$8+1)-INDEX($D$5:$H$5,0,AG$8))+AF73)))</f>
        <v>637.34735250712015</v>
      </c>
      <c r="AH73" s="8" cm="1">
        <f t="array" ref="AH73">IF(AH$8=-1,AI73,IF(AH$8=99,AG73,IF(AH$8=0,INDEX($E73:$I73,0,AH$6),(INDEX($E73:$I73,0,AH$8+1)-INDEX($E73:$I73,0,AH$8))/(INDEX($D$5:$H$5,0,AH$8+1)-INDEX($D$5:$H$5,0,AH$8))+AG73)))</f>
        <v>637.34735250712015</v>
      </c>
      <c r="AI73" s="8" cm="1">
        <f t="array" ref="AI73">IF(AI$8=-1,AJ73,IF(AI$8=99,AH73,IF(AI$8=0,INDEX($E73:$I73,0,AI$6),(INDEX($E73:$I73,0,AI$8+1)-INDEX($E73:$I73,0,AI$8))/(INDEX($D$5:$H$5,0,AI$8+1)-INDEX($D$5:$H$5,0,AI$8))+AH73)))</f>
        <v>637.34735250712015</v>
      </c>
      <c r="AJ73" s="8" cm="1">
        <f t="array" ref="AJ73">IF(AJ$8=-1,AK73,IF(AJ$8=99,AI73,IF(AJ$8=0,INDEX($E73:$I73,0,AJ$6),(INDEX($E73:$I73,0,AJ$8+1)-INDEX($E73:$I73,0,AJ$8))/(INDEX($D$5:$H$5,0,AJ$8+1)-INDEX($D$5:$H$5,0,AJ$8))+AI73)))</f>
        <v>637.34735250712015</v>
      </c>
      <c r="AK73" s="8" cm="1">
        <f t="array" ref="AK73">IF(AK$8=-1,AL73,IF(AK$8=99,AJ73,IF(AK$8=0,INDEX($E73:$I73,0,AK$6),(INDEX($E73:$I73,0,AK$8+1)-INDEX($E73:$I73,0,AK$8))/(INDEX($D$5:$H$5,0,AK$8+1)-INDEX($D$5:$H$5,0,AK$8))+AJ73)))</f>
        <v>637.34735250712015</v>
      </c>
      <c r="AL73" s="8" cm="1">
        <f t="array" ref="AL73">IF(AL$8=-1,AM73,IF(AL$8=99,AK73,IF(AL$8=0,INDEX($E73:$I73,0,AL$6),(INDEX($E73:$I73,0,AL$8+1)-INDEX($E73:$I73,0,AL$8))/(INDEX($D$5:$H$5,0,AL$8+1)-INDEX($D$5:$H$5,0,AL$8))+AK73)))</f>
        <v>637.34735250712015</v>
      </c>
      <c r="AM73" s="8" cm="1">
        <f t="array" ref="AM73">IF(AM$8=-1,AN73,IF(AM$8=99,AL73,IF(AM$8=0,INDEX($E73:$I73,0,AM$6),(INDEX($E73:$I73,0,AM$8+1)-INDEX($E73:$I73,0,AM$8))/(INDEX($D$5:$H$5,0,AM$8+1)-INDEX($D$5:$H$5,0,AM$8))+AL73)))</f>
        <v>637.34735250712015</v>
      </c>
      <c r="AN73" s="8" cm="1">
        <f t="array" ref="AN73">IF(AN$8=-1,AO73,IF(AN$8=99,AM73,IF(AN$8=0,INDEX($E73:$I73,0,AN$6),(INDEX($E73:$I73,0,AN$8+1)-INDEX($E73:$I73,0,AN$8))/(INDEX($D$5:$H$5,0,AN$8+1)-INDEX($D$5:$H$5,0,AN$8))+AM73)))</f>
        <v>637.34735250712015</v>
      </c>
      <c r="AO73" s="8" cm="1">
        <f t="array" ref="AO73">IF(AO$8=-1,AP73,IF(AO$8=99,AN73,IF(AO$8=0,INDEX($E73:$I73,0,AO$6),(INDEX($E73:$I73,0,AO$8+1)-INDEX($E73:$I73,0,AO$8))/(INDEX($D$5:$H$5,0,AO$8+1)-INDEX($D$5:$H$5,0,AO$8))+AN73)))</f>
        <v>637.34735250712015</v>
      </c>
      <c r="AP73" s="8" cm="1">
        <f t="array" ref="AP73">IF(AP$8=-1,AQ73,IF(AP$8=99,AO73,IF(AP$8=0,INDEX($E73:$I73,0,AP$6),(INDEX($E73:$I73,0,AP$8+1)-INDEX($E73:$I73,0,AP$8))/(INDEX($D$5:$H$5,0,AP$8+1)-INDEX($D$5:$H$5,0,AP$8))+AO73)))</f>
        <v>637.34735250712015</v>
      </c>
      <c r="AQ73" s="8" cm="1">
        <f t="array" ref="AQ73">IF(AQ$8=-1,AR73,IF(AQ$8=99,AP73,IF(AQ$8=0,INDEX($E73:$I73,0,AQ$6),(INDEX($E73:$I73,0,AQ$8+1)-INDEX($E73:$I73,0,AQ$8))/(INDEX($D$5:$H$5,0,AQ$8+1)-INDEX($D$5:$H$5,0,AQ$8))+AP73)))</f>
        <v>637.34735250712015</v>
      </c>
      <c r="AR73" s="8" cm="1">
        <f t="array" ref="AR73">IF(AR$8=-1,AS73,IF(AR$8=99,AQ73,IF(AR$8=0,INDEX($E73:$I73,0,AR$6),(INDEX($E73:$I73,0,AR$8+1)-INDEX($E73:$I73,0,AR$8))/(INDEX($D$5:$H$5,0,AR$8+1)-INDEX($D$5:$H$5,0,AR$8))+AQ73)))</f>
        <v>637.34735250712015</v>
      </c>
      <c r="AS73" s="8" cm="1">
        <f t="array" ref="AS73">IF(AS$8=-1,AT73,IF(AS$8=99,AR73,IF(AS$8=0,INDEX($E73:$I73,0,AS$6),(INDEX($E73:$I73,0,AS$8+1)-INDEX($E73:$I73,0,AS$8))/(INDEX($D$5:$H$5,0,AS$8+1)-INDEX($D$5:$H$5,0,AS$8))+AR73)))</f>
        <v>637.34735250712015</v>
      </c>
      <c r="AT73" s="8" cm="1">
        <f t="array" ref="AT73">IF(AT$8=-1,AU73,IF(AT$8=99,AS73,IF(AT$8=0,INDEX($E73:$I73,0,AT$6),(INDEX($E73:$I73,0,AT$8+1)-INDEX($E73:$I73,0,AT$8))/(INDEX($D$5:$H$5,0,AT$8+1)-INDEX($D$5:$H$5,0,AT$8))+AS73)))</f>
        <v>637.34735250712015</v>
      </c>
      <c r="AU73" s="8" cm="1">
        <f t="array" ref="AU73">IF(AU$8=-1,AV73,IF(AU$8=99,AT73,IF(AU$8=0,INDEX($E73:$I73,0,AU$6),(INDEX($E73:$I73,0,AU$8+1)-INDEX($E73:$I73,0,AU$8))/(INDEX($D$5:$H$5,0,AU$8+1)-INDEX($D$5:$H$5,0,AU$8))+AT73)))</f>
        <v>637.34735250712015</v>
      </c>
      <c r="AV73" s="8" cm="1">
        <f t="array" ref="AV73">IF(AV$8=-1,AW73,IF(AV$8=99,AU73,IF(AV$8=0,INDEX($E73:$I73,0,AV$6),(INDEX($E73:$I73,0,AV$8+1)-INDEX($E73:$I73,0,AV$8))/(INDEX($D$5:$H$5,0,AV$8+1)-INDEX($D$5:$H$5,0,AV$8))+AU73)))</f>
        <v>637.34735250712015</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155.04375901447736</v>
      </c>
      <c r="I74" s="150">
        <f t="shared" si="24"/>
        <v>155.04375901447736</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180.1087565372506</v>
      </c>
      <c r="T74" s="8" cm="1">
        <f t="array" ref="T74">IF(T$8=-1,U74,IF(T$8=99,S74,IF(T$8=0,INDEX($E74:$I74,0,T$6),(INDEX($E74:$I74,0,T$8+1)-INDEX($E74:$I74,0,T$8))/(INDEX($D$5:$H$5,0,T$8+1)-INDEX($D$5:$H$5,0,T$8))+S74)))</f>
        <v>177.323756812498</v>
      </c>
      <c r="U74" s="8" cm="1">
        <f t="array" ref="U74">IF(U$8=-1,V74,IF(U$8=99,T74,IF(U$8=0,INDEX($E74:$I74,0,U$6),(INDEX($E74:$I74,0,U$8+1)-INDEX($E74:$I74,0,U$8))/(INDEX($D$5:$H$5,0,U$8+1)-INDEX($D$5:$H$5,0,U$8))+T74)))</f>
        <v>174.53875708774541</v>
      </c>
      <c r="V74" s="8" cm="1">
        <f t="array" ref="V74">IF(V$8=-1,W74,IF(V$8=99,U74,IF(V$8=0,INDEX($E74:$I74,0,V$6),(INDEX($E74:$I74,0,V$8+1)-INDEX($E74:$I74,0,V$8))/(INDEX($D$5:$H$5,0,V$8+1)-INDEX($D$5:$H$5,0,V$8))+U74)))</f>
        <v>171.75375736299281</v>
      </c>
      <c r="W74" s="8" cm="1">
        <f t="array" ref="W74">IF(W$8=-1,X74,IF(W$8=99,V74,IF(W$8=0,INDEX($E74:$I74,0,W$6),(INDEX($E74:$I74,0,W$8+1)-INDEX($E74:$I74,0,W$8))/(INDEX($D$5:$H$5,0,W$8+1)-INDEX($D$5:$H$5,0,W$8))+V74)))</f>
        <v>168.96875763824022</v>
      </c>
      <c r="X74" s="8" cm="1">
        <f t="array" ref="X74">IF(X$8=-1,Y74,IF(X$8=99,W74,IF(X$8=0,INDEX($E74:$I74,0,X$6),(INDEX($E74:$I74,0,X$8+1)-INDEX($E74:$I74,0,X$8))/(INDEX($D$5:$H$5,0,X$8+1)-INDEX($D$5:$H$5,0,X$8))+W74)))</f>
        <v>166.18375791348763</v>
      </c>
      <c r="Y74" s="8" cm="1">
        <f t="array" ref="Y74">IF(Y$8=-1,Z74,IF(Y$8=99,X74,IF(Y$8=0,INDEX($E74:$I74,0,Y$6),(INDEX($E74:$I74,0,Y$8+1)-INDEX($E74:$I74,0,Y$8))/(INDEX($D$5:$H$5,0,Y$8+1)-INDEX($D$5:$H$5,0,Y$8))+X74)))</f>
        <v>163.39875818873503</v>
      </c>
      <c r="Z74" s="8" cm="1">
        <f t="array" ref="Z74">IF(Z$8=-1,AA74,IF(Z$8=99,Y74,IF(Z$8=0,INDEX($E74:$I74,0,Z$6),(INDEX($E74:$I74,0,Z$8+1)-INDEX($E74:$I74,0,Z$8))/(INDEX($D$5:$H$5,0,Z$8+1)-INDEX($D$5:$H$5,0,Z$8))+Y74)))</f>
        <v>160.61375846398244</v>
      </c>
      <c r="AA74" s="8" cm="1">
        <f t="array" ref="AA74">IF(AA$8=-1,AB74,IF(AA$8=99,Z74,IF(AA$8=0,INDEX($E74:$I74,0,AA$6),(INDEX($E74:$I74,0,AA$8+1)-INDEX($E74:$I74,0,AA$8))/(INDEX($D$5:$H$5,0,AA$8+1)-INDEX($D$5:$H$5,0,AA$8))+Z74)))</f>
        <v>157.82875873922984</v>
      </c>
      <c r="AB74" s="8" cm="1">
        <f t="array" ref="AB74">IF(AB$8=-1,AC74,IF(AB$8=99,AA74,IF(AB$8=0,INDEX($E74:$I74,0,AB$6),(INDEX($E74:$I74,0,AB$8+1)-INDEX($E74:$I74,0,AB$8))/(INDEX($D$5:$H$5,0,AB$8+1)-INDEX($D$5:$H$5,0,AB$8))+AA74)))</f>
        <v>155.04375901447736</v>
      </c>
      <c r="AC74" s="8" cm="1">
        <f t="array" ref="AC74">IF(AC$8=-1,AD74,IF(AC$8=99,AB74,IF(AC$8=0,INDEX($E74:$I74,0,AC$6),(INDEX($E74:$I74,0,AC$8+1)-INDEX($E74:$I74,0,AC$8))/(INDEX($D$5:$H$5,0,AC$8+1)-INDEX($D$5:$H$5,0,AC$8))+AB74)))</f>
        <v>155.04375901447736</v>
      </c>
      <c r="AD74" s="8" cm="1">
        <f t="array" ref="AD74">IF(AD$8=-1,AE74,IF(AD$8=99,AC74,IF(AD$8=0,INDEX($E74:$I74,0,AD$6),(INDEX($E74:$I74,0,AD$8+1)-INDEX($E74:$I74,0,AD$8))/(INDEX($D$5:$H$5,0,AD$8+1)-INDEX($D$5:$H$5,0,AD$8))+AC74)))</f>
        <v>155.04375901447736</v>
      </c>
      <c r="AE74" s="8" cm="1">
        <f t="array" ref="AE74">IF(AE$8=-1,AF74,IF(AE$8=99,AD74,IF(AE$8=0,INDEX($E74:$I74,0,AE$6),(INDEX($E74:$I74,0,AE$8+1)-INDEX($E74:$I74,0,AE$8))/(INDEX($D$5:$H$5,0,AE$8+1)-INDEX($D$5:$H$5,0,AE$8))+AD74)))</f>
        <v>155.04375901447736</v>
      </c>
      <c r="AF74" s="8" cm="1">
        <f t="array" ref="AF74">IF(AF$8=-1,AG74,IF(AF$8=99,AE74,IF(AF$8=0,INDEX($E74:$I74,0,AF$6),(INDEX($E74:$I74,0,AF$8+1)-INDEX($E74:$I74,0,AF$8))/(INDEX($D$5:$H$5,0,AF$8+1)-INDEX($D$5:$H$5,0,AF$8))+AE74)))</f>
        <v>155.04375901447736</v>
      </c>
      <c r="AG74" s="8" cm="1">
        <f t="array" ref="AG74">IF(AG$8=-1,AH74,IF(AG$8=99,AF74,IF(AG$8=0,INDEX($E74:$I74,0,AG$6),(INDEX($E74:$I74,0,AG$8+1)-INDEX($E74:$I74,0,AG$8))/(INDEX($D$5:$H$5,0,AG$8+1)-INDEX($D$5:$H$5,0,AG$8))+AF74)))</f>
        <v>155.04375901447736</v>
      </c>
      <c r="AH74" s="8" cm="1">
        <f t="array" ref="AH74">IF(AH$8=-1,AI74,IF(AH$8=99,AG74,IF(AH$8=0,INDEX($E74:$I74,0,AH$6),(INDEX($E74:$I74,0,AH$8+1)-INDEX($E74:$I74,0,AH$8))/(INDEX($D$5:$H$5,0,AH$8+1)-INDEX($D$5:$H$5,0,AH$8))+AG74)))</f>
        <v>155.04375901447736</v>
      </c>
      <c r="AI74" s="8" cm="1">
        <f t="array" ref="AI74">IF(AI$8=-1,AJ74,IF(AI$8=99,AH74,IF(AI$8=0,INDEX($E74:$I74,0,AI$6),(INDEX($E74:$I74,0,AI$8+1)-INDEX($E74:$I74,0,AI$8))/(INDEX($D$5:$H$5,0,AI$8+1)-INDEX($D$5:$H$5,0,AI$8))+AH74)))</f>
        <v>155.04375901447736</v>
      </c>
      <c r="AJ74" s="8" cm="1">
        <f t="array" ref="AJ74">IF(AJ$8=-1,AK74,IF(AJ$8=99,AI74,IF(AJ$8=0,INDEX($E74:$I74,0,AJ$6),(INDEX($E74:$I74,0,AJ$8+1)-INDEX($E74:$I74,0,AJ$8))/(INDEX($D$5:$H$5,0,AJ$8+1)-INDEX($D$5:$H$5,0,AJ$8))+AI74)))</f>
        <v>155.04375901447736</v>
      </c>
      <c r="AK74" s="8" cm="1">
        <f t="array" ref="AK74">IF(AK$8=-1,AL74,IF(AK$8=99,AJ74,IF(AK$8=0,INDEX($E74:$I74,0,AK$6),(INDEX($E74:$I74,0,AK$8+1)-INDEX($E74:$I74,0,AK$8))/(INDEX($D$5:$H$5,0,AK$8+1)-INDEX($D$5:$H$5,0,AK$8))+AJ74)))</f>
        <v>155.04375901447736</v>
      </c>
      <c r="AL74" s="8" cm="1">
        <f t="array" ref="AL74">IF(AL$8=-1,AM74,IF(AL$8=99,AK74,IF(AL$8=0,INDEX($E74:$I74,0,AL$6),(INDEX($E74:$I74,0,AL$8+1)-INDEX($E74:$I74,0,AL$8))/(INDEX($D$5:$H$5,0,AL$8+1)-INDEX($D$5:$H$5,0,AL$8))+AK74)))</f>
        <v>155.04375901447736</v>
      </c>
      <c r="AM74" s="8" cm="1">
        <f t="array" ref="AM74">IF(AM$8=-1,AN74,IF(AM$8=99,AL74,IF(AM$8=0,INDEX($E74:$I74,0,AM$6),(INDEX($E74:$I74,0,AM$8+1)-INDEX($E74:$I74,0,AM$8))/(INDEX($D$5:$H$5,0,AM$8+1)-INDEX($D$5:$H$5,0,AM$8))+AL74)))</f>
        <v>155.04375901447736</v>
      </c>
      <c r="AN74" s="8" cm="1">
        <f t="array" ref="AN74">IF(AN$8=-1,AO74,IF(AN$8=99,AM74,IF(AN$8=0,INDEX($E74:$I74,0,AN$6),(INDEX($E74:$I74,0,AN$8+1)-INDEX($E74:$I74,0,AN$8))/(INDEX($D$5:$H$5,0,AN$8+1)-INDEX($D$5:$H$5,0,AN$8))+AM74)))</f>
        <v>155.04375901447736</v>
      </c>
      <c r="AO74" s="8" cm="1">
        <f t="array" ref="AO74">IF(AO$8=-1,AP74,IF(AO$8=99,AN74,IF(AO$8=0,INDEX($E74:$I74,0,AO$6),(INDEX($E74:$I74,0,AO$8+1)-INDEX($E74:$I74,0,AO$8))/(INDEX($D$5:$H$5,0,AO$8+1)-INDEX($D$5:$H$5,0,AO$8))+AN74)))</f>
        <v>155.04375901447736</v>
      </c>
      <c r="AP74" s="8" cm="1">
        <f t="array" ref="AP74">IF(AP$8=-1,AQ74,IF(AP$8=99,AO74,IF(AP$8=0,INDEX($E74:$I74,0,AP$6),(INDEX($E74:$I74,0,AP$8+1)-INDEX($E74:$I74,0,AP$8))/(INDEX($D$5:$H$5,0,AP$8+1)-INDEX($D$5:$H$5,0,AP$8))+AO74)))</f>
        <v>155.04375901447736</v>
      </c>
      <c r="AQ74" s="8" cm="1">
        <f t="array" ref="AQ74">IF(AQ$8=-1,AR74,IF(AQ$8=99,AP74,IF(AQ$8=0,INDEX($E74:$I74,0,AQ$6),(INDEX($E74:$I74,0,AQ$8+1)-INDEX($E74:$I74,0,AQ$8))/(INDEX($D$5:$H$5,0,AQ$8+1)-INDEX($D$5:$H$5,0,AQ$8))+AP74)))</f>
        <v>155.04375901447736</v>
      </c>
      <c r="AR74" s="8" cm="1">
        <f t="array" ref="AR74">IF(AR$8=-1,AS74,IF(AR$8=99,AQ74,IF(AR$8=0,INDEX($E74:$I74,0,AR$6),(INDEX($E74:$I74,0,AR$8+1)-INDEX($E74:$I74,0,AR$8))/(INDEX($D$5:$H$5,0,AR$8+1)-INDEX($D$5:$H$5,0,AR$8))+AQ74)))</f>
        <v>155.04375901447736</v>
      </c>
      <c r="AS74" s="8" cm="1">
        <f t="array" ref="AS74">IF(AS$8=-1,AT74,IF(AS$8=99,AR74,IF(AS$8=0,INDEX($E74:$I74,0,AS$6),(INDEX($E74:$I74,0,AS$8+1)-INDEX($E74:$I74,0,AS$8))/(INDEX($D$5:$H$5,0,AS$8+1)-INDEX($D$5:$H$5,0,AS$8))+AR74)))</f>
        <v>155.04375901447736</v>
      </c>
      <c r="AT74" s="8" cm="1">
        <f t="array" ref="AT74">IF(AT$8=-1,AU74,IF(AT$8=99,AS74,IF(AT$8=0,INDEX($E74:$I74,0,AT$6),(INDEX($E74:$I74,0,AT$8+1)-INDEX($E74:$I74,0,AT$8))/(INDEX($D$5:$H$5,0,AT$8+1)-INDEX($D$5:$H$5,0,AT$8))+AS74)))</f>
        <v>155.04375901447736</v>
      </c>
      <c r="AU74" s="8" cm="1">
        <f t="array" ref="AU74">IF(AU$8=-1,AV74,IF(AU$8=99,AT74,IF(AU$8=0,INDEX($E74:$I74,0,AU$6),(INDEX($E74:$I74,0,AU$8+1)-INDEX($E74:$I74,0,AU$8))/(INDEX($D$5:$H$5,0,AU$8+1)-INDEX($D$5:$H$5,0,AU$8))+AT74)))</f>
        <v>155.04375901447736</v>
      </c>
      <c r="AV74" s="8" cm="1">
        <f t="array" ref="AV74">IF(AV$8=-1,AW74,IF(AV$8=99,AU74,IF(AV$8=0,INDEX($E74:$I74,0,AV$6),(INDEX($E74:$I74,0,AV$8+1)-INDEX($E74:$I74,0,AV$8))/(INDEX($D$5:$H$5,0,AV$8+1)-INDEX($D$5:$H$5,0,AV$8))+AU74)))</f>
        <v>155.04375901447736</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53.600633913030016</v>
      </c>
      <c r="I75" s="150">
        <f t="shared" si="24"/>
        <v>53.600633913030016</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67.738225691933749</v>
      </c>
      <c r="T75" s="8" cm="1">
        <f t="array" ref="T75">IF(T$8=-1,U75,IF(T$8=99,S75,IF(T$8=0,INDEX($E75:$I75,0,T$6),(INDEX($E75:$I75,0,T$8+1)-INDEX($E75:$I75,0,T$8))/(INDEX($D$5:$H$5,0,T$8+1)-INDEX($D$5:$H$5,0,T$8))+S75)))</f>
        <v>66.167382160944442</v>
      </c>
      <c r="U75" s="8" cm="1">
        <f t="array" ref="U75">IF(U$8=-1,V75,IF(U$8=99,T75,IF(U$8=0,INDEX($E75:$I75,0,U$6),(INDEX($E75:$I75,0,U$8+1)-INDEX($E75:$I75,0,U$8))/(INDEX($D$5:$H$5,0,U$8+1)-INDEX($D$5:$H$5,0,U$8))+T75)))</f>
        <v>64.596538629955134</v>
      </c>
      <c r="V75" s="8" cm="1">
        <f t="array" ref="V75">IF(V$8=-1,W75,IF(V$8=99,U75,IF(V$8=0,INDEX($E75:$I75,0,V$6),(INDEX($E75:$I75,0,V$8+1)-INDEX($E75:$I75,0,V$8))/(INDEX($D$5:$H$5,0,V$8+1)-INDEX($D$5:$H$5,0,V$8))+U75)))</f>
        <v>63.025695098965826</v>
      </c>
      <c r="W75" s="8" cm="1">
        <f t="array" ref="W75">IF(W$8=-1,X75,IF(W$8=99,V75,IF(W$8=0,INDEX($E75:$I75,0,W$6),(INDEX($E75:$I75,0,W$8+1)-INDEX($E75:$I75,0,W$8))/(INDEX($D$5:$H$5,0,W$8+1)-INDEX($D$5:$H$5,0,W$8))+V75)))</f>
        <v>61.454851567976519</v>
      </c>
      <c r="X75" s="8" cm="1">
        <f t="array" ref="X75">IF(X$8=-1,Y75,IF(X$8=99,W75,IF(X$8=0,INDEX($E75:$I75,0,X$6),(INDEX($E75:$I75,0,X$8+1)-INDEX($E75:$I75,0,X$8))/(INDEX($D$5:$H$5,0,X$8+1)-INDEX($D$5:$H$5,0,X$8))+W75)))</f>
        <v>59.884008036987211</v>
      </c>
      <c r="Y75" s="8" cm="1">
        <f t="array" ref="Y75">IF(Y$8=-1,Z75,IF(Y$8=99,X75,IF(Y$8=0,INDEX($E75:$I75,0,Y$6),(INDEX($E75:$I75,0,Y$8+1)-INDEX($E75:$I75,0,Y$8))/(INDEX($D$5:$H$5,0,Y$8+1)-INDEX($D$5:$H$5,0,Y$8))+X75)))</f>
        <v>58.313164505997904</v>
      </c>
      <c r="Z75" s="8" cm="1">
        <f t="array" ref="Z75">IF(Z$8=-1,AA75,IF(Z$8=99,Y75,IF(Z$8=0,INDEX($E75:$I75,0,Z$6),(INDEX($E75:$I75,0,Z$8+1)-INDEX($E75:$I75,0,Z$8))/(INDEX($D$5:$H$5,0,Z$8+1)-INDEX($D$5:$H$5,0,Z$8))+Y75)))</f>
        <v>56.742320975008596</v>
      </c>
      <c r="AA75" s="8" cm="1">
        <f t="array" ref="AA75">IF(AA$8=-1,AB75,IF(AA$8=99,Z75,IF(AA$8=0,INDEX($E75:$I75,0,AA$6),(INDEX($E75:$I75,0,AA$8+1)-INDEX($E75:$I75,0,AA$8))/(INDEX($D$5:$H$5,0,AA$8+1)-INDEX($D$5:$H$5,0,AA$8))+Z75)))</f>
        <v>55.171477444019288</v>
      </c>
      <c r="AB75" s="8" cm="1">
        <f t="array" ref="AB75">IF(AB$8=-1,AC75,IF(AB$8=99,AA75,IF(AB$8=0,INDEX($E75:$I75,0,AB$6),(INDEX($E75:$I75,0,AB$8+1)-INDEX($E75:$I75,0,AB$8))/(INDEX($D$5:$H$5,0,AB$8+1)-INDEX($D$5:$H$5,0,AB$8))+AA75)))</f>
        <v>53.600633913030016</v>
      </c>
      <c r="AC75" s="8" cm="1">
        <f t="array" ref="AC75">IF(AC$8=-1,AD75,IF(AC$8=99,AB75,IF(AC$8=0,INDEX($E75:$I75,0,AC$6),(INDEX($E75:$I75,0,AC$8+1)-INDEX($E75:$I75,0,AC$8))/(INDEX($D$5:$H$5,0,AC$8+1)-INDEX($D$5:$H$5,0,AC$8))+AB75)))</f>
        <v>53.600633913030016</v>
      </c>
      <c r="AD75" s="8" cm="1">
        <f t="array" ref="AD75">IF(AD$8=-1,AE75,IF(AD$8=99,AC75,IF(AD$8=0,INDEX($E75:$I75,0,AD$6),(INDEX($E75:$I75,0,AD$8+1)-INDEX($E75:$I75,0,AD$8))/(INDEX($D$5:$H$5,0,AD$8+1)-INDEX($D$5:$H$5,0,AD$8))+AC75)))</f>
        <v>53.600633913030016</v>
      </c>
      <c r="AE75" s="8" cm="1">
        <f t="array" ref="AE75">IF(AE$8=-1,AF75,IF(AE$8=99,AD75,IF(AE$8=0,INDEX($E75:$I75,0,AE$6),(INDEX($E75:$I75,0,AE$8+1)-INDEX($E75:$I75,0,AE$8))/(INDEX($D$5:$H$5,0,AE$8+1)-INDEX($D$5:$H$5,0,AE$8))+AD75)))</f>
        <v>53.600633913030016</v>
      </c>
      <c r="AF75" s="8" cm="1">
        <f t="array" ref="AF75">IF(AF$8=-1,AG75,IF(AF$8=99,AE75,IF(AF$8=0,INDEX($E75:$I75,0,AF$6),(INDEX($E75:$I75,0,AF$8+1)-INDEX($E75:$I75,0,AF$8))/(INDEX($D$5:$H$5,0,AF$8+1)-INDEX($D$5:$H$5,0,AF$8))+AE75)))</f>
        <v>53.600633913030016</v>
      </c>
      <c r="AG75" s="8" cm="1">
        <f t="array" ref="AG75">IF(AG$8=-1,AH75,IF(AG$8=99,AF75,IF(AG$8=0,INDEX($E75:$I75,0,AG$6),(INDEX($E75:$I75,0,AG$8+1)-INDEX($E75:$I75,0,AG$8))/(INDEX($D$5:$H$5,0,AG$8+1)-INDEX($D$5:$H$5,0,AG$8))+AF75)))</f>
        <v>53.600633913030016</v>
      </c>
      <c r="AH75" s="8" cm="1">
        <f t="array" ref="AH75">IF(AH$8=-1,AI75,IF(AH$8=99,AG75,IF(AH$8=0,INDEX($E75:$I75,0,AH$6),(INDEX($E75:$I75,0,AH$8+1)-INDEX($E75:$I75,0,AH$8))/(INDEX($D$5:$H$5,0,AH$8+1)-INDEX($D$5:$H$5,0,AH$8))+AG75)))</f>
        <v>53.600633913030016</v>
      </c>
      <c r="AI75" s="8" cm="1">
        <f t="array" ref="AI75">IF(AI$8=-1,AJ75,IF(AI$8=99,AH75,IF(AI$8=0,INDEX($E75:$I75,0,AI$6),(INDEX($E75:$I75,0,AI$8+1)-INDEX($E75:$I75,0,AI$8))/(INDEX($D$5:$H$5,0,AI$8+1)-INDEX($D$5:$H$5,0,AI$8))+AH75)))</f>
        <v>53.600633913030016</v>
      </c>
      <c r="AJ75" s="8" cm="1">
        <f t="array" ref="AJ75">IF(AJ$8=-1,AK75,IF(AJ$8=99,AI75,IF(AJ$8=0,INDEX($E75:$I75,0,AJ$6),(INDEX($E75:$I75,0,AJ$8+1)-INDEX($E75:$I75,0,AJ$8))/(INDEX($D$5:$H$5,0,AJ$8+1)-INDEX($D$5:$H$5,0,AJ$8))+AI75)))</f>
        <v>53.600633913030016</v>
      </c>
      <c r="AK75" s="8" cm="1">
        <f t="array" ref="AK75">IF(AK$8=-1,AL75,IF(AK$8=99,AJ75,IF(AK$8=0,INDEX($E75:$I75,0,AK$6),(INDEX($E75:$I75,0,AK$8+1)-INDEX($E75:$I75,0,AK$8))/(INDEX($D$5:$H$5,0,AK$8+1)-INDEX($D$5:$H$5,0,AK$8))+AJ75)))</f>
        <v>53.600633913030016</v>
      </c>
      <c r="AL75" s="8" cm="1">
        <f t="array" ref="AL75">IF(AL$8=-1,AM75,IF(AL$8=99,AK75,IF(AL$8=0,INDEX($E75:$I75,0,AL$6),(INDEX($E75:$I75,0,AL$8+1)-INDEX($E75:$I75,0,AL$8))/(INDEX($D$5:$H$5,0,AL$8+1)-INDEX($D$5:$H$5,0,AL$8))+AK75)))</f>
        <v>53.600633913030016</v>
      </c>
      <c r="AM75" s="8" cm="1">
        <f t="array" ref="AM75">IF(AM$8=-1,AN75,IF(AM$8=99,AL75,IF(AM$8=0,INDEX($E75:$I75,0,AM$6),(INDEX($E75:$I75,0,AM$8+1)-INDEX($E75:$I75,0,AM$8))/(INDEX($D$5:$H$5,0,AM$8+1)-INDEX($D$5:$H$5,0,AM$8))+AL75)))</f>
        <v>53.600633913030016</v>
      </c>
      <c r="AN75" s="8" cm="1">
        <f t="array" ref="AN75">IF(AN$8=-1,AO75,IF(AN$8=99,AM75,IF(AN$8=0,INDEX($E75:$I75,0,AN$6),(INDEX($E75:$I75,0,AN$8+1)-INDEX($E75:$I75,0,AN$8))/(INDEX($D$5:$H$5,0,AN$8+1)-INDEX($D$5:$H$5,0,AN$8))+AM75)))</f>
        <v>53.600633913030016</v>
      </c>
      <c r="AO75" s="8" cm="1">
        <f t="array" ref="AO75">IF(AO$8=-1,AP75,IF(AO$8=99,AN75,IF(AO$8=0,INDEX($E75:$I75,0,AO$6),(INDEX($E75:$I75,0,AO$8+1)-INDEX($E75:$I75,0,AO$8))/(INDEX($D$5:$H$5,0,AO$8+1)-INDEX($D$5:$H$5,0,AO$8))+AN75)))</f>
        <v>53.600633913030016</v>
      </c>
      <c r="AP75" s="8" cm="1">
        <f t="array" ref="AP75">IF(AP$8=-1,AQ75,IF(AP$8=99,AO75,IF(AP$8=0,INDEX($E75:$I75,0,AP$6),(INDEX($E75:$I75,0,AP$8+1)-INDEX($E75:$I75,0,AP$8))/(INDEX($D$5:$H$5,0,AP$8+1)-INDEX($D$5:$H$5,0,AP$8))+AO75)))</f>
        <v>53.600633913030016</v>
      </c>
      <c r="AQ75" s="8" cm="1">
        <f t="array" ref="AQ75">IF(AQ$8=-1,AR75,IF(AQ$8=99,AP75,IF(AQ$8=0,INDEX($E75:$I75,0,AQ$6),(INDEX($E75:$I75,0,AQ$8+1)-INDEX($E75:$I75,0,AQ$8))/(INDEX($D$5:$H$5,0,AQ$8+1)-INDEX($D$5:$H$5,0,AQ$8))+AP75)))</f>
        <v>53.600633913030016</v>
      </c>
      <c r="AR75" s="8" cm="1">
        <f t="array" ref="AR75">IF(AR$8=-1,AS75,IF(AR$8=99,AQ75,IF(AR$8=0,INDEX($E75:$I75,0,AR$6),(INDEX($E75:$I75,0,AR$8+1)-INDEX($E75:$I75,0,AR$8))/(INDEX($D$5:$H$5,0,AR$8+1)-INDEX($D$5:$H$5,0,AR$8))+AQ75)))</f>
        <v>53.600633913030016</v>
      </c>
      <c r="AS75" s="8" cm="1">
        <f t="array" ref="AS75">IF(AS$8=-1,AT75,IF(AS$8=99,AR75,IF(AS$8=0,INDEX($E75:$I75,0,AS$6),(INDEX($E75:$I75,0,AS$8+1)-INDEX($E75:$I75,0,AS$8))/(INDEX($D$5:$H$5,0,AS$8+1)-INDEX($D$5:$H$5,0,AS$8))+AR75)))</f>
        <v>53.600633913030016</v>
      </c>
      <c r="AT75" s="8" cm="1">
        <f t="array" ref="AT75">IF(AT$8=-1,AU75,IF(AT$8=99,AS75,IF(AT$8=0,INDEX($E75:$I75,0,AT$6),(INDEX($E75:$I75,0,AT$8+1)-INDEX($E75:$I75,0,AT$8))/(INDEX($D$5:$H$5,0,AT$8+1)-INDEX($D$5:$H$5,0,AT$8))+AS75)))</f>
        <v>53.600633913030016</v>
      </c>
      <c r="AU75" s="8" cm="1">
        <f t="array" ref="AU75">IF(AU$8=-1,AV75,IF(AU$8=99,AT75,IF(AU$8=0,INDEX($E75:$I75,0,AU$6),(INDEX($E75:$I75,0,AU$8+1)-INDEX($E75:$I75,0,AU$8))/(INDEX($D$5:$H$5,0,AU$8+1)-INDEX($D$5:$H$5,0,AU$8))+AT75)))</f>
        <v>53.600633913030016</v>
      </c>
      <c r="AV75" s="8" cm="1">
        <f t="array" ref="AV75">IF(AV$8=-1,AW75,IF(AV$8=99,AU75,IF(AV$8=0,INDEX($E75:$I75,0,AV$6),(INDEX($E75:$I75,0,AV$8+1)-INDEX($E75:$I75,0,AV$8))/(INDEX($D$5:$H$5,0,AV$8+1)-INDEX($D$5:$H$5,0,AV$8))+AU75)))</f>
        <v>53.600633913030016</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100.19203917498663</v>
      </c>
      <c r="I78" s="150">
        <f t="shared" si="24"/>
        <v>100.19203917498663</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119.90785808967823</v>
      </c>
      <c r="T78" s="8" cm="1">
        <f t="array" ref="T78">IF(T$8=-1,U78,IF(T$8=99,S78,IF(T$8=0,INDEX($E78:$I78,0,T$6),(INDEX($E78:$I78,0,T$8+1)-INDEX($E78:$I78,0,T$8))/(INDEX($D$5:$H$5,0,T$8+1)-INDEX($D$5:$H$5,0,T$8))+S78)))</f>
        <v>117.71721154360138</v>
      </c>
      <c r="U78" s="8" cm="1">
        <f t="array" ref="U78">IF(U$8=-1,V78,IF(U$8=99,T78,IF(U$8=0,INDEX($E78:$I78,0,U$6),(INDEX($E78:$I78,0,U$8+1)-INDEX($E78:$I78,0,U$8))/(INDEX($D$5:$H$5,0,U$8+1)-INDEX($D$5:$H$5,0,U$8))+T78)))</f>
        <v>115.52656499752453</v>
      </c>
      <c r="V78" s="8" cm="1">
        <f t="array" ref="V78">IF(V$8=-1,W78,IF(V$8=99,U78,IF(V$8=0,INDEX($E78:$I78,0,V$6),(INDEX($E78:$I78,0,V$8+1)-INDEX($E78:$I78,0,V$8))/(INDEX($D$5:$H$5,0,V$8+1)-INDEX($D$5:$H$5,0,V$8))+U78)))</f>
        <v>113.33591845144768</v>
      </c>
      <c r="W78" s="8" cm="1">
        <f t="array" ref="W78">IF(W$8=-1,X78,IF(W$8=99,V78,IF(W$8=0,INDEX($E78:$I78,0,W$6),(INDEX($E78:$I78,0,W$8+1)-INDEX($E78:$I78,0,W$8))/(INDEX($D$5:$H$5,0,W$8+1)-INDEX($D$5:$H$5,0,W$8))+V78)))</f>
        <v>111.14527190537083</v>
      </c>
      <c r="X78" s="8" cm="1">
        <f t="array" ref="X78">IF(X$8=-1,Y78,IF(X$8=99,W78,IF(X$8=0,INDEX($E78:$I78,0,X$6),(INDEX($E78:$I78,0,X$8+1)-INDEX($E78:$I78,0,X$8))/(INDEX($D$5:$H$5,0,X$8+1)-INDEX($D$5:$H$5,0,X$8))+W78)))</f>
        <v>108.95462535929398</v>
      </c>
      <c r="Y78" s="8" cm="1">
        <f t="array" ref="Y78">IF(Y$8=-1,Z78,IF(Y$8=99,X78,IF(Y$8=0,INDEX($E78:$I78,0,Y$6),(INDEX($E78:$I78,0,Y$8+1)-INDEX($E78:$I78,0,Y$8))/(INDEX($D$5:$H$5,0,Y$8+1)-INDEX($D$5:$H$5,0,Y$8))+X78)))</f>
        <v>106.76397881321714</v>
      </c>
      <c r="Z78" s="8" cm="1">
        <f t="array" ref="Z78">IF(Z$8=-1,AA78,IF(Z$8=99,Y78,IF(Z$8=0,INDEX($E78:$I78,0,Z$6),(INDEX($E78:$I78,0,Z$8+1)-INDEX($E78:$I78,0,Z$8))/(INDEX($D$5:$H$5,0,Z$8+1)-INDEX($D$5:$H$5,0,Z$8))+Y78)))</f>
        <v>104.57333226714029</v>
      </c>
      <c r="AA78" s="8" cm="1">
        <f t="array" ref="AA78">IF(AA$8=-1,AB78,IF(AA$8=99,Z78,IF(AA$8=0,INDEX($E78:$I78,0,AA$6),(INDEX($E78:$I78,0,AA$8+1)-INDEX($E78:$I78,0,AA$8))/(INDEX($D$5:$H$5,0,AA$8+1)-INDEX($D$5:$H$5,0,AA$8))+Z78)))</f>
        <v>102.38268572106344</v>
      </c>
      <c r="AB78" s="8" cm="1">
        <f t="array" ref="AB78">IF(AB$8=-1,AC78,IF(AB$8=99,AA78,IF(AB$8=0,INDEX($E78:$I78,0,AB$6),(INDEX($E78:$I78,0,AB$8+1)-INDEX($E78:$I78,0,AB$8))/(INDEX($D$5:$H$5,0,AB$8+1)-INDEX($D$5:$H$5,0,AB$8))+AA78)))</f>
        <v>100.19203917498663</v>
      </c>
      <c r="AC78" s="8" cm="1">
        <f t="array" ref="AC78">IF(AC$8=-1,AD78,IF(AC$8=99,AB78,IF(AC$8=0,INDEX($E78:$I78,0,AC$6),(INDEX($E78:$I78,0,AC$8+1)-INDEX($E78:$I78,0,AC$8))/(INDEX($D$5:$H$5,0,AC$8+1)-INDEX($D$5:$H$5,0,AC$8))+AB78)))</f>
        <v>100.19203917498663</v>
      </c>
      <c r="AD78" s="8" cm="1">
        <f t="array" ref="AD78">IF(AD$8=-1,AE78,IF(AD$8=99,AC78,IF(AD$8=0,INDEX($E78:$I78,0,AD$6),(INDEX($E78:$I78,0,AD$8+1)-INDEX($E78:$I78,0,AD$8))/(INDEX($D$5:$H$5,0,AD$8+1)-INDEX($D$5:$H$5,0,AD$8))+AC78)))</f>
        <v>100.19203917498663</v>
      </c>
      <c r="AE78" s="8" cm="1">
        <f t="array" ref="AE78">IF(AE$8=-1,AF78,IF(AE$8=99,AD78,IF(AE$8=0,INDEX($E78:$I78,0,AE$6),(INDEX($E78:$I78,0,AE$8+1)-INDEX($E78:$I78,0,AE$8))/(INDEX($D$5:$H$5,0,AE$8+1)-INDEX($D$5:$H$5,0,AE$8))+AD78)))</f>
        <v>100.19203917498663</v>
      </c>
      <c r="AF78" s="8" cm="1">
        <f t="array" ref="AF78">IF(AF$8=-1,AG78,IF(AF$8=99,AE78,IF(AF$8=0,INDEX($E78:$I78,0,AF$6),(INDEX($E78:$I78,0,AF$8+1)-INDEX($E78:$I78,0,AF$8))/(INDEX($D$5:$H$5,0,AF$8+1)-INDEX($D$5:$H$5,0,AF$8))+AE78)))</f>
        <v>100.19203917498663</v>
      </c>
      <c r="AG78" s="8" cm="1">
        <f t="array" ref="AG78">IF(AG$8=-1,AH78,IF(AG$8=99,AF78,IF(AG$8=0,INDEX($E78:$I78,0,AG$6),(INDEX($E78:$I78,0,AG$8+1)-INDEX($E78:$I78,0,AG$8))/(INDEX($D$5:$H$5,0,AG$8+1)-INDEX($D$5:$H$5,0,AG$8))+AF78)))</f>
        <v>100.19203917498663</v>
      </c>
      <c r="AH78" s="8" cm="1">
        <f t="array" ref="AH78">IF(AH$8=-1,AI78,IF(AH$8=99,AG78,IF(AH$8=0,INDEX($E78:$I78,0,AH$6),(INDEX($E78:$I78,0,AH$8+1)-INDEX($E78:$I78,0,AH$8))/(INDEX($D$5:$H$5,0,AH$8+1)-INDEX($D$5:$H$5,0,AH$8))+AG78)))</f>
        <v>100.19203917498663</v>
      </c>
      <c r="AI78" s="8" cm="1">
        <f t="array" ref="AI78">IF(AI$8=-1,AJ78,IF(AI$8=99,AH78,IF(AI$8=0,INDEX($E78:$I78,0,AI$6),(INDEX($E78:$I78,0,AI$8+1)-INDEX($E78:$I78,0,AI$8))/(INDEX($D$5:$H$5,0,AI$8+1)-INDEX($D$5:$H$5,0,AI$8))+AH78)))</f>
        <v>100.19203917498663</v>
      </c>
      <c r="AJ78" s="8" cm="1">
        <f t="array" ref="AJ78">IF(AJ$8=-1,AK78,IF(AJ$8=99,AI78,IF(AJ$8=0,INDEX($E78:$I78,0,AJ$6),(INDEX($E78:$I78,0,AJ$8+1)-INDEX($E78:$I78,0,AJ$8))/(INDEX($D$5:$H$5,0,AJ$8+1)-INDEX($D$5:$H$5,0,AJ$8))+AI78)))</f>
        <v>100.19203917498663</v>
      </c>
      <c r="AK78" s="8" cm="1">
        <f t="array" ref="AK78">IF(AK$8=-1,AL78,IF(AK$8=99,AJ78,IF(AK$8=0,INDEX($E78:$I78,0,AK$6),(INDEX($E78:$I78,0,AK$8+1)-INDEX($E78:$I78,0,AK$8))/(INDEX($D$5:$H$5,0,AK$8+1)-INDEX($D$5:$H$5,0,AK$8))+AJ78)))</f>
        <v>100.19203917498663</v>
      </c>
      <c r="AL78" s="8" cm="1">
        <f t="array" ref="AL78">IF(AL$8=-1,AM78,IF(AL$8=99,AK78,IF(AL$8=0,INDEX($E78:$I78,0,AL$6),(INDEX($E78:$I78,0,AL$8+1)-INDEX($E78:$I78,0,AL$8))/(INDEX($D$5:$H$5,0,AL$8+1)-INDEX($D$5:$H$5,0,AL$8))+AK78)))</f>
        <v>100.19203917498663</v>
      </c>
      <c r="AM78" s="8" cm="1">
        <f t="array" ref="AM78">IF(AM$8=-1,AN78,IF(AM$8=99,AL78,IF(AM$8=0,INDEX($E78:$I78,0,AM$6),(INDEX($E78:$I78,0,AM$8+1)-INDEX($E78:$I78,0,AM$8))/(INDEX($D$5:$H$5,0,AM$8+1)-INDEX($D$5:$H$5,0,AM$8))+AL78)))</f>
        <v>100.19203917498663</v>
      </c>
      <c r="AN78" s="8" cm="1">
        <f t="array" ref="AN78">IF(AN$8=-1,AO78,IF(AN$8=99,AM78,IF(AN$8=0,INDEX($E78:$I78,0,AN$6),(INDEX($E78:$I78,0,AN$8+1)-INDEX($E78:$I78,0,AN$8))/(INDEX($D$5:$H$5,0,AN$8+1)-INDEX($D$5:$H$5,0,AN$8))+AM78)))</f>
        <v>100.19203917498663</v>
      </c>
      <c r="AO78" s="8" cm="1">
        <f t="array" ref="AO78">IF(AO$8=-1,AP78,IF(AO$8=99,AN78,IF(AO$8=0,INDEX($E78:$I78,0,AO$6),(INDEX($E78:$I78,0,AO$8+1)-INDEX($E78:$I78,0,AO$8))/(INDEX($D$5:$H$5,0,AO$8+1)-INDEX($D$5:$H$5,0,AO$8))+AN78)))</f>
        <v>100.19203917498663</v>
      </c>
      <c r="AP78" s="8" cm="1">
        <f t="array" ref="AP78">IF(AP$8=-1,AQ78,IF(AP$8=99,AO78,IF(AP$8=0,INDEX($E78:$I78,0,AP$6),(INDEX($E78:$I78,0,AP$8+1)-INDEX($E78:$I78,0,AP$8))/(INDEX($D$5:$H$5,0,AP$8+1)-INDEX($D$5:$H$5,0,AP$8))+AO78)))</f>
        <v>100.19203917498663</v>
      </c>
      <c r="AQ78" s="8" cm="1">
        <f t="array" ref="AQ78">IF(AQ$8=-1,AR78,IF(AQ$8=99,AP78,IF(AQ$8=0,INDEX($E78:$I78,0,AQ$6),(INDEX($E78:$I78,0,AQ$8+1)-INDEX($E78:$I78,0,AQ$8))/(INDEX($D$5:$H$5,0,AQ$8+1)-INDEX($D$5:$H$5,0,AQ$8))+AP78)))</f>
        <v>100.19203917498663</v>
      </c>
      <c r="AR78" s="8" cm="1">
        <f t="array" ref="AR78">IF(AR$8=-1,AS78,IF(AR$8=99,AQ78,IF(AR$8=0,INDEX($E78:$I78,0,AR$6),(INDEX($E78:$I78,0,AR$8+1)-INDEX($E78:$I78,0,AR$8))/(INDEX($D$5:$H$5,0,AR$8+1)-INDEX($D$5:$H$5,0,AR$8))+AQ78)))</f>
        <v>100.19203917498663</v>
      </c>
      <c r="AS78" s="8" cm="1">
        <f t="array" ref="AS78">IF(AS$8=-1,AT78,IF(AS$8=99,AR78,IF(AS$8=0,INDEX($E78:$I78,0,AS$6),(INDEX($E78:$I78,0,AS$8+1)-INDEX($E78:$I78,0,AS$8))/(INDEX($D$5:$H$5,0,AS$8+1)-INDEX($D$5:$H$5,0,AS$8))+AR78)))</f>
        <v>100.19203917498663</v>
      </c>
      <c r="AT78" s="8" cm="1">
        <f t="array" ref="AT78">IF(AT$8=-1,AU78,IF(AT$8=99,AS78,IF(AT$8=0,INDEX($E78:$I78,0,AT$6),(INDEX($E78:$I78,0,AT$8+1)-INDEX($E78:$I78,0,AT$8))/(INDEX($D$5:$H$5,0,AT$8+1)-INDEX($D$5:$H$5,0,AT$8))+AS78)))</f>
        <v>100.19203917498663</v>
      </c>
      <c r="AU78" s="8" cm="1">
        <f t="array" ref="AU78">IF(AU$8=-1,AV78,IF(AU$8=99,AT78,IF(AU$8=0,INDEX($E78:$I78,0,AU$6),(INDEX($E78:$I78,0,AU$8+1)-INDEX($E78:$I78,0,AU$8))/(INDEX($D$5:$H$5,0,AU$8+1)-INDEX($D$5:$H$5,0,AU$8))+AT78)))</f>
        <v>100.19203917498663</v>
      </c>
      <c r="AV78" s="8" cm="1">
        <f t="array" ref="AV78">IF(AV$8=-1,AW78,IF(AV$8=99,AU78,IF(AV$8=0,INDEX($E78:$I78,0,AV$6),(INDEX($E78:$I78,0,AV$8+1)-INDEX($E78:$I78,0,AV$8))/(INDEX($D$5:$H$5,0,AV$8+1)-INDEX($D$5:$H$5,0,AV$8))+AU78)))</f>
        <v>100.19203917498663</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732.38878427087093</v>
      </c>
      <c r="I81" s="150">
        <f t="shared" ref="I81:I89" si="30">H81</f>
        <v>732.38878427087093</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850.78970011645561</v>
      </c>
      <c r="T81" s="8" cm="1">
        <f t="array" ref="T81">IF(T$8=-1,U81,IF(T$8=99,S81,IF(T$8=0,INDEX($E81:$I81,0,T$6),(INDEX($E81:$I81,0,T$8+1)-INDEX($E81:$I81,0,T$8))/(INDEX($D$5:$H$5,0,T$8+1)-INDEX($D$5:$H$5,0,T$8))+S81)))</f>
        <v>837.63404280027953</v>
      </c>
      <c r="U81" s="8" cm="1">
        <f t="array" ref="U81">IF(U$8=-1,V81,IF(U$8=99,T81,IF(U$8=0,INDEX($E81:$I81,0,U$6),(INDEX($E81:$I81,0,U$8+1)-INDEX($E81:$I81,0,U$8))/(INDEX($D$5:$H$5,0,U$8+1)-INDEX($D$5:$H$5,0,U$8))+T81)))</f>
        <v>824.47838548410346</v>
      </c>
      <c r="V81" s="8" cm="1">
        <f t="array" ref="V81">IF(V$8=-1,W81,IF(V$8=99,U81,IF(V$8=0,INDEX($E81:$I81,0,V$6),(INDEX($E81:$I81,0,V$8+1)-INDEX($E81:$I81,0,V$8))/(INDEX($D$5:$H$5,0,V$8+1)-INDEX($D$5:$H$5,0,V$8))+U81)))</f>
        <v>811.32272816792738</v>
      </c>
      <c r="W81" s="8" cm="1">
        <f t="array" ref="W81">IF(W$8=-1,X81,IF(W$8=99,V81,IF(W$8=0,INDEX($E81:$I81,0,W$6),(INDEX($E81:$I81,0,W$8+1)-INDEX($E81:$I81,0,W$8))/(INDEX($D$5:$H$5,0,W$8+1)-INDEX($D$5:$H$5,0,W$8))+V81)))</f>
        <v>798.1670708517513</v>
      </c>
      <c r="X81" s="8" cm="1">
        <f t="array" ref="X81">IF(X$8=-1,Y81,IF(X$8=99,W81,IF(X$8=0,INDEX($E81:$I81,0,X$6),(INDEX($E81:$I81,0,X$8+1)-INDEX($E81:$I81,0,X$8))/(INDEX($D$5:$H$5,0,X$8+1)-INDEX($D$5:$H$5,0,X$8))+W81)))</f>
        <v>785.01141353557523</v>
      </c>
      <c r="Y81" s="8" cm="1">
        <f t="array" ref="Y81">IF(Y$8=-1,Z81,IF(Y$8=99,X81,IF(Y$8=0,INDEX($E81:$I81,0,Y$6),(INDEX($E81:$I81,0,Y$8+1)-INDEX($E81:$I81,0,Y$8))/(INDEX($D$5:$H$5,0,Y$8+1)-INDEX($D$5:$H$5,0,Y$8))+X81)))</f>
        <v>771.85575621939915</v>
      </c>
      <c r="Z81" s="8" cm="1">
        <f t="array" ref="Z81">IF(Z$8=-1,AA81,IF(Z$8=99,Y81,IF(Z$8=0,INDEX($E81:$I81,0,Z$6),(INDEX($E81:$I81,0,Z$8+1)-INDEX($E81:$I81,0,Z$8))/(INDEX($D$5:$H$5,0,Z$8+1)-INDEX($D$5:$H$5,0,Z$8))+Y81)))</f>
        <v>758.70009890322308</v>
      </c>
      <c r="AA81" s="8" cm="1">
        <f t="array" ref="AA81">IF(AA$8=-1,AB81,IF(AA$8=99,Z81,IF(AA$8=0,INDEX($E81:$I81,0,AA$6),(INDEX($E81:$I81,0,AA$8+1)-INDEX($E81:$I81,0,AA$8))/(INDEX($D$5:$H$5,0,AA$8+1)-INDEX($D$5:$H$5,0,AA$8))+Z81)))</f>
        <v>745.544441587047</v>
      </c>
      <c r="AB81" s="8" cm="1">
        <f t="array" ref="AB81">IF(AB$8=-1,AC81,IF(AB$8=99,AA81,IF(AB$8=0,INDEX($E81:$I81,0,AB$6),(INDEX($E81:$I81,0,AB$8+1)-INDEX($E81:$I81,0,AB$8))/(INDEX($D$5:$H$5,0,AB$8+1)-INDEX($D$5:$H$5,0,AB$8))+AA81)))</f>
        <v>732.38878427087093</v>
      </c>
      <c r="AC81" s="8" cm="1">
        <f t="array" ref="AC81">IF(AC$8=-1,AD81,IF(AC$8=99,AB81,IF(AC$8=0,INDEX($E81:$I81,0,AC$6),(INDEX($E81:$I81,0,AC$8+1)-INDEX($E81:$I81,0,AC$8))/(INDEX($D$5:$H$5,0,AC$8+1)-INDEX($D$5:$H$5,0,AC$8))+AB81)))</f>
        <v>732.38878427087093</v>
      </c>
      <c r="AD81" s="8" cm="1">
        <f t="array" ref="AD81">IF(AD$8=-1,AE81,IF(AD$8=99,AC81,IF(AD$8=0,INDEX($E81:$I81,0,AD$6),(INDEX($E81:$I81,0,AD$8+1)-INDEX($E81:$I81,0,AD$8))/(INDEX($D$5:$H$5,0,AD$8+1)-INDEX($D$5:$H$5,0,AD$8))+AC81)))</f>
        <v>732.38878427087093</v>
      </c>
      <c r="AE81" s="8" cm="1">
        <f t="array" ref="AE81">IF(AE$8=-1,AF81,IF(AE$8=99,AD81,IF(AE$8=0,INDEX($E81:$I81,0,AE$6),(INDEX($E81:$I81,0,AE$8+1)-INDEX($E81:$I81,0,AE$8))/(INDEX($D$5:$H$5,0,AE$8+1)-INDEX($D$5:$H$5,0,AE$8))+AD81)))</f>
        <v>732.38878427087093</v>
      </c>
      <c r="AF81" s="8" cm="1">
        <f t="array" ref="AF81">IF(AF$8=-1,AG81,IF(AF$8=99,AE81,IF(AF$8=0,INDEX($E81:$I81,0,AF$6),(INDEX($E81:$I81,0,AF$8+1)-INDEX($E81:$I81,0,AF$8))/(INDEX($D$5:$H$5,0,AF$8+1)-INDEX($D$5:$H$5,0,AF$8))+AE81)))</f>
        <v>732.38878427087093</v>
      </c>
      <c r="AG81" s="8" cm="1">
        <f t="array" ref="AG81">IF(AG$8=-1,AH81,IF(AG$8=99,AF81,IF(AG$8=0,INDEX($E81:$I81,0,AG$6),(INDEX($E81:$I81,0,AG$8+1)-INDEX($E81:$I81,0,AG$8))/(INDEX($D$5:$H$5,0,AG$8+1)-INDEX($D$5:$H$5,0,AG$8))+AF81)))</f>
        <v>732.38878427087093</v>
      </c>
      <c r="AH81" s="8" cm="1">
        <f t="array" ref="AH81">IF(AH$8=-1,AI81,IF(AH$8=99,AG81,IF(AH$8=0,INDEX($E81:$I81,0,AH$6),(INDEX($E81:$I81,0,AH$8+1)-INDEX($E81:$I81,0,AH$8))/(INDEX($D$5:$H$5,0,AH$8+1)-INDEX($D$5:$H$5,0,AH$8))+AG81)))</f>
        <v>732.38878427087093</v>
      </c>
      <c r="AI81" s="8" cm="1">
        <f t="array" ref="AI81">IF(AI$8=-1,AJ81,IF(AI$8=99,AH81,IF(AI$8=0,INDEX($E81:$I81,0,AI$6),(INDEX($E81:$I81,0,AI$8+1)-INDEX($E81:$I81,0,AI$8))/(INDEX($D$5:$H$5,0,AI$8+1)-INDEX($D$5:$H$5,0,AI$8))+AH81)))</f>
        <v>732.38878427087093</v>
      </c>
      <c r="AJ81" s="8" cm="1">
        <f t="array" ref="AJ81">IF(AJ$8=-1,AK81,IF(AJ$8=99,AI81,IF(AJ$8=0,INDEX($E81:$I81,0,AJ$6),(INDEX($E81:$I81,0,AJ$8+1)-INDEX($E81:$I81,0,AJ$8))/(INDEX($D$5:$H$5,0,AJ$8+1)-INDEX($D$5:$H$5,0,AJ$8))+AI81)))</f>
        <v>732.38878427087093</v>
      </c>
      <c r="AK81" s="8" cm="1">
        <f t="array" ref="AK81">IF(AK$8=-1,AL81,IF(AK$8=99,AJ81,IF(AK$8=0,INDEX($E81:$I81,0,AK$6),(INDEX($E81:$I81,0,AK$8+1)-INDEX($E81:$I81,0,AK$8))/(INDEX($D$5:$H$5,0,AK$8+1)-INDEX($D$5:$H$5,0,AK$8))+AJ81)))</f>
        <v>732.38878427087093</v>
      </c>
      <c r="AL81" s="8" cm="1">
        <f t="array" ref="AL81">IF(AL$8=-1,AM81,IF(AL$8=99,AK81,IF(AL$8=0,INDEX($E81:$I81,0,AL$6),(INDEX($E81:$I81,0,AL$8+1)-INDEX($E81:$I81,0,AL$8))/(INDEX($D$5:$H$5,0,AL$8+1)-INDEX($D$5:$H$5,0,AL$8))+AK81)))</f>
        <v>732.38878427087093</v>
      </c>
      <c r="AM81" s="8" cm="1">
        <f t="array" ref="AM81">IF(AM$8=-1,AN81,IF(AM$8=99,AL81,IF(AM$8=0,INDEX($E81:$I81,0,AM$6),(INDEX($E81:$I81,0,AM$8+1)-INDEX($E81:$I81,0,AM$8))/(INDEX($D$5:$H$5,0,AM$8+1)-INDEX($D$5:$H$5,0,AM$8))+AL81)))</f>
        <v>732.38878427087093</v>
      </c>
      <c r="AN81" s="8" cm="1">
        <f t="array" ref="AN81">IF(AN$8=-1,AO81,IF(AN$8=99,AM81,IF(AN$8=0,INDEX($E81:$I81,0,AN$6),(INDEX($E81:$I81,0,AN$8+1)-INDEX($E81:$I81,0,AN$8))/(INDEX($D$5:$H$5,0,AN$8+1)-INDEX($D$5:$H$5,0,AN$8))+AM81)))</f>
        <v>732.38878427087093</v>
      </c>
      <c r="AO81" s="8" cm="1">
        <f t="array" ref="AO81">IF(AO$8=-1,AP81,IF(AO$8=99,AN81,IF(AO$8=0,INDEX($E81:$I81,0,AO$6),(INDEX($E81:$I81,0,AO$8+1)-INDEX($E81:$I81,0,AO$8))/(INDEX($D$5:$H$5,0,AO$8+1)-INDEX($D$5:$H$5,0,AO$8))+AN81)))</f>
        <v>732.38878427087093</v>
      </c>
      <c r="AP81" s="8" cm="1">
        <f t="array" ref="AP81">IF(AP$8=-1,AQ81,IF(AP$8=99,AO81,IF(AP$8=0,INDEX($E81:$I81,0,AP$6),(INDEX($E81:$I81,0,AP$8+1)-INDEX($E81:$I81,0,AP$8))/(INDEX($D$5:$H$5,0,AP$8+1)-INDEX($D$5:$H$5,0,AP$8))+AO81)))</f>
        <v>732.38878427087093</v>
      </c>
      <c r="AQ81" s="8" cm="1">
        <f t="array" ref="AQ81">IF(AQ$8=-1,AR81,IF(AQ$8=99,AP81,IF(AQ$8=0,INDEX($E81:$I81,0,AQ$6),(INDEX($E81:$I81,0,AQ$8+1)-INDEX($E81:$I81,0,AQ$8))/(INDEX($D$5:$H$5,0,AQ$8+1)-INDEX($D$5:$H$5,0,AQ$8))+AP81)))</f>
        <v>732.38878427087093</v>
      </c>
      <c r="AR81" s="8" cm="1">
        <f t="array" ref="AR81">IF(AR$8=-1,AS81,IF(AR$8=99,AQ81,IF(AR$8=0,INDEX($E81:$I81,0,AR$6),(INDEX($E81:$I81,0,AR$8+1)-INDEX($E81:$I81,0,AR$8))/(INDEX($D$5:$H$5,0,AR$8+1)-INDEX($D$5:$H$5,0,AR$8))+AQ81)))</f>
        <v>732.38878427087093</v>
      </c>
      <c r="AS81" s="8" cm="1">
        <f t="array" ref="AS81">IF(AS$8=-1,AT81,IF(AS$8=99,AR81,IF(AS$8=0,INDEX($E81:$I81,0,AS$6),(INDEX($E81:$I81,0,AS$8+1)-INDEX($E81:$I81,0,AS$8))/(INDEX($D$5:$H$5,0,AS$8+1)-INDEX($D$5:$H$5,0,AS$8))+AR81)))</f>
        <v>732.38878427087093</v>
      </c>
      <c r="AT81" s="8" cm="1">
        <f t="array" ref="AT81">IF(AT$8=-1,AU81,IF(AT$8=99,AS81,IF(AT$8=0,INDEX($E81:$I81,0,AT$6),(INDEX($E81:$I81,0,AT$8+1)-INDEX($E81:$I81,0,AT$8))/(INDEX($D$5:$H$5,0,AT$8+1)-INDEX($D$5:$H$5,0,AT$8))+AS81)))</f>
        <v>732.38878427087093</v>
      </c>
      <c r="AU81" s="8" cm="1">
        <f t="array" ref="AU81">IF(AU$8=-1,AV81,IF(AU$8=99,AT81,IF(AU$8=0,INDEX($E81:$I81,0,AU$6),(INDEX($E81:$I81,0,AU$8+1)-INDEX($E81:$I81,0,AU$8))/(INDEX($D$5:$H$5,0,AU$8+1)-INDEX($D$5:$H$5,0,AU$8))+AT81)))</f>
        <v>732.38878427087093</v>
      </c>
      <c r="AV81" s="8" cm="1">
        <f t="array" ref="AV81">IF(AV$8=-1,AW81,IF(AV$8=99,AU81,IF(AV$8=0,INDEX($E81:$I81,0,AV$6),(INDEX($E81:$I81,0,AV$8+1)-INDEX($E81:$I81,0,AV$8))/(INDEX($D$5:$H$5,0,AV$8+1)-INDEX($D$5:$H$5,0,AV$8))+AU81)))</f>
        <v>732.38878427087093</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51.320385725818895</v>
      </c>
      <c r="I82" s="150">
        <f t="shared" si="30"/>
        <v>51.320385725818895</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79.284213189890195</v>
      </c>
      <c r="T82" s="8" cm="1">
        <f t="array" ref="T82">IF(T$8=-1,U82,IF(T$8=99,S82,IF(T$8=0,INDEX($E82:$I82,0,T$6),(INDEX($E82:$I82,0,T$8+1)-INDEX($E82:$I82,0,T$8))/(INDEX($D$5:$H$5,0,T$8+1)-INDEX($D$5:$H$5,0,T$8))+S82)))</f>
        <v>76.177121249437832</v>
      </c>
      <c r="U82" s="8" cm="1">
        <f t="array" ref="U82">IF(U$8=-1,V82,IF(U$8=99,T82,IF(U$8=0,INDEX($E82:$I82,0,U$6),(INDEX($E82:$I82,0,U$8+1)-INDEX($E82:$I82,0,U$8))/(INDEX($D$5:$H$5,0,U$8+1)-INDEX($D$5:$H$5,0,U$8))+T82)))</f>
        <v>73.070029308985468</v>
      </c>
      <c r="V82" s="8" cm="1">
        <f t="array" ref="V82">IF(V$8=-1,W82,IF(V$8=99,U82,IF(V$8=0,INDEX($E82:$I82,0,V$6),(INDEX($E82:$I82,0,V$8+1)-INDEX($E82:$I82,0,V$8))/(INDEX($D$5:$H$5,0,V$8+1)-INDEX($D$5:$H$5,0,V$8))+U82)))</f>
        <v>69.962937368533105</v>
      </c>
      <c r="W82" s="8" cm="1">
        <f t="array" ref="W82">IF(W$8=-1,X82,IF(W$8=99,V82,IF(W$8=0,INDEX($E82:$I82,0,W$6),(INDEX($E82:$I82,0,W$8+1)-INDEX($E82:$I82,0,W$8))/(INDEX($D$5:$H$5,0,W$8+1)-INDEX($D$5:$H$5,0,W$8))+V82)))</f>
        <v>66.855845428080741</v>
      </c>
      <c r="X82" s="8" cm="1">
        <f t="array" ref="X82">IF(X$8=-1,Y82,IF(X$8=99,W82,IF(X$8=0,INDEX($E82:$I82,0,X$6),(INDEX($E82:$I82,0,X$8+1)-INDEX($E82:$I82,0,X$8))/(INDEX($D$5:$H$5,0,X$8+1)-INDEX($D$5:$H$5,0,X$8))+W82)))</f>
        <v>63.748753487628377</v>
      </c>
      <c r="Y82" s="8" cm="1">
        <f t="array" ref="Y82">IF(Y$8=-1,Z82,IF(Y$8=99,X82,IF(Y$8=0,INDEX($E82:$I82,0,Y$6),(INDEX($E82:$I82,0,Y$8+1)-INDEX($E82:$I82,0,Y$8))/(INDEX($D$5:$H$5,0,Y$8+1)-INDEX($D$5:$H$5,0,Y$8))+X82)))</f>
        <v>60.641661547176014</v>
      </c>
      <c r="Z82" s="8" cm="1">
        <f t="array" ref="Z82">IF(Z$8=-1,AA82,IF(Z$8=99,Y82,IF(Z$8=0,INDEX($E82:$I82,0,Z$6),(INDEX($E82:$I82,0,Z$8+1)-INDEX($E82:$I82,0,Z$8))/(INDEX($D$5:$H$5,0,Z$8+1)-INDEX($D$5:$H$5,0,Z$8))+Y82)))</f>
        <v>57.53456960672365</v>
      </c>
      <c r="AA82" s="8" cm="1">
        <f t="array" ref="AA82">IF(AA$8=-1,AB82,IF(AA$8=99,Z82,IF(AA$8=0,INDEX($E82:$I82,0,AA$6),(INDEX($E82:$I82,0,AA$8+1)-INDEX($E82:$I82,0,AA$8))/(INDEX($D$5:$H$5,0,AA$8+1)-INDEX($D$5:$H$5,0,AA$8))+Z82)))</f>
        <v>54.427477666271287</v>
      </c>
      <c r="AB82" s="8" cm="1">
        <f t="array" ref="AB82">IF(AB$8=-1,AC82,IF(AB$8=99,AA82,IF(AB$8=0,INDEX($E82:$I82,0,AB$6),(INDEX($E82:$I82,0,AB$8+1)-INDEX($E82:$I82,0,AB$8))/(INDEX($D$5:$H$5,0,AB$8+1)-INDEX($D$5:$H$5,0,AB$8))+AA82)))</f>
        <v>51.320385725818895</v>
      </c>
      <c r="AC82" s="8" cm="1">
        <f t="array" ref="AC82">IF(AC$8=-1,AD82,IF(AC$8=99,AB82,IF(AC$8=0,INDEX($E82:$I82,0,AC$6),(INDEX($E82:$I82,0,AC$8+1)-INDEX($E82:$I82,0,AC$8))/(INDEX($D$5:$H$5,0,AC$8+1)-INDEX($D$5:$H$5,0,AC$8))+AB82)))</f>
        <v>51.320385725818895</v>
      </c>
      <c r="AD82" s="8" cm="1">
        <f t="array" ref="AD82">IF(AD$8=-1,AE82,IF(AD$8=99,AC82,IF(AD$8=0,INDEX($E82:$I82,0,AD$6),(INDEX($E82:$I82,0,AD$8+1)-INDEX($E82:$I82,0,AD$8))/(INDEX($D$5:$H$5,0,AD$8+1)-INDEX($D$5:$H$5,0,AD$8))+AC82)))</f>
        <v>51.320385725818895</v>
      </c>
      <c r="AE82" s="8" cm="1">
        <f t="array" ref="AE82">IF(AE$8=-1,AF82,IF(AE$8=99,AD82,IF(AE$8=0,INDEX($E82:$I82,0,AE$6),(INDEX($E82:$I82,0,AE$8+1)-INDEX($E82:$I82,0,AE$8))/(INDEX($D$5:$H$5,0,AE$8+1)-INDEX($D$5:$H$5,0,AE$8))+AD82)))</f>
        <v>51.320385725818895</v>
      </c>
      <c r="AF82" s="8" cm="1">
        <f t="array" ref="AF82">IF(AF$8=-1,AG82,IF(AF$8=99,AE82,IF(AF$8=0,INDEX($E82:$I82,0,AF$6),(INDEX($E82:$I82,0,AF$8+1)-INDEX($E82:$I82,0,AF$8))/(INDEX($D$5:$H$5,0,AF$8+1)-INDEX($D$5:$H$5,0,AF$8))+AE82)))</f>
        <v>51.320385725818895</v>
      </c>
      <c r="AG82" s="8" cm="1">
        <f t="array" ref="AG82">IF(AG$8=-1,AH82,IF(AG$8=99,AF82,IF(AG$8=0,INDEX($E82:$I82,0,AG$6),(INDEX($E82:$I82,0,AG$8+1)-INDEX($E82:$I82,0,AG$8))/(INDEX($D$5:$H$5,0,AG$8+1)-INDEX($D$5:$H$5,0,AG$8))+AF82)))</f>
        <v>51.320385725818895</v>
      </c>
      <c r="AH82" s="8" cm="1">
        <f t="array" ref="AH82">IF(AH$8=-1,AI82,IF(AH$8=99,AG82,IF(AH$8=0,INDEX($E82:$I82,0,AH$6),(INDEX($E82:$I82,0,AH$8+1)-INDEX($E82:$I82,0,AH$8))/(INDEX($D$5:$H$5,0,AH$8+1)-INDEX($D$5:$H$5,0,AH$8))+AG82)))</f>
        <v>51.320385725818895</v>
      </c>
      <c r="AI82" s="8" cm="1">
        <f t="array" ref="AI82">IF(AI$8=-1,AJ82,IF(AI$8=99,AH82,IF(AI$8=0,INDEX($E82:$I82,0,AI$6),(INDEX($E82:$I82,0,AI$8+1)-INDEX($E82:$I82,0,AI$8))/(INDEX($D$5:$H$5,0,AI$8+1)-INDEX($D$5:$H$5,0,AI$8))+AH82)))</f>
        <v>51.320385725818895</v>
      </c>
      <c r="AJ82" s="8" cm="1">
        <f t="array" ref="AJ82">IF(AJ$8=-1,AK82,IF(AJ$8=99,AI82,IF(AJ$8=0,INDEX($E82:$I82,0,AJ$6),(INDEX($E82:$I82,0,AJ$8+1)-INDEX($E82:$I82,0,AJ$8))/(INDEX($D$5:$H$5,0,AJ$8+1)-INDEX($D$5:$H$5,0,AJ$8))+AI82)))</f>
        <v>51.320385725818895</v>
      </c>
      <c r="AK82" s="8" cm="1">
        <f t="array" ref="AK82">IF(AK$8=-1,AL82,IF(AK$8=99,AJ82,IF(AK$8=0,INDEX($E82:$I82,0,AK$6),(INDEX($E82:$I82,0,AK$8+1)-INDEX($E82:$I82,0,AK$8))/(INDEX($D$5:$H$5,0,AK$8+1)-INDEX($D$5:$H$5,0,AK$8))+AJ82)))</f>
        <v>51.320385725818895</v>
      </c>
      <c r="AL82" s="8" cm="1">
        <f t="array" ref="AL82">IF(AL$8=-1,AM82,IF(AL$8=99,AK82,IF(AL$8=0,INDEX($E82:$I82,0,AL$6),(INDEX($E82:$I82,0,AL$8+1)-INDEX($E82:$I82,0,AL$8))/(INDEX($D$5:$H$5,0,AL$8+1)-INDEX($D$5:$H$5,0,AL$8))+AK82)))</f>
        <v>51.320385725818895</v>
      </c>
      <c r="AM82" s="8" cm="1">
        <f t="array" ref="AM82">IF(AM$8=-1,AN82,IF(AM$8=99,AL82,IF(AM$8=0,INDEX($E82:$I82,0,AM$6),(INDEX($E82:$I82,0,AM$8+1)-INDEX($E82:$I82,0,AM$8))/(INDEX($D$5:$H$5,0,AM$8+1)-INDEX($D$5:$H$5,0,AM$8))+AL82)))</f>
        <v>51.320385725818895</v>
      </c>
      <c r="AN82" s="8" cm="1">
        <f t="array" ref="AN82">IF(AN$8=-1,AO82,IF(AN$8=99,AM82,IF(AN$8=0,INDEX($E82:$I82,0,AN$6),(INDEX($E82:$I82,0,AN$8+1)-INDEX($E82:$I82,0,AN$8))/(INDEX($D$5:$H$5,0,AN$8+1)-INDEX($D$5:$H$5,0,AN$8))+AM82)))</f>
        <v>51.320385725818895</v>
      </c>
      <c r="AO82" s="8" cm="1">
        <f t="array" ref="AO82">IF(AO$8=-1,AP82,IF(AO$8=99,AN82,IF(AO$8=0,INDEX($E82:$I82,0,AO$6),(INDEX($E82:$I82,0,AO$8+1)-INDEX($E82:$I82,0,AO$8))/(INDEX($D$5:$H$5,0,AO$8+1)-INDEX($D$5:$H$5,0,AO$8))+AN82)))</f>
        <v>51.320385725818895</v>
      </c>
      <c r="AP82" s="8" cm="1">
        <f t="array" ref="AP82">IF(AP$8=-1,AQ82,IF(AP$8=99,AO82,IF(AP$8=0,INDEX($E82:$I82,0,AP$6),(INDEX($E82:$I82,0,AP$8+1)-INDEX($E82:$I82,0,AP$8))/(INDEX($D$5:$H$5,0,AP$8+1)-INDEX($D$5:$H$5,0,AP$8))+AO82)))</f>
        <v>51.320385725818895</v>
      </c>
      <c r="AQ82" s="8" cm="1">
        <f t="array" ref="AQ82">IF(AQ$8=-1,AR82,IF(AQ$8=99,AP82,IF(AQ$8=0,INDEX($E82:$I82,0,AQ$6),(INDEX($E82:$I82,0,AQ$8+1)-INDEX($E82:$I82,0,AQ$8))/(INDEX($D$5:$H$5,0,AQ$8+1)-INDEX($D$5:$H$5,0,AQ$8))+AP82)))</f>
        <v>51.320385725818895</v>
      </c>
      <c r="AR82" s="8" cm="1">
        <f t="array" ref="AR82">IF(AR$8=-1,AS82,IF(AR$8=99,AQ82,IF(AR$8=0,INDEX($E82:$I82,0,AR$6),(INDEX($E82:$I82,0,AR$8+1)-INDEX($E82:$I82,0,AR$8))/(INDEX($D$5:$H$5,0,AR$8+1)-INDEX($D$5:$H$5,0,AR$8))+AQ82)))</f>
        <v>51.320385725818895</v>
      </c>
      <c r="AS82" s="8" cm="1">
        <f t="array" ref="AS82">IF(AS$8=-1,AT82,IF(AS$8=99,AR82,IF(AS$8=0,INDEX($E82:$I82,0,AS$6),(INDEX($E82:$I82,0,AS$8+1)-INDEX($E82:$I82,0,AS$8))/(INDEX($D$5:$H$5,0,AS$8+1)-INDEX($D$5:$H$5,0,AS$8))+AR82)))</f>
        <v>51.320385725818895</v>
      </c>
      <c r="AT82" s="8" cm="1">
        <f t="array" ref="AT82">IF(AT$8=-1,AU82,IF(AT$8=99,AS82,IF(AT$8=0,INDEX($E82:$I82,0,AT$6),(INDEX($E82:$I82,0,AT$8+1)-INDEX($E82:$I82,0,AT$8))/(INDEX($D$5:$H$5,0,AT$8+1)-INDEX($D$5:$H$5,0,AT$8))+AS82)))</f>
        <v>51.320385725818895</v>
      </c>
      <c r="AU82" s="8" cm="1">
        <f t="array" ref="AU82">IF(AU$8=-1,AV82,IF(AU$8=99,AT82,IF(AU$8=0,INDEX($E82:$I82,0,AU$6),(INDEX($E82:$I82,0,AU$8+1)-INDEX($E82:$I82,0,AU$8))/(INDEX($D$5:$H$5,0,AU$8+1)-INDEX($D$5:$H$5,0,AU$8))+AT82)))</f>
        <v>51.320385725818895</v>
      </c>
      <c r="AV82" s="8" cm="1">
        <f t="array" ref="AV82">IF(AV$8=-1,AW82,IF(AV$8=99,AU82,IF(AV$8=0,INDEX($E82:$I82,0,AV$6),(INDEX($E82:$I82,0,AV$8+1)-INDEX($E82:$I82,0,AV$8))/(INDEX($D$5:$H$5,0,AV$8+1)-INDEX($D$5:$H$5,0,AV$8))+AU82)))</f>
        <v>51.320385725818895</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51.307115321680996</v>
      </c>
      <c r="I83" s="150">
        <f t="shared" si="30"/>
        <v>51.307115321680996</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58.479641799951814</v>
      </c>
      <c r="T83" s="8" cm="1">
        <f t="array" ref="T83">IF(T$8=-1,U83,IF(T$8=99,S83,IF(T$8=0,INDEX($E83:$I83,0,T$6),(INDEX($E83:$I83,0,T$8+1)-INDEX($E83:$I83,0,T$8))/(INDEX($D$5:$H$5,0,T$8+1)-INDEX($D$5:$H$5,0,T$8))+S83)))</f>
        <v>57.682694413477279</v>
      </c>
      <c r="U83" s="8" cm="1">
        <f t="array" ref="U83">IF(U$8=-1,V83,IF(U$8=99,T83,IF(U$8=0,INDEX($E83:$I83,0,U$6),(INDEX($E83:$I83,0,U$8+1)-INDEX($E83:$I83,0,U$8))/(INDEX($D$5:$H$5,0,U$8+1)-INDEX($D$5:$H$5,0,U$8))+T83)))</f>
        <v>56.885747027002743</v>
      </c>
      <c r="V83" s="8" cm="1">
        <f t="array" ref="V83">IF(V$8=-1,W83,IF(V$8=99,U83,IF(V$8=0,INDEX($E83:$I83,0,V$6),(INDEX($E83:$I83,0,V$8+1)-INDEX($E83:$I83,0,V$8))/(INDEX($D$5:$H$5,0,V$8+1)-INDEX($D$5:$H$5,0,V$8))+U83)))</f>
        <v>56.088799640528208</v>
      </c>
      <c r="W83" s="8" cm="1">
        <f t="array" ref="W83">IF(W$8=-1,X83,IF(W$8=99,V83,IF(W$8=0,INDEX($E83:$I83,0,W$6),(INDEX($E83:$I83,0,W$8+1)-INDEX($E83:$I83,0,W$8))/(INDEX($D$5:$H$5,0,W$8+1)-INDEX($D$5:$H$5,0,W$8))+V83)))</f>
        <v>55.291852254053673</v>
      </c>
      <c r="X83" s="8" cm="1">
        <f t="array" ref="X83">IF(X$8=-1,Y83,IF(X$8=99,W83,IF(X$8=0,INDEX($E83:$I83,0,X$6),(INDEX($E83:$I83,0,X$8+1)-INDEX($E83:$I83,0,X$8))/(INDEX($D$5:$H$5,0,X$8+1)-INDEX($D$5:$H$5,0,X$8))+W83)))</f>
        <v>54.494904867579137</v>
      </c>
      <c r="Y83" s="8" cm="1">
        <f t="array" ref="Y83">IF(Y$8=-1,Z83,IF(Y$8=99,X83,IF(Y$8=0,INDEX($E83:$I83,0,Y$6),(INDEX($E83:$I83,0,Y$8+1)-INDEX($E83:$I83,0,Y$8))/(INDEX($D$5:$H$5,0,Y$8+1)-INDEX($D$5:$H$5,0,Y$8))+X83)))</f>
        <v>53.697957481104602</v>
      </c>
      <c r="Z83" s="8" cm="1">
        <f t="array" ref="Z83">IF(Z$8=-1,AA83,IF(Z$8=99,Y83,IF(Z$8=0,INDEX($E83:$I83,0,Z$6),(INDEX($E83:$I83,0,Z$8+1)-INDEX($E83:$I83,0,Z$8))/(INDEX($D$5:$H$5,0,Z$8+1)-INDEX($D$5:$H$5,0,Z$8))+Y83)))</f>
        <v>52.901010094630067</v>
      </c>
      <c r="AA83" s="8" cm="1">
        <f t="array" ref="AA83">IF(AA$8=-1,AB83,IF(AA$8=99,Z83,IF(AA$8=0,INDEX($E83:$I83,0,AA$6),(INDEX($E83:$I83,0,AA$8+1)-INDEX($E83:$I83,0,AA$8))/(INDEX($D$5:$H$5,0,AA$8+1)-INDEX($D$5:$H$5,0,AA$8))+Z83)))</f>
        <v>52.104062708155531</v>
      </c>
      <c r="AB83" s="8" cm="1">
        <f t="array" ref="AB83">IF(AB$8=-1,AC83,IF(AB$8=99,AA83,IF(AB$8=0,INDEX($E83:$I83,0,AB$6),(INDEX($E83:$I83,0,AB$8+1)-INDEX($E83:$I83,0,AB$8))/(INDEX($D$5:$H$5,0,AB$8+1)-INDEX($D$5:$H$5,0,AB$8))+AA83)))</f>
        <v>51.307115321680996</v>
      </c>
      <c r="AC83" s="8" cm="1">
        <f t="array" ref="AC83">IF(AC$8=-1,AD83,IF(AC$8=99,AB83,IF(AC$8=0,INDEX($E83:$I83,0,AC$6),(INDEX($E83:$I83,0,AC$8+1)-INDEX($E83:$I83,0,AC$8))/(INDEX($D$5:$H$5,0,AC$8+1)-INDEX($D$5:$H$5,0,AC$8))+AB83)))</f>
        <v>51.307115321680996</v>
      </c>
      <c r="AD83" s="8" cm="1">
        <f t="array" ref="AD83">IF(AD$8=-1,AE83,IF(AD$8=99,AC83,IF(AD$8=0,INDEX($E83:$I83,0,AD$6),(INDEX($E83:$I83,0,AD$8+1)-INDEX($E83:$I83,0,AD$8))/(INDEX($D$5:$H$5,0,AD$8+1)-INDEX($D$5:$H$5,0,AD$8))+AC83)))</f>
        <v>51.307115321680996</v>
      </c>
      <c r="AE83" s="8" cm="1">
        <f t="array" ref="AE83">IF(AE$8=-1,AF83,IF(AE$8=99,AD83,IF(AE$8=0,INDEX($E83:$I83,0,AE$6),(INDEX($E83:$I83,0,AE$8+1)-INDEX($E83:$I83,0,AE$8))/(INDEX($D$5:$H$5,0,AE$8+1)-INDEX($D$5:$H$5,0,AE$8))+AD83)))</f>
        <v>51.307115321680996</v>
      </c>
      <c r="AF83" s="8" cm="1">
        <f t="array" ref="AF83">IF(AF$8=-1,AG83,IF(AF$8=99,AE83,IF(AF$8=0,INDEX($E83:$I83,0,AF$6),(INDEX($E83:$I83,0,AF$8+1)-INDEX($E83:$I83,0,AF$8))/(INDEX($D$5:$H$5,0,AF$8+1)-INDEX($D$5:$H$5,0,AF$8))+AE83)))</f>
        <v>51.307115321680996</v>
      </c>
      <c r="AG83" s="8" cm="1">
        <f t="array" ref="AG83">IF(AG$8=-1,AH83,IF(AG$8=99,AF83,IF(AG$8=0,INDEX($E83:$I83,0,AG$6),(INDEX($E83:$I83,0,AG$8+1)-INDEX($E83:$I83,0,AG$8))/(INDEX($D$5:$H$5,0,AG$8+1)-INDEX($D$5:$H$5,0,AG$8))+AF83)))</f>
        <v>51.307115321680996</v>
      </c>
      <c r="AH83" s="8" cm="1">
        <f t="array" ref="AH83">IF(AH$8=-1,AI83,IF(AH$8=99,AG83,IF(AH$8=0,INDEX($E83:$I83,0,AH$6),(INDEX($E83:$I83,0,AH$8+1)-INDEX($E83:$I83,0,AH$8))/(INDEX($D$5:$H$5,0,AH$8+1)-INDEX($D$5:$H$5,0,AH$8))+AG83)))</f>
        <v>51.307115321680996</v>
      </c>
      <c r="AI83" s="8" cm="1">
        <f t="array" ref="AI83">IF(AI$8=-1,AJ83,IF(AI$8=99,AH83,IF(AI$8=0,INDEX($E83:$I83,0,AI$6),(INDEX($E83:$I83,0,AI$8+1)-INDEX($E83:$I83,0,AI$8))/(INDEX($D$5:$H$5,0,AI$8+1)-INDEX($D$5:$H$5,0,AI$8))+AH83)))</f>
        <v>51.307115321680996</v>
      </c>
      <c r="AJ83" s="8" cm="1">
        <f t="array" ref="AJ83">IF(AJ$8=-1,AK83,IF(AJ$8=99,AI83,IF(AJ$8=0,INDEX($E83:$I83,0,AJ$6),(INDEX($E83:$I83,0,AJ$8+1)-INDEX($E83:$I83,0,AJ$8))/(INDEX($D$5:$H$5,0,AJ$8+1)-INDEX($D$5:$H$5,0,AJ$8))+AI83)))</f>
        <v>51.307115321680996</v>
      </c>
      <c r="AK83" s="8" cm="1">
        <f t="array" ref="AK83">IF(AK$8=-1,AL83,IF(AK$8=99,AJ83,IF(AK$8=0,INDEX($E83:$I83,0,AK$6),(INDEX($E83:$I83,0,AK$8+1)-INDEX($E83:$I83,0,AK$8))/(INDEX($D$5:$H$5,0,AK$8+1)-INDEX($D$5:$H$5,0,AK$8))+AJ83)))</f>
        <v>51.307115321680996</v>
      </c>
      <c r="AL83" s="8" cm="1">
        <f t="array" ref="AL83">IF(AL$8=-1,AM83,IF(AL$8=99,AK83,IF(AL$8=0,INDEX($E83:$I83,0,AL$6),(INDEX($E83:$I83,0,AL$8+1)-INDEX($E83:$I83,0,AL$8))/(INDEX($D$5:$H$5,0,AL$8+1)-INDEX($D$5:$H$5,0,AL$8))+AK83)))</f>
        <v>51.307115321680996</v>
      </c>
      <c r="AM83" s="8" cm="1">
        <f t="array" ref="AM83">IF(AM$8=-1,AN83,IF(AM$8=99,AL83,IF(AM$8=0,INDEX($E83:$I83,0,AM$6),(INDEX($E83:$I83,0,AM$8+1)-INDEX($E83:$I83,0,AM$8))/(INDEX($D$5:$H$5,0,AM$8+1)-INDEX($D$5:$H$5,0,AM$8))+AL83)))</f>
        <v>51.307115321680996</v>
      </c>
      <c r="AN83" s="8" cm="1">
        <f t="array" ref="AN83">IF(AN$8=-1,AO83,IF(AN$8=99,AM83,IF(AN$8=0,INDEX($E83:$I83,0,AN$6),(INDEX($E83:$I83,0,AN$8+1)-INDEX($E83:$I83,0,AN$8))/(INDEX($D$5:$H$5,0,AN$8+1)-INDEX($D$5:$H$5,0,AN$8))+AM83)))</f>
        <v>51.307115321680996</v>
      </c>
      <c r="AO83" s="8" cm="1">
        <f t="array" ref="AO83">IF(AO$8=-1,AP83,IF(AO$8=99,AN83,IF(AO$8=0,INDEX($E83:$I83,0,AO$6),(INDEX($E83:$I83,0,AO$8+1)-INDEX($E83:$I83,0,AO$8))/(INDEX($D$5:$H$5,0,AO$8+1)-INDEX($D$5:$H$5,0,AO$8))+AN83)))</f>
        <v>51.307115321680996</v>
      </c>
      <c r="AP83" s="8" cm="1">
        <f t="array" ref="AP83">IF(AP$8=-1,AQ83,IF(AP$8=99,AO83,IF(AP$8=0,INDEX($E83:$I83,0,AP$6),(INDEX($E83:$I83,0,AP$8+1)-INDEX($E83:$I83,0,AP$8))/(INDEX($D$5:$H$5,0,AP$8+1)-INDEX($D$5:$H$5,0,AP$8))+AO83)))</f>
        <v>51.307115321680996</v>
      </c>
      <c r="AQ83" s="8" cm="1">
        <f t="array" ref="AQ83">IF(AQ$8=-1,AR83,IF(AQ$8=99,AP83,IF(AQ$8=0,INDEX($E83:$I83,0,AQ$6),(INDEX($E83:$I83,0,AQ$8+1)-INDEX($E83:$I83,0,AQ$8))/(INDEX($D$5:$H$5,0,AQ$8+1)-INDEX($D$5:$H$5,0,AQ$8))+AP83)))</f>
        <v>51.307115321680996</v>
      </c>
      <c r="AR83" s="8" cm="1">
        <f t="array" ref="AR83">IF(AR$8=-1,AS83,IF(AR$8=99,AQ83,IF(AR$8=0,INDEX($E83:$I83,0,AR$6),(INDEX($E83:$I83,0,AR$8+1)-INDEX($E83:$I83,0,AR$8))/(INDEX($D$5:$H$5,0,AR$8+1)-INDEX($D$5:$H$5,0,AR$8))+AQ83)))</f>
        <v>51.307115321680996</v>
      </c>
      <c r="AS83" s="8" cm="1">
        <f t="array" ref="AS83">IF(AS$8=-1,AT83,IF(AS$8=99,AR83,IF(AS$8=0,INDEX($E83:$I83,0,AS$6),(INDEX($E83:$I83,0,AS$8+1)-INDEX($E83:$I83,0,AS$8))/(INDEX($D$5:$H$5,0,AS$8+1)-INDEX($D$5:$H$5,0,AS$8))+AR83)))</f>
        <v>51.307115321680996</v>
      </c>
      <c r="AT83" s="8" cm="1">
        <f t="array" ref="AT83">IF(AT$8=-1,AU83,IF(AT$8=99,AS83,IF(AT$8=0,INDEX($E83:$I83,0,AT$6),(INDEX($E83:$I83,0,AT$8+1)-INDEX($E83:$I83,0,AT$8))/(INDEX($D$5:$H$5,0,AT$8+1)-INDEX($D$5:$H$5,0,AT$8))+AS83)))</f>
        <v>51.307115321680996</v>
      </c>
      <c r="AU83" s="8" cm="1">
        <f t="array" ref="AU83">IF(AU$8=-1,AV83,IF(AU$8=99,AT83,IF(AU$8=0,INDEX($E83:$I83,0,AU$6),(INDEX($E83:$I83,0,AU$8+1)-INDEX($E83:$I83,0,AU$8))/(INDEX($D$5:$H$5,0,AU$8+1)-INDEX($D$5:$H$5,0,AU$8))+AT83)))</f>
        <v>51.307115321680996</v>
      </c>
      <c r="AV83" s="8" cm="1">
        <f t="array" ref="AV83">IF(AV$8=-1,AW83,IF(AV$8=99,AU83,IF(AV$8=0,INDEX($E83:$I83,0,AV$6),(INDEX($E83:$I83,0,AV$8+1)-INDEX($E83:$I83,0,AV$8))/(INDEX($D$5:$H$5,0,AV$8+1)-INDEX($D$5:$H$5,0,AV$8))+AU83)))</f>
        <v>51.307115321680996</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637.34735250712015</v>
      </c>
      <c r="I84" s="150">
        <f t="shared" si="30"/>
        <v>637.34735250712015</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740.38348832633324</v>
      </c>
      <c r="T84" s="8" cm="1">
        <f t="array" ref="T84">IF(T$8=-1,U84,IF(T$8=99,S84,IF(T$8=0,INDEX($E84:$I84,0,T$6),(INDEX($E84:$I84,0,T$8+1)-INDEX($E84:$I84,0,T$8))/(INDEX($D$5:$H$5,0,T$8+1)-INDEX($D$5:$H$5,0,T$8))+S84)))</f>
        <v>728.93502879086509</v>
      </c>
      <c r="U84" s="8" cm="1">
        <f t="array" ref="U84">IF(U$8=-1,V84,IF(U$8=99,T84,IF(U$8=0,INDEX($E84:$I84,0,U$6),(INDEX($E84:$I84,0,U$8+1)-INDEX($E84:$I84,0,U$8))/(INDEX($D$5:$H$5,0,U$8+1)-INDEX($D$5:$H$5,0,U$8))+T84)))</f>
        <v>717.48656925539694</v>
      </c>
      <c r="V84" s="8" cm="1">
        <f t="array" ref="V84">IF(V$8=-1,W84,IF(V$8=99,U84,IF(V$8=0,INDEX($E84:$I84,0,V$6),(INDEX($E84:$I84,0,V$8+1)-INDEX($E84:$I84,0,V$8))/(INDEX($D$5:$H$5,0,V$8+1)-INDEX($D$5:$H$5,0,V$8))+U84)))</f>
        <v>706.0381097199288</v>
      </c>
      <c r="W84" s="8" cm="1">
        <f t="array" ref="W84">IF(W$8=-1,X84,IF(W$8=99,V84,IF(W$8=0,INDEX($E84:$I84,0,W$6),(INDEX($E84:$I84,0,W$8+1)-INDEX($E84:$I84,0,W$8))/(INDEX($D$5:$H$5,0,W$8+1)-INDEX($D$5:$H$5,0,W$8))+V84)))</f>
        <v>694.58965018446065</v>
      </c>
      <c r="X84" s="8" cm="1">
        <f t="array" ref="X84">IF(X$8=-1,Y84,IF(X$8=99,W84,IF(X$8=0,INDEX($E84:$I84,0,X$6),(INDEX($E84:$I84,0,X$8+1)-INDEX($E84:$I84,0,X$8))/(INDEX($D$5:$H$5,0,X$8+1)-INDEX($D$5:$H$5,0,X$8))+W84)))</f>
        <v>683.14119064899251</v>
      </c>
      <c r="Y84" s="8" cm="1">
        <f t="array" ref="Y84">IF(Y$8=-1,Z84,IF(Y$8=99,X84,IF(Y$8=0,INDEX($E84:$I84,0,Y$6),(INDEX($E84:$I84,0,Y$8+1)-INDEX($E84:$I84,0,Y$8))/(INDEX($D$5:$H$5,0,Y$8+1)-INDEX($D$5:$H$5,0,Y$8))+X84)))</f>
        <v>671.69273111352436</v>
      </c>
      <c r="Z84" s="8" cm="1">
        <f t="array" ref="Z84">IF(Z$8=-1,AA84,IF(Z$8=99,Y84,IF(Z$8=0,INDEX($E84:$I84,0,Z$6),(INDEX($E84:$I84,0,Z$8+1)-INDEX($E84:$I84,0,Z$8))/(INDEX($D$5:$H$5,0,Z$8+1)-INDEX($D$5:$H$5,0,Z$8))+Y84)))</f>
        <v>660.24427157805621</v>
      </c>
      <c r="AA84" s="8" cm="1">
        <f t="array" ref="AA84">IF(AA$8=-1,AB84,IF(AA$8=99,Z84,IF(AA$8=0,INDEX($E84:$I84,0,AA$6),(INDEX($E84:$I84,0,AA$8+1)-INDEX($E84:$I84,0,AA$8))/(INDEX($D$5:$H$5,0,AA$8+1)-INDEX($D$5:$H$5,0,AA$8))+Z84)))</f>
        <v>648.79581204258807</v>
      </c>
      <c r="AB84" s="8" cm="1">
        <f t="array" ref="AB84">IF(AB$8=-1,AC84,IF(AB$8=99,AA84,IF(AB$8=0,INDEX($E84:$I84,0,AB$6),(INDEX($E84:$I84,0,AB$8+1)-INDEX($E84:$I84,0,AB$8))/(INDEX($D$5:$H$5,0,AB$8+1)-INDEX($D$5:$H$5,0,AB$8))+AA84)))</f>
        <v>637.34735250712015</v>
      </c>
      <c r="AC84" s="8" cm="1">
        <f t="array" ref="AC84">IF(AC$8=-1,AD84,IF(AC$8=99,AB84,IF(AC$8=0,INDEX($E84:$I84,0,AC$6),(INDEX($E84:$I84,0,AC$8+1)-INDEX($E84:$I84,0,AC$8))/(INDEX($D$5:$H$5,0,AC$8+1)-INDEX($D$5:$H$5,0,AC$8))+AB84)))</f>
        <v>637.34735250712015</v>
      </c>
      <c r="AD84" s="8" cm="1">
        <f t="array" ref="AD84">IF(AD$8=-1,AE84,IF(AD$8=99,AC84,IF(AD$8=0,INDEX($E84:$I84,0,AD$6),(INDEX($E84:$I84,0,AD$8+1)-INDEX($E84:$I84,0,AD$8))/(INDEX($D$5:$H$5,0,AD$8+1)-INDEX($D$5:$H$5,0,AD$8))+AC84)))</f>
        <v>637.34735250712015</v>
      </c>
      <c r="AE84" s="8" cm="1">
        <f t="array" ref="AE84">IF(AE$8=-1,AF84,IF(AE$8=99,AD84,IF(AE$8=0,INDEX($E84:$I84,0,AE$6),(INDEX($E84:$I84,0,AE$8+1)-INDEX($E84:$I84,0,AE$8))/(INDEX($D$5:$H$5,0,AE$8+1)-INDEX($D$5:$H$5,0,AE$8))+AD84)))</f>
        <v>637.34735250712015</v>
      </c>
      <c r="AF84" s="8" cm="1">
        <f t="array" ref="AF84">IF(AF$8=-1,AG84,IF(AF$8=99,AE84,IF(AF$8=0,INDEX($E84:$I84,0,AF$6),(INDEX($E84:$I84,0,AF$8+1)-INDEX($E84:$I84,0,AF$8))/(INDEX($D$5:$H$5,0,AF$8+1)-INDEX($D$5:$H$5,0,AF$8))+AE84)))</f>
        <v>637.34735250712015</v>
      </c>
      <c r="AG84" s="8" cm="1">
        <f t="array" ref="AG84">IF(AG$8=-1,AH84,IF(AG$8=99,AF84,IF(AG$8=0,INDEX($E84:$I84,0,AG$6),(INDEX($E84:$I84,0,AG$8+1)-INDEX($E84:$I84,0,AG$8))/(INDEX($D$5:$H$5,0,AG$8+1)-INDEX($D$5:$H$5,0,AG$8))+AF84)))</f>
        <v>637.34735250712015</v>
      </c>
      <c r="AH84" s="8" cm="1">
        <f t="array" ref="AH84">IF(AH$8=-1,AI84,IF(AH$8=99,AG84,IF(AH$8=0,INDEX($E84:$I84,0,AH$6),(INDEX($E84:$I84,0,AH$8+1)-INDEX($E84:$I84,0,AH$8))/(INDEX($D$5:$H$5,0,AH$8+1)-INDEX($D$5:$H$5,0,AH$8))+AG84)))</f>
        <v>637.34735250712015</v>
      </c>
      <c r="AI84" s="8" cm="1">
        <f t="array" ref="AI84">IF(AI$8=-1,AJ84,IF(AI$8=99,AH84,IF(AI$8=0,INDEX($E84:$I84,0,AI$6),(INDEX($E84:$I84,0,AI$8+1)-INDEX($E84:$I84,0,AI$8))/(INDEX($D$5:$H$5,0,AI$8+1)-INDEX($D$5:$H$5,0,AI$8))+AH84)))</f>
        <v>637.34735250712015</v>
      </c>
      <c r="AJ84" s="8" cm="1">
        <f t="array" ref="AJ84">IF(AJ$8=-1,AK84,IF(AJ$8=99,AI84,IF(AJ$8=0,INDEX($E84:$I84,0,AJ$6),(INDEX($E84:$I84,0,AJ$8+1)-INDEX($E84:$I84,0,AJ$8))/(INDEX($D$5:$H$5,0,AJ$8+1)-INDEX($D$5:$H$5,0,AJ$8))+AI84)))</f>
        <v>637.34735250712015</v>
      </c>
      <c r="AK84" s="8" cm="1">
        <f t="array" ref="AK84">IF(AK$8=-1,AL84,IF(AK$8=99,AJ84,IF(AK$8=0,INDEX($E84:$I84,0,AK$6),(INDEX($E84:$I84,0,AK$8+1)-INDEX($E84:$I84,0,AK$8))/(INDEX($D$5:$H$5,0,AK$8+1)-INDEX($D$5:$H$5,0,AK$8))+AJ84)))</f>
        <v>637.34735250712015</v>
      </c>
      <c r="AL84" s="8" cm="1">
        <f t="array" ref="AL84">IF(AL$8=-1,AM84,IF(AL$8=99,AK84,IF(AL$8=0,INDEX($E84:$I84,0,AL$6),(INDEX($E84:$I84,0,AL$8+1)-INDEX($E84:$I84,0,AL$8))/(INDEX($D$5:$H$5,0,AL$8+1)-INDEX($D$5:$H$5,0,AL$8))+AK84)))</f>
        <v>637.34735250712015</v>
      </c>
      <c r="AM84" s="8" cm="1">
        <f t="array" ref="AM84">IF(AM$8=-1,AN84,IF(AM$8=99,AL84,IF(AM$8=0,INDEX($E84:$I84,0,AM$6),(INDEX($E84:$I84,0,AM$8+1)-INDEX($E84:$I84,0,AM$8))/(INDEX($D$5:$H$5,0,AM$8+1)-INDEX($D$5:$H$5,0,AM$8))+AL84)))</f>
        <v>637.34735250712015</v>
      </c>
      <c r="AN84" s="8" cm="1">
        <f t="array" ref="AN84">IF(AN$8=-1,AO84,IF(AN$8=99,AM84,IF(AN$8=0,INDEX($E84:$I84,0,AN$6),(INDEX($E84:$I84,0,AN$8+1)-INDEX($E84:$I84,0,AN$8))/(INDEX($D$5:$H$5,0,AN$8+1)-INDEX($D$5:$H$5,0,AN$8))+AM84)))</f>
        <v>637.34735250712015</v>
      </c>
      <c r="AO84" s="8" cm="1">
        <f t="array" ref="AO84">IF(AO$8=-1,AP84,IF(AO$8=99,AN84,IF(AO$8=0,INDEX($E84:$I84,0,AO$6),(INDEX($E84:$I84,0,AO$8+1)-INDEX($E84:$I84,0,AO$8))/(INDEX($D$5:$H$5,0,AO$8+1)-INDEX($D$5:$H$5,0,AO$8))+AN84)))</f>
        <v>637.34735250712015</v>
      </c>
      <c r="AP84" s="8" cm="1">
        <f t="array" ref="AP84">IF(AP$8=-1,AQ84,IF(AP$8=99,AO84,IF(AP$8=0,INDEX($E84:$I84,0,AP$6),(INDEX($E84:$I84,0,AP$8+1)-INDEX($E84:$I84,0,AP$8))/(INDEX($D$5:$H$5,0,AP$8+1)-INDEX($D$5:$H$5,0,AP$8))+AO84)))</f>
        <v>637.34735250712015</v>
      </c>
      <c r="AQ84" s="8" cm="1">
        <f t="array" ref="AQ84">IF(AQ$8=-1,AR84,IF(AQ$8=99,AP84,IF(AQ$8=0,INDEX($E84:$I84,0,AQ$6),(INDEX($E84:$I84,0,AQ$8+1)-INDEX($E84:$I84,0,AQ$8))/(INDEX($D$5:$H$5,0,AQ$8+1)-INDEX($D$5:$H$5,0,AQ$8))+AP84)))</f>
        <v>637.34735250712015</v>
      </c>
      <c r="AR84" s="8" cm="1">
        <f t="array" ref="AR84">IF(AR$8=-1,AS84,IF(AR$8=99,AQ84,IF(AR$8=0,INDEX($E84:$I84,0,AR$6),(INDEX($E84:$I84,0,AR$8+1)-INDEX($E84:$I84,0,AR$8))/(INDEX($D$5:$H$5,0,AR$8+1)-INDEX($D$5:$H$5,0,AR$8))+AQ84)))</f>
        <v>637.34735250712015</v>
      </c>
      <c r="AS84" s="8" cm="1">
        <f t="array" ref="AS84">IF(AS$8=-1,AT84,IF(AS$8=99,AR84,IF(AS$8=0,INDEX($E84:$I84,0,AS$6),(INDEX($E84:$I84,0,AS$8+1)-INDEX($E84:$I84,0,AS$8))/(INDEX($D$5:$H$5,0,AS$8+1)-INDEX($D$5:$H$5,0,AS$8))+AR84)))</f>
        <v>637.34735250712015</v>
      </c>
      <c r="AT84" s="8" cm="1">
        <f t="array" ref="AT84">IF(AT$8=-1,AU84,IF(AT$8=99,AS84,IF(AT$8=0,INDEX($E84:$I84,0,AT$6),(INDEX($E84:$I84,0,AT$8+1)-INDEX($E84:$I84,0,AT$8))/(INDEX($D$5:$H$5,0,AT$8+1)-INDEX($D$5:$H$5,0,AT$8))+AS84)))</f>
        <v>637.34735250712015</v>
      </c>
      <c r="AU84" s="8" cm="1">
        <f t="array" ref="AU84">IF(AU$8=-1,AV84,IF(AU$8=99,AT84,IF(AU$8=0,INDEX($E84:$I84,0,AU$6),(INDEX($E84:$I84,0,AU$8+1)-INDEX($E84:$I84,0,AU$8))/(INDEX($D$5:$H$5,0,AU$8+1)-INDEX($D$5:$H$5,0,AU$8))+AT84)))</f>
        <v>637.34735250712015</v>
      </c>
      <c r="AV84" s="8" cm="1">
        <f t="array" ref="AV84">IF(AV$8=-1,AW84,IF(AV$8=99,AU84,IF(AV$8=0,INDEX($E84:$I84,0,AV$6),(INDEX($E84:$I84,0,AV$8+1)-INDEX($E84:$I84,0,AV$8))/(INDEX($D$5:$H$5,0,AV$8+1)-INDEX($D$5:$H$5,0,AV$8))+AU84)))</f>
        <v>637.34735250712015</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155.04375901447736</v>
      </c>
      <c r="I85" s="150">
        <f t="shared" si="30"/>
        <v>155.04375901447736</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180.1087565372506</v>
      </c>
      <c r="T85" s="8" cm="1">
        <f t="array" ref="T85">IF(T$8=-1,U85,IF(T$8=99,S85,IF(T$8=0,INDEX($E85:$I85,0,T$6),(INDEX($E85:$I85,0,T$8+1)-INDEX($E85:$I85,0,T$8))/(INDEX($D$5:$H$5,0,T$8+1)-INDEX($D$5:$H$5,0,T$8))+S85)))</f>
        <v>177.323756812498</v>
      </c>
      <c r="U85" s="8" cm="1">
        <f t="array" ref="U85">IF(U$8=-1,V85,IF(U$8=99,T85,IF(U$8=0,INDEX($E85:$I85,0,U$6),(INDEX($E85:$I85,0,U$8+1)-INDEX($E85:$I85,0,U$8))/(INDEX($D$5:$H$5,0,U$8+1)-INDEX($D$5:$H$5,0,U$8))+T85)))</f>
        <v>174.53875708774541</v>
      </c>
      <c r="V85" s="8" cm="1">
        <f t="array" ref="V85">IF(V$8=-1,W85,IF(V$8=99,U85,IF(V$8=0,INDEX($E85:$I85,0,V$6),(INDEX($E85:$I85,0,V$8+1)-INDEX($E85:$I85,0,V$8))/(INDEX($D$5:$H$5,0,V$8+1)-INDEX($D$5:$H$5,0,V$8))+U85)))</f>
        <v>171.75375736299281</v>
      </c>
      <c r="W85" s="8" cm="1">
        <f t="array" ref="W85">IF(W$8=-1,X85,IF(W$8=99,V85,IF(W$8=0,INDEX($E85:$I85,0,W$6),(INDEX($E85:$I85,0,W$8+1)-INDEX($E85:$I85,0,W$8))/(INDEX($D$5:$H$5,0,W$8+1)-INDEX($D$5:$H$5,0,W$8))+V85)))</f>
        <v>168.96875763824022</v>
      </c>
      <c r="X85" s="8" cm="1">
        <f t="array" ref="X85">IF(X$8=-1,Y85,IF(X$8=99,W85,IF(X$8=0,INDEX($E85:$I85,0,X$6),(INDEX($E85:$I85,0,X$8+1)-INDEX($E85:$I85,0,X$8))/(INDEX($D$5:$H$5,0,X$8+1)-INDEX($D$5:$H$5,0,X$8))+W85)))</f>
        <v>166.18375791348763</v>
      </c>
      <c r="Y85" s="8" cm="1">
        <f t="array" ref="Y85">IF(Y$8=-1,Z85,IF(Y$8=99,X85,IF(Y$8=0,INDEX($E85:$I85,0,Y$6),(INDEX($E85:$I85,0,Y$8+1)-INDEX($E85:$I85,0,Y$8))/(INDEX($D$5:$H$5,0,Y$8+1)-INDEX($D$5:$H$5,0,Y$8))+X85)))</f>
        <v>163.39875818873503</v>
      </c>
      <c r="Z85" s="8" cm="1">
        <f t="array" ref="Z85">IF(Z$8=-1,AA85,IF(Z$8=99,Y85,IF(Z$8=0,INDEX($E85:$I85,0,Z$6),(INDEX($E85:$I85,0,Z$8+1)-INDEX($E85:$I85,0,Z$8))/(INDEX($D$5:$H$5,0,Z$8+1)-INDEX($D$5:$H$5,0,Z$8))+Y85)))</f>
        <v>160.61375846398244</v>
      </c>
      <c r="AA85" s="8" cm="1">
        <f t="array" ref="AA85">IF(AA$8=-1,AB85,IF(AA$8=99,Z85,IF(AA$8=0,INDEX($E85:$I85,0,AA$6),(INDEX($E85:$I85,0,AA$8+1)-INDEX($E85:$I85,0,AA$8))/(INDEX($D$5:$H$5,0,AA$8+1)-INDEX($D$5:$H$5,0,AA$8))+Z85)))</f>
        <v>157.82875873922984</v>
      </c>
      <c r="AB85" s="8" cm="1">
        <f t="array" ref="AB85">IF(AB$8=-1,AC85,IF(AB$8=99,AA85,IF(AB$8=0,INDEX($E85:$I85,0,AB$6),(INDEX($E85:$I85,0,AB$8+1)-INDEX($E85:$I85,0,AB$8))/(INDEX($D$5:$H$5,0,AB$8+1)-INDEX($D$5:$H$5,0,AB$8))+AA85)))</f>
        <v>155.04375901447736</v>
      </c>
      <c r="AC85" s="8" cm="1">
        <f t="array" ref="AC85">IF(AC$8=-1,AD85,IF(AC$8=99,AB85,IF(AC$8=0,INDEX($E85:$I85,0,AC$6),(INDEX($E85:$I85,0,AC$8+1)-INDEX($E85:$I85,0,AC$8))/(INDEX($D$5:$H$5,0,AC$8+1)-INDEX($D$5:$H$5,0,AC$8))+AB85)))</f>
        <v>155.04375901447736</v>
      </c>
      <c r="AD85" s="8" cm="1">
        <f t="array" ref="AD85">IF(AD$8=-1,AE85,IF(AD$8=99,AC85,IF(AD$8=0,INDEX($E85:$I85,0,AD$6),(INDEX($E85:$I85,0,AD$8+1)-INDEX($E85:$I85,0,AD$8))/(INDEX($D$5:$H$5,0,AD$8+1)-INDEX($D$5:$H$5,0,AD$8))+AC85)))</f>
        <v>155.04375901447736</v>
      </c>
      <c r="AE85" s="8" cm="1">
        <f t="array" ref="AE85">IF(AE$8=-1,AF85,IF(AE$8=99,AD85,IF(AE$8=0,INDEX($E85:$I85,0,AE$6),(INDEX($E85:$I85,0,AE$8+1)-INDEX($E85:$I85,0,AE$8))/(INDEX($D$5:$H$5,0,AE$8+1)-INDEX($D$5:$H$5,0,AE$8))+AD85)))</f>
        <v>155.04375901447736</v>
      </c>
      <c r="AF85" s="8" cm="1">
        <f t="array" ref="AF85">IF(AF$8=-1,AG85,IF(AF$8=99,AE85,IF(AF$8=0,INDEX($E85:$I85,0,AF$6),(INDEX($E85:$I85,0,AF$8+1)-INDEX($E85:$I85,0,AF$8))/(INDEX($D$5:$H$5,0,AF$8+1)-INDEX($D$5:$H$5,0,AF$8))+AE85)))</f>
        <v>155.04375901447736</v>
      </c>
      <c r="AG85" s="8" cm="1">
        <f t="array" ref="AG85">IF(AG$8=-1,AH85,IF(AG$8=99,AF85,IF(AG$8=0,INDEX($E85:$I85,0,AG$6),(INDEX($E85:$I85,0,AG$8+1)-INDEX($E85:$I85,0,AG$8))/(INDEX($D$5:$H$5,0,AG$8+1)-INDEX($D$5:$H$5,0,AG$8))+AF85)))</f>
        <v>155.04375901447736</v>
      </c>
      <c r="AH85" s="8" cm="1">
        <f t="array" ref="AH85">IF(AH$8=-1,AI85,IF(AH$8=99,AG85,IF(AH$8=0,INDEX($E85:$I85,0,AH$6),(INDEX($E85:$I85,0,AH$8+1)-INDEX($E85:$I85,0,AH$8))/(INDEX($D$5:$H$5,0,AH$8+1)-INDEX($D$5:$H$5,0,AH$8))+AG85)))</f>
        <v>155.04375901447736</v>
      </c>
      <c r="AI85" s="8" cm="1">
        <f t="array" ref="AI85">IF(AI$8=-1,AJ85,IF(AI$8=99,AH85,IF(AI$8=0,INDEX($E85:$I85,0,AI$6),(INDEX($E85:$I85,0,AI$8+1)-INDEX($E85:$I85,0,AI$8))/(INDEX($D$5:$H$5,0,AI$8+1)-INDEX($D$5:$H$5,0,AI$8))+AH85)))</f>
        <v>155.04375901447736</v>
      </c>
      <c r="AJ85" s="8" cm="1">
        <f t="array" ref="AJ85">IF(AJ$8=-1,AK85,IF(AJ$8=99,AI85,IF(AJ$8=0,INDEX($E85:$I85,0,AJ$6),(INDEX($E85:$I85,0,AJ$8+1)-INDEX($E85:$I85,0,AJ$8))/(INDEX($D$5:$H$5,0,AJ$8+1)-INDEX($D$5:$H$5,0,AJ$8))+AI85)))</f>
        <v>155.04375901447736</v>
      </c>
      <c r="AK85" s="8" cm="1">
        <f t="array" ref="AK85">IF(AK$8=-1,AL85,IF(AK$8=99,AJ85,IF(AK$8=0,INDEX($E85:$I85,0,AK$6),(INDEX($E85:$I85,0,AK$8+1)-INDEX($E85:$I85,0,AK$8))/(INDEX($D$5:$H$5,0,AK$8+1)-INDEX($D$5:$H$5,0,AK$8))+AJ85)))</f>
        <v>155.04375901447736</v>
      </c>
      <c r="AL85" s="8" cm="1">
        <f t="array" ref="AL85">IF(AL$8=-1,AM85,IF(AL$8=99,AK85,IF(AL$8=0,INDEX($E85:$I85,0,AL$6),(INDEX($E85:$I85,0,AL$8+1)-INDEX($E85:$I85,0,AL$8))/(INDEX($D$5:$H$5,0,AL$8+1)-INDEX($D$5:$H$5,0,AL$8))+AK85)))</f>
        <v>155.04375901447736</v>
      </c>
      <c r="AM85" s="8" cm="1">
        <f t="array" ref="AM85">IF(AM$8=-1,AN85,IF(AM$8=99,AL85,IF(AM$8=0,INDEX($E85:$I85,0,AM$6),(INDEX($E85:$I85,0,AM$8+1)-INDEX($E85:$I85,0,AM$8))/(INDEX($D$5:$H$5,0,AM$8+1)-INDEX($D$5:$H$5,0,AM$8))+AL85)))</f>
        <v>155.04375901447736</v>
      </c>
      <c r="AN85" s="8" cm="1">
        <f t="array" ref="AN85">IF(AN$8=-1,AO85,IF(AN$8=99,AM85,IF(AN$8=0,INDEX($E85:$I85,0,AN$6),(INDEX($E85:$I85,0,AN$8+1)-INDEX($E85:$I85,0,AN$8))/(INDEX($D$5:$H$5,0,AN$8+1)-INDEX($D$5:$H$5,0,AN$8))+AM85)))</f>
        <v>155.04375901447736</v>
      </c>
      <c r="AO85" s="8" cm="1">
        <f t="array" ref="AO85">IF(AO$8=-1,AP85,IF(AO$8=99,AN85,IF(AO$8=0,INDEX($E85:$I85,0,AO$6),(INDEX($E85:$I85,0,AO$8+1)-INDEX($E85:$I85,0,AO$8))/(INDEX($D$5:$H$5,0,AO$8+1)-INDEX($D$5:$H$5,0,AO$8))+AN85)))</f>
        <v>155.04375901447736</v>
      </c>
      <c r="AP85" s="8" cm="1">
        <f t="array" ref="AP85">IF(AP$8=-1,AQ85,IF(AP$8=99,AO85,IF(AP$8=0,INDEX($E85:$I85,0,AP$6),(INDEX($E85:$I85,0,AP$8+1)-INDEX($E85:$I85,0,AP$8))/(INDEX($D$5:$H$5,0,AP$8+1)-INDEX($D$5:$H$5,0,AP$8))+AO85)))</f>
        <v>155.04375901447736</v>
      </c>
      <c r="AQ85" s="8" cm="1">
        <f t="array" ref="AQ85">IF(AQ$8=-1,AR85,IF(AQ$8=99,AP85,IF(AQ$8=0,INDEX($E85:$I85,0,AQ$6),(INDEX($E85:$I85,0,AQ$8+1)-INDEX($E85:$I85,0,AQ$8))/(INDEX($D$5:$H$5,0,AQ$8+1)-INDEX($D$5:$H$5,0,AQ$8))+AP85)))</f>
        <v>155.04375901447736</v>
      </c>
      <c r="AR85" s="8" cm="1">
        <f t="array" ref="AR85">IF(AR$8=-1,AS85,IF(AR$8=99,AQ85,IF(AR$8=0,INDEX($E85:$I85,0,AR$6),(INDEX($E85:$I85,0,AR$8+1)-INDEX($E85:$I85,0,AR$8))/(INDEX($D$5:$H$5,0,AR$8+1)-INDEX($D$5:$H$5,0,AR$8))+AQ85)))</f>
        <v>155.04375901447736</v>
      </c>
      <c r="AS85" s="8" cm="1">
        <f t="array" ref="AS85">IF(AS$8=-1,AT85,IF(AS$8=99,AR85,IF(AS$8=0,INDEX($E85:$I85,0,AS$6),(INDEX($E85:$I85,0,AS$8+1)-INDEX($E85:$I85,0,AS$8))/(INDEX($D$5:$H$5,0,AS$8+1)-INDEX($D$5:$H$5,0,AS$8))+AR85)))</f>
        <v>155.04375901447736</v>
      </c>
      <c r="AT85" s="8" cm="1">
        <f t="array" ref="AT85">IF(AT$8=-1,AU85,IF(AT$8=99,AS85,IF(AT$8=0,INDEX($E85:$I85,0,AT$6),(INDEX($E85:$I85,0,AT$8+1)-INDEX($E85:$I85,0,AT$8))/(INDEX($D$5:$H$5,0,AT$8+1)-INDEX($D$5:$H$5,0,AT$8))+AS85)))</f>
        <v>155.04375901447736</v>
      </c>
      <c r="AU85" s="8" cm="1">
        <f t="array" ref="AU85">IF(AU$8=-1,AV85,IF(AU$8=99,AT85,IF(AU$8=0,INDEX($E85:$I85,0,AU$6),(INDEX($E85:$I85,0,AU$8+1)-INDEX($E85:$I85,0,AU$8))/(INDEX($D$5:$H$5,0,AU$8+1)-INDEX($D$5:$H$5,0,AU$8))+AT85)))</f>
        <v>155.04375901447736</v>
      </c>
      <c r="AV85" s="8" cm="1">
        <f t="array" ref="AV85">IF(AV$8=-1,AW85,IF(AV$8=99,AU85,IF(AV$8=0,INDEX($E85:$I85,0,AV$6),(INDEX($E85:$I85,0,AV$8+1)-INDEX($E85:$I85,0,AV$8))/(INDEX($D$5:$H$5,0,AV$8+1)-INDEX($D$5:$H$5,0,AV$8))+AU85)))</f>
        <v>155.04375901447736</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53.600633913030016</v>
      </c>
      <c r="I86" s="150">
        <f t="shared" si="30"/>
        <v>53.600633913030016</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67.738225691933749</v>
      </c>
      <c r="T86" s="8" cm="1">
        <f t="array" ref="T86">IF(T$8=-1,U86,IF(T$8=99,S86,IF(T$8=0,INDEX($E86:$I86,0,T$6),(INDEX($E86:$I86,0,T$8+1)-INDEX($E86:$I86,0,T$8))/(INDEX($D$5:$H$5,0,T$8+1)-INDEX($D$5:$H$5,0,T$8))+S86)))</f>
        <v>66.167382160944442</v>
      </c>
      <c r="U86" s="8" cm="1">
        <f t="array" ref="U86">IF(U$8=-1,V86,IF(U$8=99,T86,IF(U$8=0,INDEX($E86:$I86,0,U$6),(INDEX($E86:$I86,0,U$8+1)-INDEX($E86:$I86,0,U$8))/(INDEX($D$5:$H$5,0,U$8+1)-INDEX($D$5:$H$5,0,U$8))+T86)))</f>
        <v>64.596538629955134</v>
      </c>
      <c r="V86" s="8" cm="1">
        <f t="array" ref="V86">IF(V$8=-1,W86,IF(V$8=99,U86,IF(V$8=0,INDEX($E86:$I86,0,V$6),(INDEX($E86:$I86,0,V$8+1)-INDEX($E86:$I86,0,V$8))/(INDEX($D$5:$H$5,0,V$8+1)-INDEX($D$5:$H$5,0,V$8))+U86)))</f>
        <v>63.025695098965826</v>
      </c>
      <c r="W86" s="8" cm="1">
        <f t="array" ref="W86">IF(W$8=-1,X86,IF(W$8=99,V86,IF(W$8=0,INDEX($E86:$I86,0,W$6),(INDEX($E86:$I86,0,W$8+1)-INDEX($E86:$I86,0,W$8))/(INDEX($D$5:$H$5,0,W$8+1)-INDEX($D$5:$H$5,0,W$8))+V86)))</f>
        <v>61.454851567976519</v>
      </c>
      <c r="X86" s="8" cm="1">
        <f t="array" ref="X86">IF(X$8=-1,Y86,IF(X$8=99,W86,IF(X$8=0,INDEX($E86:$I86,0,X$6),(INDEX($E86:$I86,0,X$8+1)-INDEX($E86:$I86,0,X$8))/(INDEX($D$5:$H$5,0,X$8+1)-INDEX($D$5:$H$5,0,X$8))+W86)))</f>
        <v>59.884008036987211</v>
      </c>
      <c r="Y86" s="8" cm="1">
        <f t="array" ref="Y86">IF(Y$8=-1,Z86,IF(Y$8=99,X86,IF(Y$8=0,INDEX($E86:$I86,0,Y$6),(INDEX($E86:$I86,0,Y$8+1)-INDEX($E86:$I86,0,Y$8))/(INDEX($D$5:$H$5,0,Y$8+1)-INDEX($D$5:$H$5,0,Y$8))+X86)))</f>
        <v>58.313164505997904</v>
      </c>
      <c r="Z86" s="8" cm="1">
        <f t="array" ref="Z86">IF(Z$8=-1,AA86,IF(Z$8=99,Y86,IF(Z$8=0,INDEX($E86:$I86,0,Z$6),(INDEX($E86:$I86,0,Z$8+1)-INDEX($E86:$I86,0,Z$8))/(INDEX($D$5:$H$5,0,Z$8+1)-INDEX($D$5:$H$5,0,Z$8))+Y86)))</f>
        <v>56.742320975008596</v>
      </c>
      <c r="AA86" s="8" cm="1">
        <f t="array" ref="AA86">IF(AA$8=-1,AB86,IF(AA$8=99,Z86,IF(AA$8=0,INDEX($E86:$I86,0,AA$6),(INDEX($E86:$I86,0,AA$8+1)-INDEX($E86:$I86,0,AA$8))/(INDEX($D$5:$H$5,0,AA$8+1)-INDEX($D$5:$H$5,0,AA$8))+Z86)))</f>
        <v>55.171477444019288</v>
      </c>
      <c r="AB86" s="8" cm="1">
        <f t="array" ref="AB86">IF(AB$8=-1,AC86,IF(AB$8=99,AA86,IF(AB$8=0,INDEX($E86:$I86,0,AB$6),(INDEX($E86:$I86,0,AB$8+1)-INDEX($E86:$I86,0,AB$8))/(INDEX($D$5:$H$5,0,AB$8+1)-INDEX($D$5:$H$5,0,AB$8))+AA86)))</f>
        <v>53.600633913030016</v>
      </c>
      <c r="AC86" s="8" cm="1">
        <f t="array" ref="AC86">IF(AC$8=-1,AD86,IF(AC$8=99,AB86,IF(AC$8=0,INDEX($E86:$I86,0,AC$6),(INDEX($E86:$I86,0,AC$8+1)-INDEX($E86:$I86,0,AC$8))/(INDEX($D$5:$H$5,0,AC$8+1)-INDEX($D$5:$H$5,0,AC$8))+AB86)))</f>
        <v>53.600633913030016</v>
      </c>
      <c r="AD86" s="8" cm="1">
        <f t="array" ref="AD86">IF(AD$8=-1,AE86,IF(AD$8=99,AC86,IF(AD$8=0,INDEX($E86:$I86,0,AD$6),(INDEX($E86:$I86,0,AD$8+1)-INDEX($E86:$I86,0,AD$8))/(INDEX($D$5:$H$5,0,AD$8+1)-INDEX($D$5:$H$5,0,AD$8))+AC86)))</f>
        <v>53.600633913030016</v>
      </c>
      <c r="AE86" s="8" cm="1">
        <f t="array" ref="AE86">IF(AE$8=-1,AF86,IF(AE$8=99,AD86,IF(AE$8=0,INDEX($E86:$I86,0,AE$6),(INDEX($E86:$I86,0,AE$8+1)-INDEX($E86:$I86,0,AE$8))/(INDEX($D$5:$H$5,0,AE$8+1)-INDEX($D$5:$H$5,0,AE$8))+AD86)))</f>
        <v>53.600633913030016</v>
      </c>
      <c r="AF86" s="8" cm="1">
        <f t="array" ref="AF86">IF(AF$8=-1,AG86,IF(AF$8=99,AE86,IF(AF$8=0,INDEX($E86:$I86,0,AF$6),(INDEX($E86:$I86,0,AF$8+1)-INDEX($E86:$I86,0,AF$8))/(INDEX($D$5:$H$5,0,AF$8+1)-INDEX($D$5:$H$5,0,AF$8))+AE86)))</f>
        <v>53.600633913030016</v>
      </c>
      <c r="AG86" s="8" cm="1">
        <f t="array" ref="AG86">IF(AG$8=-1,AH86,IF(AG$8=99,AF86,IF(AG$8=0,INDEX($E86:$I86,0,AG$6),(INDEX($E86:$I86,0,AG$8+1)-INDEX($E86:$I86,0,AG$8))/(INDEX($D$5:$H$5,0,AG$8+1)-INDEX($D$5:$H$5,0,AG$8))+AF86)))</f>
        <v>53.600633913030016</v>
      </c>
      <c r="AH86" s="8" cm="1">
        <f t="array" ref="AH86">IF(AH$8=-1,AI86,IF(AH$8=99,AG86,IF(AH$8=0,INDEX($E86:$I86,0,AH$6),(INDEX($E86:$I86,0,AH$8+1)-INDEX($E86:$I86,0,AH$8))/(INDEX($D$5:$H$5,0,AH$8+1)-INDEX($D$5:$H$5,0,AH$8))+AG86)))</f>
        <v>53.600633913030016</v>
      </c>
      <c r="AI86" s="8" cm="1">
        <f t="array" ref="AI86">IF(AI$8=-1,AJ86,IF(AI$8=99,AH86,IF(AI$8=0,INDEX($E86:$I86,0,AI$6),(INDEX($E86:$I86,0,AI$8+1)-INDEX($E86:$I86,0,AI$8))/(INDEX($D$5:$H$5,0,AI$8+1)-INDEX($D$5:$H$5,0,AI$8))+AH86)))</f>
        <v>53.600633913030016</v>
      </c>
      <c r="AJ86" s="8" cm="1">
        <f t="array" ref="AJ86">IF(AJ$8=-1,AK86,IF(AJ$8=99,AI86,IF(AJ$8=0,INDEX($E86:$I86,0,AJ$6),(INDEX($E86:$I86,0,AJ$8+1)-INDEX($E86:$I86,0,AJ$8))/(INDEX($D$5:$H$5,0,AJ$8+1)-INDEX($D$5:$H$5,0,AJ$8))+AI86)))</f>
        <v>53.600633913030016</v>
      </c>
      <c r="AK86" s="8" cm="1">
        <f t="array" ref="AK86">IF(AK$8=-1,AL86,IF(AK$8=99,AJ86,IF(AK$8=0,INDEX($E86:$I86,0,AK$6),(INDEX($E86:$I86,0,AK$8+1)-INDEX($E86:$I86,0,AK$8))/(INDEX($D$5:$H$5,0,AK$8+1)-INDEX($D$5:$H$5,0,AK$8))+AJ86)))</f>
        <v>53.600633913030016</v>
      </c>
      <c r="AL86" s="8" cm="1">
        <f t="array" ref="AL86">IF(AL$8=-1,AM86,IF(AL$8=99,AK86,IF(AL$8=0,INDEX($E86:$I86,0,AL$6),(INDEX($E86:$I86,0,AL$8+1)-INDEX($E86:$I86,0,AL$8))/(INDEX($D$5:$H$5,0,AL$8+1)-INDEX($D$5:$H$5,0,AL$8))+AK86)))</f>
        <v>53.600633913030016</v>
      </c>
      <c r="AM86" s="8" cm="1">
        <f t="array" ref="AM86">IF(AM$8=-1,AN86,IF(AM$8=99,AL86,IF(AM$8=0,INDEX($E86:$I86,0,AM$6),(INDEX($E86:$I86,0,AM$8+1)-INDEX($E86:$I86,0,AM$8))/(INDEX($D$5:$H$5,0,AM$8+1)-INDEX($D$5:$H$5,0,AM$8))+AL86)))</f>
        <v>53.600633913030016</v>
      </c>
      <c r="AN86" s="8" cm="1">
        <f t="array" ref="AN86">IF(AN$8=-1,AO86,IF(AN$8=99,AM86,IF(AN$8=0,INDEX($E86:$I86,0,AN$6),(INDEX($E86:$I86,0,AN$8+1)-INDEX($E86:$I86,0,AN$8))/(INDEX($D$5:$H$5,0,AN$8+1)-INDEX($D$5:$H$5,0,AN$8))+AM86)))</f>
        <v>53.600633913030016</v>
      </c>
      <c r="AO86" s="8" cm="1">
        <f t="array" ref="AO86">IF(AO$8=-1,AP86,IF(AO$8=99,AN86,IF(AO$8=0,INDEX($E86:$I86,0,AO$6),(INDEX($E86:$I86,0,AO$8+1)-INDEX($E86:$I86,0,AO$8))/(INDEX($D$5:$H$5,0,AO$8+1)-INDEX($D$5:$H$5,0,AO$8))+AN86)))</f>
        <v>53.600633913030016</v>
      </c>
      <c r="AP86" s="8" cm="1">
        <f t="array" ref="AP86">IF(AP$8=-1,AQ86,IF(AP$8=99,AO86,IF(AP$8=0,INDEX($E86:$I86,0,AP$6),(INDEX($E86:$I86,0,AP$8+1)-INDEX($E86:$I86,0,AP$8))/(INDEX($D$5:$H$5,0,AP$8+1)-INDEX($D$5:$H$5,0,AP$8))+AO86)))</f>
        <v>53.600633913030016</v>
      </c>
      <c r="AQ86" s="8" cm="1">
        <f t="array" ref="AQ86">IF(AQ$8=-1,AR86,IF(AQ$8=99,AP86,IF(AQ$8=0,INDEX($E86:$I86,0,AQ$6),(INDEX($E86:$I86,0,AQ$8+1)-INDEX($E86:$I86,0,AQ$8))/(INDEX($D$5:$H$5,0,AQ$8+1)-INDEX($D$5:$H$5,0,AQ$8))+AP86)))</f>
        <v>53.600633913030016</v>
      </c>
      <c r="AR86" s="8" cm="1">
        <f t="array" ref="AR86">IF(AR$8=-1,AS86,IF(AR$8=99,AQ86,IF(AR$8=0,INDEX($E86:$I86,0,AR$6),(INDEX($E86:$I86,0,AR$8+1)-INDEX($E86:$I86,0,AR$8))/(INDEX($D$5:$H$5,0,AR$8+1)-INDEX($D$5:$H$5,0,AR$8))+AQ86)))</f>
        <v>53.600633913030016</v>
      </c>
      <c r="AS86" s="8" cm="1">
        <f t="array" ref="AS86">IF(AS$8=-1,AT86,IF(AS$8=99,AR86,IF(AS$8=0,INDEX($E86:$I86,0,AS$6),(INDEX($E86:$I86,0,AS$8+1)-INDEX($E86:$I86,0,AS$8))/(INDEX($D$5:$H$5,0,AS$8+1)-INDEX($D$5:$H$5,0,AS$8))+AR86)))</f>
        <v>53.600633913030016</v>
      </c>
      <c r="AT86" s="8" cm="1">
        <f t="array" ref="AT86">IF(AT$8=-1,AU86,IF(AT$8=99,AS86,IF(AT$8=0,INDEX($E86:$I86,0,AT$6),(INDEX($E86:$I86,0,AT$8+1)-INDEX($E86:$I86,0,AT$8))/(INDEX($D$5:$H$5,0,AT$8+1)-INDEX($D$5:$H$5,0,AT$8))+AS86)))</f>
        <v>53.600633913030016</v>
      </c>
      <c r="AU86" s="8" cm="1">
        <f t="array" ref="AU86">IF(AU$8=-1,AV86,IF(AU$8=99,AT86,IF(AU$8=0,INDEX($E86:$I86,0,AU$6),(INDEX($E86:$I86,0,AU$8+1)-INDEX($E86:$I86,0,AU$8))/(INDEX($D$5:$H$5,0,AU$8+1)-INDEX($D$5:$H$5,0,AU$8))+AT86)))</f>
        <v>53.600633913030016</v>
      </c>
      <c r="AV86" s="8" cm="1">
        <f t="array" ref="AV86">IF(AV$8=-1,AW86,IF(AV$8=99,AU86,IF(AV$8=0,INDEX($E86:$I86,0,AV$6),(INDEX($E86:$I86,0,AV$8+1)-INDEX($E86:$I86,0,AV$8))/(INDEX($D$5:$H$5,0,AV$8+1)-INDEX($D$5:$H$5,0,AV$8))+AU86)))</f>
        <v>53.600633913030016</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100.19203917498663</v>
      </c>
      <c r="I89" s="150">
        <f t="shared" si="30"/>
        <v>100.19203917498663</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119.90785808967823</v>
      </c>
      <c r="T89" s="8" cm="1">
        <f t="array" ref="T89">IF(T$8=-1,U89,IF(T$8=99,S89,IF(T$8=0,INDEX($E89:$I89,0,T$6),(INDEX($E89:$I89,0,T$8+1)-INDEX($E89:$I89,0,T$8))/(INDEX($D$5:$H$5,0,T$8+1)-INDEX($D$5:$H$5,0,T$8))+S89)))</f>
        <v>117.71721154360138</v>
      </c>
      <c r="U89" s="8" cm="1">
        <f t="array" ref="U89">IF(U$8=-1,V89,IF(U$8=99,T89,IF(U$8=0,INDEX($E89:$I89,0,U$6),(INDEX($E89:$I89,0,U$8+1)-INDEX($E89:$I89,0,U$8))/(INDEX($D$5:$H$5,0,U$8+1)-INDEX($D$5:$H$5,0,U$8))+T89)))</f>
        <v>115.52656499752453</v>
      </c>
      <c r="V89" s="8" cm="1">
        <f t="array" ref="V89">IF(V$8=-1,W89,IF(V$8=99,U89,IF(V$8=0,INDEX($E89:$I89,0,V$6),(INDEX($E89:$I89,0,V$8+1)-INDEX($E89:$I89,0,V$8))/(INDEX($D$5:$H$5,0,V$8+1)-INDEX($D$5:$H$5,0,V$8))+U89)))</f>
        <v>113.33591845144768</v>
      </c>
      <c r="W89" s="8" cm="1">
        <f t="array" ref="W89">IF(W$8=-1,X89,IF(W$8=99,V89,IF(W$8=0,INDEX($E89:$I89,0,W$6),(INDEX($E89:$I89,0,W$8+1)-INDEX($E89:$I89,0,W$8))/(INDEX($D$5:$H$5,0,W$8+1)-INDEX($D$5:$H$5,0,W$8))+V89)))</f>
        <v>111.14527190537083</v>
      </c>
      <c r="X89" s="8" cm="1">
        <f t="array" ref="X89">IF(X$8=-1,Y89,IF(X$8=99,W89,IF(X$8=0,INDEX($E89:$I89,0,X$6),(INDEX($E89:$I89,0,X$8+1)-INDEX($E89:$I89,0,X$8))/(INDEX($D$5:$H$5,0,X$8+1)-INDEX($D$5:$H$5,0,X$8))+W89)))</f>
        <v>108.95462535929398</v>
      </c>
      <c r="Y89" s="8" cm="1">
        <f t="array" ref="Y89">IF(Y$8=-1,Z89,IF(Y$8=99,X89,IF(Y$8=0,INDEX($E89:$I89,0,Y$6),(INDEX($E89:$I89,0,Y$8+1)-INDEX($E89:$I89,0,Y$8))/(INDEX($D$5:$H$5,0,Y$8+1)-INDEX($D$5:$H$5,0,Y$8))+X89)))</f>
        <v>106.76397881321714</v>
      </c>
      <c r="Z89" s="8" cm="1">
        <f t="array" ref="Z89">IF(Z$8=-1,AA89,IF(Z$8=99,Y89,IF(Z$8=0,INDEX($E89:$I89,0,Z$6),(INDEX($E89:$I89,0,Z$8+1)-INDEX($E89:$I89,0,Z$8))/(INDEX($D$5:$H$5,0,Z$8+1)-INDEX($D$5:$H$5,0,Z$8))+Y89)))</f>
        <v>104.57333226714029</v>
      </c>
      <c r="AA89" s="8" cm="1">
        <f t="array" ref="AA89">IF(AA$8=-1,AB89,IF(AA$8=99,Z89,IF(AA$8=0,INDEX($E89:$I89,0,AA$6),(INDEX($E89:$I89,0,AA$8+1)-INDEX($E89:$I89,0,AA$8))/(INDEX($D$5:$H$5,0,AA$8+1)-INDEX($D$5:$H$5,0,AA$8))+Z89)))</f>
        <v>102.38268572106344</v>
      </c>
      <c r="AB89" s="8" cm="1">
        <f t="array" ref="AB89">IF(AB$8=-1,AC89,IF(AB$8=99,AA89,IF(AB$8=0,INDEX($E89:$I89,0,AB$6),(INDEX($E89:$I89,0,AB$8+1)-INDEX($E89:$I89,0,AB$8))/(INDEX($D$5:$H$5,0,AB$8+1)-INDEX($D$5:$H$5,0,AB$8))+AA89)))</f>
        <v>100.19203917498663</v>
      </c>
      <c r="AC89" s="8" cm="1">
        <f t="array" ref="AC89">IF(AC$8=-1,AD89,IF(AC$8=99,AB89,IF(AC$8=0,INDEX($E89:$I89,0,AC$6),(INDEX($E89:$I89,0,AC$8+1)-INDEX($E89:$I89,0,AC$8))/(INDEX($D$5:$H$5,0,AC$8+1)-INDEX($D$5:$H$5,0,AC$8))+AB89)))</f>
        <v>100.19203917498663</v>
      </c>
      <c r="AD89" s="8" cm="1">
        <f t="array" ref="AD89">IF(AD$8=-1,AE89,IF(AD$8=99,AC89,IF(AD$8=0,INDEX($E89:$I89,0,AD$6),(INDEX($E89:$I89,0,AD$8+1)-INDEX($E89:$I89,0,AD$8))/(INDEX($D$5:$H$5,0,AD$8+1)-INDEX($D$5:$H$5,0,AD$8))+AC89)))</f>
        <v>100.19203917498663</v>
      </c>
      <c r="AE89" s="8" cm="1">
        <f t="array" ref="AE89">IF(AE$8=-1,AF89,IF(AE$8=99,AD89,IF(AE$8=0,INDEX($E89:$I89,0,AE$6),(INDEX($E89:$I89,0,AE$8+1)-INDEX($E89:$I89,0,AE$8))/(INDEX($D$5:$H$5,0,AE$8+1)-INDEX($D$5:$H$5,0,AE$8))+AD89)))</f>
        <v>100.19203917498663</v>
      </c>
      <c r="AF89" s="8" cm="1">
        <f t="array" ref="AF89">IF(AF$8=-1,AG89,IF(AF$8=99,AE89,IF(AF$8=0,INDEX($E89:$I89,0,AF$6),(INDEX($E89:$I89,0,AF$8+1)-INDEX($E89:$I89,0,AF$8))/(INDEX($D$5:$H$5,0,AF$8+1)-INDEX($D$5:$H$5,0,AF$8))+AE89)))</f>
        <v>100.19203917498663</v>
      </c>
      <c r="AG89" s="8" cm="1">
        <f t="array" ref="AG89">IF(AG$8=-1,AH89,IF(AG$8=99,AF89,IF(AG$8=0,INDEX($E89:$I89,0,AG$6),(INDEX($E89:$I89,0,AG$8+1)-INDEX($E89:$I89,0,AG$8))/(INDEX($D$5:$H$5,0,AG$8+1)-INDEX($D$5:$H$5,0,AG$8))+AF89)))</f>
        <v>100.19203917498663</v>
      </c>
      <c r="AH89" s="8" cm="1">
        <f t="array" ref="AH89">IF(AH$8=-1,AI89,IF(AH$8=99,AG89,IF(AH$8=0,INDEX($E89:$I89,0,AH$6),(INDEX($E89:$I89,0,AH$8+1)-INDEX($E89:$I89,0,AH$8))/(INDEX($D$5:$H$5,0,AH$8+1)-INDEX($D$5:$H$5,0,AH$8))+AG89)))</f>
        <v>100.19203917498663</v>
      </c>
      <c r="AI89" s="8" cm="1">
        <f t="array" ref="AI89">IF(AI$8=-1,AJ89,IF(AI$8=99,AH89,IF(AI$8=0,INDEX($E89:$I89,0,AI$6),(INDEX($E89:$I89,0,AI$8+1)-INDEX($E89:$I89,0,AI$8))/(INDEX($D$5:$H$5,0,AI$8+1)-INDEX($D$5:$H$5,0,AI$8))+AH89)))</f>
        <v>100.19203917498663</v>
      </c>
      <c r="AJ89" s="8" cm="1">
        <f t="array" ref="AJ89">IF(AJ$8=-1,AK89,IF(AJ$8=99,AI89,IF(AJ$8=0,INDEX($E89:$I89,0,AJ$6),(INDEX($E89:$I89,0,AJ$8+1)-INDEX($E89:$I89,0,AJ$8))/(INDEX($D$5:$H$5,0,AJ$8+1)-INDEX($D$5:$H$5,0,AJ$8))+AI89)))</f>
        <v>100.19203917498663</v>
      </c>
      <c r="AK89" s="8" cm="1">
        <f t="array" ref="AK89">IF(AK$8=-1,AL89,IF(AK$8=99,AJ89,IF(AK$8=0,INDEX($E89:$I89,0,AK$6),(INDEX($E89:$I89,0,AK$8+1)-INDEX($E89:$I89,0,AK$8))/(INDEX($D$5:$H$5,0,AK$8+1)-INDEX($D$5:$H$5,0,AK$8))+AJ89)))</f>
        <v>100.19203917498663</v>
      </c>
      <c r="AL89" s="8" cm="1">
        <f t="array" ref="AL89">IF(AL$8=-1,AM89,IF(AL$8=99,AK89,IF(AL$8=0,INDEX($E89:$I89,0,AL$6),(INDEX($E89:$I89,0,AL$8+1)-INDEX($E89:$I89,0,AL$8))/(INDEX($D$5:$H$5,0,AL$8+1)-INDEX($D$5:$H$5,0,AL$8))+AK89)))</f>
        <v>100.19203917498663</v>
      </c>
      <c r="AM89" s="8" cm="1">
        <f t="array" ref="AM89">IF(AM$8=-1,AN89,IF(AM$8=99,AL89,IF(AM$8=0,INDEX($E89:$I89,0,AM$6),(INDEX($E89:$I89,0,AM$8+1)-INDEX($E89:$I89,0,AM$8))/(INDEX($D$5:$H$5,0,AM$8+1)-INDEX($D$5:$H$5,0,AM$8))+AL89)))</f>
        <v>100.19203917498663</v>
      </c>
      <c r="AN89" s="8" cm="1">
        <f t="array" ref="AN89">IF(AN$8=-1,AO89,IF(AN$8=99,AM89,IF(AN$8=0,INDEX($E89:$I89,0,AN$6),(INDEX($E89:$I89,0,AN$8+1)-INDEX($E89:$I89,0,AN$8))/(INDEX($D$5:$H$5,0,AN$8+1)-INDEX($D$5:$H$5,0,AN$8))+AM89)))</f>
        <v>100.19203917498663</v>
      </c>
      <c r="AO89" s="8" cm="1">
        <f t="array" ref="AO89">IF(AO$8=-1,AP89,IF(AO$8=99,AN89,IF(AO$8=0,INDEX($E89:$I89,0,AO$6),(INDEX($E89:$I89,0,AO$8+1)-INDEX($E89:$I89,0,AO$8))/(INDEX($D$5:$H$5,0,AO$8+1)-INDEX($D$5:$H$5,0,AO$8))+AN89)))</f>
        <v>100.19203917498663</v>
      </c>
      <c r="AP89" s="8" cm="1">
        <f t="array" ref="AP89">IF(AP$8=-1,AQ89,IF(AP$8=99,AO89,IF(AP$8=0,INDEX($E89:$I89,0,AP$6),(INDEX($E89:$I89,0,AP$8+1)-INDEX($E89:$I89,0,AP$8))/(INDEX($D$5:$H$5,0,AP$8+1)-INDEX($D$5:$H$5,0,AP$8))+AO89)))</f>
        <v>100.19203917498663</v>
      </c>
      <c r="AQ89" s="8" cm="1">
        <f t="array" ref="AQ89">IF(AQ$8=-1,AR89,IF(AQ$8=99,AP89,IF(AQ$8=0,INDEX($E89:$I89,0,AQ$6),(INDEX($E89:$I89,0,AQ$8+1)-INDEX($E89:$I89,0,AQ$8))/(INDEX($D$5:$H$5,0,AQ$8+1)-INDEX($D$5:$H$5,0,AQ$8))+AP89)))</f>
        <v>100.19203917498663</v>
      </c>
      <c r="AR89" s="8" cm="1">
        <f t="array" ref="AR89">IF(AR$8=-1,AS89,IF(AR$8=99,AQ89,IF(AR$8=0,INDEX($E89:$I89,0,AR$6),(INDEX($E89:$I89,0,AR$8+1)-INDEX($E89:$I89,0,AR$8))/(INDEX($D$5:$H$5,0,AR$8+1)-INDEX($D$5:$H$5,0,AR$8))+AQ89)))</f>
        <v>100.19203917498663</v>
      </c>
      <c r="AS89" s="8" cm="1">
        <f t="array" ref="AS89">IF(AS$8=-1,AT89,IF(AS$8=99,AR89,IF(AS$8=0,INDEX($E89:$I89,0,AS$6),(INDEX($E89:$I89,0,AS$8+1)-INDEX($E89:$I89,0,AS$8))/(INDEX($D$5:$H$5,0,AS$8+1)-INDEX($D$5:$H$5,0,AS$8))+AR89)))</f>
        <v>100.19203917498663</v>
      </c>
      <c r="AT89" s="8" cm="1">
        <f t="array" ref="AT89">IF(AT$8=-1,AU89,IF(AT$8=99,AS89,IF(AT$8=0,INDEX($E89:$I89,0,AT$6),(INDEX($E89:$I89,0,AT$8+1)-INDEX($E89:$I89,0,AT$8))/(INDEX($D$5:$H$5,0,AT$8+1)-INDEX($D$5:$H$5,0,AT$8))+AS89)))</f>
        <v>100.19203917498663</v>
      </c>
      <c r="AU89" s="8" cm="1">
        <f t="array" ref="AU89">IF(AU$8=-1,AV89,IF(AU$8=99,AT89,IF(AU$8=0,INDEX($E89:$I89,0,AU$6),(INDEX($E89:$I89,0,AU$8+1)-INDEX($E89:$I89,0,AU$8))/(INDEX($D$5:$H$5,0,AU$8+1)-INDEX($D$5:$H$5,0,AU$8))+AT89)))</f>
        <v>100.19203917498663</v>
      </c>
      <c r="AV89" s="8" cm="1">
        <f t="array" ref="AV89">IF(AV$8=-1,AW89,IF(AV$8=99,AU89,IF(AV$8=0,INDEX($E89:$I89,0,AV$6),(INDEX($E89:$I89,0,AV$8+1)-INDEX($E89:$I89,0,AV$8))/(INDEX($D$5:$H$5,0,AV$8+1)-INDEX($D$5:$H$5,0,AV$8))+AU89)))</f>
        <v>100.19203917498663</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-0.25</v>
      </c>
      <c r="I91" s="176">
        <f>VLOOKUP($L$57,$K$59:$O$66,5)</f>
        <v>-0.2</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732.38878427087093</v>
      </c>
      <c r="I92" s="150">
        <f>H92</f>
        <v>732.38878427087093</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850.78970011645561</v>
      </c>
      <c r="T92" s="8" cm="1">
        <f t="array" ref="T92">IF(T$8=-1,U92,IF(T$8=99,S92,IF(T$8=0,INDEX($E92:$I92,0,T$6),(INDEX($E92:$I92,0,T$8+1)-INDEX($E92:$I92,0,T$8))/(INDEX($D$5:$H$5,0,T$8+1)-INDEX($D$5:$H$5,0,T$8))+S92)))</f>
        <v>837.63404280027953</v>
      </c>
      <c r="U92" s="8" cm="1">
        <f t="array" ref="U92">IF(U$8=-1,V92,IF(U$8=99,T92,IF(U$8=0,INDEX($E92:$I92,0,U$6),(INDEX($E92:$I92,0,U$8+1)-INDEX($E92:$I92,0,U$8))/(INDEX($D$5:$H$5,0,U$8+1)-INDEX($D$5:$H$5,0,U$8))+T92)))</f>
        <v>824.47838548410346</v>
      </c>
      <c r="V92" s="8" cm="1">
        <f t="array" ref="V92">IF(V$8=-1,W92,IF(V$8=99,U92,IF(V$8=0,INDEX($E92:$I92,0,V$6),(INDEX($E92:$I92,0,V$8+1)-INDEX($E92:$I92,0,V$8))/(INDEX($D$5:$H$5,0,V$8+1)-INDEX($D$5:$H$5,0,V$8))+U92)))</f>
        <v>811.32272816792738</v>
      </c>
      <c r="W92" s="8" cm="1">
        <f t="array" ref="W92">IF(W$8=-1,X92,IF(W$8=99,V92,IF(W$8=0,INDEX($E92:$I92,0,W$6),(INDEX($E92:$I92,0,W$8+1)-INDEX($E92:$I92,0,W$8))/(INDEX($D$5:$H$5,0,W$8+1)-INDEX($D$5:$H$5,0,W$8))+V92)))</f>
        <v>798.1670708517513</v>
      </c>
      <c r="X92" s="8" cm="1">
        <f t="array" ref="X92">IF(X$8=-1,Y92,IF(X$8=99,W92,IF(X$8=0,INDEX($E92:$I92,0,X$6),(INDEX($E92:$I92,0,X$8+1)-INDEX($E92:$I92,0,X$8))/(INDEX($D$5:$H$5,0,X$8+1)-INDEX($D$5:$H$5,0,X$8))+W92)))</f>
        <v>785.01141353557523</v>
      </c>
      <c r="Y92" s="8" cm="1">
        <f t="array" ref="Y92">IF(Y$8=-1,Z92,IF(Y$8=99,X92,IF(Y$8=0,INDEX($E92:$I92,0,Y$6),(INDEX($E92:$I92,0,Y$8+1)-INDEX($E92:$I92,0,Y$8))/(INDEX($D$5:$H$5,0,Y$8+1)-INDEX($D$5:$H$5,0,Y$8))+X92)))</f>
        <v>771.85575621939915</v>
      </c>
      <c r="Z92" s="8" cm="1">
        <f t="array" ref="Z92">IF(Z$8=-1,AA92,IF(Z$8=99,Y92,IF(Z$8=0,INDEX($E92:$I92,0,Z$6),(INDEX($E92:$I92,0,Z$8+1)-INDEX($E92:$I92,0,Z$8))/(INDEX($D$5:$H$5,0,Z$8+1)-INDEX($D$5:$H$5,0,Z$8))+Y92)))</f>
        <v>758.70009890322308</v>
      </c>
      <c r="AA92" s="8" cm="1">
        <f t="array" ref="AA92">IF(AA$8=-1,AB92,IF(AA$8=99,Z92,IF(AA$8=0,INDEX($E92:$I92,0,AA$6),(INDEX($E92:$I92,0,AA$8+1)-INDEX($E92:$I92,0,AA$8))/(INDEX($D$5:$H$5,0,AA$8+1)-INDEX($D$5:$H$5,0,AA$8))+Z92)))</f>
        <v>745.544441587047</v>
      </c>
      <c r="AB92" s="8" cm="1">
        <f t="array" ref="AB92">IF(AB$8=-1,AC92,IF(AB$8=99,AA92,IF(AB$8=0,INDEX($E92:$I92,0,AB$6),(INDEX($E92:$I92,0,AB$8+1)-INDEX($E92:$I92,0,AB$8))/(INDEX($D$5:$H$5,0,AB$8+1)-INDEX($D$5:$H$5,0,AB$8))+AA92)))</f>
        <v>732.38878427087093</v>
      </c>
      <c r="AC92" s="8" cm="1">
        <f t="array" ref="AC92">IF(AC$8=-1,AD92,IF(AC$8=99,AB92,IF(AC$8=0,INDEX($E92:$I92,0,AC$6),(INDEX($E92:$I92,0,AC$8+1)-INDEX($E92:$I92,0,AC$8))/(INDEX($D$5:$H$5,0,AC$8+1)-INDEX($D$5:$H$5,0,AC$8))+AB92)))</f>
        <v>732.38878427087093</v>
      </c>
      <c r="AD92" s="8" cm="1">
        <f t="array" ref="AD92">IF(AD$8=-1,AE92,IF(AD$8=99,AC92,IF(AD$8=0,INDEX($E92:$I92,0,AD$6),(INDEX($E92:$I92,0,AD$8+1)-INDEX($E92:$I92,0,AD$8))/(INDEX($D$5:$H$5,0,AD$8+1)-INDEX($D$5:$H$5,0,AD$8))+AC92)))</f>
        <v>732.38878427087093</v>
      </c>
      <c r="AE92" s="8" cm="1">
        <f t="array" ref="AE92">IF(AE$8=-1,AF92,IF(AE$8=99,AD92,IF(AE$8=0,INDEX($E92:$I92,0,AE$6),(INDEX($E92:$I92,0,AE$8+1)-INDEX($E92:$I92,0,AE$8))/(INDEX($D$5:$H$5,0,AE$8+1)-INDEX($D$5:$H$5,0,AE$8))+AD92)))</f>
        <v>732.38878427087093</v>
      </c>
      <c r="AF92" s="8" cm="1">
        <f t="array" ref="AF92">IF(AF$8=-1,AG92,IF(AF$8=99,AE92,IF(AF$8=0,INDEX($E92:$I92,0,AF$6),(INDEX($E92:$I92,0,AF$8+1)-INDEX($E92:$I92,0,AF$8))/(INDEX($D$5:$H$5,0,AF$8+1)-INDEX($D$5:$H$5,0,AF$8))+AE92)))</f>
        <v>732.38878427087093</v>
      </c>
      <c r="AG92" s="8" cm="1">
        <f t="array" ref="AG92">IF(AG$8=-1,AH92,IF(AG$8=99,AF92,IF(AG$8=0,INDEX($E92:$I92,0,AG$6),(INDEX($E92:$I92,0,AG$8+1)-INDEX($E92:$I92,0,AG$8))/(INDEX($D$5:$H$5,0,AG$8+1)-INDEX($D$5:$H$5,0,AG$8))+AF92)))</f>
        <v>732.38878427087093</v>
      </c>
      <c r="AH92" s="8" cm="1">
        <f t="array" ref="AH92">IF(AH$8=-1,AI92,IF(AH$8=99,AG92,IF(AH$8=0,INDEX($E92:$I92,0,AH$6),(INDEX($E92:$I92,0,AH$8+1)-INDEX($E92:$I92,0,AH$8))/(INDEX($D$5:$H$5,0,AH$8+1)-INDEX($D$5:$H$5,0,AH$8))+AG92)))</f>
        <v>732.38878427087093</v>
      </c>
      <c r="AI92" s="8" cm="1">
        <f t="array" ref="AI92">IF(AI$8=-1,AJ92,IF(AI$8=99,AH92,IF(AI$8=0,INDEX($E92:$I92,0,AI$6),(INDEX($E92:$I92,0,AI$8+1)-INDEX($E92:$I92,0,AI$8))/(INDEX($D$5:$H$5,0,AI$8+1)-INDEX($D$5:$H$5,0,AI$8))+AH92)))</f>
        <v>732.38878427087093</v>
      </c>
      <c r="AJ92" s="8" cm="1">
        <f t="array" ref="AJ92">IF(AJ$8=-1,AK92,IF(AJ$8=99,AI92,IF(AJ$8=0,INDEX($E92:$I92,0,AJ$6),(INDEX($E92:$I92,0,AJ$8+1)-INDEX($E92:$I92,0,AJ$8))/(INDEX($D$5:$H$5,0,AJ$8+1)-INDEX($D$5:$H$5,0,AJ$8))+AI92)))</f>
        <v>732.38878427087093</v>
      </c>
      <c r="AK92" s="8" cm="1">
        <f t="array" ref="AK92">IF(AK$8=-1,AL92,IF(AK$8=99,AJ92,IF(AK$8=0,INDEX($E92:$I92,0,AK$6),(INDEX($E92:$I92,0,AK$8+1)-INDEX($E92:$I92,0,AK$8))/(INDEX($D$5:$H$5,0,AK$8+1)-INDEX($D$5:$H$5,0,AK$8))+AJ92)))</f>
        <v>732.38878427087093</v>
      </c>
      <c r="AL92" s="8" cm="1">
        <f t="array" ref="AL92">IF(AL$8=-1,AM92,IF(AL$8=99,AK92,IF(AL$8=0,INDEX($E92:$I92,0,AL$6),(INDEX($E92:$I92,0,AL$8+1)-INDEX($E92:$I92,0,AL$8))/(INDEX($D$5:$H$5,0,AL$8+1)-INDEX($D$5:$H$5,0,AL$8))+AK92)))</f>
        <v>732.38878427087093</v>
      </c>
      <c r="AM92" s="8" cm="1">
        <f t="array" ref="AM92">IF(AM$8=-1,AN92,IF(AM$8=99,AL92,IF(AM$8=0,INDEX($E92:$I92,0,AM$6),(INDEX($E92:$I92,0,AM$8+1)-INDEX($E92:$I92,0,AM$8))/(INDEX($D$5:$H$5,0,AM$8+1)-INDEX($D$5:$H$5,0,AM$8))+AL92)))</f>
        <v>732.38878427087093</v>
      </c>
      <c r="AN92" s="8" cm="1">
        <f t="array" ref="AN92">IF(AN$8=-1,AO92,IF(AN$8=99,AM92,IF(AN$8=0,INDEX($E92:$I92,0,AN$6),(INDEX($E92:$I92,0,AN$8+1)-INDEX($E92:$I92,0,AN$8))/(INDEX($D$5:$H$5,0,AN$8+1)-INDEX($D$5:$H$5,0,AN$8))+AM92)))</f>
        <v>732.38878427087093</v>
      </c>
      <c r="AO92" s="8" cm="1">
        <f t="array" ref="AO92">IF(AO$8=-1,AP92,IF(AO$8=99,AN92,IF(AO$8=0,INDEX($E92:$I92,0,AO$6),(INDEX($E92:$I92,0,AO$8+1)-INDEX($E92:$I92,0,AO$8))/(INDEX($D$5:$H$5,0,AO$8+1)-INDEX($D$5:$H$5,0,AO$8))+AN92)))</f>
        <v>732.38878427087093</v>
      </c>
      <c r="AP92" s="8" cm="1">
        <f t="array" ref="AP92">IF(AP$8=-1,AQ92,IF(AP$8=99,AO92,IF(AP$8=0,INDEX($E92:$I92,0,AP$6),(INDEX($E92:$I92,0,AP$8+1)-INDEX($E92:$I92,0,AP$8))/(INDEX($D$5:$H$5,0,AP$8+1)-INDEX($D$5:$H$5,0,AP$8))+AO92)))</f>
        <v>732.38878427087093</v>
      </c>
      <c r="AQ92" s="8" cm="1">
        <f t="array" ref="AQ92">IF(AQ$8=-1,AR92,IF(AQ$8=99,AP92,IF(AQ$8=0,INDEX($E92:$I92,0,AQ$6),(INDEX($E92:$I92,0,AQ$8+1)-INDEX($E92:$I92,0,AQ$8))/(INDEX($D$5:$H$5,0,AQ$8+1)-INDEX($D$5:$H$5,0,AQ$8))+AP92)))</f>
        <v>732.38878427087093</v>
      </c>
      <c r="AR92" s="8" cm="1">
        <f t="array" ref="AR92">IF(AR$8=-1,AS92,IF(AR$8=99,AQ92,IF(AR$8=0,INDEX($E92:$I92,0,AR$6),(INDEX($E92:$I92,0,AR$8+1)-INDEX($E92:$I92,0,AR$8))/(INDEX($D$5:$H$5,0,AR$8+1)-INDEX($D$5:$H$5,0,AR$8))+AQ92)))</f>
        <v>732.38878427087093</v>
      </c>
      <c r="AS92" s="8" cm="1">
        <f t="array" ref="AS92">IF(AS$8=-1,AT92,IF(AS$8=99,AR92,IF(AS$8=0,INDEX($E92:$I92,0,AS$6),(INDEX($E92:$I92,0,AS$8+1)-INDEX($E92:$I92,0,AS$8))/(INDEX($D$5:$H$5,0,AS$8+1)-INDEX($D$5:$H$5,0,AS$8))+AR92)))</f>
        <v>732.38878427087093</v>
      </c>
      <c r="AT92" s="8" cm="1">
        <f t="array" ref="AT92">IF(AT$8=-1,AU92,IF(AT$8=99,AS92,IF(AT$8=0,INDEX($E92:$I92,0,AT$6),(INDEX($E92:$I92,0,AT$8+1)-INDEX($E92:$I92,0,AT$8))/(INDEX($D$5:$H$5,0,AT$8+1)-INDEX($D$5:$H$5,0,AT$8))+AS92)))</f>
        <v>732.38878427087093</v>
      </c>
      <c r="AU92" s="8" cm="1">
        <f t="array" ref="AU92">IF(AU$8=-1,AV92,IF(AU$8=99,AT92,IF(AU$8=0,INDEX($E92:$I92,0,AU$6),(INDEX($E92:$I92,0,AU$8+1)-INDEX($E92:$I92,0,AU$8))/(INDEX($D$5:$H$5,0,AU$8+1)-INDEX($D$5:$H$5,0,AU$8))+AT92)))</f>
        <v>732.38878427087093</v>
      </c>
      <c r="AV92" s="8" cm="1">
        <f t="array" ref="AV92">IF(AV$8=-1,AW92,IF(AV$8=99,AU92,IF(AV$8=0,INDEX($E92:$I92,0,AV$6),(INDEX($E92:$I92,0,AV$8+1)-INDEX($E92:$I92,0,AV$8))/(INDEX($D$5:$H$5,0,AV$8+1)-INDEX($D$5:$H$5,0,AV$8))+AU92)))</f>
        <v>732.38878427087093</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51.320385725818895</v>
      </c>
      <c r="I93" s="150">
        <f t="shared" ref="I93:I100" si="38">H93</f>
        <v>51.320385725818895</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79.284213189890195</v>
      </c>
      <c r="T93" s="8" cm="1">
        <f t="array" ref="T93">IF(T$8=-1,U93,IF(T$8=99,S93,IF(T$8=0,INDEX($E93:$I93,0,T$6),(INDEX($E93:$I93,0,T$8+1)-INDEX($E93:$I93,0,T$8))/(INDEX($D$5:$H$5,0,T$8+1)-INDEX($D$5:$H$5,0,T$8))+S93)))</f>
        <v>76.177121249437832</v>
      </c>
      <c r="U93" s="8" cm="1">
        <f t="array" ref="U93">IF(U$8=-1,V93,IF(U$8=99,T93,IF(U$8=0,INDEX($E93:$I93,0,U$6),(INDEX($E93:$I93,0,U$8+1)-INDEX($E93:$I93,0,U$8))/(INDEX($D$5:$H$5,0,U$8+1)-INDEX($D$5:$H$5,0,U$8))+T93)))</f>
        <v>73.070029308985468</v>
      </c>
      <c r="V93" s="8" cm="1">
        <f t="array" ref="V93">IF(V$8=-1,W93,IF(V$8=99,U93,IF(V$8=0,INDEX($E93:$I93,0,V$6),(INDEX($E93:$I93,0,V$8+1)-INDEX($E93:$I93,0,V$8))/(INDEX($D$5:$H$5,0,V$8+1)-INDEX($D$5:$H$5,0,V$8))+U93)))</f>
        <v>69.962937368533105</v>
      </c>
      <c r="W93" s="8" cm="1">
        <f t="array" ref="W93">IF(W$8=-1,X93,IF(W$8=99,V93,IF(W$8=0,INDEX($E93:$I93,0,W$6),(INDEX($E93:$I93,0,W$8+1)-INDEX($E93:$I93,0,W$8))/(INDEX($D$5:$H$5,0,W$8+1)-INDEX($D$5:$H$5,0,W$8))+V93)))</f>
        <v>66.855845428080741</v>
      </c>
      <c r="X93" s="8" cm="1">
        <f t="array" ref="X93">IF(X$8=-1,Y93,IF(X$8=99,W93,IF(X$8=0,INDEX($E93:$I93,0,X$6),(INDEX($E93:$I93,0,X$8+1)-INDEX($E93:$I93,0,X$8))/(INDEX($D$5:$H$5,0,X$8+1)-INDEX($D$5:$H$5,0,X$8))+W93)))</f>
        <v>63.748753487628377</v>
      </c>
      <c r="Y93" s="8" cm="1">
        <f t="array" ref="Y93">IF(Y$8=-1,Z93,IF(Y$8=99,X93,IF(Y$8=0,INDEX($E93:$I93,0,Y$6),(INDEX($E93:$I93,0,Y$8+1)-INDEX($E93:$I93,0,Y$8))/(INDEX($D$5:$H$5,0,Y$8+1)-INDEX($D$5:$H$5,0,Y$8))+X93)))</f>
        <v>60.641661547176014</v>
      </c>
      <c r="Z93" s="8" cm="1">
        <f t="array" ref="Z93">IF(Z$8=-1,AA93,IF(Z$8=99,Y93,IF(Z$8=0,INDEX($E93:$I93,0,Z$6),(INDEX($E93:$I93,0,Z$8+1)-INDEX($E93:$I93,0,Z$8))/(INDEX($D$5:$H$5,0,Z$8+1)-INDEX($D$5:$H$5,0,Z$8))+Y93)))</f>
        <v>57.53456960672365</v>
      </c>
      <c r="AA93" s="8" cm="1">
        <f t="array" ref="AA93">IF(AA$8=-1,AB93,IF(AA$8=99,Z93,IF(AA$8=0,INDEX($E93:$I93,0,AA$6),(INDEX($E93:$I93,0,AA$8+1)-INDEX($E93:$I93,0,AA$8))/(INDEX($D$5:$H$5,0,AA$8+1)-INDEX($D$5:$H$5,0,AA$8))+Z93)))</f>
        <v>54.427477666271287</v>
      </c>
      <c r="AB93" s="8" cm="1">
        <f t="array" ref="AB93">IF(AB$8=-1,AC93,IF(AB$8=99,AA93,IF(AB$8=0,INDEX($E93:$I93,0,AB$6),(INDEX($E93:$I93,0,AB$8+1)-INDEX($E93:$I93,0,AB$8))/(INDEX($D$5:$H$5,0,AB$8+1)-INDEX($D$5:$H$5,0,AB$8))+AA93)))</f>
        <v>51.320385725818895</v>
      </c>
      <c r="AC93" s="8" cm="1">
        <f t="array" ref="AC93">IF(AC$8=-1,AD93,IF(AC$8=99,AB93,IF(AC$8=0,INDEX($E93:$I93,0,AC$6),(INDEX($E93:$I93,0,AC$8+1)-INDEX($E93:$I93,0,AC$8))/(INDEX($D$5:$H$5,0,AC$8+1)-INDEX($D$5:$H$5,0,AC$8))+AB93)))</f>
        <v>51.320385725818895</v>
      </c>
      <c r="AD93" s="8" cm="1">
        <f t="array" ref="AD93">IF(AD$8=-1,AE93,IF(AD$8=99,AC93,IF(AD$8=0,INDEX($E93:$I93,0,AD$6),(INDEX($E93:$I93,0,AD$8+1)-INDEX($E93:$I93,0,AD$8))/(INDEX($D$5:$H$5,0,AD$8+1)-INDEX($D$5:$H$5,0,AD$8))+AC93)))</f>
        <v>51.320385725818895</v>
      </c>
      <c r="AE93" s="8" cm="1">
        <f t="array" ref="AE93">IF(AE$8=-1,AF93,IF(AE$8=99,AD93,IF(AE$8=0,INDEX($E93:$I93,0,AE$6),(INDEX($E93:$I93,0,AE$8+1)-INDEX($E93:$I93,0,AE$8))/(INDEX($D$5:$H$5,0,AE$8+1)-INDEX($D$5:$H$5,0,AE$8))+AD93)))</f>
        <v>51.320385725818895</v>
      </c>
      <c r="AF93" s="8" cm="1">
        <f t="array" ref="AF93">IF(AF$8=-1,AG93,IF(AF$8=99,AE93,IF(AF$8=0,INDEX($E93:$I93,0,AF$6),(INDEX($E93:$I93,0,AF$8+1)-INDEX($E93:$I93,0,AF$8))/(INDEX($D$5:$H$5,0,AF$8+1)-INDEX($D$5:$H$5,0,AF$8))+AE93)))</f>
        <v>51.320385725818895</v>
      </c>
      <c r="AG93" s="8" cm="1">
        <f t="array" ref="AG93">IF(AG$8=-1,AH93,IF(AG$8=99,AF93,IF(AG$8=0,INDEX($E93:$I93,0,AG$6),(INDEX($E93:$I93,0,AG$8+1)-INDEX($E93:$I93,0,AG$8))/(INDEX($D$5:$H$5,0,AG$8+1)-INDEX($D$5:$H$5,0,AG$8))+AF93)))</f>
        <v>51.320385725818895</v>
      </c>
      <c r="AH93" s="8" cm="1">
        <f t="array" ref="AH93">IF(AH$8=-1,AI93,IF(AH$8=99,AG93,IF(AH$8=0,INDEX($E93:$I93,0,AH$6),(INDEX($E93:$I93,0,AH$8+1)-INDEX($E93:$I93,0,AH$8))/(INDEX($D$5:$H$5,0,AH$8+1)-INDEX($D$5:$H$5,0,AH$8))+AG93)))</f>
        <v>51.320385725818895</v>
      </c>
      <c r="AI93" s="8" cm="1">
        <f t="array" ref="AI93">IF(AI$8=-1,AJ93,IF(AI$8=99,AH93,IF(AI$8=0,INDEX($E93:$I93,0,AI$6),(INDEX($E93:$I93,0,AI$8+1)-INDEX($E93:$I93,0,AI$8))/(INDEX($D$5:$H$5,0,AI$8+1)-INDEX($D$5:$H$5,0,AI$8))+AH93)))</f>
        <v>51.320385725818895</v>
      </c>
      <c r="AJ93" s="8" cm="1">
        <f t="array" ref="AJ93">IF(AJ$8=-1,AK93,IF(AJ$8=99,AI93,IF(AJ$8=0,INDEX($E93:$I93,0,AJ$6),(INDEX($E93:$I93,0,AJ$8+1)-INDEX($E93:$I93,0,AJ$8))/(INDEX($D$5:$H$5,0,AJ$8+1)-INDEX($D$5:$H$5,0,AJ$8))+AI93)))</f>
        <v>51.320385725818895</v>
      </c>
      <c r="AK93" s="8" cm="1">
        <f t="array" ref="AK93">IF(AK$8=-1,AL93,IF(AK$8=99,AJ93,IF(AK$8=0,INDEX($E93:$I93,0,AK$6),(INDEX($E93:$I93,0,AK$8+1)-INDEX($E93:$I93,0,AK$8))/(INDEX($D$5:$H$5,0,AK$8+1)-INDEX($D$5:$H$5,0,AK$8))+AJ93)))</f>
        <v>51.320385725818895</v>
      </c>
      <c r="AL93" s="8" cm="1">
        <f t="array" ref="AL93">IF(AL$8=-1,AM93,IF(AL$8=99,AK93,IF(AL$8=0,INDEX($E93:$I93,0,AL$6),(INDEX($E93:$I93,0,AL$8+1)-INDEX($E93:$I93,0,AL$8))/(INDEX($D$5:$H$5,0,AL$8+1)-INDEX($D$5:$H$5,0,AL$8))+AK93)))</f>
        <v>51.320385725818895</v>
      </c>
      <c r="AM93" s="8" cm="1">
        <f t="array" ref="AM93">IF(AM$8=-1,AN93,IF(AM$8=99,AL93,IF(AM$8=0,INDEX($E93:$I93,0,AM$6),(INDEX($E93:$I93,0,AM$8+1)-INDEX($E93:$I93,0,AM$8))/(INDEX($D$5:$H$5,0,AM$8+1)-INDEX($D$5:$H$5,0,AM$8))+AL93)))</f>
        <v>51.320385725818895</v>
      </c>
      <c r="AN93" s="8" cm="1">
        <f t="array" ref="AN93">IF(AN$8=-1,AO93,IF(AN$8=99,AM93,IF(AN$8=0,INDEX($E93:$I93,0,AN$6),(INDEX($E93:$I93,0,AN$8+1)-INDEX($E93:$I93,0,AN$8))/(INDEX($D$5:$H$5,0,AN$8+1)-INDEX($D$5:$H$5,0,AN$8))+AM93)))</f>
        <v>51.320385725818895</v>
      </c>
      <c r="AO93" s="8" cm="1">
        <f t="array" ref="AO93">IF(AO$8=-1,AP93,IF(AO$8=99,AN93,IF(AO$8=0,INDEX($E93:$I93,0,AO$6),(INDEX($E93:$I93,0,AO$8+1)-INDEX($E93:$I93,0,AO$8))/(INDEX($D$5:$H$5,0,AO$8+1)-INDEX($D$5:$H$5,0,AO$8))+AN93)))</f>
        <v>51.320385725818895</v>
      </c>
      <c r="AP93" s="8" cm="1">
        <f t="array" ref="AP93">IF(AP$8=-1,AQ93,IF(AP$8=99,AO93,IF(AP$8=0,INDEX($E93:$I93,0,AP$6),(INDEX($E93:$I93,0,AP$8+1)-INDEX($E93:$I93,0,AP$8))/(INDEX($D$5:$H$5,0,AP$8+1)-INDEX($D$5:$H$5,0,AP$8))+AO93)))</f>
        <v>51.320385725818895</v>
      </c>
      <c r="AQ93" s="8" cm="1">
        <f t="array" ref="AQ93">IF(AQ$8=-1,AR93,IF(AQ$8=99,AP93,IF(AQ$8=0,INDEX($E93:$I93,0,AQ$6),(INDEX($E93:$I93,0,AQ$8+1)-INDEX($E93:$I93,0,AQ$8))/(INDEX($D$5:$H$5,0,AQ$8+1)-INDEX($D$5:$H$5,0,AQ$8))+AP93)))</f>
        <v>51.320385725818895</v>
      </c>
      <c r="AR93" s="8" cm="1">
        <f t="array" ref="AR93">IF(AR$8=-1,AS93,IF(AR$8=99,AQ93,IF(AR$8=0,INDEX($E93:$I93,0,AR$6),(INDEX($E93:$I93,0,AR$8+1)-INDEX($E93:$I93,0,AR$8))/(INDEX($D$5:$H$5,0,AR$8+1)-INDEX($D$5:$H$5,0,AR$8))+AQ93)))</f>
        <v>51.320385725818895</v>
      </c>
      <c r="AS93" s="8" cm="1">
        <f t="array" ref="AS93">IF(AS$8=-1,AT93,IF(AS$8=99,AR93,IF(AS$8=0,INDEX($E93:$I93,0,AS$6),(INDEX($E93:$I93,0,AS$8+1)-INDEX($E93:$I93,0,AS$8))/(INDEX($D$5:$H$5,0,AS$8+1)-INDEX($D$5:$H$5,0,AS$8))+AR93)))</f>
        <v>51.320385725818895</v>
      </c>
      <c r="AT93" s="8" cm="1">
        <f t="array" ref="AT93">IF(AT$8=-1,AU93,IF(AT$8=99,AS93,IF(AT$8=0,INDEX($E93:$I93,0,AT$6),(INDEX($E93:$I93,0,AT$8+1)-INDEX($E93:$I93,0,AT$8))/(INDEX($D$5:$H$5,0,AT$8+1)-INDEX($D$5:$H$5,0,AT$8))+AS93)))</f>
        <v>51.320385725818895</v>
      </c>
      <c r="AU93" s="8" cm="1">
        <f t="array" ref="AU93">IF(AU$8=-1,AV93,IF(AU$8=99,AT93,IF(AU$8=0,INDEX($E93:$I93,0,AU$6),(INDEX($E93:$I93,0,AU$8+1)-INDEX($E93:$I93,0,AU$8))/(INDEX($D$5:$H$5,0,AU$8+1)-INDEX($D$5:$H$5,0,AU$8))+AT93)))</f>
        <v>51.320385725818895</v>
      </c>
      <c r="AV93" s="8" cm="1">
        <f t="array" ref="AV93">IF(AV$8=-1,AW93,IF(AV$8=99,AU93,IF(AV$8=0,INDEX($E93:$I93,0,AV$6),(INDEX($E93:$I93,0,AV$8+1)-INDEX($E93:$I93,0,AV$8))/(INDEX($D$5:$H$5,0,AV$8+1)-INDEX($D$5:$H$5,0,AV$8))+AU93)))</f>
        <v>51.320385725818895</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51.307115321680996</v>
      </c>
      <c r="I94" s="150">
        <f t="shared" si="38"/>
        <v>51.307115321680996</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58.479641799951814</v>
      </c>
      <c r="T94" s="8" cm="1">
        <f t="array" ref="T94">IF(T$8=-1,U94,IF(T$8=99,S94,IF(T$8=0,INDEX($E94:$I94,0,T$6),(INDEX($E94:$I94,0,T$8+1)-INDEX($E94:$I94,0,T$8))/(INDEX($D$5:$H$5,0,T$8+1)-INDEX($D$5:$H$5,0,T$8))+S94)))</f>
        <v>57.682694413477279</v>
      </c>
      <c r="U94" s="8" cm="1">
        <f t="array" ref="U94">IF(U$8=-1,V94,IF(U$8=99,T94,IF(U$8=0,INDEX($E94:$I94,0,U$6),(INDEX($E94:$I94,0,U$8+1)-INDEX($E94:$I94,0,U$8))/(INDEX($D$5:$H$5,0,U$8+1)-INDEX($D$5:$H$5,0,U$8))+T94)))</f>
        <v>56.885747027002743</v>
      </c>
      <c r="V94" s="8" cm="1">
        <f t="array" ref="V94">IF(V$8=-1,W94,IF(V$8=99,U94,IF(V$8=0,INDEX($E94:$I94,0,V$6),(INDEX($E94:$I94,0,V$8+1)-INDEX($E94:$I94,0,V$8))/(INDEX($D$5:$H$5,0,V$8+1)-INDEX($D$5:$H$5,0,V$8))+U94)))</f>
        <v>56.088799640528208</v>
      </c>
      <c r="W94" s="8" cm="1">
        <f t="array" ref="W94">IF(W$8=-1,X94,IF(W$8=99,V94,IF(W$8=0,INDEX($E94:$I94,0,W$6),(INDEX($E94:$I94,0,W$8+1)-INDEX($E94:$I94,0,W$8))/(INDEX($D$5:$H$5,0,W$8+1)-INDEX($D$5:$H$5,0,W$8))+V94)))</f>
        <v>55.291852254053673</v>
      </c>
      <c r="X94" s="8" cm="1">
        <f t="array" ref="X94">IF(X$8=-1,Y94,IF(X$8=99,W94,IF(X$8=0,INDEX($E94:$I94,0,X$6),(INDEX($E94:$I94,0,X$8+1)-INDEX($E94:$I94,0,X$8))/(INDEX($D$5:$H$5,0,X$8+1)-INDEX($D$5:$H$5,0,X$8))+W94)))</f>
        <v>54.494904867579137</v>
      </c>
      <c r="Y94" s="8" cm="1">
        <f t="array" ref="Y94">IF(Y$8=-1,Z94,IF(Y$8=99,X94,IF(Y$8=0,INDEX($E94:$I94,0,Y$6),(INDEX($E94:$I94,0,Y$8+1)-INDEX($E94:$I94,0,Y$8))/(INDEX($D$5:$H$5,0,Y$8+1)-INDEX($D$5:$H$5,0,Y$8))+X94)))</f>
        <v>53.697957481104602</v>
      </c>
      <c r="Z94" s="8" cm="1">
        <f t="array" ref="Z94">IF(Z$8=-1,AA94,IF(Z$8=99,Y94,IF(Z$8=0,INDEX($E94:$I94,0,Z$6),(INDEX($E94:$I94,0,Z$8+1)-INDEX($E94:$I94,0,Z$8))/(INDEX($D$5:$H$5,0,Z$8+1)-INDEX($D$5:$H$5,0,Z$8))+Y94)))</f>
        <v>52.901010094630067</v>
      </c>
      <c r="AA94" s="8" cm="1">
        <f t="array" ref="AA94">IF(AA$8=-1,AB94,IF(AA$8=99,Z94,IF(AA$8=0,INDEX($E94:$I94,0,AA$6),(INDEX($E94:$I94,0,AA$8+1)-INDEX($E94:$I94,0,AA$8))/(INDEX($D$5:$H$5,0,AA$8+1)-INDEX($D$5:$H$5,0,AA$8))+Z94)))</f>
        <v>52.104062708155531</v>
      </c>
      <c r="AB94" s="8" cm="1">
        <f t="array" ref="AB94">IF(AB$8=-1,AC94,IF(AB$8=99,AA94,IF(AB$8=0,INDEX($E94:$I94,0,AB$6),(INDEX($E94:$I94,0,AB$8+1)-INDEX($E94:$I94,0,AB$8))/(INDEX($D$5:$H$5,0,AB$8+1)-INDEX($D$5:$H$5,0,AB$8))+AA94)))</f>
        <v>51.307115321680996</v>
      </c>
      <c r="AC94" s="8" cm="1">
        <f t="array" ref="AC94">IF(AC$8=-1,AD94,IF(AC$8=99,AB94,IF(AC$8=0,INDEX($E94:$I94,0,AC$6),(INDEX($E94:$I94,0,AC$8+1)-INDEX($E94:$I94,0,AC$8))/(INDEX($D$5:$H$5,0,AC$8+1)-INDEX($D$5:$H$5,0,AC$8))+AB94)))</f>
        <v>51.307115321680996</v>
      </c>
      <c r="AD94" s="8" cm="1">
        <f t="array" ref="AD94">IF(AD$8=-1,AE94,IF(AD$8=99,AC94,IF(AD$8=0,INDEX($E94:$I94,0,AD$6),(INDEX($E94:$I94,0,AD$8+1)-INDEX($E94:$I94,0,AD$8))/(INDEX($D$5:$H$5,0,AD$8+1)-INDEX($D$5:$H$5,0,AD$8))+AC94)))</f>
        <v>51.307115321680996</v>
      </c>
      <c r="AE94" s="8" cm="1">
        <f t="array" ref="AE94">IF(AE$8=-1,AF94,IF(AE$8=99,AD94,IF(AE$8=0,INDEX($E94:$I94,0,AE$6),(INDEX($E94:$I94,0,AE$8+1)-INDEX($E94:$I94,0,AE$8))/(INDEX($D$5:$H$5,0,AE$8+1)-INDEX($D$5:$H$5,0,AE$8))+AD94)))</f>
        <v>51.307115321680996</v>
      </c>
      <c r="AF94" s="8" cm="1">
        <f t="array" ref="AF94">IF(AF$8=-1,AG94,IF(AF$8=99,AE94,IF(AF$8=0,INDEX($E94:$I94,0,AF$6),(INDEX($E94:$I94,0,AF$8+1)-INDEX($E94:$I94,0,AF$8))/(INDEX($D$5:$H$5,0,AF$8+1)-INDEX($D$5:$H$5,0,AF$8))+AE94)))</f>
        <v>51.307115321680996</v>
      </c>
      <c r="AG94" s="8" cm="1">
        <f t="array" ref="AG94">IF(AG$8=-1,AH94,IF(AG$8=99,AF94,IF(AG$8=0,INDEX($E94:$I94,0,AG$6),(INDEX($E94:$I94,0,AG$8+1)-INDEX($E94:$I94,0,AG$8))/(INDEX($D$5:$H$5,0,AG$8+1)-INDEX($D$5:$H$5,0,AG$8))+AF94)))</f>
        <v>51.307115321680996</v>
      </c>
      <c r="AH94" s="8" cm="1">
        <f t="array" ref="AH94">IF(AH$8=-1,AI94,IF(AH$8=99,AG94,IF(AH$8=0,INDEX($E94:$I94,0,AH$6),(INDEX($E94:$I94,0,AH$8+1)-INDEX($E94:$I94,0,AH$8))/(INDEX($D$5:$H$5,0,AH$8+1)-INDEX($D$5:$H$5,0,AH$8))+AG94)))</f>
        <v>51.307115321680996</v>
      </c>
      <c r="AI94" s="8" cm="1">
        <f t="array" ref="AI94">IF(AI$8=-1,AJ94,IF(AI$8=99,AH94,IF(AI$8=0,INDEX($E94:$I94,0,AI$6),(INDEX($E94:$I94,0,AI$8+1)-INDEX($E94:$I94,0,AI$8))/(INDEX($D$5:$H$5,0,AI$8+1)-INDEX($D$5:$H$5,0,AI$8))+AH94)))</f>
        <v>51.307115321680996</v>
      </c>
      <c r="AJ94" s="8" cm="1">
        <f t="array" ref="AJ94">IF(AJ$8=-1,AK94,IF(AJ$8=99,AI94,IF(AJ$8=0,INDEX($E94:$I94,0,AJ$6),(INDEX($E94:$I94,0,AJ$8+1)-INDEX($E94:$I94,0,AJ$8))/(INDEX($D$5:$H$5,0,AJ$8+1)-INDEX($D$5:$H$5,0,AJ$8))+AI94)))</f>
        <v>51.307115321680996</v>
      </c>
      <c r="AK94" s="8" cm="1">
        <f t="array" ref="AK94">IF(AK$8=-1,AL94,IF(AK$8=99,AJ94,IF(AK$8=0,INDEX($E94:$I94,0,AK$6),(INDEX($E94:$I94,0,AK$8+1)-INDEX($E94:$I94,0,AK$8))/(INDEX($D$5:$H$5,0,AK$8+1)-INDEX($D$5:$H$5,0,AK$8))+AJ94)))</f>
        <v>51.307115321680996</v>
      </c>
      <c r="AL94" s="8" cm="1">
        <f t="array" ref="AL94">IF(AL$8=-1,AM94,IF(AL$8=99,AK94,IF(AL$8=0,INDEX($E94:$I94,0,AL$6),(INDEX($E94:$I94,0,AL$8+1)-INDEX($E94:$I94,0,AL$8))/(INDEX($D$5:$H$5,0,AL$8+1)-INDEX($D$5:$H$5,0,AL$8))+AK94)))</f>
        <v>51.307115321680996</v>
      </c>
      <c r="AM94" s="8" cm="1">
        <f t="array" ref="AM94">IF(AM$8=-1,AN94,IF(AM$8=99,AL94,IF(AM$8=0,INDEX($E94:$I94,0,AM$6),(INDEX($E94:$I94,0,AM$8+1)-INDEX($E94:$I94,0,AM$8))/(INDEX($D$5:$H$5,0,AM$8+1)-INDEX($D$5:$H$5,0,AM$8))+AL94)))</f>
        <v>51.307115321680996</v>
      </c>
      <c r="AN94" s="8" cm="1">
        <f t="array" ref="AN94">IF(AN$8=-1,AO94,IF(AN$8=99,AM94,IF(AN$8=0,INDEX($E94:$I94,0,AN$6),(INDEX($E94:$I94,0,AN$8+1)-INDEX($E94:$I94,0,AN$8))/(INDEX($D$5:$H$5,0,AN$8+1)-INDEX($D$5:$H$5,0,AN$8))+AM94)))</f>
        <v>51.307115321680996</v>
      </c>
      <c r="AO94" s="8" cm="1">
        <f t="array" ref="AO94">IF(AO$8=-1,AP94,IF(AO$8=99,AN94,IF(AO$8=0,INDEX($E94:$I94,0,AO$6),(INDEX($E94:$I94,0,AO$8+1)-INDEX($E94:$I94,0,AO$8))/(INDEX($D$5:$H$5,0,AO$8+1)-INDEX($D$5:$H$5,0,AO$8))+AN94)))</f>
        <v>51.307115321680996</v>
      </c>
      <c r="AP94" s="8" cm="1">
        <f t="array" ref="AP94">IF(AP$8=-1,AQ94,IF(AP$8=99,AO94,IF(AP$8=0,INDEX($E94:$I94,0,AP$6),(INDEX($E94:$I94,0,AP$8+1)-INDEX($E94:$I94,0,AP$8))/(INDEX($D$5:$H$5,0,AP$8+1)-INDEX($D$5:$H$5,0,AP$8))+AO94)))</f>
        <v>51.307115321680996</v>
      </c>
      <c r="AQ94" s="8" cm="1">
        <f t="array" ref="AQ94">IF(AQ$8=-1,AR94,IF(AQ$8=99,AP94,IF(AQ$8=0,INDEX($E94:$I94,0,AQ$6),(INDEX($E94:$I94,0,AQ$8+1)-INDEX($E94:$I94,0,AQ$8))/(INDEX($D$5:$H$5,0,AQ$8+1)-INDEX($D$5:$H$5,0,AQ$8))+AP94)))</f>
        <v>51.307115321680996</v>
      </c>
      <c r="AR94" s="8" cm="1">
        <f t="array" ref="AR94">IF(AR$8=-1,AS94,IF(AR$8=99,AQ94,IF(AR$8=0,INDEX($E94:$I94,0,AR$6),(INDEX($E94:$I94,0,AR$8+1)-INDEX($E94:$I94,0,AR$8))/(INDEX($D$5:$H$5,0,AR$8+1)-INDEX($D$5:$H$5,0,AR$8))+AQ94)))</f>
        <v>51.307115321680996</v>
      </c>
      <c r="AS94" s="8" cm="1">
        <f t="array" ref="AS94">IF(AS$8=-1,AT94,IF(AS$8=99,AR94,IF(AS$8=0,INDEX($E94:$I94,0,AS$6),(INDEX($E94:$I94,0,AS$8+1)-INDEX($E94:$I94,0,AS$8))/(INDEX($D$5:$H$5,0,AS$8+1)-INDEX($D$5:$H$5,0,AS$8))+AR94)))</f>
        <v>51.307115321680996</v>
      </c>
      <c r="AT94" s="8" cm="1">
        <f t="array" ref="AT94">IF(AT$8=-1,AU94,IF(AT$8=99,AS94,IF(AT$8=0,INDEX($E94:$I94,0,AT$6),(INDEX($E94:$I94,0,AT$8+1)-INDEX($E94:$I94,0,AT$8))/(INDEX($D$5:$H$5,0,AT$8+1)-INDEX($D$5:$H$5,0,AT$8))+AS94)))</f>
        <v>51.307115321680996</v>
      </c>
      <c r="AU94" s="8" cm="1">
        <f t="array" ref="AU94">IF(AU$8=-1,AV94,IF(AU$8=99,AT94,IF(AU$8=0,INDEX($E94:$I94,0,AU$6),(INDEX($E94:$I94,0,AU$8+1)-INDEX($E94:$I94,0,AU$8))/(INDEX($D$5:$H$5,0,AU$8+1)-INDEX($D$5:$H$5,0,AU$8))+AT94)))</f>
        <v>51.307115321680996</v>
      </c>
      <c r="AV94" s="8" cm="1">
        <f t="array" ref="AV94">IF(AV$8=-1,AW94,IF(AV$8=99,AU94,IF(AV$8=0,INDEX($E94:$I94,0,AV$6),(INDEX($E94:$I94,0,AV$8+1)-INDEX($E94:$I94,0,AV$8))/(INDEX($D$5:$H$5,0,AV$8+1)-INDEX($D$5:$H$5,0,AV$8))+AU94)))</f>
        <v>51.307115321680996</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637.34735250712015</v>
      </c>
      <c r="I95" s="150">
        <f t="shared" si="38"/>
        <v>637.34735250712015</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740.38348832633324</v>
      </c>
      <c r="T95" s="8" cm="1">
        <f t="array" ref="T95">IF(T$8=-1,U95,IF(T$8=99,S95,IF(T$8=0,INDEX($E95:$I95,0,T$6),(INDEX($E95:$I95,0,T$8+1)-INDEX($E95:$I95,0,T$8))/(INDEX($D$5:$H$5,0,T$8+1)-INDEX($D$5:$H$5,0,T$8))+S95)))</f>
        <v>728.93502879086509</v>
      </c>
      <c r="U95" s="8" cm="1">
        <f t="array" ref="U95">IF(U$8=-1,V95,IF(U$8=99,T95,IF(U$8=0,INDEX($E95:$I95,0,U$6),(INDEX($E95:$I95,0,U$8+1)-INDEX($E95:$I95,0,U$8))/(INDEX($D$5:$H$5,0,U$8+1)-INDEX($D$5:$H$5,0,U$8))+T95)))</f>
        <v>717.48656925539694</v>
      </c>
      <c r="V95" s="8" cm="1">
        <f t="array" ref="V95">IF(V$8=-1,W95,IF(V$8=99,U95,IF(V$8=0,INDEX($E95:$I95,0,V$6),(INDEX($E95:$I95,0,V$8+1)-INDEX($E95:$I95,0,V$8))/(INDEX($D$5:$H$5,0,V$8+1)-INDEX($D$5:$H$5,0,V$8))+U95)))</f>
        <v>706.0381097199288</v>
      </c>
      <c r="W95" s="8" cm="1">
        <f t="array" ref="W95">IF(W$8=-1,X95,IF(W$8=99,V95,IF(W$8=0,INDEX($E95:$I95,0,W$6),(INDEX($E95:$I95,0,W$8+1)-INDEX($E95:$I95,0,W$8))/(INDEX($D$5:$H$5,0,W$8+1)-INDEX($D$5:$H$5,0,W$8))+V95)))</f>
        <v>694.58965018446065</v>
      </c>
      <c r="X95" s="8" cm="1">
        <f t="array" ref="X95">IF(X$8=-1,Y95,IF(X$8=99,W95,IF(X$8=0,INDEX($E95:$I95,0,X$6),(INDEX($E95:$I95,0,X$8+1)-INDEX($E95:$I95,0,X$8))/(INDEX($D$5:$H$5,0,X$8+1)-INDEX($D$5:$H$5,0,X$8))+W95)))</f>
        <v>683.14119064899251</v>
      </c>
      <c r="Y95" s="8" cm="1">
        <f t="array" ref="Y95">IF(Y$8=-1,Z95,IF(Y$8=99,X95,IF(Y$8=0,INDEX($E95:$I95,0,Y$6),(INDEX($E95:$I95,0,Y$8+1)-INDEX($E95:$I95,0,Y$8))/(INDEX($D$5:$H$5,0,Y$8+1)-INDEX($D$5:$H$5,0,Y$8))+X95)))</f>
        <v>671.69273111352436</v>
      </c>
      <c r="Z95" s="8" cm="1">
        <f t="array" ref="Z95">IF(Z$8=-1,AA95,IF(Z$8=99,Y95,IF(Z$8=0,INDEX($E95:$I95,0,Z$6),(INDEX($E95:$I95,0,Z$8+1)-INDEX($E95:$I95,0,Z$8))/(INDEX($D$5:$H$5,0,Z$8+1)-INDEX($D$5:$H$5,0,Z$8))+Y95)))</f>
        <v>660.24427157805621</v>
      </c>
      <c r="AA95" s="8" cm="1">
        <f t="array" ref="AA95">IF(AA$8=-1,AB95,IF(AA$8=99,Z95,IF(AA$8=0,INDEX($E95:$I95,0,AA$6),(INDEX($E95:$I95,0,AA$8+1)-INDEX($E95:$I95,0,AA$8))/(INDEX($D$5:$H$5,0,AA$8+1)-INDEX($D$5:$H$5,0,AA$8))+Z95)))</f>
        <v>648.79581204258807</v>
      </c>
      <c r="AB95" s="8" cm="1">
        <f t="array" ref="AB95">IF(AB$8=-1,AC95,IF(AB$8=99,AA95,IF(AB$8=0,INDEX($E95:$I95,0,AB$6),(INDEX($E95:$I95,0,AB$8+1)-INDEX($E95:$I95,0,AB$8))/(INDEX($D$5:$H$5,0,AB$8+1)-INDEX($D$5:$H$5,0,AB$8))+AA95)))</f>
        <v>637.34735250712015</v>
      </c>
      <c r="AC95" s="8" cm="1">
        <f t="array" ref="AC95">IF(AC$8=-1,AD95,IF(AC$8=99,AB95,IF(AC$8=0,INDEX($E95:$I95,0,AC$6),(INDEX($E95:$I95,0,AC$8+1)-INDEX($E95:$I95,0,AC$8))/(INDEX($D$5:$H$5,0,AC$8+1)-INDEX($D$5:$H$5,0,AC$8))+AB95)))</f>
        <v>637.34735250712015</v>
      </c>
      <c r="AD95" s="8" cm="1">
        <f t="array" ref="AD95">IF(AD$8=-1,AE95,IF(AD$8=99,AC95,IF(AD$8=0,INDEX($E95:$I95,0,AD$6),(INDEX($E95:$I95,0,AD$8+1)-INDEX($E95:$I95,0,AD$8))/(INDEX($D$5:$H$5,0,AD$8+1)-INDEX($D$5:$H$5,0,AD$8))+AC95)))</f>
        <v>637.34735250712015</v>
      </c>
      <c r="AE95" s="8" cm="1">
        <f t="array" ref="AE95">IF(AE$8=-1,AF95,IF(AE$8=99,AD95,IF(AE$8=0,INDEX($E95:$I95,0,AE$6),(INDEX($E95:$I95,0,AE$8+1)-INDEX($E95:$I95,0,AE$8))/(INDEX($D$5:$H$5,0,AE$8+1)-INDEX($D$5:$H$5,0,AE$8))+AD95)))</f>
        <v>637.34735250712015</v>
      </c>
      <c r="AF95" s="8" cm="1">
        <f t="array" ref="AF95">IF(AF$8=-1,AG95,IF(AF$8=99,AE95,IF(AF$8=0,INDEX($E95:$I95,0,AF$6),(INDEX($E95:$I95,0,AF$8+1)-INDEX($E95:$I95,0,AF$8))/(INDEX($D$5:$H$5,0,AF$8+1)-INDEX($D$5:$H$5,0,AF$8))+AE95)))</f>
        <v>637.34735250712015</v>
      </c>
      <c r="AG95" s="8" cm="1">
        <f t="array" ref="AG95">IF(AG$8=-1,AH95,IF(AG$8=99,AF95,IF(AG$8=0,INDEX($E95:$I95,0,AG$6),(INDEX($E95:$I95,0,AG$8+1)-INDEX($E95:$I95,0,AG$8))/(INDEX($D$5:$H$5,0,AG$8+1)-INDEX($D$5:$H$5,0,AG$8))+AF95)))</f>
        <v>637.34735250712015</v>
      </c>
      <c r="AH95" s="8" cm="1">
        <f t="array" ref="AH95">IF(AH$8=-1,AI95,IF(AH$8=99,AG95,IF(AH$8=0,INDEX($E95:$I95,0,AH$6),(INDEX($E95:$I95,0,AH$8+1)-INDEX($E95:$I95,0,AH$8))/(INDEX($D$5:$H$5,0,AH$8+1)-INDEX($D$5:$H$5,0,AH$8))+AG95)))</f>
        <v>637.34735250712015</v>
      </c>
      <c r="AI95" s="8" cm="1">
        <f t="array" ref="AI95">IF(AI$8=-1,AJ95,IF(AI$8=99,AH95,IF(AI$8=0,INDEX($E95:$I95,0,AI$6),(INDEX($E95:$I95,0,AI$8+1)-INDEX($E95:$I95,0,AI$8))/(INDEX($D$5:$H$5,0,AI$8+1)-INDEX($D$5:$H$5,0,AI$8))+AH95)))</f>
        <v>637.34735250712015</v>
      </c>
      <c r="AJ95" s="8" cm="1">
        <f t="array" ref="AJ95">IF(AJ$8=-1,AK95,IF(AJ$8=99,AI95,IF(AJ$8=0,INDEX($E95:$I95,0,AJ$6),(INDEX($E95:$I95,0,AJ$8+1)-INDEX($E95:$I95,0,AJ$8))/(INDEX($D$5:$H$5,0,AJ$8+1)-INDEX($D$5:$H$5,0,AJ$8))+AI95)))</f>
        <v>637.34735250712015</v>
      </c>
      <c r="AK95" s="8" cm="1">
        <f t="array" ref="AK95">IF(AK$8=-1,AL95,IF(AK$8=99,AJ95,IF(AK$8=0,INDEX($E95:$I95,0,AK$6),(INDEX($E95:$I95,0,AK$8+1)-INDEX($E95:$I95,0,AK$8))/(INDEX($D$5:$H$5,0,AK$8+1)-INDEX($D$5:$H$5,0,AK$8))+AJ95)))</f>
        <v>637.34735250712015</v>
      </c>
      <c r="AL95" s="8" cm="1">
        <f t="array" ref="AL95">IF(AL$8=-1,AM95,IF(AL$8=99,AK95,IF(AL$8=0,INDEX($E95:$I95,0,AL$6),(INDEX($E95:$I95,0,AL$8+1)-INDEX($E95:$I95,0,AL$8))/(INDEX($D$5:$H$5,0,AL$8+1)-INDEX($D$5:$H$5,0,AL$8))+AK95)))</f>
        <v>637.34735250712015</v>
      </c>
      <c r="AM95" s="8" cm="1">
        <f t="array" ref="AM95">IF(AM$8=-1,AN95,IF(AM$8=99,AL95,IF(AM$8=0,INDEX($E95:$I95,0,AM$6),(INDEX($E95:$I95,0,AM$8+1)-INDEX($E95:$I95,0,AM$8))/(INDEX($D$5:$H$5,0,AM$8+1)-INDEX($D$5:$H$5,0,AM$8))+AL95)))</f>
        <v>637.34735250712015</v>
      </c>
      <c r="AN95" s="8" cm="1">
        <f t="array" ref="AN95">IF(AN$8=-1,AO95,IF(AN$8=99,AM95,IF(AN$8=0,INDEX($E95:$I95,0,AN$6),(INDEX($E95:$I95,0,AN$8+1)-INDEX($E95:$I95,0,AN$8))/(INDEX($D$5:$H$5,0,AN$8+1)-INDEX($D$5:$H$5,0,AN$8))+AM95)))</f>
        <v>637.34735250712015</v>
      </c>
      <c r="AO95" s="8" cm="1">
        <f t="array" ref="AO95">IF(AO$8=-1,AP95,IF(AO$8=99,AN95,IF(AO$8=0,INDEX($E95:$I95,0,AO$6),(INDEX($E95:$I95,0,AO$8+1)-INDEX($E95:$I95,0,AO$8))/(INDEX($D$5:$H$5,0,AO$8+1)-INDEX($D$5:$H$5,0,AO$8))+AN95)))</f>
        <v>637.34735250712015</v>
      </c>
      <c r="AP95" s="8" cm="1">
        <f t="array" ref="AP95">IF(AP$8=-1,AQ95,IF(AP$8=99,AO95,IF(AP$8=0,INDEX($E95:$I95,0,AP$6),(INDEX($E95:$I95,0,AP$8+1)-INDEX($E95:$I95,0,AP$8))/(INDEX($D$5:$H$5,0,AP$8+1)-INDEX($D$5:$H$5,0,AP$8))+AO95)))</f>
        <v>637.34735250712015</v>
      </c>
      <c r="AQ95" s="8" cm="1">
        <f t="array" ref="AQ95">IF(AQ$8=-1,AR95,IF(AQ$8=99,AP95,IF(AQ$8=0,INDEX($E95:$I95,0,AQ$6),(INDEX($E95:$I95,0,AQ$8+1)-INDEX($E95:$I95,0,AQ$8))/(INDEX($D$5:$H$5,0,AQ$8+1)-INDEX($D$5:$H$5,0,AQ$8))+AP95)))</f>
        <v>637.34735250712015</v>
      </c>
      <c r="AR95" s="8" cm="1">
        <f t="array" ref="AR95">IF(AR$8=-1,AS95,IF(AR$8=99,AQ95,IF(AR$8=0,INDEX($E95:$I95,0,AR$6),(INDEX($E95:$I95,0,AR$8+1)-INDEX($E95:$I95,0,AR$8))/(INDEX($D$5:$H$5,0,AR$8+1)-INDEX($D$5:$H$5,0,AR$8))+AQ95)))</f>
        <v>637.34735250712015</v>
      </c>
      <c r="AS95" s="8" cm="1">
        <f t="array" ref="AS95">IF(AS$8=-1,AT95,IF(AS$8=99,AR95,IF(AS$8=0,INDEX($E95:$I95,0,AS$6),(INDEX($E95:$I95,0,AS$8+1)-INDEX($E95:$I95,0,AS$8))/(INDEX($D$5:$H$5,0,AS$8+1)-INDEX($D$5:$H$5,0,AS$8))+AR95)))</f>
        <v>637.34735250712015</v>
      </c>
      <c r="AT95" s="8" cm="1">
        <f t="array" ref="AT95">IF(AT$8=-1,AU95,IF(AT$8=99,AS95,IF(AT$8=0,INDEX($E95:$I95,0,AT$6),(INDEX($E95:$I95,0,AT$8+1)-INDEX($E95:$I95,0,AT$8))/(INDEX($D$5:$H$5,0,AT$8+1)-INDEX($D$5:$H$5,0,AT$8))+AS95)))</f>
        <v>637.34735250712015</v>
      </c>
      <c r="AU95" s="8" cm="1">
        <f t="array" ref="AU95">IF(AU$8=-1,AV95,IF(AU$8=99,AT95,IF(AU$8=0,INDEX($E95:$I95,0,AU$6),(INDEX($E95:$I95,0,AU$8+1)-INDEX($E95:$I95,0,AU$8))/(INDEX($D$5:$H$5,0,AU$8+1)-INDEX($D$5:$H$5,0,AU$8))+AT95)))</f>
        <v>637.34735250712015</v>
      </c>
      <c r="AV95" s="8" cm="1">
        <f t="array" ref="AV95">IF(AV$8=-1,AW95,IF(AV$8=99,AU95,IF(AV$8=0,INDEX($E95:$I95,0,AV$6),(INDEX($E95:$I95,0,AV$8+1)-INDEX($E95:$I95,0,AV$8))/(INDEX($D$5:$H$5,0,AV$8+1)-INDEX($D$5:$H$5,0,AV$8))+AU95)))</f>
        <v>637.34735250712015</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155.04375901447736</v>
      </c>
      <c r="I96" s="150">
        <f t="shared" si="38"/>
        <v>155.04375901447736</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180.1087565372506</v>
      </c>
      <c r="T96" s="8" cm="1">
        <f t="array" ref="T96">IF(T$8=-1,U96,IF(T$8=99,S96,IF(T$8=0,INDEX($E96:$I96,0,T$6),(INDEX($E96:$I96,0,T$8+1)-INDEX($E96:$I96,0,T$8))/(INDEX($D$5:$H$5,0,T$8+1)-INDEX($D$5:$H$5,0,T$8))+S96)))</f>
        <v>177.323756812498</v>
      </c>
      <c r="U96" s="8" cm="1">
        <f t="array" ref="U96">IF(U$8=-1,V96,IF(U$8=99,T96,IF(U$8=0,INDEX($E96:$I96,0,U$6),(INDEX($E96:$I96,0,U$8+1)-INDEX($E96:$I96,0,U$8))/(INDEX($D$5:$H$5,0,U$8+1)-INDEX($D$5:$H$5,0,U$8))+T96)))</f>
        <v>174.53875708774541</v>
      </c>
      <c r="V96" s="8" cm="1">
        <f t="array" ref="V96">IF(V$8=-1,W96,IF(V$8=99,U96,IF(V$8=0,INDEX($E96:$I96,0,V$6),(INDEX($E96:$I96,0,V$8+1)-INDEX($E96:$I96,0,V$8))/(INDEX($D$5:$H$5,0,V$8+1)-INDEX($D$5:$H$5,0,V$8))+U96)))</f>
        <v>171.75375736299281</v>
      </c>
      <c r="W96" s="8" cm="1">
        <f t="array" ref="W96">IF(W$8=-1,X96,IF(W$8=99,V96,IF(W$8=0,INDEX($E96:$I96,0,W$6),(INDEX($E96:$I96,0,W$8+1)-INDEX($E96:$I96,0,W$8))/(INDEX($D$5:$H$5,0,W$8+1)-INDEX($D$5:$H$5,0,W$8))+V96)))</f>
        <v>168.96875763824022</v>
      </c>
      <c r="X96" s="8" cm="1">
        <f t="array" ref="X96">IF(X$8=-1,Y96,IF(X$8=99,W96,IF(X$8=0,INDEX($E96:$I96,0,X$6),(INDEX($E96:$I96,0,X$8+1)-INDEX($E96:$I96,0,X$8))/(INDEX($D$5:$H$5,0,X$8+1)-INDEX($D$5:$H$5,0,X$8))+W96)))</f>
        <v>166.18375791348763</v>
      </c>
      <c r="Y96" s="8" cm="1">
        <f t="array" ref="Y96">IF(Y$8=-1,Z96,IF(Y$8=99,X96,IF(Y$8=0,INDEX($E96:$I96,0,Y$6),(INDEX($E96:$I96,0,Y$8+1)-INDEX($E96:$I96,0,Y$8))/(INDEX($D$5:$H$5,0,Y$8+1)-INDEX($D$5:$H$5,0,Y$8))+X96)))</f>
        <v>163.39875818873503</v>
      </c>
      <c r="Z96" s="8" cm="1">
        <f t="array" ref="Z96">IF(Z$8=-1,AA96,IF(Z$8=99,Y96,IF(Z$8=0,INDEX($E96:$I96,0,Z$6),(INDEX($E96:$I96,0,Z$8+1)-INDEX($E96:$I96,0,Z$8))/(INDEX($D$5:$H$5,0,Z$8+1)-INDEX($D$5:$H$5,0,Z$8))+Y96)))</f>
        <v>160.61375846398244</v>
      </c>
      <c r="AA96" s="8" cm="1">
        <f t="array" ref="AA96">IF(AA$8=-1,AB96,IF(AA$8=99,Z96,IF(AA$8=0,INDEX($E96:$I96,0,AA$6),(INDEX($E96:$I96,0,AA$8+1)-INDEX($E96:$I96,0,AA$8))/(INDEX($D$5:$H$5,0,AA$8+1)-INDEX($D$5:$H$5,0,AA$8))+Z96)))</f>
        <v>157.82875873922984</v>
      </c>
      <c r="AB96" s="8" cm="1">
        <f t="array" ref="AB96">IF(AB$8=-1,AC96,IF(AB$8=99,AA96,IF(AB$8=0,INDEX($E96:$I96,0,AB$6),(INDEX($E96:$I96,0,AB$8+1)-INDEX($E96:$I96,0,AB$8))/(INDEX($D$5:$H$5,0,AB$8+1)-INDEX($D$5:$H$5,0,AB$8))+AA96)))</f>
        <v>155.04375901447736</v>
      </c>
      <c r="AC96" s="8" cm="1">
        <f t="array" ref="AC96">IF(AC$8=-1,AD96,IF(AC$8=99,AB96,IF(AC$8=0,INDEX($E96:$I96,0,AC$6),(INDEX($E96:$I96,0,AC$8+1)-INDEX($E96:$I96,0,AC$8))/(INDEX($D$5:$H$5,0,AC$8+1)-INDEX($D$5:$H$5,0,AC$8))+AB96)))</f>
        <v>155.04375901447736</v>
      </c>
      <c r="AD96" s="8" cm="1">
        <f t="array" ref="AD96">IF(AD$8=-1,AE96,IF(AD$8=99,AC96,IF(AD$8=0,INDEX($E96:$I96,0,AD$6),(INDEX($E96:$I96,0,AD$8+1)-INDEX($E96:$I96,0,AD$8))/(INDEX($D$5:$H$5,0,AD$8+1)-INDEX($D$5:$H$5,0,AD$8))+AC96)))</f>
        <v>155.04375901447736</v>
      </c>
      <c r="AE96" s="8" cm="1">
        <f t="array" ref="AE96">IF(AE$8=-1,AF96,IF(AE$8=99,AD96,IF(AE$8=0,INDEX($E96:$I96,0,AE$6),(INDEX($E96:$I96,0,AE$8+1)-INDEX($E96:$I96,0,AE$8))/(INDEX($D$5:$H$5,0,AE$8+1)-INDEX($D$5:$H$5,0,AE$8))+AD96)))</f>
        <v>155.04375901447736</v>
      </c>
      <c r="AF96" s="8" cm="1">
        <f t="array" ref="AF96">IF(AF$8=-1,AG96,IF(AF$8=99,AE96,IF(AF$8=0,INDEX($E96:$I96,0,AF$6),(INDEX($E96:$I96,0,AF$8+1)-INDEX($E96:$I96,0,AF$8))/(INDEX($D$5:$H$5,0,AF$8+1)-INDEX($D$5:$H$5,0,AF$8))+AE96)))</f>
        <v>155.04375901447736</v>
      </c>
      <c r="AG96" s="8" cm="1">
        <f t="array" ref="AG96">IF(AG$8=-1,AH96,IF(AG$8=99,AF96,IF(AG$8=0,INDEX($E96:$I96,0,AG$6),(INDEX($E96:$I96,0,AG$8+1)-INDEX($E96:$I96,0,AG$8))/(INDEX($D$5:$H$5,0,AG$8+1)-INDEX($D$5:$H$5,0,AG$8))+AF96)))</f>
        <v>155.04375901447736</v>
      </c>
      <c r="AH96" s="8" cm="1">
        <f t="array" ref="AH96">IF(AH$8=-1,AI96,IF(AH$8=99,AG96,IF(AH$8=0,INDEX($E96:$I96,0,AH$6),(INDEX($E96:$I96,0,AH$8+1)-INDEX($E96:$I96,0,AH$8))/(INDEX($D$5:$H$5,0,AH$8+1)-INDEX($D$5:$H$5,0,AH$8))+AG96)))</f>
        <v>155.04375901447736</v>
      </c>
      <c r="AI96" s="8" cm="1">
        <f t="array" ref="AI96">IF(AI$8=-1,AJ96,IF(AI$8=99,AH96,IF(AI$8=0,INDEX($E96:$I96,0,AI$6),(INDEX($E96:$I96,0,AI$8+1)-INDEX($E96:$I96,0,AI$8))/(INDEX($D$5:$H$5,0,AI$8+1)-INDEX($D$5:$H$5,0,AI$8))+AH96)))</f>
        <v>155.04375901447736</v>
      </c>
      <c r="AJ96" s="8" cm="1">
        <f t="array" ref="AJ96">IF(AJ$8=-1,AK96,IF(AJ$8=99,AI96,IF(AJ$8=0,INDEX($E96:$I96,0,AJ$6),(INDEX($E96:$I96,0,AJ$8+1)-INDEX($E96:$I96,0,AJ$8))/(INDEX($D$5:$H$5,0,AJ$8+1)-INDEX($D$5:$H$5,0,AJ$8))+AI96)))</f>
        <v>155.04375901447736</v>
      </c>
      <c r="AK96" s="8" cm="1">
        <f t="array" ref="AK96">IF(AK$8=-1,AL96,IF(AK$8=99,AJ96,IF(AK$8=0,INDEX($E96:$I96,0,AK$6),(INDEX($E96:$I96,0,AK$8+1)-INDEX($E96:$I96,0,AK$8))/(INDEX($D$5:$H$5,0,AK$8+1)-INDEX($D$5:$H$5,0,AK$8))+AJ96)))</f>
        <v>155.04375901447736</v>
      </c>
      <c r="AL96" s="8" cm="1">
        <f t="array" ref="AL96">IF(AL$8=-1,AM96,IF(AL$8=99,AK96,IF(AL$8=0,INDEX($E96:$I96,0,AL$6),(INDEX($E96:$I96,0,AL$8+1)-INDEX($E96:$I96,0,AL$8))/(INDEX($D$5:$H$5,0,AL$8+1)-INDEX($D$5:$H$5,0,AL$8))+AK96)))</f>
        <v>155.04375901447736</v>
      </c>
      <c r="AM96" s="8" cm="1">
        <f t="array" ref="AM96">IF(AM$8=-1,AN96,IF(AM$8=99,AL96,IF(AM$8=0,INDEX($E96:$I96,0,AM$6),(INDEX($E96:$I96,0,AM$8+1)-INDEX($E96:$I96,0,AM$8))/(INDEX($D$5:$H$5,0,AM$8+1)-INDEX($D$5:$H$5,0,AM$8))+AL96)))</f>
        <v>155.04375901447736</v>
      </c>
      <c r="AN96" s="8" cm="1">
        <f t="array" ref="AN96">IF(AN$8=-1,AO96,IF(AN$8=99,AM96,IF(AN$8=0,INDEX($E96:$I96,0,AN$6),(INDEX($E96:$I96,0,AN$8+1)-INDEX($E96:$I96,0,AN$8))/(INDEX($D$5:$H$5,0,AN$8+1)-INDEX($D$5:$H$5,0,AN$8))+AM96)))</f>
        <v>155.04375901447736</v>
      </c>
      <c r="AO96" s="8" cm="1">
        <f t="array" ref="AO96">IF(AO$8=-1,AP96,IF(AO$8=99,AN96,IF(AO$8=0,INDEX($E96:$I96,0,AO$6),(INDEX($E96:$I96,0,AO$8+1)-INDEX($E96:$I96,0,AO$8))/(INDEX($D$5:$H$5,0,AO$8+1)-INDEX($D$5:$H$5,0,AO$8))+AN96)))</f>
        <v>155.04375901447736</v>
      </c>
      <c r="AP96" s="8" cm="1">
        <f t="array" ref="AP96">IF(AP$8=-1,AQ96,IF(AP$8=99,AO96,IF(AP$8=0,INDEX($E96:$I96,0,AP$6),(INDEX($E96:$I96,0,AP$8+1)-INDEX($E96:$I96,0,AP$8))/(INDEX($D$5:$H$5,0,AP$8+1)-INDEX($D$5:$H$5,0,AP$8))+AO96)))</f>
        <v>155.04375901447736</v>
      </c>
      <c r="AQ96" s="8" cm="1">
        <f t="array" ref="AQ96">IF(AQ$8=-1,AR96,IF(AQ$8=99,AP96,IF(AQ$8=0,INDEX($E96:$I96,0,AQ$6),(INDEX($E96:$I96,0,AQ$8+1)-INDEX($E96:$I96,0,AQ$8))/(INDEX($D$5:$H$5,0,AQ$8+1)-INDEX($D$5:$H$5,0,AQ$8))+AP96)))</f>
        <v>155.04375901447736</v>
      </c>
      <c r="AR96" s="8" cm="1">
        <f t="array" ref="AR96">IF(AR$8=-1,AS96,IF(AR$8=99,AQ96,IF(AR$8=0,INDEX($E96:$I96,0,AR$6),(INDEX($E96:$I96,0,AR$8+1)-INDEX($E96:$I96,0,AR$8))/(INDEX($D$5:$H$5,0,AR$8+1)-INDEX($D$5:$H$5,0,AR$8))+AQ96)))</f>
        <v>155.04375901447736</v>
      </c>
      <c r="AS96" s="8" cm="1">
        <f t="array" ref="AS96">IF(AS$8=-1,AT96,IF(AS$8=99,AR96,IF(AS$8=0,INDEX($E96:$I96,0,AS$6),(INDEX($E96:$I96,0,AS$8+1)-INDEX($E96:$I96,0,AS$8))/(INDEX($D$5:$H$5,0,AS$8+1)-INDEX($D$5:$H$5,0,AS$8))+AR96)))</f>
        <v>155.04375901447736</v>
      </c>
      <c r="AT96" s="8" cm="1">
        <f t="array" ref="AT96">IF(AT$8=-1,AU96,IF(AT$8=99,AS96,IF(AT$8=0,INDEX($E96:$I96,0,AT$6),(INDEX($E96:$I96,0,AT$8+1)-INDEX($E96:$I96,0,AT$8))/(INDEX($D$5:$H$5,0,AT$8+1)-INDEX($D$5:$H$5,0,AT$8))+AS96)))</f>
        <v>155.04375901447736</v>
      </c>
      <c r="AU96" s="8" cm="1">
        <f t="array" ref="AU96">IF(AU$8=-1,AV96,IF(AU$8=99,AT96,IF(AU$8=0,INDEX($E96:$I96,0,AU$6),(INDEX($E96:$I96,0,AU$8+1)-INDEX($E96:$I96,0,AU$8))/(INDEX($D$5:$H$5,0,AU$8+1)-INDEX($D$5:$H$5,0,AU$8))+AT96)))</f>
        <v>155.04375901447736</v>
      </c>
      <c r="AV96" s="8" cm="1">
        <f t="array" ref="AV96">IF(AV$8=-1,AW96,IF(AV$8=99,AU96,IF(AV$8=0,INDEX($E96:$I96,0,AV$6),(INDEX($E96:$I96,0,AV$8+1)-INDEX($E96:$I96,0,AV$8))/(INDEX($D$5:$H$5,0,AV$8+1)-INDEX($D$5:$H$5,0,AV$8))+AU96)))</f>
        <v>155.04375901447736</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53.600633913030016</v>
      </c>
      <c r="I97" s="150">
        <f t="shared" si="38"/>
        <v>53.600633913030016</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67.738225691933749</v>
      </c>
      <c r="T97" s="8" cm="1">
        <f t="array" ref="T97">IF(T$8=-1,U97,IF(T$8=99,S97,IF(T$8=0,INDEX($E97:$I97,0,T$6),(INDEX($E97:$I97,0,T$8+1)-INDEX($E97:$I97,0,T$8))/(INDEX($D$5:$H$5,0,T$8+1)-INDEX($D$5:$H$5,0,T$8))+S97)))</f>
        <v>66.167382160944442</v>
      </c>
      <c r="U97" s="8" cm="1">
        <f t="array" ref="U97">IF(U$8=-1,V97,IF(U$8=99,T97,IF(U$8=0,INDEX($E97:$I97,0,U$6),(INDEX($E97:$I97,0,U$8+1)-INDEX($E97:$I97,0,U$8))/(INDEX($D$5:$H$5,0,U$8+1)-INDEX($D$5:$H$5,0,U$8))+T97)))</f>
        <v>64.596538629955134</v>
      </c>
      <c r="V97" s="8" cm="1">
        <f t="array" ref="V97">IF(V$8=-1,W97,IF(V$8=99,U97,IF(V$8=0,INDEX($E97:$I97,0,V$6),(INDEX($E97:$I97,0,V$8+1)-INDEX($E97:$I97,0,V$8))/(INDEX($D$5:$H$5,0,V$8+1)-INDEX($D$5:$H$5,0,V$8))+U97)))</f>
        <v>63.025695098965826</v>
      </c>
      <c r="W97" s="8" cm="1">
        <f t="array" ref="W97">IF(W$8=-1,X97,IF(W$8=99,V97,IF(W$8=0,INDEX($E97:$I97,0,W$6),(INDEX($E97:$I97,0,W$8+1)-INDEX($E97:$I97,0,W$8))/(INDEX($D$5:$H$5,0,W$8+1)-INDEX($D$5:$H$5,0,W$8))+V97)))</f>
        <v>61.454851567976519</v>
      </c>
      <c r="X97" s="8" cm="1">
        <f t="array" ref="X97">IF(X$8=-1,Y97,IF(X$8=99,W97,IF(X$8=0,INDEX($E97:$I97,0,X$6),(INDEX($E97:$I97,0,X$8+1)-INDEX($E97:$I97,0,X$8))/(INDEX($D$5:$H$5,0,X$8+1)-INDEX($D$5:$H$5,0,X$8))+W97)))</f>
        <v>59.884008036987211</v>
      </c>
      <c r="Y97" s="8" cm="1">
        <f t="array" ref="Y97">IF(Y$8=-1,Z97,IF(Y$8=99,X97,IF(Y$8=0,INDEX($E97:$I97,0,Y$6),(INDEX($E97:$I97,0,Y$8+1)-INDEX($E97:$I97,0,Y$8))/(INDEX($D$5:$H$5,0,Y$8+1)-INDEX($D$5:$H$5,0,Y$8))+X97)))</f>
        <v>58.313164505997904</v>
      </c>
      <c r="Z97" s="8" cm="1">
        <f t="array" ref="Z97">IF(Z$8=-1,AA97,IF(Z$8=99,Y97,IF(Z$8=0,INDEX($E97:$I97,0,Z$6),(INDEX($E97:$I97,0,Z$8+1)-INDEX($E97:$I97,0,Z$8))/(INDEX($D$5:$H$5,0,Z$8+1)-INDEX($D$5:$H$5,0,Z$8))+Y97)))</f>
        <v>56.742320975008596</v>
      </c>
      <c r="AA97" s="8" cm="1">
        <f t="array" ref="AA97">IF(AA$8=-1,AB97,IF(AA$8=99,Z97,IF(AA$8=0,INDEX($E97:$I97,0,AA$6),(INDEX($E97:$I97,0,AA$8+1)-INDEX($E97:$I97,0,AA$8))/(INDEX($D$5:$H$5,0,AA$8+1)-INDEX($D$5:$H$5,0,AA$8))+Z97)))</f>
        <v>55.171477444019288</v>
      </c>
      <c r="AB97" s="8" cm="1">
        <f t="array" ref="AB97">IF(AB$8=-1,AC97,IF(AB$8=99,AA97,IF(AB$8=0,INDEX($E97:$I97,0,AB$6),(INDEX($E97:$I97,0,AB$8+1)-INDEX($E97:$I97,0,AB$8))/(INDEX($D$5:$H$5,0,AB$8+1)-INDEX($D$5:$H$5,0,AB$8))+AA97)))</f>
        <v>53.600633913030016</v>
      </c>
      <c r="AC97" s="8" cm="1">
        <f t="array" ref="AC97">IF(AC$8=-1,AD97,IF(AC$8=99,AB97,IF(AC$8=0,INDEX($E97:$I97,0,AC$6),(INDEX($E97:$I97,0,AC$8+1)-INDEX($E97:$I97,0,AC$8))/(INDEX($D$5:$H$5,0,AC$8+1)-INDEX($D$5:$H$5,0,AC$8))+AB97)))</f>
        <v>53.600633913030016</v>
      </c>
      <c r="AD97" s="8" cm="1">
        <f t="array" ref="AD97">IF(AD$8=-1,AE97,IF(AD$8=99,AC97,IF(AD$8=0,INDEX($E97:$I97,0,AD$6),(INDEX($E97:$I97,0,AD$8+1)-INDEX($E97:$I97,0,AD$8))/(INDEX($D$5:$H$5,0,AD$8+1)-INDEX($D$5:$H$5,0,AD$8))+AC97)))</f>
        <v>53.600633913030016</v>
      </c>
      <c r="AE97" s="8" cm="1">
        <f t="array" ref="AE97">IF(AE$8=-1,AF97,IF(AE$8=99,AD97,IF(AE$8=0,INDEX($E97:$I97,0,AE$6),(INDEX($E97:$I97,0,AE$8+1)-INDEX($E97:$I97,0,AE$8))/(INDEX($D$5:$H$5,0,AE$8+1)-INDEX($D$5:$H$5,0,AE$8))+AD97)))</f>
        <v>53.600633913030016</v>
      </c>
      <c r="AF97" s="8" cm="1">
        <f t="array" ref="AF97">IF(AF$8=-1,AG97,IF(AF$8=99,AE97,IF(AF$8=0,INDEX($E97:$I97,0,AF$6),(INDEX($E97:$I97,0,AF$8+1)-INDEX($E97:$I97,0,AF$8))/(INDEX($D$5:$H$5,0,AF$8+1)-INDEX($D$5:$H$5,0,AF$8))+AE97)))</f>
        <v>53.600633913030016</v>
      </c>
      <c r="AG97" s="8" cm="1">
        <f t="array" ref="AG97">IF(AG$8=-1,AH97,IF(AG$8=99,AF97,IF(AG$8=0,INDEX($E97:$I97,0,AG$6),(INDEX($E97:$I97,0,AG$8+1)-INDEX($E97:$I97,0,AG$8))/(INDEX($D$5:$H$5,0,AG$8+1)-INDEX($D$5:$H$5,0,AG$8))+AF97)))</f>
        <v>53.600633913030016</v>
      </c>
      <c r="AH97" s="8" cm="1">
        <f t="array" ref="AH97">IF(AH$8=-1,AI97,IF(AH$8=99,AG97,IF(AH$8=0,INDEX($E97:$I97,0,AH$6),(INDEX($E97:$I97,0,AH$8+1)-INDEX($E97:$I97,0,AH$8))/(INDEX($D$5:$H$5,0,AH$8+1)-INDEX($D$5:$H$5,0,AH$8))+AG97)))</f>
        <v>53.600633913030016</v>
      </c>
      <c r="AI97" s="8" cm="1">
        <f t="array" ref="AI97">IF(AI$8=-1,AJ97,IF(AI$8=99,AH97,IF(AI$8=0,INDEX($E97:$I97,0,AI$6),(INDEX($E97:$I97,0,AI$8+1)-INDEX($E97:$I97,0,AI$8))/(INDEX($D$5:$H$5,0,AI$8+1)-INDEX($D$5:$H$5,0,AI$8))+AH97)))</f>
        <v>53.600633913030016</v>
      </c>
      <c r="AJ97" s="8" cm="1">
        <f t="array" ref="AJ97">IF(AJ$8=-1,AK97,IF(AJ$8=99,AI97,IF(AJ$8=0,INDEX($E97:$I97,0,AJ$6),(INDEX($E97:$I97,0,AJ$8+1)-INDEX($E97:$I97,0,AJ$8))/(INDEX($D$5:$H$5,0,AJ$8+1)-INDEX($D$5:$H$5,0,AJ$8))+AI97)))</f>
        <v>53.600633913030016</v>
      </c>
      <c r="AK97" s="8" cm="1">
        <f t="array" ref="AK97">IF(AK$8=-1,AL97,IF(AK$8=99,AJ97,IF(AK$8=0,INDEX($E97:$I97,0,AK$6),(INDEX($E97:$I97,0,AK$8+1)-INDEX($E97:$I97,0,AK$8))/(INDEX($D$5:$H$5,0,AK$8+1)-INDEX($D$5:$H$5,0,AK$8))+AJ97)))</f>
        <v>53.600633913030016</v>
      </c>
      <c r="AL97" s="8" cm="1">
        <f t="array" ref="AL97">IF(AL$8=-1,AM97,IF(AL$8=99,AK97,IF(AL$8=0,INDEX($E97:$I97,0,AL$6),(INDEX($E97:$I97,0,AL$8+1)-INDEX($E97:$I97,0,AL$8))/(INDEX($D$5:$H$5,0,AL$8+1)-INDEX($D$5:$H$5,0,AL$8))+AK97)))</f>
        <v>53.600633913030016</v>
      </c>
      <c r="AM97" s="8" cm="1">
        <f t="array" ref="AM97">IF(AM$8=-1,AN97,IF(AM$8=99,AL97,IF(AM$8=0,INDEX($E97:$I97,0,AM$6),(INDEX($E97:$I97,0,AM$8+1)-INDEX($E97:$I97,0,AM$8))/(INDEX($D$5:$H$5,0,AM$8+1)-INDEX($D$5:$H$5,0,AM$8))+AL97)))</f>
        <v>53.600633913030016</v>
      </c>
      <c r="AN97" s="8" cm="1">
        <f t="array" ref="AN97">IF(AN$8=-1,AO97,IF(AN$8=99,AM97,IF(AN$8=0,INDEX($E97:$I97,0,AN$6),(INDEX($E97:$I97,0,AN$8+1)-INDEX($E97:$I97,0,AN$8))/(INDEX($D$5:$H$5,0,AN$8+1)-INDEX($D$5:$H$5,0,AN$8))+AM97)))</f>
        <v>53.600633913030016</v>
      </c>
      <c r="AO97" s="8" cm="1">
        <f t="array" ref="AO97">IF(AO$8=-1,AP97,IF(AO$8=99,AN97,IF(AO$8=0,INDEX($E97:$I97,0,AO$6),(INDEX($E97:$I97,0,AO$8+1)-INDEX($E97:$I97,0,AO$8))/(INDEX($D$5:$H$5,0,AO$8+1)-INDEX($D$5:$H$5,0,AO$8))+AN97)))</f>
        <v>53.600633913030016</v>
      </c>
      <c r="AP97" s="8" cm="1">
        <f t="array" ref="AP97">IF(AP$8=-1,AQ97,IF(AP$8=99,AO97,IF(AP$8=0,INDEX($E97:$I97,0,AP$6),(INDEX($E97:$I97,0,AP$8+1)-INDEX($E97:$I97,0,AP$8))/(INDEX($D$5:$H$5,0,AP$8+1)-INDEX($D$5:$H$5,0,AP$8))+AO97)))</f>
        <v>53.600633913030016</v>
      </c>
      <c r="AQ97" s="8" cm="1">
        <f t="array" ref="AQ97">IF(AQ$8=-1,AR97,IF(AQ$8=99,AP97,IF(AQ$8=0,INDEX($E97:$I97,0,AQ$6),(INDEX($E97:$I97,0,AQ$8+1)-INDEX($E97:$I97,0,AQ$8))/(INDEX($D$5:$H$5,0,AQ$8+1)-INDEX($D$5:$H$5,0,AQ$8))+AP97)))</f>
        <v>53.600633913030016</v>
      </c>
      <c r="AR97" s="8" cm="1">
        <f t="array" ref="AR97">IF(AR$8=-1,AS97,IF(AR$8=99,AQ97,IF(AR$8=0,INDEX($E97:$I97,0,AR$6),(INDEX($E97:$I97,0,AR$8+1)-INDEX($E97:$I97,0,AR$8))/(INDEX($D$5:$H$5,0,AR$8+1)-INDEX($D$5:$H$5,0,AR$8))+AQ97)))</f>
        <v>53.600633913030016</v>
      </c>
      <c r="AS97" s="8" cm="1">
        <f t="array" ref="AS97">IF(AS$8=-1,AT97,IF(AS$8=99,AR97,IF(AS$8=0,INDEX($E97:$I97,0,AS$6),(INDEX($E97:$I97,0,AS$8+1)-INDEX($E97:$I97,0,AS$8))/(INDEX($D$5:$H$5,0,AS$8+1)-INDEX($D$5:$H$5,0,AS$8))+AR97)))</f>
        <v>53.600633913030016</v>
      </c>
      <c r="AT97" s="8" cm="1">
        <f t="array" ref="AT97">IF(AT$8=-1,AU97,IF(AT$8=99,AS97,IF(AT$8=0,INDEX($E97:$I97,0,AT$6),(INDEX($E97:$I97,0,AT$8+1)-INDEX($E97:$I97,0,AT$8))/(INDEX($D$5:$H$5,0,AT$8+1)-INDEX($D$5:$H$5,0,AT$8))+AS97)))</f>
        <v>53.600633913030016</v>
      </c>
      <c r="AU97" s="8" cm="1">
        <f t="array" ref="AU97">IF(AU$8=-1,AV97,IF(AU$8=99,AT97,IF(AU$8=0,INDEX($E97:$I97,0,AU$6),(INDEX($E97:$I97,0,AU$8+1)-INDEX($E97:$I97,0,AU$8))/(INDEX($D$5:$H$5,0,AU$8+1)-INDEX($D$5:$H$5,0,AU$8))+AT97)))</f>
        <v>53.600633913030016</v>
      </c>
      <c r="AV97" s="8" cm="1">
        <f t="array" ref="AV97">IF(AV$8=-1,AW97,IF(AV$8=99,AU97,IF(AV$8=0,INDEX($E97:$I97,0,AV$6),(INDEX($E97:$I97,0,AV$8+1)-INDEX($E97:$I97,0,AV$8))/(INDEX($D$5:$H$5,0,AV$8+1)-INDEX($D$5:$H$5,0,AV$8))+AU97)))</f>
        <v>53.600633913030016</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288.08141808571685</v>
      </c>
      <c r="I98" s="169">
        <f t="shared" si="38"/>
        <v>288.08141808571685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315.53846373168363</v>
      </c>
      <c r="T98" s="8" cm="1">
        <f t="array" ref="T98">IF(T$8=-1,U98,IF(T$8=99,S98,IF(T$8=0,INDEX($E98:$I98,0,T$6),(INDEX($E98:$I98,0,T$8+1)-INDEX($E98:$I98,0,T$8))/(INDEX($D$5:$H$5,0,T$8+1)-INDEX($D$5:$H$5,0,T$8))+S98)))</f>
        <v>312.48768088213177</v>
      </c>
      <c r="U98" s="8" cm="1">
        <f t="array" ref="U98">IF(U$8=-1,V98,IF(U$8=99,T98,IF(U$8=0,INDEX($E98:$I98,0,U$6),(INDEX($E98:$I98,0,U$8+1)-INDEX($E98:$I98,0,U$8))/(INDEX($D$5:$H$5,0,U$8+1)-INDEX($D$5:$H$5,0,U$8))+T98)))</f>
        <v>309.4368980325799</v>
      </c>
      <c r="V98" s="8" cm="1">
        <f t="array" ref="V98">IF(V$8=-1,W98,IF(V$8=99,U98,IF(V$8=0,INDEX($E98:$I98,0,V$6),(INDEX($E98:$I98,0,V$8+1)-INDEX($E98:$I98,0,V$8))/(INDEX($D$5:$H$5,0,V$8+1)-INDEX($D$5:$H$5,0,V$8))+U98)))</f>
        <v>306.38611518302804</v>
      </c>
      <c r="W98" s="8" cm="1">
        <f t="array" ref="W98">IF(W$8=-1,X98,IF(W$8=99,V98,IF(W$8=0,INDEX($E98:$I98,0,W$6),(INDEX($E98:$I98,0,W$8+1)-INDEX($E98:$I98,0,W$8))/(INDEX($D$5:$H$5,0,W$8+1)-INDEX($D$5:$H$5,0,W$8))+V98)))</f>
        <v>303.33533233347617</v>
      </c>
      <c r="X98" s="8" cm="1">
        <f t="array" ref="X98">IF(X$8=-1,Y98,IF(X$8=99,W98,IF(X$8=0,INDEX($E98:$I98,0,X$6),(INDEX($E98:$I98,0,X$8+1)-INDEX($E98:$I98,0,X$8))/(INDEX($D$5:$H$5,0,X$8+1)-INDEX($D$5:$H$5,0,X$8))+W98)))</f>
        <v>300.28454948392431</v>
      </c>
      <c r="Y98" s="8" cm="1">
        <f t="array" ref="Y98">IF(Y$8=-1,Z98,IF(Y$8=99,X98,IF(Y$8=0,INDEX($E98:$I98,0,Y$6),(INDEX($E98:$I98,0,Y$8+1)-INDEX($E98:$I98,0,Y$8))/(INDEX($D$5:$H$5,0,Y$8+1)-INDEX($D$5:$H$5,0,Y$8))+X98)))</f>
        <v>297.23376663437244</v>
      </c>
      <c r="Z98" s="8" cm="1">
        <f t="array" ref="Z98">IF(Z$8=-1,AA98,IF(Z$8=99,Y98,IF(Z$8=0,INDEX($E98:$I98,0,Z$6),(INDEX($E98:$I98,0,Z$8+1)-INDEX($E98:$I98,0,Z$8))/(INDEX($D$5:$H$5,0,Z$8+1)-INDEX($D$5:$H$5,0,Z$8))+Y98)))</f>
        <v>294.18298378482058</v>
      </c>
      <c r="AA98" s="8" cm="1">
        <f t="array" ref="AA98">IF(AA$8=-1,AB98,IF(AA$8=99,Z98,IF(AA$8=0,INDEX($E98:$I98,0,AA$6),(INDEX($E98:$I98,0,AA$8+1)-INDEX($E98:$I98,0,AA$8))/(INDEX($D$5:$H$5,0,AA$8+1)-INDEX($D$5:$H$5,0,AA$8))+Z98)))</f>
        <v>291.13220093526871</v>
      </c>
      <c r="AB98" s="8" cm="1">
        <f t="array" ref="AB98">IF(AB$8=-1,AC98,IF(AB$8=99,AA98,IF(AB$8=0,INDEX($E98:$I98,0,AB$6),(INDEX($E98:$I98,0,AB$8+1)-INDEX($E98:$I98,0,AB$8))/(INDEX($D$5:$H$5,0,AB$8+1)-INDEX($D$5:$H$5,0,AB$8))+AA98)))</f>
        <v>288.08141808571685</v>
      </c>
      <c r="AC98" s="8" cm="1">
        <f t="array" ref="AC98">IF(AC$8=-1,AD98,IF(AC$8=99,AB98,IF(AC$8=0,INDEX($E98:$I98,0,AC$6),(INDEX($E98:$I98,0,AC$8+1)-INDEX($E98:$I98,0,AC$8))/(INDEX($D$5:$H$5,0,AC$8+1)-INDEX($D$5:$H$5,0,AC$8))+AB98)))</f>
        <v>288.08141808571685</v>
      </c>
      <c r="AD98" s="8" cm="1">
        <f t="array" ref="AD98">IF(AD$8=-1,AE98,IF(AD$8=99,AC98,IF(AD$8=0,INDEX($E98:$I98,0,AD$6),(INDEX($E98:$I98,0,AD$8+1)-INDEX($E98:$I98,0,AD$8))/(INDEX($D$5:$H$5,0,AD$8+1)-INDEX($D$5:$H$5,0,AD$8))+AC98)))</f>
        <v>288.08141808571685</v>
      </c>
      <c r="AE98" s="8" cm="1">
        <f t="array" ref="AE98">IF(AE$8=-1,AF98,IF(AE$8=99,AD98,IF(AE$8=0,INDEX($E98:$I98,0,AE$6),(INDEX($E98:$I98,0,AE$8+1)-INDEX($E98:$I98,0,AE$8))/(INDEX($D$5:$H$5,0,AE$8+1)-INDEX($D$5:$H$5,0,AE$8))+AD98)))</f>
        <v>288.08141808571685</v>
      </c>
      <c r="AF98" s="8" cm="1">
        <f t="array" ref="AF98">IF(AF$8=-1,AG98,IF(AF$8=99,AE98,IF(AF$8=0,INDEX($E98:$I98,0,AF$6),(INDEX($E98:$I98,0,AF$8+1)-INDEX($E98:$I98,0,AF$8))/(INDEX($D$5:$H$5,0,AF$8+1)-INDEX($D$5:$H$5,0,AF$8))+AE98)))</f>
        <v>288.08141808571685</v>
      </c>
      <c r="AG98" s="8" cm="1">
        <f t="array" ref="AG98">IF(AG$8=-1,AH98,IF(AG$8=99,AF98,IF(AG$8=0,INDEX($E98:$I98,0,AG$6),(INDEX($E98:$I98,0,AG$8+1)-INDEX($E98:$I98,0,AG$8))/(INDEX($D$5:$H$5,0,AG$8+1)-INDEX($D$5:$H$5,0,AG$8))+AF98)))</f>
        <v>288.08141808571685</v>
      </c>
      <c r="AH98" s="8" cm="1">
        <f t="array" ref="AH98">IF(AH$8=-1,AI98,IF(AH$8=99,AG98,IF(AH$8=0,INDEX($E98:$I98,0,AH$6),(INDEX($E98:$I98,0,AH$8+1)-INDEX($E98:$I98,0,AH$8))/(INDEX($D$5:$H$5,0,AH$8+1)-INDEX($D$5:$H$5,0,AH$8))+AG98)))</f>
        <v>288.08141808571685</v>
      </c>
      <c r="AI98" s="8" cm="1">
        <f t="array" ref="AI98">IF(AI$8=-1,AJ98,IF(AI$8=99,AH98,IF(AI$8=0,INDEX($E98:$I98,0,AI$6),(INDEX($E98:$I98,0,AI$8+1)-INDEX($E98:$I98,0,AI$8))/(INDEX($D$5:$H$5,0,AI$8+1)-INDEX($D$5:$H$5,0,AI$8))+AH98)))</f>
        <v>288.08141808571685</v>
      </c>
      <c r="AJ98" s="8" cm="1">
        <f t="array" ref="AJ98">IF(AJ$8=-1,AK98,IF(AJ$8=99,AI98,IF(AJ$8=0,INDEX($E98:$I98,0,AJ$6),(INDEX($E98:$I98,0,AJ$8+1)-INDEX($E98:$I98,0,AJ$8))/(INDEX($D$5:$H$5,0,AJ$8+1)-INDEX($D$5:$H$5,0,AJ$8))+AI98)))</f>
        <v>288.08141808571685</v>
      </c>
      <c r="AK98" s="8" cm="1">
        <f t="array" ref="AK98">IF(AK$8=-1,AL98,IF(AK$8=99,AJ98,IF(AK$8=0,INDEX($E98:$I98,0,AK$6),(INDEX($E98:$I98,0,AK$8+1)-INDEX($E98:$I98,0,AK$8))/(INDEX($D$5:$H$5,0,AK$8+1)-INDEX($D$5:$H$5,0,AK$8))+AJ98)))</f>
        <v>288.08141808571685</v>
      </c>
      <c r="AL98" s="8" cm="1">
        <f t="array" ref="AL98">IF(AL$8=-1,AM98,IF(AL$8=99,AK98,IF(AL$8=0,INDEX($E98:$I98,0,AL$6),(INDEX($E98:$I98,0,AL$8+1)-INDEX($E98:$I98,0,AL$8))/(INDEX($D$5:$H$5,0,AL$8+1)-INDEX($D$5:$H$5,0,AL$8))+AK98)))</f>
        <v>288.08141808571685</v>
      </c>
      <c r="AM98" s="8" cm="1">
        <f t="array" ref="AM98">IF(AM$8=-1,AN98,IF(AM$8=99,AL98,IF(AM$8=0,INDEX($E98:$I98,0,AM$6),(INDEX($E98:$I98,0,AM$8+1)-INDEX($E98:$I98,0,AM$8))/(INDEX($D$5:$H$5,0,AM$8+1)-INDEX($D$5:$H$5,0,AM$8))+AL98)))</f>
        <v>288.08141808571685</v>
      </c>
      <c r="AN98" s="8" cm="1">
        <f t="array" ref="AN98">IF(AN$8=-1,AO98,IF(AN$8=99,AM98,IF(AN$8=0,INDEX($E98:$I98,0,AN$6),(INDEX($E98:$I98,0,AN$8+1)-INDEX($E98:$I98,0,AN$8))/(INDEX($D$5:$H$5,0,AN$8+1)-INDEX($D$5:$H$5,0,AN$8))+AM98)))</f>
        <v>288.08141808571685</v>
      </c>
      <c r="AO98" s="8" cm="1">
        <f t="array" ref="AO98">IF(AO$8=-1,AP98,IF(AO$8=99,AN98,IF(AO$8=0,INDEX($E98:$I98,0,AO$6),(INDEX($E98:$I98,0,AO$8+1)-INDEX($E98:$I98,0,AO$8))/(INDEX($D$5:$H$5,0,AO$8+1)-INDEX($D$5:$H$5,0,AO$8))+AN98)))</f>
        <v>288.08141808571685</v>
      </c>
      <c r="AP98" s="8" cm="1">
        <f t="array" ref="AP98">IF(AP$8=-1,AQ98,IF(AP$8=99,AO98,IF(AP$8=0,INDEX($E98:$I98,0,AP$6),(INDEX($E98:$I98,0,AP$8+1)-INDEX($E98:$I98,0,AP$8))/(INDEX($D$5:$H$5,0,AP$8+1)-INDEX($D$5:$H$5,0,AP$8))+AO98)))</f>
        <v>288.08141808571685</v>
      </c>
      <c r="AQ98" s="8" cm="1">
        <f t="array" ref="AQ98">IF(AQ$8=-1,AR98,IF(AQ$8=99,AP98,IF(AQ$8=0,INDEX($E98:$I98,0,AQ$6),(INDEX($E98:$I98,0,AQ$8+1)-INDEX($E98:$I98,0,AQ$8))/(INDEX($D$5:$H$5,0,AQ$8+1)-INDEX($D$5:$H$5,0,AQ$8))+AP98)))</f>
        <v>288.08141808571685</v>
      </c>
      <c r="AR98" s="8" cm="1">
        <f t="array" ref="AR98">IF(AR$8=-1,AS98,IF(AR$8=99,AQ98,IF(AR$8=0,INDEX($E98:$I98,0,AR$6),(INDEX($E98:$I98,0,AR$8+1)-INDEX($E98:$I98,0,AR$8))/(INDEX($D$5:$H$5,0,AR$8+1)-INDEX($D$5:$H$5,0,AR$8))+AQ98)))</f>
        <v>288.08141808571685</v>
      </c>
      <c r="AS98" s="8" cm="1">
        <f t="array" ref="AS98">IF(AS$8=-1,AT98,IF(AS$8=99,AR98,IF(AS$8=0,INDEX($E98:$I98,0,AS$6),(INDEX($E98:$I98,0,AS$8+1)-INDEX($E98:$I98,0,AS$8))/(INDEX($D$5:$H$5,0,AS$8+1)-INDEX($D$5:$H$5,0,AS$8))+AR98)))</f>
        <v>288.08141808571685</v>
      </c>
      <c r="AT98" s="8" cm="1">
        <f t="array" ref="AT98">IF(AT$8=-1,AU98,IF(AT$8=99,AS98,IF(AT$8=0,INDEX($E98:$I98,0,AT$6),(INDEX($E98:$I98,0,AT$8+1)-INDEX($E98:$I98,0,AT$8))/(INDEX($D$5:$H$5,0,AT$8+1)-INDEX($D$5:$H$5,0,AT$8))+AS98)))</f>
        <v>288.08141808571685</v>
      </c>
      <c r="AU98" s="8" cm="1">
        <f t="array" ref="AU98">IF(AU$8=-1,AV98,IF(AU$8=99,AT98,IF(AU$8=0,INDEX($E98:$I98,0,AU$6),(INDEX($E98:$I98,0,AU$8+1)-INDEX($E98:$I98,0,AU$8))/(INDEX($D$5:$H$5,0,AU$8+1)-INDEX($D$5:$H$5,0,AU$8))+AT98)))</f>
        <v>288.08141808571685</v>
      </c>
      <c r="AV98" s="8" cm="1">
        <f t="array" ref="AV98">IF(AV$8=-1,AW98,IF(AV$8=99,AU98,IF(AV$8=0,INDEX($E98:$I98,0,AV$6),(INDEX($E98:$I98,0,AV$8+1)-INDEX($E98:$I98,0,AV$8))/(INDEX($D$5:$H$5,0,AV$8+1)-INDEX($D$5:$H$5,0,AV$8))+AU98)))</f>
        <v>288.08141808571685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99.546399865218831</v>
      </c>
      <c r="I99" s="169">
        <f t="shared" si="38"/>
        <v>99.546399865218831</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109.03416920193362</v>
      </c>
      <c r="T99" s="8" cm="1">
        <f t="array" ref="T99">IF(T$8=-1,U99,IF(T$8=99,S99,IF(T$8=0,INDEX($E99:$I99,0,T$6),(INDEX($E99:$I99,0,T$8+1)-INDEX($E99:$I99,0,T$8))/(INDEX($D$5:$H$5,0,T$8+1)-INDEX($D$5:$H$5,0,T$8))+S99)))</f>
        <v>107.97997260896531</v>
      </c>
      <c r="U99" s="8" cm="1">
        <f t="array" ref="U99">IF(U$8=-1,V99,IF(U$8=99,T99,IF(U$8=0,INDEX($E99:$I99,0,U$6),(INDEX($E99:$I99,0,U$8+1)-INDEX($E99:$I99,0,U$8))/(INDEX($D$5:$H$5,0,U$8+1)-INDEX($D$5:$H$5,0,U$8))+T99)))</f>
        <v>106.925776015997</v>
      </c>
      <c r="V99" s="8" cm="1">
        <f t="array" ref="V99">IF(V$8=-1,W99,IF(V$8=99,U99,IF(V$8=0,INDEX($E99:$I99,0,V$6),(INDEX($E99:$I99,0,V$8+1)-INDEX($E99:$I99,0,V$8))/(INDEX($D$5:$H$5,0,V$8+1)-INDEX($D$5:$H$5,0,V$8))+U99)))</f>
        <v>105.87157942302869</v>
      </c>
      <c r="W99" s="8" cm="1">
        <f t="array" ref="W99">IF(W$8=-1,X99,IF(W$8=99,V99,IF(W$8=0,INDEX($E99:$I99,0,W$6),(INDEX($E99:$I99,0,W$8+1)-INDEX($E99:$I99,0,W$8))/(INDEX($D$5:$H$5,0,W$8+1)-INDEX($D$5:$H$5,0,W$8))+V99)))</f>
        <v>104.81738283006038</v>
      </c>
      <c r="X99" s="8" cm="1">
        <f t="array" ref="X99">IF(X$8=-1,Y99,IF(X$8=99,W99,IF(X$8=0,INDEX($E99:$I99,0,X$6),(INDEX($E99:$I99,0,X$8+1)-INDEX($E99:$I99,0,X$8))/(INDEX($D$5:$H$5,0,X$8+1)-INDEX($D$5:$H$5,0,X$8))+W99)))</f>
        <v>103.76318623709207</v>
      </c>
      <c r="Y99" s="8" cm="1">
        <f t="array" ref="Y99">IF(Y$8=-1,Z99,IF(Y$8=99,X99,IF(Y$8=0,INDEX($E99:$I99,0,Y$6),(INDEX($E99:$I99,0,Y$8+1)-INDEX($E99:$I99,0,Y$8))/(INDEX($D$5:$H$5,0,Y$8+1)-INDEX($D$5:$H$5,0,Y$8))+X99)))</f>
        <v>102.70898964412376</v>
      </c>
      <c r="Z99" s="8" cm="1">
        <f t="array" ref="Z99">IF(Z$8=-1,AA99,IF(Z$8=99,Y99,IF(Z$8=0,INDEX($E99:$I99,0,Z$6),(INDEX($E99:$I99,0,Z$8+1)-INDEX($E99:$I99,0,Z$8))/(INDEX($D$5:$H$5,0,Z$8+1)-INDEX($D$5:$H$5,0,Z$8))+Y99)))</f>
        <v>101.65479305115545</v>
      </c>
      <c r="AA99" s="8" cm="1">
        <f t="array" ref="AA99">IF(AA$8=-1,AB99,IF(AA$8=99,Z99,IF(AA$8=0,INDEX($E99:$I99,0,AA$6),(INDEX($E99:$I99,0,AA$8+1)-INDEX($E99:$I99,0,AA$8))/(INDEX($D$5:$H$5,0,AA$8+1)-INDEX($D$5:$H$5,0,AA$8))+Z99)))</f>
        <v>100.60059645818714</v>
      </c>
      <c r="AB99" s="8" cm="1">
        <f t="array" ref="AB99">IF(AB$8=-1,AC99,IF(AB$8=99,AA99,IF(AB$8=0,INDEX($E99:$I99,0,AB$6),(INDEX($E99:$I99,0,AB$8+1)-INDEX($E99:$I99,0,AB$8))/(INDEX($D$5:$H$5,0,AB$8+1)-INDEX($D$5:$H$5,0,AB$8))+AA99)))</f>
        <v>99.546399865218831</v>
      </c>
      <c r="AC99" s="8" cm="1">
        <f t="array" ref="AC99">IF(AC$8=-1,AD99,IF(AC$8=99,AB99,IF(AC$8=0,INDEX($E99:$I99,0,AC$6),(INDEX($E99:$I99,0,AC$8+1)-INDEX($E99:$I99,0,AC$8))/(INDEX($D$5:$H$5,0,AC$8+1)-INDEX($D$5:$H$5,0,AC$8))+AB99)))</f>
        <v>99.546399865218831</v>
      </c>
      <c r="AD99" s="8" cm="1">
        <f t="array" ref="AD99">IF(AD$8=-1,AE99,IF(AD$8=99,AC99,IF(AD$8=0,INDEX($E99:$I99,0,AD$6),(INDEX($E99:$I99,0,AD$8+1)-INDEX($E99:$I99,0,AD$8))/(INDEX($D$5:$H$5,0,AD$8+1)-INDEX($D$5:$H$5,0,AD$8))+AC99)))</f>
        <v>99.546399865218831</v>
      </c>
      <c r="AE99" s="8" cm="1">
        <f t="array" ref="AE99">IF(AE$8=-1,AF99,IF(AE$8=99,AD99,IF(AE$8=0,INDEX($E99:$I99,0,AE$6),(INDEX($E99:$I99,0,AE$8+1)-INDEX($E99:$I99,0,AE$8))/(INDEX($D$5:$H$5,0,AE$8+1)-INDEX($D$5:$H$5,0,AE$8))+AD99)))</f>
        <v>99.546399865218831</v>
      </c>
      <c r="AF99" s="8" cm="1">
        <f t="array" ref="AF99">IF(AF$8=-1,AG99,IF(AF$8=99,AE99,IF(AF$8=0,INDEX($E99:$I99,0,AF$6),(INDEX($E99:$I99,0,AF$8+1)-INDEX($E99:$I99,0,AF$8))/(INDEX($D$5:$H$5,0,AF$8+1)-INDEX($D$5:$H$5,0,AF$8))+AE99)))</f>
        <v>99.546399865218831</v>
      </c>
      <c r="AG99" s="8" cm="1">
        <f t="array" ref="AG99">IF(AG$8=-1,AH99,IF(AG$8=99,AF99,IF(AG$8=0,INDEX($E99:$I99,0,AG$6),(INDEX($E99:$I99,0,AG$8+1)-INDEX($E99:$I99,0,AG$8))/(INDEX($D$5:$H$5,0,AG$8+1)-INDEX($D$5:$H$5,0,AG$8))+AF99)))</f>
        <v>99.546399865218831</v>
      </c>
      <c r="AH99" s="8" cm="1">
        <f t="array" ref="AH99">IF(AH$8=-1,AI99,IF(AH$8=99,AG99,IF(AH$8=0,INDEX($E99:$I99,0,AH$6),(INDEX($E99:$I99,0,AH$8+1)-INDEX($E99:$I99,0,AH$8))/(INDEX($D$5:$H$5,0,AH$8+1)-INDEX($D$5:$H$5,0,AH$8))+AG99)))</f>
        <v>99.546399865218831</v>
      </c>
      <c r="AI99" s="8" cm="1">
        <f t="array" ref="AI99">IF(AI$8=-1,AJ99,IF(AI$8=99,AH99,IF(AI$8=0,INDEX($E99:$I99,0,AI$6),(INDEX($E99:$I99,0,AI$8+1)-INDEX($E99:$I99,0,AI$8))/(INDEX($D$5:$H$5,0,AI$8+1)-INDEX($D$5:$H$5,0,AI$8))+AH99)))</f>
        <v>99.546399865218831</v>
      </c>
      <c r="AJ99" s="8" cm="1">
        <f t="array" ref="AJ99">IF(AJ$8=-1,AK99,IF(AJ$8=99,AI99,IF(AJ$8=0,INDEX($E99:$I99,0,AJ$6),(INDEX($E99:$I99,0,AJ$8+1)-INDEX($E99:$I99,0,AJ$8))/(INDEX($D$5:$H$5,0,AJ$8+1)-INDEX($D$5:$H$5,0,AJ$8))+AI99)))</f>
        <v>99.546399865218831</v>
      </c>
      <c r="AK99" s="8" cm="1">
        <f t="array" ref="AK99">IF(AK$8=-1,AL99,IF(AK$8=99,AJ99,IF(AK$8=0,INDEX($E99:$I99,0,AK$6),(INDEX($E99:$I99,0,AK$8+1)-INDEX($E99:$I99,0,AK$8))/(INDEX($D$5:$H$5,0,AK$8+1)-INDEX($D$5:$H$5,0,AK$8))+AJ99)))</f>
        <v>99.546399865218831</v>
      </c>
      <c r="AL99" s="8" cm="1">
        <f t="array" ref="AL99">IF(AL$8=-1,AM99,IF(AL$8=99,AK99,IF(AL$8=0,INDEX($E99:$I99,0,AL$6),(INDEX($E99:$I99,0,AL$8+1)-INDEX($E99:$I99,0,AL$8))/(INDEX($D$5:$H$5,0,AL$8+1)-INDEX($D$5:$H$5,0,AL$8))+AK99)))</f>
        <v>99.546399865218831</v>
      </c>
      <c r="AM99" s="8" cm="1">
        <f t="array" ref="AM99">IF(AM$8=-1,AN99,IF(AM$8=99,AL99,IF(AM$8=0,INDEX($E99:$I99,0,AM$6),(INDEX($E99:$I99,0,AM$8+1)-INDEX($E99:$I99,0,AM$8))/(INDEX($D$5:$H$5,0,AM$8+1)-INDEX($D$5:$H$5,0,AM$8))+AL99)))</f>
        <v>99.546399865218831</v>
      </c>
      <c r="AN99" s="8" cm="1">
        <f t="array" ref="AN99">IF(AN$8=-1,AO99,IF(AN$8=99,AM99,IF(AN$8=0,INDEX($E99:$I99,0,AN$6),(INDEX($E99:$I99,0,AN$8+1)-INDEX($E99:$I99,0,AN$8))/(INDEX($D$5:$H$5,0,AN$8+1)-INDEX($D$5:$H$5,0,AN$8))+AM99)))</f>
        <v>99.546399865218831</v>
      </c>
      <c r="AO99" s="8" cm="1">
        <f t="array" ref="AO99">IF(AO$8=-1,AP99,IF(AO$8=99,AN99,IF(AO$8=0,INDEX($E99:$I99,0,AO$6),(INDEX($E99:$I99,0,AO$8+1)-INDEX($E99:$I99,0,AO$8))/(INDEX($D$5:$H$5,0,AO$8+1)-INDEX($D$5:$H$5,0,AO$8))+AN99)))</f>
        <v>99.546399865218831</v>
      </c>
      <c r="AP99" s="8" cm="1">
        <f t="array" ref="AP99">IF(AP$8=-1,AQ99,IF(AP$8=99,AO99,IF(AP$8=0,INDEX($E99:$I99,0,AP$6),(INDEX($E99:$I99,0,AP$8+1)-INDEX($E99:$I99,0,AP$8))/(INDEX($D$5:$H$5,0,AP$8+1)-INDEX($D$5:$H$5,0,AP$8))+AO99)))</f>
        <v>99.546399865218831</v>
      </c>
      <c r="AQ99" s="8" cm="1">
        <f t="array" ref="AQ99">IF(AQ$8=-1,AR99,IF(AQ$8=99,AP99,IF(AQ$8=0,INDEX($E99:$I99,0,AQ$6),(INDEX($E99:$I99,0,AQ$8+1)-INDEX($E99:$I99,0,AQ$8))/(INDEX($D$5:$H$5,0,AQ$8+1)-INDEX($D$5:$H$5,0,AQ$8))+AP99)))</f>
        <v>99.546399865218831</v>
      </c>
      <c r="AR99" s="8" cm="1">
        <f t="array" ref="AR99">IF(AR$8=-1,AS99,IF(AR$8=99,AQ99,IF(AR$8=0,INDEX($E99:$I99,0,AR$6),(INDEX($E99:$I99,0,AR$8+1)-INDEX($E99:$I99,0,AR$8))/(INDEX($D$5:$H$5,0,AR$8+1)-INDEX($D$5:$H$5,0,AR$8))+AQ99)))</f>
        <v>99.546399865218831</v>
      </c>
      <c r="AS99" s="8" cm="1">
        <f t="array" ref="AS99">IF(AS$8=-1,AT99,IF(AS$8=99,AR99,IF(AS$8=0,INDEX($E99:$I99,0,AS$6),(INDEX($E99:$I99,0,AS$8+1)-INDEX($E99:$I99,0,AS$8))/(INDEX($D$5:$H$5,0,AS$8+1)-INDEX($D$5:$H$5,0,AS$8))+AR99)))</f>
        <v>99.546399865218831</v>
      </c>
      <c r="AT99" s="8" cm="1">
        <f t="array" ref="AT99">IF(AT$8=-1,AU99,IF(AT$8=99,AS99,IF(AT$8=0,INDEX($E99:$I99,0,AT$6),(INDEX($E99:$I99,0,AT$8+1)-INDEX($E99:$I99,0,AT$8))/(INDEX($D$5:$H$5,0,AT$8+1)-INDEX($D$5:$H$5,0,AT$8))+AS99)))</f>
        <v>99.546399865218831</v>
      </c>
      <c r="AU99" s="8" cm="1">
        <f t="array" ref="AU99">IF(AU$8=-1,AV99,IF(AU$8=99,AT99,IF(AU$8=0,INDEX($E99:$I99,0,AU$6),(INDEX($E99:$I99,0,AU$8+1)-INDEX($E99:$I99,0,AU$8))/(INDEX($D$5:$H$5,0,AU$8+1)-INDEX($D$5:$H$5,0,AU$8))+AT99)))</f>
        <v>99.546399865218831</v>
      </c>
      <c r="AV99" s="8" cm="1">
        <f t="array" ref="AV99">IF(AV$8=-1,AW99,IF(AV$8=99,AU99,IF(AV$8=0,INDEX($E99:$I99,0,AV$6),(INDEX($E99:$I99,0,AV$8+1)-INDEX($E99:$I99,0,AV$8))/(INDEX($D$5:$H$5,0,AV$8+1)-INDEX($D$5:$H$5,0,AV$8))+AU99)))</f>
        <v>99.546399865218831</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100.19203917498663</v>
      </c>
      <c r="I100" s="150">
        <f t="shared" si="38"/>
        <v>100.19203917498663</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119.90785808967823</v>
      </c>
      <c r="T100" s="8" cm="1">
        <f t="array" ref="T100">IF(T$8=-1,U100,IF(T$8=99,S100,IF(T$8=0,INDEX($E100:$I100,0,T$6),(INDEX($E100:$I100,0,T$8+1)-INDEX($E100:$I100,0,T$8))/(INDEX($D$5:$H$5,0,T$8+1)-INDEX($D$5:$H$5,0,T$8))+S100)))</f>
        <v>117.71721154360138</v>
      </c>
      <c r="U100" s="8" cm="1">
        <f t="array" ref="U100">IF(U$8=-1,V100,IF(U$8=99,T100,IF(U$8=0,INDEX($E100:$I100,0,U$6),(INDEX($E100:$I100,0,U$8+1)-INDEX($E100:$I100,0,U$8))/(INDEX($D$5:$H$5,0,U$8+1)-INDEX($D$5:$H$5,0,U$8))+T100)))</f>
        <v>115.52656499752453</v>
      </c>
      <c r="V100" s="8" cm="1">
        <f t="array" ref="V100">IF(V$8=-1,W100,IF(V$8=99,U100,IF(V$8=0,INDEX($E100:$I100,0,V$6),(INDEX($E100:$I100,0,V$8+1)-INDEX($E100:$I100,0,V$8))/(INDEX($D$5:$H$5,0,V$8+1)-INDEX($D$5:$H$5,0,V$8))+U100)))</f>
        <v>113.33591845144768</v>
      </c>
      <c r="W100" s="8" cm="1">
        <f t="array" ref="W100">IF(W$8=-1,X100,IF(W$8=99,V100,IF(W$8=0,INDEX($E100:$I100,0,W$6),(INDEX($E100:$I100,0,W$8+1)-INDEX($E100:$I100,0,W$8))/(INDEX($D$5:$H$5,0,W$8+1)-INDEX($D$5:$H$5,0,W$8))+V100)))</f>
        <v>111.14527190537083</v>
      </c>
      <c r="X100" s="8" cm="1">
        <f t="array" ref="X100">IF(X$8=-1,Y100,IF(X$8=99,W100,IF(X$8=0,INDEX($E100:$I100,0,X$6),(INDEX($E100:$I100,0,X$8+1)-INDEX($E100:$I100,0,X$8))/(INDEX($D$5:$H$5,0,X$8+1)-INDEX($D$5:$H$5,0,X$8))+W100)))</f>
        <v>108.95462535929398</v>
      </c>
      <c r="Y100" s="8" cm="1">
        <f t="array" ref="Y100">IF(Y$8=-1,Z100,IF(Y$8=99,X100,IF(Y$8=0,INDEX($E100:$I100,0,Y$6),(INDEX($E100:$I100,0,Y$8+1)-INDEX($E100:$I100,0,Y$8))/(INDEX($D$5:$H$5,0,Y$8+1)-INDEX($D$5:$H$5,0,Y$8))+X100)))</f>
        <v>106.76397881321714</v>
      </c>
      <c r="Z100" s="8" cm="1">
        <f t="array" ref="Z100">IF(Z$8=-1,AA100,IF(Z$8=99,Y100,IF(Z$8=0,INDEX($E100:$I100,0,Z$6),(INDEX($E100:$I100,0,Z$8+1)-INDEX($E100:$I100,0,Z$8))/(INDEX($D$5:$H$5,0,Z$8+1)-INDEX($D$5:$H$5,0,Z$8))+Y100)))</f>
        <v>104.57333226714029</v>
      </c>
      <c r="AA100" s="8" cm="1">
        <f t="array" ref="AA100">IF(AA$8=-1,AB100,IF(AA$8=99,Z100,IF(AA$8=0,INDEX($E100:$I100,0,AA$6),(INDEX($E100:$I100,0,AA$8+1)-INDEX($E100:$I100,0,AA$8))/(INDEX($D$5:$H$5,0,AA$8+1)-INDEX($D$5:$H$5,0,AA$8))+Z100)))</f>
        <v>102.38268572106344</v>
      </c>
      <c r="AB100" s="8" cm="1">
        <f t="array" ref="AB100">IF(AB$8=-1,AC100,IF(AB$8=99,AA100,IF(AB$8=0,INDEX($E100:$I100,0,AB$6),(INDEX($E100:$I100,0,AB$8+1)-INDEX($E100:$I100,0,AB$8))/(INDEX($D$5:$H$5,0,AB$8+1)-INDEX($D$5:$H$5,0,AB$8))+AA100)))</f>
        <v>100.19203917498663</v>
      </c>
      <c r="AC100" s="8" cm="1">
        <f t="array" ref="AC100">IF(AC$8=-1,AD100,IF(AC$8=99,AB100,IF(AC$8=0,INDEX($E100:$I100,0,AC$6),(INDEX($E100:$I100,0,AC$8+1)-INDEX($E100:$I100,0,AC$8))/(INDEX($D$5:$H$5,0,AC$8+1)-INDEX($D$5:$H$5,0,AC$8))+AB100)))</f>
        <v>100.19203917498663</v>
      </c>
      <c r="AD100" s="8" cm="1">
        <f t="array" ref="AD100">IF(AD$8=-1,AE100,IF(AD$8=99,AC100,IF(AD$8=0,INDEX($E100:$I100,0,AD$6),(INDEX($E100:$I100,0,AD$8+1)-INDEX($E100:$I100,0,AD$8))/(INDEX($D$5:$H$5,0,AD$8+1)-INDEX($D$5:$H$5,0,AD$8))+AC100)))</f>
        <v>100.19203917498663</v>
      </c>
      <c r="AE100" s="8" cm="1">
        <f t="array" ref="AE100">IF(AE$8=-1,AF100,IF(AE$8=99,AD100,IF(AE$8=0,INDEX($E100:$I100,0,AE$6),(INDEX($E100:$I100,0,AE$8+1)-INDEX($E100:$I100,0,AE$8))/(INDEX($D$5:$H$5,0,AE$8+1)-INDEX($D$5:$H$5,0,AE$8))+AD100)))</f>
        <v>100.19203917498663</v>
      </c>
      <c r="AF100" s="8" cm="1">
        <f t="array" ref="AF100">IF(AF$8=-1,AG100,IF(AF$8=99,AE100,IF(AF$8=0,INDEX($E100:$I100,0,AF$6),(INDEX($E100:$I100,0,AF$8+1)-INDEX($E100:$I100,0,AF$8))/(INDEX($D$5:$H$5,0,AF$8+1)-INDEX($D$5:$H$5,0,AF$8))+AE100)))</f>
        <v>100.19203917498663</v>
      </c>
      <c r="AG100" s="8" cm="1">
        <f t="array" ref="AG100">IF(AG$8=-1,AH100,IF(AG$8=99,AF100,IF(AG$8=0,INDEX($E100:$I100,0,AG$6),(INDEX($E100:$I100,0,AG$8+1)-INDEX($E100:$I100,0,AG$8))/(INDEX($D$5:$H$5,0,AG$8+1)-INDEX($D$5:$H$5,0,AG$8))+AF100)))</f>
        <v>100.19203917498663</v>
      </c>
      <c r="AH100" s="8" cm="1">
        <f t="array" ref="AH100">IF(AH$8=-1,AI100,IF(AH$8=99,AG100,IF(AH$8=0,INDEX($E100:$I100,0,AH$6),(INDEX($E100:$I100,0,AH$8+1)-INDEX($E100:$I100,0,AH$8))/(INDEX($D$5:$H$5,0,AH$8+1)-INDEX($D$5:$H$5,0,AH$8))+AG100)))</f>
        <v>100.19203917498663</v>
      </c>
      <c r="AI100" s="8" cm="1">
        <f t="array" ref="AI100">IF(AI$8=-1,AJ100,IF(AI$8=99,AH100,IF(AI$8=0,INDEX($E100:$I100,0,AI$6),(INDEX($E100:$I100,0,AI$8+1)-INDEX($E100:$I100,0,AI$8))/(INDEX($D$5:$H$5,0,AI$8+1)-INDEX($D$5:$H$5,0,AI$8))+AH100)))</f>
        <v>100.19203917498663</v>
      </c>
      <c r="AJ100" s="8" cm="1">
        <f t="array" ref="AJ100">IF(AJ$8=-1,AK100,IF(AJ$8=99,AI100,IF(AJ$8=0,INDEX($E100:$I100,0,AJ$6),(INDEX($E100:$I100,0,AJ$8+1)-INDEX($E100:$I100,0,AJ$8))/(INDEX($D$5:$H$5,0,AJ$8+1)-INDEX($D$5:$H$5,0,AJ$8))+AI100)))</f>
        <v>100.19203917498663</v>
      </c>
      <c r="AK100" s="8" cm="1">
        <f t="array" ref="AK100">IF(AK$8=-1,AL100,IF(AK$8=99,AJ100,IF(AK$8=0,INDEX($E100:$I100,0,AK$6),(INDEX($E100:$I100,0,AK$8+1)-INDEX($E100:$I100,0,AK$8))/(INDEX($D$5:$H$5,0,AK$8+1)-INDEX($D$5:$H$5,0,AK$8))+AJ100)))</f>
        <v>100.19203917498663</v>
      </c>
      <c r="AL100" s="8" cm="1">
        <f t="array" ref="AL100">IF(AL$8=-1,AM100,IF(AL$8=99,AK100,IF(AL$8=0,INDEX($E100:$I100,0,AL$6),(INDEX($E100:$I100,0,AL$8+1)-INDEX($E100:$I100,0,AL$8))/(INDEX($D$5:$H$5,0,AL$8+1)-INDEX($D$5:$H$5,0,AL$8))+AK100)))</f>
        <v>100.19203917498663</v>
      </c>
      <c r="AM100" s="8" cm="1">
        <f t="array" ref="AM100">IF(AM$8=-1,AN100,IF(AM$8=99,AL100,IF(AM$8=0,INDEX($E100:$I100,0,AM$6),(INDEX($E100:$I100,0,AM$8+1)-INDEX($E100:$I100,0,AM$8))/(INDEX($D$5:$H$5,0,AM$8+1)-INDEX($D$5:$H$5,0,AM$8))+AL100)))</f>
        <v>100.19203917498663</v>
      </c>
      <c r="AN100" s="8" cm="1">
        <f t="array" ref="AN100">IF(AN$8=-1,AO100,IF(AN$8=99,AM100,IF(AN$8=0,INDEX($E100:$I100,0,AN$6),(INDEX($E100:$I100,0,AN$8+1)-INDEX($E100:$I100,0,AN$8))/(INDEX($D$5:$H$5,0,AN$8+1)-INDEX($D$5:$H$5,0,AN$8))+AM100)))</f>
        <v>100.19203917498663</v>
      </c>
      <c r="AO100" s="8" cm="1">
        <f t="array" ref="AO100">IF(AO$8=-1,AP100,IF(AO$8=99,AN100,IF(AO$8=0,INDEX($E100:$I100,0,AO$6),(INDEX($E100:$I100,0,AO$8+1)-INDEX($E100:$I100,0,AO$8))/(INDEX($D$5:$H$5,0,AO$8+1)-INDEX($D$5:$H$5,0,AO$8))+AN100)))</f>
        <v>100.19203917498663</v>
      </c>
      <c r="AP100" s="8" cm="1">
        <f t="array" ref="AP100">IF(AP$8=-1,AQ100,IF(AP$8=99,AO100,IF(AP$8=0,INDEX($E100:$I100,0,AP$6),(INDEX($E100:$I100,0,AP$8+1)-INDEX($E100:$I100,0,AP$8))/(INDEX($D$5:$H$5,0,AP$8+1)-INDEX($D$5:$H$5,0,AP$8))+AO100)))</f>
        <v>100.19203917498663</v>
      </c>
      <c r="AQ100" s="8" cm="1">
        <f t="array" ref="AQ100">IF(AQ$8=-1,AR100,IF(AQ$8=99,AP100,IF(AQ$8=0,INDEX($E100:$I100,0,AQ$6),(INDEX($E100:$I100,0,AQ$8+1)-INDEX($E100:$I100,0,AQ$8))/(INDEX($D$5:$H$5,0,AQ$8+1)-INDEX($D$5:$H$5,0,AQ$8))+AP100)))</f>
        <v>100.19203917498663</v>
      </c>
      <c r="AR100" s="8" cm="1">
        <f t="array" ref="AR100">IF(AR$8=-1,AS100,IF(AR$8=99,AQ100,IF(AR$8=0,INDEX($E100:$I100,0,AR$6),(INDEX($E100:$I100,0,AR$8+1)-INDEX($E100:$I100,0,AR$8))/(INDEX($D$5:$H$5,0,AR$8+1)-INDEX($D$5:$H$5,0,AR$8))+AQ100)))</f>
        <v>100.19203917498663</v>
      </c>
      <c r="AS100" s="8" cm="1">
        <f t="array" ref="AS100">IF(AS$8=-1,AT100,IF(AS$8=99,AR100,IF(AS$8=0,INDEX($E100:$I100,0,AS$6),(INDEX($E100:$I100,0,AS$8+1)-INDEX($E100:$I100,0,AS$8))/(INDEX($D$5:$H$5,0,AS$8+1)-INDEX($D$5:$H$5,0,AS$8))+AR100)))</f>
        <v>100.19203917498663</v>
      </c>
      <c r="AT100" s="8" cm="1">
        <f t="array" ref="AT100">IF(AT$8=-1,AU100,IF(AT$8=99,AS100,IF(AT$8=0,INDEX($E100:$I100,0,AT$6),(INDEX($E100:$I100,0,AT$8+1)-INDEX($E100:$I100,0,AT$8))/(INDEX($D$5:$H$5,0,AT$8+1)-INDEX($D$5:$H$5,0,AT$8))+AS100)))</f>
        <v>100.19203917498663</v>
      </c>
      <c r="AU100" s="8" cm="1">
        <f t="array" ref="AU100">IF(AU$8=-1,AV100,IF(AU$8=99,AT100,IF(AU$8=0,INDEX($E100:$I100,0,AU$6),(INDEX($E100:$I100,0,AU$8+1)-INDEX($E100:$I100,0,AU$8))/(INDEX($D$5:$H$5,0,AU$8+1)-INDEX($D$5:$H$5,0,AU$8))+AT100)))</f>
        <v>100.19203917498663</v>
      </c>
      <c r="AV100" s="8" cm="1">
        <f t="array" ref="AV100">IF(AV$8=-1,AW100,IF(AV$8=99,AU100,IF(AV$8=0,INDEX($E100:$I100,0,AV$6),(INDEX($E100:$I100,0,AV$8+1)-INDEX($E100:$I100,0,AV$8))/(INDEX($D$5:$H$5,0,AV$8+1)-INDEX($D$5:$H$5,0,AV$8))+AU100)))</f>
        <v>100.19203917498663</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24.35261609543678</v>
      </c>
      <c r="T151" s="157">
        <f t="shared" si="55"/>
        <v>24.242066201850037</v>
      </c>
      <c r="U151" s="157">
        <f t="shared" si="55"/>
        <v>24.120498327773333</v>
      </c>
      <c r="V151" s="157">
        <f t="shared" si="55"/>
        <v>23.999349015822155</v>
      </c>
      <c r="W151" s="157">
        <f t="shared" si="55"/>
        <v>23.965854389650939</v>
      </c>
      <c r="X151" s="157">
        <f t="shared" si="55"/>
        <v>23.934241832939691</v>
      </c>
      <c r="Y151" s="157">
        <f t="shared" si="55"/>
        <v>23.919030739495113</v>
      </c>
      <c r="Z151" s="157">
        <f t="shared" si="55"/>
        <v>23.920342756969966</v>
      </c>
      <c r="AA151" s="157">
        <f t="shared" si="55"/>
        <v>23.973273071335392</v>
      </c>
      <c r="AB151" s="157">
        <f t="shared" si="55"/>
        <v>24.042852199421691</v>
      </c>
      <c r="AC151" s="157">
        <f t="shared" si="55"/>
        <v>24.516059804159546</v>
      </c>
      <c r="AD151" s="157">
        <f t="shared" si="55"/>
        <v>24.974086406184949</v>
      </c>
      <c r="AE151" s="157">
        <f t="shared" si="55"/>
        <v>25.44750637044773</v>
      </c>
      <c r="AF151" s="157">
        <f t="shared" si="55"/>
        <v>25.923511593314036</v>
      </c>
      <c r="AG151" s="157">
        <f t="shared" si="55"/>
        <v>26.362768179481609</v>
      </c>
      <c r="AH151" s="157">
        <f t="shared" si="55"/>
        <v>26.802200909372566</v>
      </c>
      <c r="AI151" s="157">
        <f t="shared" si="55"/>
        <v>27.241757031358695</v>
      </c>
      <c r="AJ151" s="157">
        <f t="shared" si="55"/>
        <v>27.676593978400646</v>
      </c>
      <c r="AK151" s="157">
        <f t="shared" si="55"/>
        <v>28.100337578600328</v>
      </c>
      <c r="AL151" s="157">
        <f t="shared" si="55"/>
        <v>28.544293393532147</v>
      </c>
      <c r="AM151" s="157">
        <f t="shared" si="55"/>
        <v>29.032250845618901</v>
      </c>
      <c r="AN151" s="157">
        <f t="shared" si="55"/>
        <v>29.510117163098386</v>
      </c>
      <c r="AO151" s="157">
        <f t="shared" si="55"/>
        <v>29.978454926655871</v>
      </c>
      <c r="AP151" s="157">
        <f t="shared" si="55"/>
        <v>30.437776987790809</v>
      </c>
      <c r="AQ151" s="157">
        <f t="shared" si="55"/>
        <v>30.888552379516373</v>
      </c>
      <c r="AR151" s="157">
        <f t="shared" si="55"/>
        <v>31.432824574178809</v>
      </c>
      <c r="AS151" s="157">
        <f t="shared" si="55"/>
        <v>31.965508079523349</v>
      </c>
      <c r="AT151" s="157">
        <f t="shared" si="55"/>
        <v>32.487267371818696</v>
      </c>
      <c r="AU151" s="157">
        <f t="shared" si="55"/>
        <v>32.998706577124189</v>
      </c>
      <c r="AV151" s="157">
        <f t="shared" si="55"/>
        <v>33.537330325806948</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2.2693951348704355</v>
      </c>
      <c r="T152" s="157">
        <f t="shared" si="55"/>
        <v>2.2046511030301366</v>
      </c>
      <c r="U152" s="157">
        <f t="shared" si="55"/>
        <v>2.1376976653218938</v>
      </c>
      <c r="V152" s="157">
        <f t="shared" si="55"/>
        <v>2.0695401395583728</v>
      </c>
      <c r="W152" s="157">
        <f t="shared" si="55"/>
        <v>2.0074211466987357</v>
      </c>
      <c r="X152" s="157">
        <f t="shared" si="55"/>
        <v>1.9436380875654742</v>
      </c>
      <c r="Y152" s="157">
        <f t="shared" si="55"/>
        <v>1.8792238769398535</v>
      </c>
      <c r="Z152" s="157">
        <f t="shared" si="55"/>
        <v>1.813953401821192</v>
      </c>
      <c r="AA152" s="157">
        <f t="shared" si="55"/>
        <v>1.7501368287314711</v>
      </c>
      <c r="AB152" s="157">
        <f t="shared" si="55"/>
        <v>1.6847451453691649</v>
      </c>
      <c r="AC152" s="157">
        <f t="shared" si="55"/>
        <v>1.7179040321859731</v>
      </c>
      <c r="AD152" s="157">
        <f t="shared" si="55"/>
        <v>1.7499991466845264</v>
      </c>
      <c r="AE152" s="157">
        <f t="shared" si="55"/>
        <v>1.7831729140852071</v>
      </c>
      <c r="AF152" s="157">
        <f t="shared" si="55"/>
        <v>1.8165278372757956</v>
      </c>
      <c r="AG152" s="157">
        <f t="shared" si="55"/>
        <v>1.8473076879764978</v>
      </c>
      <c r="AH152" s="157">
        <f t="shared" si="55"/>
        <v>1.8780998815257268</v>
      </c>
      <c r="AI152" s="157">
        <f t="shared" si="55"/>
        <v>1.908900721479784</v>
      </c>
      <c r="AJ152" s="157">
        <f t="shared" si="55"/>
        <v>1.9393708765795061</v>
      </c>
      <c r="AK152" s="157">
        <f t="shared" si="55"/>
        <v>1.9690636920323599</v>
      </c>
      <c r="AL152" s="157">
        <f t="shared" si="55"/>
        <v>2.0001728299067247</v>
      </c>
      <c r="AM152" s="157">
        <f t="shared" si="55"/>
        <v>2.0343652768648122</v>
      </c>
      <c r="AN152" s="157">
        <f t="shared" si="55"/>
        <v>2.0678506117922701</v>
      </c>
      <c r="AO152" s="157">
        <f t="shared" si="55"/>
        <v>2.1006682561799654</v>
      </c>
      <c r="AP152" s="157">
        <f t="shared" si="55"/>
        <v>2.132854146865458</v>
      </c>
      <c r="AQ152" s="157">
        <f t="shared" si="55"/>
        <v>2.1644411502110836</v>
      </c>
      <c r="AR152" s="157">
        <f t="shared" si="55"/>
        <v>2.2025797175537312</v>
      </c>
      <c r="AS152" s="157">
        <f t="shared" si="55"/>
        <v>2.2399062353147574</v>
      </c>
      <c r="AT152" s="157">
        <f t="shared" si="55"/>
        <v>2.2764672650734061</v>
      </c>
      <c r="AU152" s="157">
        <f t="shared" si="55"/>
        <v>2.3123051395128873</v>
      </c>
      <c r="AV152" s="157">
        <f t="shared" si="55"/>
        <v>2.3500479055643981</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1.6738945781289427</v>
      </c>
      <c r="T153" s="157">
        <f t="shared" si="55"/>
        <v>1.669401701962602</v>
      </c>
      <c r="U153" s="157">
        <f t="shared" si="55"/>
        <v>1.6642189658292892</v>
      </c>
      <c r="V153" s="157">
        <f t="shared" si="55"/>
        <v>1.6591359168394235</v>
      </c>
      <c r="W153" s="157">
        <f t="shared" si="55"/>
        <v>1.6601993848739793</v>
      </c>
      <c r="X153" s="157">
        <f t="shared" si="55"/>
        <v>1.6614971569513022</v>
      </c>
      <c r="Y153" s="157">
        <f t="shared" si="55"/>
        <v>1.6640454972179444</v>
      </c>
      <c r="Z153" s="157">
        <f t="shared" si="55"/>
        <v>1.6678662563544628</v>
      </c>
      <c r="AA153" s="157">
        <f t="shared" si="55"/>
        <v>1.6754265121601803</v>
      </c>
      <c r="AB153" s="157">
        <f t="shared" si="55"/>
        <v>1.6843095046655299</v>
      </c>
      <c r="AC153" s="157">
        <f t="shared" si="55"/>
        <v>1.7174598172710849</v>
      </c>
      <c r="AD153" s="157">
        <f t="shared" si="55"/>
        <v>1.749546632628191</v>
      </c>
      <c r="AE153" s="157">
        <f t="shared" si="55"/>
        <v>1.7827118219698033</v>
      </c>
      <c r="AF153" s="157">
        <f t="shared" si="55"/>
        <v>1.8160581202581336</v>
      </c>
      <c r="AG153" s="157">
        <f t="shared" si="55"/>
        <v>1.8468300119177583</v>
      </c>
      <c r="AH153" s="157">
        <f t="shared" si="55"/>
        <v>1.8776142432343015</v>
      </c>
      <c r="AI153" s="157">
        <f t="shared" si="55"/>
        <v>1.9084071187198883</v>
      </c>
      <c r="AJ153" s="157">
        <f t="shared" si="55"/>
        <v>1.9388693948594937</v>
      </c>
      <c r="AK153" s="157">
        <f t="shared" si="55"/>
        <v>1.9685545323563951</v>
      </c>
      <c r="AL153" s="157">
        <f t="shared" si="55"/>
        <v>1.9996556260427414</v>
      </c>
      <c r="AM153" s="157">
        <f t="shared" si="55"/>
        <v>2.0338392315320215</v>
      </c>
      <c r="AN153" s="157">
        <f t="shared" si="55"/>
        <v>2.0673159078354084</v>
      </c>
      <c r="AO153" s="157">
        <f t="shared" si="55"/>
        <v>2.1001250662501763</v>
      </c>
      <c r="AP153" s="157">
        <f t="shared" si="55"/>
        <v>2.1323026343213529</v>
      </c>
      <c r="AQ153" s="157">
        <f t="shared" si="55"/>
        <v>2.1638814699127038</v>
      </c>
      <c r="AR153" s="157">
        <f t="shared" si="55"/>
        <v>2.2020101754003649</v>
      </c>
      <c r="AS153" s="157">
        <f t="shared" si="55"/>
        <v>2.2393270412858501</v>
      </c>
      <c r="AT153" s="157">
        <f t="shared" si="55"/>
        <v>2.2758786171085283</v>
      </c>
      <c r="AU153" s="157">
        <f t="shared" si="55"/>
        <v>2.3117072246052439</v>
      </c>
      <c r="AV153" s="157">
        <f t="shared" si="55"/>
        <v>2.3494402311479026</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21.192399075992007</v>
      </c>
      <c r="T154" s="157">
        <f t="shared" si="55"/>
        <v>21.096195142356407</v>
      </c>
      <c r="U154" s="157">
        <f t="shared" si="55"/>
        <v>20.990403021618452</v>
      </c>
      <c r="V154" s="157">
        <f t="shared" si="55"/>
        <v>20.884975146576625</v>
      </c>
      <c r="W154" s="157">
        <f t="shared" si="55"/>
        <v>20.855827087824345</v>
      </c>
      <c r="X154" s="157">
        <f t="shared" si="55"/>
        <v>20.828316864076236</v>
      </c>
      <c r="Y154" s="157">
        <f t="shared" si="55"/>
        <v>20.815079700504302</v>
      </c>
      <c r="Z154" s="157">
        <f t="shared" si="55"/>
        <v>20.816221458655164</v>
      </c>
      <c r="AA154" s="157">
        <f t="shared" si="55"/>
        <v>20.862283053879832</v>
      </c>
      <c r="AB154" s="157">
        <f t="shared" si="55"/>
        <v>20.922832961289611</v>
      </c>
      <c r="AC154" s="157">
        <f t="shared" si="55"/>
        <v>21.334632842094948</v>
      </c>
      <c r="AD154" s="157">
        <f t="shared" si="55"/>
        <v>21.733221745213317</v>
      </c>
      <c r="AE154" s="157">
        <f t="shared" si="55"/>
        <v>22.145206427839618</v>
      </c>
      <c r="AF154" s="157">
        <f t="shared" si="55"/>
        <v>22.559440882392924</v>
      </c>
      <c r="AG154" s="157">
        <f t="shared" si="55"/>
        <v>22.941695537676772</v>
      </c>
      <c r="AH154" s="157">
        <f t="shared" si="55"/>
        <v>23.324103478671937</v>
      </c>
      <c r="AI154" s="157">
        <f t="shared" si="55"/>
        <v>23.706618799281415</v>
      </c>
      <c r="AJ154" s="157">
        <f t="shared" si="55"/>
        <v>24.085027348021516</v>
      </c>
      <c r="AK154" s="157">
        <f t="shared" si="55"/>
        <v>24.453782123530498</v>
      </c>
      <c r="AL154" s="157">
        <f t="shared" si="55"/>
        <v>24.840126192901561</v>
      </c>
      <c r="AM154" s="157">
        <f t="shared" si="55"/>
        <v>25.26476184667284</v>
      </c>
      <c r="AN154" s="157">
        <f t="shared" si="55"/>
        <v>25.680615883270477</v>
      </c>
      <c r="AO154" s="157">
        <f t="shared" si="55"/>
        <v>26.088177877791782</v>
      </c>
      <c r="AP154" s="157">
        <f t="shared" si="55"/>
        <v>26.487894129459821</v>
      </c>
      <c r="AQ154" s="157">
        <f t="shared" si="55"/>
        <v>26.880172805296819</v>
      </c>
      <c r="AR154" s="157">
        <f t="shared" si="55"/>
        <v>27.353815288307658</v>
      </c>
      <c r="AS154" s="157">
        <f t="shared" si="55"/>
        <v>27.817372935757909</v>
      </c>
      <c r="AT154" s="157">
        <f t="shared" si="55"/>
        <v>28.271423995430393</v>
      </c>
      <c r="AU154" s="157">
        <f t="shared" si="55"/>
        <v>28.716494196490768</v>
      </c>
      <c r="AV154" s="157">
        <f t="shared" si="55"/>
        <v>29.185221227260605</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5.155350849660949</v>
      </c>
      <c r="T155" s="157">
        <f t="shared" si="55"/>
        <v>5.1319478819633986</v>
      </c>
      <c r="U155" s="157">
        <f t="shared" si="55"/>
        <v>5.1062124521247023</v>
      </c>
      <c r="V155" s="157">
        <f t="shared" si="55"/>
        <v>5.0805656302039806</v>
      </c>
      <c r="W155" s="157">
        <f t="shared" si="55"/>
        <v>5.0734749526022744</v>
      </c>
      <c r="X155" s="157">
        <f t="shared" si="55"/>
        <v>5.066782701533123</v>
      </c>
      <c r="Y155" s="157">
        <f t="shared" si="55"/>
        <v>5.0635625742496124</v>
      </c>
      <c r="Z155" s="157">
        <f t="shared" si="55"/>
        <v>5.063840323070405</v>
      </c>
      <c r="AA155" s="157">
        <f t="shared" si="55"/>
        <v>5.0750454576673301</v>
      </c>
      <c r="AB155" s="157">
        <f t="shared" si="55"/>
        <v>5.0897750791458893</v>
      </c>
      <c r="AC155" s="157">
        <f t="shared" si="55"/>
        <v>5.1899512252154052</v>
      </c>
      <c r="AD155" s="157">
        <f t="shared" si="55"/>
        <v>5.2869136140883386</v>
      </c>
      <c r="AE155" s="157">
        <f t="shared" si="55"/>
        <v>5.3871347158148959</v>
      </c>
      <c r="AF155" s="157">
        <f t="shared" si="55"/>
        <v>5.4879031063865638</v>
      </c>
      <c r="AG155" s="157">
        <f t="shared" si="55"/>
        <v>5.5808919584196932</v>
      </c>
      <c r="AH155" s="157">
        <f t="shared" si="55"/>
        <v>5.6739180993703835</v>
      </c>
      <c r="AI155" s="157">
        <f t="shared" si="55"/>
        <v>5.7669703619311807</v>
      </c>
      <c r="AJ155" s="157">
        <f t="shared" si="55"/>
        <v>5.8590235941429247</v>
      </c>
      <c r="AK155" s="157">
        <f t="shared" si="55"/>
        <v>5.9487284094599593</v>
      </c>
      <c r="AL155" s="157">
        <f t="shared" si="55"/>
        <v>6.0427120693160976</v>
      </c>
      <c r="AM155" s="157">
        <f t="shared" si="55"/>
        <v>6.1460106987263989</v>
      </c>
      <c r="AN155" s="157">
        <f t="shared" si="55"/>
        <v>6.2471730755399451</v>
      </c>
      <c r="AO155" s="157">
        <f t="shared" si="55"/>
        <v>6.346318295824382</v>
      </c>
      <c r="AP155" s="157">
        <f t="shared" si="55"/>
        <v>6.4435549281787896</v>
      </c>
      <c r="AQ155" s="157">
        <f t="shared" si="55"/>
        <v>6.5389822650049991</v>
      </c>
      <c r="AR155" s="157">
        <f t="shared" si="55"/>
        <v>6.654202498847785</v>
      </c>
      <c r="AS155" s="157">
        <f t="shared" si="55"/>
        <v>6.7669694537866807</v>
      </c>
      <c r="AT155" s="157">
        <f t="shared" si="55"/>
        <v>6.8774237967743872</v>
      </c>
      <c r="AU155" s="157">
        <f t="shared" si="55"/>
        <v>6.9856934188670889</v>
      </c>
      <c r="AV155" s="157">
        <f t="shared" si="55"/>
        <v>7.0997178994213392</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1.9389080580499722</v>
      </c>
      <c r="T156" s="157">
        <f t="shared" si="55"/>
        <v>1.9149580566070459</v>
      </c>
      <c r="U156" s="157">
        <f t="shared" si="55"/>
        <v>1.8898017576154149</v>
      </c>
      <c r="V156" s="157">
        <f t="shared" si="55"/>
        <v>1.8643328987719423</v>
      </c>
      <c r="W156" s="157">
        <f t="shared" si="55"/>
        <v>1.8452502965877091</v>
      </c>
      <c r="X156" s="157">
        <f t="shared" si="55"/>
        <v>1.8258057215087897</v>
      </c>
      <c r="Y156" s="157">
        <f t="shared" si="55"/>
        <v>1.8070661041228671</v>
      </c>
      <c r="Z156" s="157">
        <f t="shared" si="55"/>
        <v>1.7889753388859693</v>
      </c>
      <c r="AA156" s="157">
        <f t="shared" si="55"/>
        <v>1.7740604325330067</v>
      </c>
      <c r="AB156" s="157">
        <f t="shared" si="55"/>
        <v>1.7596011116544705</v>
      </c>
      <c r="AC156" s="157">
        <f t="shared" si="55"/>
        <v>1.7942333017304928</v>
      </c>
      <c r="AD156" s="157">
        <f t="shared" si="55"/>
        <v>1.8277544543544146</v>
      </c>
      <c r="AE156" s="157">
        <f t="shared" si="55"/>
        <v>1.8624021861828475</v>
      </c>
      <c r="AF156" s="157">
        <f t="shared" si="55"/>
        <v>1.8972391228475014</v>
      </c>
      <c r="AG156" s="157">
        <f t="shared" si="55"/>
        <v>1.9293865723643522</v>
      </c>
      <c r="AH156" s="157">
        <f t="shared" si="55"/>
        <v>1.9615469131425598</v>
      </c>
      <c r="AI156" s="157">
        <f t="shared" si="55"/>
        <v>1.993716284499421</v>
      </c>
      <c r="AJ156" s="157">
        <f t="shared" si="55"/>
        <v>2.0255402781361598</v>
      </c>
      <c r="AK156" s="157">
        <f t="shared" si="55"/>
        <v>2.0565523936615286</v>
      </c>
      <c r="AL156" s="157">
        <f t="shared" si="55"/>
        <v>2.0890437611166046</v>
      </c>
      <c r="AM156" s="157">
        <f t="shared" si="55"/>
        <v>2.1247554340916017</v>
      </c>
      <c r="AN156" s="157">
        <f t="shared" si="55"/>
        <v>2.1597285768986501</v>
      </c>
      <c r="AO156" s="157">
        <f t="shared" si="55"/>
        <v>2.1940043625895567</v>
      </c>
      <c r="AP156" s="157">
        <f t="shared" si="55"/>
        <v>2.2276203247340103</v>
      </c>
      <c r="AQ156" s="157">
        <f t="shared" si="55"/>
        <v>2.2606107900002677</v>
      </c>
      <c r="AR156" s="157">
        <f t="shared" si="55"/>
        <v>2.3004439159050918</v>
      </c>
      <c r="AS156" s="157">
        <f t="shared" si="55"/>
        <v>2.3394289115449518</v>
      </c>
      <c r="AT156" s="157">
        <f t="shared" si="55"/>
        <v>2.3776144073057681</v>
      </c>
      <c r="AU156" s="157">
        <f t="shared" si="55"/>
        <v>2.4150446167807016</v>
      </c>
      <c r="AV156" s="157">
        <f t="shared" si="55"/>
        <v>2.4544643552994319</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9.0318289814154848</v>
      </c>
      <c r="T157" s="157">
        <f t="shared" si="55"/>
        <v>9.0437430430623582</v>
      </c>
      <c r="U157" s="157">
        <f t="shared" si="55"/>
        <v>9.0527202567763592</v>
      </c>
      <c r="V157" s="157">
        <f t="shared" si="55"/>
        <v>9.0630609208786286</v>
      </c>
      <c r="W157" s="157">
        <f t="shared" si="55"/>
        <v>9.1079808619299882</v>
      </c>
      <c r="X157" s="157">
        <f t="shared" si="55"/>
        <v>9.1553866633276471</v>
      </c>
      <c r="Y157" s="157">
        <f t="shared" si="55"/>
        <v>9.210974386932719</v>
      </c>
      <c r="Z157" s="157">
        <f t="shared" si="55"/>
        <v>9.2750189641120038</v>
      </c>
      <c r="AA157" s="157">
        <f t="shared" si="55"/>
        <v>9.3614697710346935</v>
      </c>
      <c r="AB157" s="157">
        <f t="shared" si="55"/>
        <v>9.457134113994071</v>
      </c>
      <c r="AC157" s="157">
        <f t="shared" si="55"/>
        <v>9.6432679280960194</v>
      </c>
      <c r="AD157" s="157">
        <f t="shared" si="55"/>
        <v>9.8234303716864435</v>
      </c>
      <c r="AE157" s="157">
        <f t="shared" si="55"/>
        <v>10.009647716331731</v>
      </c>
      <c r="AF157" s="157">
        <f t="shared" si="55"/>
        <v>10.196881959352057</v>
      </c>
      <c r="AG157" s="157">
        <f t="shared" ref="K157:AV159" si="57">AG98*AG$34/1000</f>
        <v>10.369661312291797</v>
      </c>
      <c r="AH157" s="157">
        <f t="shared" si="57"/>
        <v>10.542509950472805</v>
      </c>
      <c r="AI157" s="157">
        <f t="shared" si="57"/>
        <v>10.715407124309358</v>
      </c>
      <c r="AJ157" s="157">
        <f t="shared" si="57"/>
        <v>10.886448034588481</v>
      </c>
      <c r="AK157" s="157">
        <f t="shared" si="57"/>
        <v>11.053125433084965</v>
      </c>
      <c r="AL157" s="157">
        <f t="shared" si="57"/>
        <v>11.227753203853306</v>
      </c>
      <c r="AM157" s="157">
        <f t="shared" si="57"/>
        <v>11.419688795688716</v>
      </c>
      <c r="AN157" s="157">
        <f t="shared" si="57"/>
        <v>11.60765509084702</v>
      </c>
      <c r="AO157" s="157">
        <f t="shared" si="57"/>
        <v>11.791873377590791</v>
      </c>
      <c r="AP157" s="157">
        <f t="shared" si="57"/>
        <v>11.972545383459288</v>
      </c>
      <c r="AQ157" s="157">
        <f t="shared" si="57"/>
        <v>12.149855600212165</v>
      </c>
      <c r="AR157" s="157">
        <f t="shared" si="57"/>
        <v>12.363942310754949</v>
      </c>
      <c r="AS157" s="157">
        <f t="shared" si="57"/>
        <v>12.573470669061662</v>
      </c>
      <c r="AT157" s="157">
        <f t="shared" si="57"/>
        <v>12.778702043506431</v>
      </c>
      <c r="AU157" s="157">
        <f t="shared" si="57"/>
        <v>12.979874064014254</v>
      </c>
      <c r="AV157" s="157">
        <f t="shared" si="57"/>
        <v>13.191738986945385</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3.120944298568888</v>
      </c>
      <c r="T158" s="157">
        <f t="shared" si="57"/>
        <v>3.1250611970228026</v>
      </c>
      <c r="U158" s="157">
        <f t="shared" si="57"/>
        <v>3.1281632690411487</v>
      </c>
      <c r="V158" s="157">
        <f t="shared" si="57"/>
        <v>3.1317364807062282</v>
      </c>
      <c r="W158" s="157">
        <f t="shared" si="57"/>
        <v>3.1472585454181217</v>
      </c>
      <c r="X158" s="157">
        <f t="shared" si="57"/>
        <v>3.1636395980150596</v>
      </c>
      <c r="Y158" s="157">
        <f t="shared" si="57"/>
        <v>3.182847910020596</v>
      </c>
      <c r="Z158" s="157">
        <f t="shared" si="57"/>
        <v>3.2049784838404971</v>
      </c>
      <c r="AA158" s="157">
        <f t="shared" si="57"/>
        <v>3.2348515199140575</v>
      </c>
      <c r="AB158" s="157">
        <f t="shared" si="57"/>
        <v>3.2679082890745175</v>
      </c>
      <c r="AC158" s="157">
        <f t="shared" si="57"/>
        <v>3.3322267418582991</v>
      </c>
      <c r="AD158" s="157">
        <f t="shared" si="57"/>
        <v>3.3944817903425819</v>
      </c>
      <c r="AE158" s="157">
        <f t="shared" si="57"/>
        <v>3.4588291070667148</v>
      </c>
      <c r="AF158" s="157">
        <f t="shared" si="57"/>
        <v>3.5235278125507912</v>
      </c>
      <c r="AG158" s="157">
        <f t="shared" si="57"/>
        <v>3.5832316374989026</v>
      </c>
      <c r="AH158" s="157">
        <f t="shared" si="57"/>
        <v>3.6429594039298685</v>
      </c>
      <c r="AI158" s="157">
        <f t="shared" si="57"/>
        <v>3.702703941834006</v>
      </c>
      <c r="AJ158" s="157">
        <f t="shared" si="57"/>
        <v>3.7618070487303017</v>
      </c>
      <c r="AK158" s="157">
        <f t="shared" si="57"/>
        <v>3.8194023461621147</v>
      </c>
      <c r="AL158" s="157">
        <f t="shared" si="57"/>
        <v>3.8797448910301235</v>
      </c>
      <c r="AM158" s="157">
        <f t="shared" si="57"/>
        <v>3.9460681454079194</v>
      </c>
      <c r="AN158" s="157">
        <f t="shared" si="57"/>
        <v>4.0110198111673707</v>
      </c>
      <c r="AO158" s="157">
        <f t="shared" si="57"/>
        <v>4.074676354364561</v>
      </c>
      <c r="AP158" s="157">
        <f t="shared" si="57"/>
        <v>4.1371074818567379</v>
      </c>
      <c r="AQ158" s="157">
        <f t="shared" si="57"/>
        <v>4.1983769446855357</v>
      </c>
      <c r="AR158" s="157">
        <f t="shared" si="57"/>
        <v>4.2723545078172904</v>
      </c>
      <c r="AS158" s="157">
        <f t="shared" si="57"/>
        <v>4.3447569344566128</v>
      </c>
      <c r="AT158" s="157">
        <f t="shared" si="57"/>
        <v>4.415674540323467</v>
      </c>
      <c r="AU158" s="157">
        <f t="shared" si="57"/>
        <v>4.4851894383277768</v>
      </c>
      <c r="AV158" s="157">
        <f t="shared" si="57"/>
        <v>4.5583992637849713</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3.4321878067921485</v>
      </c>
      <c r="T159" s="157">
        <f t="shared" si="57"/>
        <v>3.4068677841662072</v>
      </c>
      <c r="U159" s="157">
        <f t="shared" si="57"/>
        <v>3.3797833477466157</v>
      </c>
      <c r="V159" s="157">
        <f t="shared" si="57"/>
        <v>3.3525355182482555</v>
      </c>
      <c r="W159" s="157">
        <f t="shared" si="57"/>
        <v>3.3372604556834986</v>
      </c>
      <c r="X159" s="157">
        <f t="shared" si="57"/>
        <v>3.32192157617401</v>
      </c>
      <c r="Y159" s="157">
        <f t="shared" si="57"/>
        <v>3.3085079310832546</v>
      </c>
      <c r="Z159" s="157">
        <f t="shared" si="57"/>
        <v>3.2969943653422087</v>
      </c>
      <c r="AA159" s="157">
        <f t="shared" si="57"/>
        <v>3.2921552970644639</v>
      </c>
      <c r="AB159" s="157">
        <f t="shared" si="57"/>
        <v>3.2891033303316521</v>
      </c>
      <c r="AC159" s="157">
        <f t="shared" si="57"/>
        <v>3.3538389405567566</v>
      </c>
      <c r="AD159" s="157">
        <f t="shared" si="57"/>
        <v>3.4164977636284415</v>
      </c>
      <c r="AE159" s="157">
        <f t="shared" si="57"/>
        <v>3.4812624250000095</v>
      </c>
      <c r="AF159" s="157">
        <f t="shared" si="57"/>
        <v>3.5463807541732217</v>
      </c>
      <c r="AG159" s="157">
        <f t="shared" si="57"/>
        <v>3.6064718069505886</v>
      </c>
      <c r="AH159" s="157">
        <f t="shared" si="57"/>
        <v>3.6665869564907845</v>
      </c>
      <c r="AI159" s="157">
        <f t="shared" si="57"/>
        <v>3.7267189862807868</v>
      </c>
      <c r="AJ159" s="157">
        <f t="shared" si="57"/>
        <v>3.786205424861536</v>
      </c>
      <c r="AK159" s="157">
        <f t="shared" si="57"/>
        <v>3.844174274607949</v>
      </c>
      <c r="AL159" s="157">
        <f t="shared" si="57"/>
        <v>3.9049081899230158</v>
      </c>
      <c r="AM159" s="157">
        <f t="shared" si="57"/>
        <v>3.97166160450988</v>
      </c>
      <c r="AN159" s="157">
        <f t="shared" si="57"/>
        <v>4.0370345346114469</v>
      </c>
      <c r="AO159" s="157">
        <f t="shared" si="57"/>
        <v>4.1011039422283213</v>
      </c>
      <c r="AP159" s="157">
        <f t="shared" si="57"/>
        <v>4.163939986323375</v>
      </c>
      <c r="AQ159" s="157">
        <f t="shared" si="57"/>
        <v>4.225606831415563</v>
      </c>
      <c r="AR159" s="157">
        <f t="shared" si="57"/>
        <v>4.3000641991697179</v>
      </c>
      <c r="AS159" s="157">
        <f t="shared" si="57"/>
        <v>4.3729362143910899</v>
      </c>
      <c r="AT159" s="157">
        <f t="shared" si="57"/>
        <v>4.4443137785704927</v>
      </c>
      <c r="AU159" s="157">
        <f t="shared" si="57"/>
        <v>4.5142795371868072</v>
      </c>
      <c r="AV159" s="157">
        <f t="shared" si="57"/>
        <v>4.5879641878636024</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90.970932933512472</v>
      </c>
      <c r="T162" s="157">
        <f t="shared" si="61"/>
        <v>88.631299451338464</v>
      </c>
      <c r="U162" s="157">
        <f t="shared" si="61"/>
        <v>86.320971644900254</v>
      </c>
      <c r="V162" s="157">
        <f t="shared" si="61"/>
        <v>84.039949514197829</v>
      </c>
      <c r="W162" s="157">
        <f t="shared" si="61"/>
        <v>81.78823305923116</v>
      </c>
      <c r="X162" s="157">
        <f t="shared" si="61"/>
        <v>79.565822280000319</v>
      </c>
      <c r="Y162" s="157">
        <f t="shared" si="61"/>
        <v>77.372717176505247</v>
      </c>
      <c r="Z162" s="157">
        <f t="shared" si="61"/>
        <v>75.208917748745961</v>
      </c>
      <c r="AA162" s="157">
        <f t="shared" si="61"/>
        <v>73.074423996722473</v>
      </c>
      <c r="AB162" s="157">
        <f t="shared" si="61"/>
        <v>70.969235920434755</v>
      </c>
      <c r="AC162" s="157">
        <f t="shared" si="61"/>
        <v>70.15349757652173</v>
      </c>
      <c r="AD162" s="157">
        <f t="shared" si="61"/>
        <v>69.337759232608676</v>
      </c>
      <c r="AE162" s="157">
        <f t="shared" si="61"/>
        <v>68.522020888695636</v>
      </c>
      <c r="AF162" s="157">
        <f t="shared" si="61"/>
        <v>67.706282544782596</v>
      </c>
      <c r="AG162" s="157">
        <f t="shared" si="61"/>
        <v>66.890544200869556</v>
      </c>
      <c r="AH162" s="157">
        <f t="shared" si="61"/>
        <v>66.074805856956502</v>
      </c>
      <c r="AI162" s="157">
        <f t="shared" si="61"/>
        <v>65.259067513043448</v>
      </c>
      <c r="AJ162" s="157">
        <f t="shared" si="61"/>
        <v>64.443329169130408</v>
      </c>
      <c r="AK162" s="157">
        <f t="shared" si="61"/>
        <v>63.627590825217368</v>
      </c>
      <c r="AL162" s="157">
        <f t="shared" si="61"/>
        <v>62.811852481304328</v>
      </c>
      <c r="AM162" s="157">
        <f t="shared" si="61"/>
        <v>61.996114137391274</v>
      </c>
      <c r="AN162" s="157">
        <f t="shared" si="61"/>
        <v>61.180375793478234</v>
      </c>
      <c r="AO162" s="157">
        <f t="shared" si="61"/>
        <v>60.364637449565194</v>
      </c>
      <c r="AP162" s="157">
        <f t="shared" si="61"/>
        <v>59.54889910565214</v>
      </c>
      <c r="AQ162" s="157">
        <f t="shared" si="61"/>
        <v>58.7331607617391</v>
      </c>
      <c r="AR162" s="157">
        <f t="shared" si="61"/>
        <v>57.91742241782606</v>
      </c>
      <c r="AS162" s="157">
        <f t="shared" si="61"/>
        <v>57.101684073913006</v>
      </c>
      <c r="AT162" s="157">
        <f t="shared" si="61"/>
        <v>56.285945729999973</v>
      </c>
      <c r="AU162" s="157">
        <f t="shared" si="61"/>
        <v>55.470207386086926</v>
      </c>
      <c r="AV162" s="157">
        <f t="shared" si="61"/>
        <v>54.654469042173886</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8.4774872566000212</v>
      </c>
      <c r="T163" s="157">
        <f t="shared" si="61"/>
        <v>8.060414094714238</v>
      </c>
      <c r="U163" s="157">
        <f t="shared" si="61"/>
        <v>7.6502623223645179</v>
      </c>
      <c r="V163" s="157">
        <f t="shared" si="61"/>
        <v>7.2470319395508556</v>
      </c>
      <c r="W163" s="157">
        <f t="shared" si="61"/>
        <v>6.8507229462732528</v>
      </c>
      <c r="X163" s="157">
        <f t="shared" si="61"/>
        <v>6.4613353425317124</v>
      </c>
      <c r="Y163" s="157">
        <f t="shared" si="61"/>
        <v>6.0788691283262315</v>
      </c>
      <c r="Z163" s="157">
        <f t="shared" si="61"/>
        <v>5.7033243036568111</v>
      </c>
      <c r="AA163" s="157">
        <f t="shared" si="61"/>
        <v>5.3347008685234503</v>
      </c>
      <c r="AB163" s="157">
        <f t="shared" si="61"/>
        <v>4.9729988229261481</v>
      </c>
      <c r="AC163" s="157">
        <f t="shared" si="61"/>
        <v>4.9158379169155033</v>
      </c>
      <c r="AD163" s="157">
        <f t="shared" si="61"/>
        <v>4.8586770109048576</v>
      </c>
      <c r="AE163" s="157">
        <f t="shared" si="61"/>
        <v>4.8015161048942128</v>
      </c>
      <c r="AF163" s="157">
        <f t="shared" si="61"/>
        <v>4.7443551988835662</v>
      </c>
      <c r="AG163" s="157">
        <f t="shared" si="61"/>
        <v>4.6871942928729213</v>
      </c>
      <c r="AH163" s="157">
        <f t="shared" si="61"/>
        <v>4.6300333868622756</v>
      </c>
      <c r="AI163" s="157">
        <f t="shared" si="61"/>
        <v>4.5728724808516299</v>
      </c>
      <c r="AJ163" s="157">
        <f t="shared" si="61"/>
        <v>4.5157115748409851</v>
      </c>
      <c r="AK163" s="157">
        <f t="shared" si="61"/>
        <v>4.4585506688303393</v>
      </c>
      <c r="AL163" s="157">
        <f t="shared" si="61"/>
        <v>4.4013897628196936</v>
      </c>
      <c r="AM163" s="157">
        <f t="shared" si="61"/>
        <v>4.3442288568090479</v>
      </c>
      <c r="AN163" s="157">
        <f t="shared" si="61"/>
        <v>4.2870679507984031</v>
      </c>
      <c r="AO163" s="157">
        <f t="shared" si="61"/>
        <v>4.2299070447877574</v>
      </c>
      <c r="AP163" s="157">
        <f t="shared" si="61"/>
        <v>4.1727461387771116</v>
      </c>
      <c r="AQ163" s="157">
        <f t="shared" si="61"/>
        <v>4.1155852327664659</v>
      </c>
      <c r="AR163" s="157">
        <f t="shared" si="61"/>
        <v>4.0584243267558211</v>
      </c>
      <c r="AS163" s="157">
        <f t="shared" si="61"/>
        <v>4.0012634207451754</v>
      </c>
      <c r="AT163" s="157">
        <f t="shared" si="61"/>
        <v>3.9441025147345306</v>
      </c>
      <c r="AU163" s="157">
        <f t="shared" si="61"/>
        <v>3.8869416087238853</v>
      </c>
      <c r="AV163" s="157">
        <f t="shared" si="61"/>
        <v>3.8297807027132396</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6.2529524880602789</v>
      </c>
      <c r="T164" s="157">
        <f t="shared" si="61"/>
        <v>6.1034913822622006</v>
      </c>
      <c r="U164" s="157">
        <f t="shared" si="61"/>
        <v>5.9558055645493324</v>
      </c>
      <c r="V164" s="157">
        <f t="shared" si="61"/>
        <v>5.8098950349216727</v>
      </c>
      <c r="W164" s="157">
        <f t="shared" si="61"/>
        <v>5.6657597933792223</v>
      </c>
      <c r="X164" s="157">
        <f t="shared" si="61"/>
        <v>5.523399839921983</v>
      </c>
      <c r="Y164" s="157">
        <f t="shared" si="61"/>
        <v>5.3828151745499531</v>
      </c>
      <c r="Z164" s="157">
        <f t="shared" si="61"/>
        <v>5.2440057972631315</v>
      </c>
      <c r="AA164" s="157">
        <f t="shared" si="61"/>
        <v>5.1069717080615193</v>
      </c>
      <c r="AB164" s="157">
        <f t="shared" si="61"/>
        <v>4.9717129069451165</v>
      </c>
      <c r="AC164" s="157">
        <f t="shared" si="61"/>
        <v>4.9145667815779328</v>
      </c>
      <c r="AD164" s="157">
        <f t="shared" si="61"/>
        <v>4.8574206562107456</v>
      </c>
      <c r="AE164" s="157">
        <f t="shared" si="61"/>
        <v>4.800274530843561</v>
      </c>
      <c r="AF164" s="157">
        <f t="shared" si="61"/>
        <v>4.7431284054763756</v>
      </c>
      <c r="AG164" s="157">
        <f t="shared" si="61"/>
        <v>4.6859822801091902</v>
      </c>
      <c r="AH164" s="157">
        <f t="shared" si="61"/>
        <v>4.6288361547420056</v>
      </c>
      <c r="AI164" s="157">
        <f t="shared" si="61"/>
        <v>4.5716900293748193</v>
      </c>
      <c r="AJ164" s="157">
        <f t="shared" si="61"/>
        <v>4.5145439040076347</v>
      </c>
      <c r="AK164" s="157">
        <f t="shared" si="61"/>
        <v>4.4573977786404493</v>
      </c>
      <c r="AL164" s="157">
        <f t="shared" si="61"/>
        <v>4.4002516532732638</v>
      </c>
      <c r="AM164" s="157">
        <f t="shared" si="61"/>
        <v>4.3431055279060784</v>
      </c>
      <c r="AN164" s="157">
        <f t="shared" si="61"/>
        <v>4.285959402538893</v>
      </c>
      <c r="AO164" s="157">
        <f t="shared" si="61"/>
        <v>4.2288132771717075</v>
      </c>
      <c r="AP164" s="157">
        <f t="shared" si="61"/>
        <v>4.1716671518045221</v>
      </c>
      <c r="AQ164" s="157">
        <f t="shared" si="61"/>
        <v>4.1145210264373375</v>
      </c>
      <c r="AR164" s="157">
        <f t="shared" si="61"/>
        <v>4.0573749010701521</v>
      </c>
      <c r="AS164" s="157">
        <f t="shared" si="61"/>
        <v>4.0002287757029666</v>
      </c>
      <c r="AT164" s="157">
        <f t="shared" si="61"/>
        <v>3.9430826503357816</v>
      </c>
      <c r="AU164" s="157">
        <f t="shared" si="61"/>
        <v>3.8859365249685962</v>
      </c>
      <c r="AV164" s="157">
        <f t="shared" si="61"/>
        <v>3.8287903996014108</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79.165717041938322</v>
      </c>
      <c r="T165" s="157">
        <f t="shared" si="61"/>
        <v>77.129695685897005</v>
      </c>
      <c r="U165" s="157">
        <f t="shared" si="61"/>
        <v>75.119177034491244</v>
      </c>
      <c r="V165" s="157">
        <f t="shared" si="61"/>
        <v>73.134161087720997</v>
      </c>
      <c r="W165" s="157">
        <f t="shared" si="61"/>
        <v>71.174647845586279</v>
      </c>
      <c r="X165" s="157">
        <f t="shared" si="61"/>
        <v>69.240637308087116</v>
      </c>
      <c r="Y165" s="157">
        <f t="shared" si="61"/>
        <v>67.332129475223468</v>
      </c>
      <c r="Z165" s="157">
        <f t="shared" si="61"/>
        <v>65.449124346995362</v>
      </c>
      <c r="AA165" s="157">
        <f t="shared" si="61"/>
        <v>63.591621923402776</v>
      </c>
      <c r="AB165" s="157">
        <f t="shared" si="61"/>
        <v>61.759622204445748</v>
      </c>
      <c r="AC165" s="157">
        <f t="shared" si="61"/>
        <v>61.049741489452131</v>
      </c>
      <c r="AD165" s="157">
        <f t="shared" si="61"/>
        <v>60.339860774458487</v>
      </c>
      <c r="AE165" s="157">
        <f t="shared" si="61"/>
        <v>59.62998005946487</v>
      </c>
      <c r="AF165" s="157">
        <f t="shared" si="61"/>
        <v>58.920099344471232</v>
      </c>
      <c r="AG165" s="157">
        <f t="shared" si="61"/>
        <v>58.210218629477602</v>
      </c>
      <c r="AH165" s="157">
        <f t="shared" si="61"/>
        <v>57.500337914483971</v>
      </c>
      <c r="AI165" s="157">
        <f t="shared" si="61"/>
        <v>56.790457199490334</v>
      </c>
      <c r="AJ165" s="157">
        <f t="shared" si="61"/>
        <v>56.08057648449671</v>
      </c>
      <c r="AK165" s="157">
        <f t="shared" si="61"/>
        <v>55.370695769503079</v>
      </c>
      <c r="AL165" s="157">
        <f t="shared" si="61"/>
        <v>54.660815054509449</v>
      </c>
      <c r="AM165" s="157">
        <f t="shared" si="61"/>
        <v>53.950934339515818</v>
      </c>
      <c r="AN165" s="157">
        <f t="shared" si="61"/>
        <v>53.241053624522188</v>
      </c>
      <c r="AO165" s="157">
        <f t="shared" si="61"/>
        <v>52.531172909528557</v>
      </c>
      <c r="AP165" s="157">
        <f t="shared" si="61"/>
        <v>51.821292194534927</v>
      </c>
      <c r="AQ165" s="157">
        <f t="shared" si="61"/>
        <v>51.111411479541296</v>
      </c>
      <c r="AR165" s="157">
        <f t="shared" si="61"/>
        <v>50.401530764547672</v>
      </c>
      <c r="AS165" s="157">
        <f t="shared" si="61"/>
        <v>49.691650049554035</v>
      </c>
      <c r="AT165" s="157">
        <f t="shared" si="61"/>
        <v>48.981769334560411</v>
      </c>
      <c r="AU165" s="157">
        <f t="shared" si="61"/>
        <v>48.271888619566781</v>
      </c>
      <c r="AV165" s="157">
        <f t="shared" si="61"/>
        <v>47.56200790457315</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19.258180499183087</v>
      </c>
      <c r="T166" s="157">
        <f t="shared" si="61"/>
        <v>18.762889504041041</v>
      </c>
      <c r="U166" s="157">
        <f t="shared" si="61"/>
        <v>18.273802402546906</v>
      </c>
      <c r="V166" s="157">
        <f t="shared" si="61"/>
        <v>17.790919194700678</v>
      </c>
      <c r="W166" s="157">
        <f t="shared" si="61"/>
        <v>17.314239880502353</v>
      </c>
      <c r="X166" s="157">
        <f t="shared" si="61"/>
        <v>16.843764459951934</v>
      </c>
      <c r="Y166" s="157">
        <f t="shared" si="61"/>
        <v>16.379492933049423</v>
      </c>
      <c r="Z166" s="157">
        <f t="shared" si="61"/>
        <v>15.921425299794818</v>
      </c>
      <c r="AA166" s="157">
        <f t="shared" si="61"/>
        <v>15.469561560188119</v>
      </c>
      <c r="AB166" s="157">
        <f t="shared" si="61"/>
        <v>15.023901714229336</v>
      </c>
      <c r="AC166" s="157">
        <f t="shared" si="61"/>
        <v>14.851213188778427</v>
      </c>
      <c r="AD166" s="157">
        <f t="shared" si="61"/>
        <v>14.678524663327513</v>
      </c>
      <c r="AE166" s="157">
        <f t="shared" si="61"/>
        <v>14.505836137876603</v>
      </c>
      <c r="AF166" s="157">
        <f t="shared" si="61"/>
        <v>14.333147612425687</v>
      </c>
      <c r="AG166" s="157">
        <f t="shared" si="61"/>
        <v>14.160459086974777</v>
      </c>
      <c r="AH166" s="157">
        <f t="shared" si="61"/>
        <v>13.987770561523865</v>
      </c>
      <c r="AI166" s="157">
        <f t="shared" si="61"/>
        <v>13.815082036072951</v>
      </c>
      <c r="AJ166" s="157">
        <f t="shared" si="61"/>
        <v>13.642393510622041</v>
      </c>
      <c r="AK166" s="157">
        <f t="shared" si="61"/>
        <v>13.469704985171129</v>
      </c>
      <c r="AL166" s="157">
        <f t="shared" si="61"/>
        <v>13.297016459720217</v>
      </c>
      <c r="AM166" s="157">
        <f t="shared" si="61"/>
        <v>13.124327934269305</v>
      </c>
      <c r="AN166" s="157">
        <f t="shared" si="61"/>
        <v>12.951639408818391</v>
      </c>
      <c r="AO166" s="157">
        <f t="shared" si="61"/>
        <v>12.778950883367479</v>
      </c>
      <c r="AP166" s="157">
        <f t="shared" si="61"/>
        <v>12.606262357916567</v>
      </c>
      <c r="AQ166" s="157">
        <f t="shared" si="61"/>
        <v>12.433573832465655</v>
      </c>
      <c r="AR166" s="157">
        <f t="shared" si="61"/>
        <v>12.260885307014744</v>
      </c>
      <c r="AS166" s="157">
        <f t="shared" si="61"/>
        <v>12.088196781563829</v>
      </c>
      <c r="AT166" s="157">
        <f t="shared" si="61"/>
        <v>11.91550825611292</v>
      </c>
      <c r="AU166" s="157">
        <f t="shared" si="61"/>
        <v>11.742819730662008</v>
      </c>
      <c r="AV166" s="157">
        <f t="shared" si="61"/>
        <v>11.570131205211096</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7.242929228706644</v>
      </c>
      <c r="T167" s="157">
        <f t="shared" si="61"/>
        <v>7.00126876722</v>
      </c>
      <c r="U167" s="157">
        <f t="shared" si="61"/>
        <v>6.7631075327232715</v>
      </c>
      <c r="V167" s="157">
        <f t="shared" si="61"/>
        <v>6.5284455252164575</v>
      </c>
      <c r="W167" s="157">
        <f t="shared" si="61"/>
        <v>6.2972827446995563</v>
      </c>
      <c r="X167" s="157">
        <f t="shared" si="61"/>
        <v>6.0696191911725714</v>
      </c>
      <c r="Y167" s="157">
        <f t="shared" si="61"/>
        <v>5.8454548646355002</v>
      </c>
      <c r="Z167" s="157">
        <f t="shared" si="61"/>
        <v>5.6247897650883454</v>
      </c>
      <c r="AA167" s="157">
        <f t="shared" si="61"/>
        <v>5.4076238925311042</v>
      </c>
      <c r="AB167" s="157">
        <f t="shared" si="61"/>
        <v>5.1939572469637811</v>
      </c>
      <c r="AC167" s="157">
        <f t="shared" si="61"/>
        <v>5.1342565889527041</v>
      </c>
      <c r="AD167" s="157">
        <f t="shared" si="61"/>
        <v>5.0745559309416253</v>
      </c>
      <c r="AE167" s="157">
        <f t="shared" si="61"/>
        <v>5.0148552729305473</v>
      </c>
      <c r="AF167" s="157">
        <f t="shared" si="61"/>
        <v>4.9551546149194694</v>
      </c>
      <c r="AG167" s="157">
        <f t="shared" si="61"/>
        <v>4.8954539569083915</v>
      </c>
      <c r="AH167" s="157">
        <f t="shared" si="61"/>
        <v>4.8357532988973135</v>
      </c>
      <c r="AI167" s="157">
        <f t="shared" si="61"/>
        <v>4.7760526408862356</v>
      </c>
      <c r="AJ167" s="157">
        <f t="shared" si="61"/>
        <v>4.7163519828751577</v>
      </c>
      <c r="AK167" s="157">
        <f t="shared" si="61"/>
        <v>4.6566513248640797</v>
      </c>
      <c r="AL167" s="157">
        <f t="shared" si="61"/>
        <v>4.5969506668530009</v>
      </c>
      <c r="AM167" s="157">
        <f t="shared" si="61"/>
        <v>4.537250008841923</v>
      </c>
      <c r="AN167" s="157">
        <f t="shared" si="61"/>
        <v>4.477549350830845</v>
      </c>
      <c r="AO167" s="157">
        <f t="shared" si="61"/>
        <v>4.4178486928197671</v>
      </c>
      <c r="AP167" s="157">
        <f t="shared" si="61"/>
        <v>4.3581480348086892</v>
      </c>
      <c r="AQ167" s="157">
        <f t="shared" si="61"/>
        <v>4.2984473767976104</v>
      </c>
      <c r="AR167" s="157">
        <f t="shared" si="61"/>
        <v>4.2387467187865342</v>
      </c>
      <c r="AS167" s="157">
        <f t="shared" si="61"/>
        <v>4.1790460607754545</v>
      </c>
      <c r="AT167" s="157">
        <f t="shared" si="61"/>
        <v>4.1193454027643774</v>
      </c>
      <c r="AU167" s="157">
        <f t="shared" si="61"/>
        <v>4.0596447447532995</v>
      </c>
      <c r="AV167" s="157">
        <f t="shared" si="61"/>
        <v>3.9999440867422211</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12.821182149929825</v>
      </c>
      <c r="T170" s="157">
        <f t="shared" si="63"/>
        <v>12.455832611599305</v>
      </c>
      <c r="U170" s="157">
        <f t="shared" si="63"/>
        <v>12.095362979744623</v>
      </c>
      <c r="V170" s="157">
        <f t="shared" si="63"/>
        <v>11.739773254365771</v>
      </c>
      <c r="W170" s="157">
        <f t="shared" si="63"/>
        <v>11.38906343546275</v>
      </c>
      <c r="X170" s="157">
        <f t="shared" si="63"/>
        <v>11.043233523035568</v>
      </c>
      <c r="Y170" s="157">
        <f t="shared" si="63"/>
        <v>10.702283517084215</v>
      </c>
      <c r="Z170" s="157">
        <f t="shared" si="63"/>
        <v>10.366213417608696</v>
      </c>
      <c r="AA170" s="157">
        <f t="shared" si="63"/>
        <v>10.035023224609011</v>
      </c>
      <c r="AB170" s="157">
        <f t="shared" si="63"/>
        <v>9.7087129380851636</v>
      </c>
      <c r="AC170" s="157">
        <f t="shared" si="63"/>
        <v>9.5971185364979785</v>
      </c>
      <c r="AD170" s="157">
        <f t="shared" si="63"/>
        <v>9.4855241349107917</v>
      </c>
      <c r="AE170" s="157">
        <f t="shared" si="63"/>
        <v>9.3739297333236067</v>
      </c>
      <c r="AF170" s="157">
        <f t="shared" si="63"/>
        <v>9.2623353317364199</v>
      </c>
      <c r="AG170" s="157">
        <f t="shared" si="63"/>
        <v>9.1507409301492348</v>
      </c>
      <c r="AH170" s="157">
        <f t="shared" si="63"/>
        <v>9.039146528562048</v>
      </c>
      <c r="AI170" s="157">
        <f t="shared" si="63"/>
        <v>8.9275521269748612</v>
      </c>
      <c r="AJ170" s="157">
        <f t="shared" si="63"/>
        <v>8.8159577253876762</v>
      </c>
      <c r="AK170" s="157">
        <f t="shared" si="63"/>
        <v>8.7043633238004912</v>
      </c>
      <c r="AL170" s="157">
        <f t="shared" si="63"/>
        <v>8.5927689222133044</v>
      </c>
      <c r="AM170" s="157">
        <f t="shared" si="63"/>
        <v>8.4811745206261193</v>
      </c>
      <c r="AN170" s="157">
        <f t="shared" si="63"/>
        <v>8.3695801190389325</v>
      </c>
      <c r="AO170" s="157">
        <f t="shared" si="63"/>
        <v>8.2579857174517457</v>
      </c>
      <c r="AP170" s="157">
        <f t="shared" si="63"/>
        <v>8.1463913158645607</v>
      </c>
      <c r="AQ170" s="157">
        <f t="shared" si="63"/>
        <v>8.0347969142773739</v>
      </c>
      <c r="AR170" s="157">
        <f t="shared" si="63"/>
        <v>7.9232025126901897</v>
      </c>
      <c r="AS170" s="157">
        <f t="shared" si="63"/>
        <v>7.8116081111030029</v>
      </c>
      <c r="AT170" s="157">
        <f t="shared" si="63"/>
        <v>7.7000137095158179</v>
      </c>
      <c r="AU170" s="157">
        <f t="shared" si="63"/>
        <v>7.5884193079286311</v>
      </c>
      <c r="AV170" s="157">
        <f t="shared" si="63"/>
        <v>7.476824906341446</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6.4395314482346349</v>
      </c>
      <c r="T186" s="157">
        <f t="shared" si="70"/>
        <v>8.3369653560616861</v>
      </c>
      <c r="U186" s="157">
        <f t="shared" si="70"/>
        <v>10.161021666193076</v>
      </c>
      <c r="V186" s="157">
        <f>INDEX(V$49:V$52,MATCH($I$185,$B$49:$B$52,0),1)*INDEX(V$81:V$89,MATCH($B186,$B$81:$B$89,0))*INDEX(V$116:V$124,MATCH($B186,$B$116:$B$124,0))/1000</f>
        <v>11.957446549090781</v>
      </c>
      <c r="W186" s="157">
        <f t="shared" si="70"/>
        <v>14.075184499372595</v>
      </c>
      <c r="X186" s="157">
        <f t="shared" si="70"/>
        <v>16.171145051758433</v>
      </c>
      <c r="Y186" s="157">
        <f t="shared" si="70"/>
        <v>18.303405781475188</v>
      </c>
      <c r="Z186" s="157">
        <f t="shared" ref="Z186:AO194" si="71">INDEX(Z$49:Z$52,MATCH($I$185,$B$49:$B$52,0),1)*INDEX(Z$81:Z$89,MATCH($B186,$B$81:$B$89,0))*INDEX(Z$116:Z$124,MATCH($B186,$B$116:$B$124,0))/1000</f>
        <v>20.472453279133898</v>
      </c>
      <c r="AA186" s="157">
        <f t="shared" si="71"/>
        <v>22.81866828861909</v>
      </c>
      <c r="AB186" s="157">
        <f t="shared" si="71"/>
        <v>25.202172877251986</v>
      </c>
      <c r="AC186" s="157">
        <f t="shared" si="71"/>
        <v>25.202172877251986</v>
      </c>
      <c r="AD186" s="157">
        <f t="shared" si="71"/>
        <v>25.202172877251986</v>
      </c>
      <c r="AE186" s="157">
        <f t="shared" si="71"/>
        <v>25.202172877251986</v>
      </c>
      <c r="AF186" s="157">
        <f t="shared" si="71"/>
        <v>25.202172877251986</v>
      </c>
      <c r="AG186" s="157">
        <f t="shared" si="71"/>
        <v>25.202172877251986</v>
      </c>
      <c r="AH186" s="157">
        <f t="shared" si="71"/>
        <v>25.202172877251986</v>
      </c>
      <c r="AI186" s="157">
        <f t="shared" si="71"/>
        <v>25.202172877251986</v>
      </c>
      <c r="AJ186" s="157">
        <f t="shared" si="71"/>
        <v>25.202172877251986</v>
      </c>
      <c r="AK186" s="157">
        <f t="shared" si="71"/>
        <v>25.202172877251986</v>
      </c>
      <c r="AL186" s="157">
        <f t="shared" si="71"/>
        <v>25.202172877251986</v>
      </c>
      <c r="AM186" s="157">
        <f t="shared" si="71"/>
        <v>25.202172877251986</v>
      </c>
      <c r="AN186" s="157">
        <f t="shared" si="71"/>
        <v>25.202172877251986</v>
      </c>
      <c r="AO186" s="157">
        <f t="shared" si="71"/>
        <v>25.202172877251986</v>
      </c>
      <c r="AP186" s="157">
        <f t="shared" ref="AN186:AV194" si="72">INDEX(AP$49:AP$52,MATCH($I$185,$B$49:$B$52,0),1)*INDEX(AP$81:AP$89,MATCH($B186,$B$81:$B$89,0))*INDEX(AP$116:AP$124,MATCH($B186,$B$116:$B$124,0))/1000</f>
        <v>25.202172877251986</v>
      </c>
      <c r="AQ186" s="157">
        <f t="shared" si="72"/>
        <v>25.202172877251986</v>
      </c>
      <c r="AR186" s="157">
        <f t="shared" si="72"/>
        <v>25.202172877251986</v>
      </c>
      <c r="AS186" s="157">
        <f t="shared" si="72"/>
        <v>25.202172877251986</v>
      </c>
      <c r="AT186" s="157">
        <f t="shared" si="72"/>
        <v>25.202172877251986</v>
      </c>
      <c r="AU186" s="157">
        <f t="shared" si="72"/>
        <v>25.202172877251986</v>
      </c>
      <c r="AV186" s="157">
        <f t="shared" si="72"/>
        <v>25.202172877251986</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0.60009328288171915</v>
      </c>
      <c r="T187" s="157">
        <f t="shared" si="70"/>
        <v>0.75819031740630893</v>
      </c>
      <c r="U187" s="157">
        <f t="shared" si="70"/>
        <v>0.90052833892305795</v>
      </c>
      <c r="V187" s="157">
        <f t="shared" si="70"/>
        <v>1.0311286186826334</v>
      </c>
      <c r="W187" s="157">
        <f t="shared" si="70"/>
        <v>1.1789616405216894</v>
      </c>
      <c r="X187" s="157">
        <f t="shared" si="70"/>
        <v>1.3132170077301837</v>
      </c>
      <c r="Y187" s="157">
        <f t="shared" si="70"/>
        <v>1.4380263794331816</v>
      </c>
      <c r="Z187" s="157">
        <f t="shared" si="71"/>
        <v>1.552489303627957</v>
      </c>
      <c r="AA187" s="157">
        <f t="shared" si="71"/>
        <v>1.6658464464024327</v>
      </c>
      <c r="AB187" s="157">
        <f t="shared" si="71"/>
        <v>1.7659817585505102</v>
      </c>
      <c r="AC187" s="157">
        <f t="shared" si="71"/>
        <v>1.7659817585505102</v>
      </c>
      <c r="AD187" s="157">
        <f t="shared" si="71"/>
        <v>1.7659817585505102</v>
      </c>
      <c r="AE187" s="157">
        <f t="shared" si="71"/>
        <v>1.7659817585505102</v>
      </c>
      <c r="AF187" s="157">
        <f t="shared" si="71"/>
        <v>1.7659817585505102</v>
      </c>
      <c r="AG187" s="157">
        <f t="shared" si="71"/>
        <v>1.7659817585505102</v>
      </c>
      <c r="AH187" s="157">
        <f t="shared" si="71"/>
        <v>1.7659817585505102</v>
      </c>
      <c r="AI187" s="157">
        <f t="shared" si="71"/>
        <v>1.7659817585505102</v>
      </c>
      <c r="AJ187" s="157">
        <f t="shared" si="71"/>
        <v>1.7659817585505102</v>
      </c>
      <c r="AK187" s="157">
        <f t="shared" si="71"/>
        <v>1.7659817585505102</v>
      </c>
      <c r="AL187" s="157">
        <f t="shared" si="71"/>
        <v>1.7659817585505102</v>
      </c>
      <c r="AM187" s="157">
        <f t="shared" si="71"/>
        <v>1.7659817585505102</v>
      </c>
      <c r="AN187" s="157">
        <f t="shared" si="72"/>
        <v>1.7659817585505102</v>
      </c>
      <c r="AO187" s="157">
        <f t="shared" si="72"/>
        <v>1.7659817585505102</v>
      </c>
      <c r="AP187" s="157">
        <f t="shared" si="72"/>
        <v>1.7659817585505102</v>
      </c>
      <c r="AQ187" s="157">
        <f t="shared" si="72"/>
        <v>1.7659817585505102</v>
      </c>
      <c r="AR187" s="157">
        <f t="shared" si="72"/>
        <v>1.7659817585505102</v>
      </c>
      <c r="AS187" s="157">
        <f t="shared" si="72"/>
        <v>1.7659817585505102</v>
      </c>
      <c r="AT187" s="157">
        <f t="shared" si="72"/>
        <v>1.7659817585505102</v>
      </c>
      <c r="AU187" s="157">
        <f t="shared" si="72"/>
        <v>1.7659817585505102</v>
      </c>
      <c r="AV187" s="157">
        <f t="shared" si="72"/>
        <v>1.7659817585505102</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0.44262582445549137</v>
      </c>
      <c r="T188" s="157">
        <f t="shared" si="70"/>
        <v>0.57411542558820716</v>
      </c>
      <c r="U188" s="157">
        <f t="shared" si="70"/>
        <v>0.70107029876782345</v>
      </c>
      <c r="V188" s="157">
        <f t="shared" si="70"/>
        <v>0.82664863243602027</v>
      </c>
      <c r="W188" s="157">
        <f t="shared" si="70"/>
        <v>0.97503774611669491</v>
      </c>
      <c r="X188" s="157">
        <f t="shared" si="70"/>
        <v>1.1225887878832257</v>
      </c>
      <c r="Y188" s="157">
        <f t="shared" si="70"/>
        <v>1.2733668143218242</v>
      </c>
      <c r="Z188" s="157">
        <f t="shared" si="71"/>
        <v>1.4274592281547203</v>
      </c>
      <c r="AA188" s="157">
        <f t="shared" si="71"/>
        <v>1.5947343405792025</v>
      </c>
      <c r="AB188" s="157">
        <f t="shared" si="71"/>
        <v>1.7655251117170019</v>
      </c>
      <c r="AC188" s="157">
        <f t="shared" si="71"/>
        <v>1.7655251117170019</v>
      </c>
      <c r="AD188" s="157">
        <f t="shared" si="71"/>
        <v>1.7655251117170019</v>
      </c>
      <c r="AE188" s="157">
        <f t="shared" si="71"/>
        <v>1.7655251117170019</v>
      </c>
      <c r="AF188" s="157">
        <f t="shared" si="71"/>
        <v>1.7655251117170019</v>
      </c>
      <c r="AG188" s="157">
        <f t="shared" si="71"/>
        <v>1.7655251117170019</v>
      </c>
      <c r="AH188" s="157">
        <f t="shared" si="71"/>
        <v>1.7655251117170019</v>
      </c>
      <c r="AI188" s="157">
        <f t="shared" si="71"/>
        <v>1.7655251117170019</v>
      </c>
      <c r="AJ188" s="157">
        <f t="shared" si="71"/>
        <v>1.7655251117170019</v>
      </c>
      <c r="AK188" s="157">
        <f t="shared" si="71"/>
        <v>1.7655251117170019</v>
      </c>
      <c r="AL188" s="157">
        <f t="shared" si="71"/>
        <v>1.7655251117170019</v>
      </c>
      <c r="AM188" s="157">
        <f t="shared" si="71"/>
        <v>1.7655251117170019</v>
      </c>
      <c r="AN188" s="157">
        <f t="shared" si="72"/>
        <v>1.7655251117170019</v>
      </c>
      <c r="AO188" s="157">
        <f t="shared" si="72"/>
        <v>1.7655251117170019</v>
      </c>
      <c r="AP188" s="157">
        <f t="shared" si="72"/>
        <v>1.7655251117170019</v>
      </c>
      <c r="AQ188" s="157">
        <f t="shared" si="72"/>
        <v>1.7655251117170019</v>
      </c>
      <c r="AR188" s="157">
        <f t="shared" si="72"/>
        <v>1.7655251117170019</v>
      </c>
      <c r="AS188" s="157">
        <f t="shared" si="72"/>
        <v>1.7655251117170019</v>
      </c>
      <c r="AT188" s="157">
        <f t="shared" si="72"/>
        <v>1.7655251117170019</v>
      </c>
      <c r="AU188" s="157">
        <f t="shared" si="72"/>
        <v>1.7655251117170019</v>
      </c>
      <c r="AV188" s="157">
        <f t="shared" si="72"/>
        <v>1.7655251117170019</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5.6038792620297118</v>
      </c>
      <c r="T189" s="157">
        <f t="shared" si="70"/>
        <v>7.2550848835286157</v>
      </c>
      <c r="U189" s="157">
        <f t="shared" si="70"/>
        <v>8.8424350519825605</v>
      </c>
      <c r="V189" s="157">
        <f t="shared" si="70"/>
        <v>10.40573949858549</v>
      </c>
      <c r="W189" s="157">
        <f t="shared" si="70"/>
        <v>12.248660505711094</v>
      </c>
      <c r="X189" s="157">
        <f t="shared" si="70"/>
        <v>14.072630148217817</v>
      </c>
      <c r="Y189" s="157">
        <f t="shared" si="70"/>
        <v>15.928189326793735</v>
      </c>
      <c r="Z189" s="157">
        <f t="shared" si="71"/>
        <v>17.815761487625299</v>
      </c>
      <c r="AA189" s="157">
        <f t="shared" si="71"/>
        <v>19.857510292116554</v>
      </c>
      <c r="AB189" s="157">
        <f t="shared" si="71"/>
        <v>21.931709640712686</v>
      </c>
      <c r="AC189" s="157">
        <f t="shared" si="71"/>
        <v>21.931709640712686</v>
      </c>
      <c r="AD189" s="157">
        <f t="shared" si="71"/>
        <v>21.931709640712686</v>
      </c>
      <c r="AE189" s="157">
        <f t="shared" si="71"/>
        <v>21.931709640712686</v>
      </c>
      <c r="AF189" s="157">
        <f t="shared" si="71"/>
        <v>21.931709640712686</v>
      </c>
      <c r="AG189" s="157">
        <f t="shared" si="71"/>
        <v>21.931709640712686</v>
      </c>
      <c r="AH189" s="157">
        <f t="shared" si="71"/>
        <v>21.931709640712686</v>
      </c>
      <c r="AI189" s="157">
        <f t="shared" si="71"/>
        <v>21.931709640712686</v>
      </c>
      <c r="AJ189" s="157">
        <f t="shared" si="71"/>
        <v>21.931709640712686</v>
      </c>
      <c r="AK189" s="157">
        <f t="shared" si="71"/>
        <v>21.931709640712686</v>
      </c>
      <c r="AL189" s="157">
        <f t="shared" si="71"/>
        <v>21.931709640712686</v>
      </c>
      <c r="AM189" s="157">
        <f t="shared" si="71"/>
        <v>21.931709640712686</v>
      </c>
      <c r="AN189" s="157">
        <f t="shared" si="72"/>
        <v>21.931709640712686</v>
      </c>
      <c r="AO189" s="157">
        <f t="shared" si="72"/>
        <v>21.931709640712686</v>
      </c>
      <c r="AP189" s="157">
        <f t="shared" si="72"/>
        <v>21.931709640712686</v>
      </c>
      <c r="AQ189" s="157">
        <f t="shared" si="72"/>
        <v>21.931709640712686</v>
      </c>
      <c r="AR189" s="157">
        <f t="shared" si="72"/>
        <v>21.931709640712686</v>
      </c>
      <c r="AS189" s="157">
        <f t="shared" si="72"/>
        <v>21.931709640712686</v>
      </c>
      <c r="AT189" s="157">
        <f t="shared" si="72"/>
        <v>21.931709640712686</v>
      </c>
      <c r="AU189" s="157">
        <f t="shared" si="72"/>
        <v>21.931709640712686</v>
      </c>
      <c r="AV189" s="157">
        <f t="shared" si="72"/>
        <v>21.931709640712686</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1.3632228994607076</v>
      </c>
      <c r="T190" s="157">
        <f t="shared" si="70"/>
        <v>1.7649020238125519</v>
      </c>
      <c r="U190" s="157">
        <f t="shared" si="70"/>
        <v>2.1510474059518998</v>
      </c>
      <c r="V190" s="157">
        <f t="shared" si="70"/>
        <v>2.531343326115242</v>
      </c>
      <c r="W190" s="157">
        <f t="shared" si="70"/>
        <v>2.9796599299067479</v>
      </c>
      <c r="X190" s="157">
        <f t="shared" si="70"/>
        <v>3.4233663461805577</v>
      </c>
      <c r="Y190" s="157">
        <f t="shared" si="70"/>
        <v>3.8747573639490231</v>
      </c>
      <c r="Z190" s="157">
        <f t="shared" si="71"/>
        <v>4.3339359924868042</v>
      </c>
      <c r="AA190" s="157">
        <f t="shared" si="71"/>
        <v>4.8306202704812016</v>
      </c>
      <c r="AB190" s="157">
        <f t="shared" si="71"/>
        <v>5.3351986023542155</v>
      </c>
      <c r="AC190" s="157">
        <f t="shared" si="71"/>
        <v>5.3351986023542155</v>
      </c>
      <c r="AD190" s="157">
        <f t="shared" si="71"/>
        <v>5.3351986023542155</v>
      </c>
      <c r="AE190" s="157">
        <f t="shared" si="71"/>
        <v>5.3351986023542155</v>
      </c>
      <c r="AF190" s="157">
        <f t="shared" si="71"/>
        <v>5.3351986023542155</v>
      </c>
      <c r="AG190" s="157">
        <f t="shared" si="71"/>
        <v>5.3351986023542155</v>
      </c>
      <c r="AH190" s="157">
        <f t="shared" si="71"/>
        <v>5.3351986023542155</v>
      </c>
      <c r="AI190" s="157">
        <f t="shared" si="71"/>
        <v>5.3351986023542155</v>
      </c>
      <c r="AJ190" s="157">
        <f t="shared" si="71"/>
        <v>5.3351986023542155</v>
      </c>
      <c r="AK190" s="157">
        <f t="shared" si="71"/>
        <v>5.3351986023542155</v>
      </c>
      <c r="AL190" s="157">
        <f t="shared" si="71"/>
        <v>5.3351986023542155</v>
      </c>
      <c r="AM190" s="157">
        <f t="shared" si="71"/>
        <v>5.3351986023542155</v>
      </c>
      <c r="AN190" s="157">
        <f t="shared" si="72"/>
        <v>5.3351986023542155</v>
      </c>
      <c r="AO190" s="157">
        <f t="shared" si="72"/>
        <v>5.3351986023542155</v>
      </c>
      <c r="AP190" s="157">
        <f t="shared" si="72"/>
        <v>5.3351986023542155</v>
      </c>
      <c r="AQ190" s="157">
        <f t="shared" si="72"/>
        <v>5.3351986023542155</v>
      </c>
      <c r="AR190" s="157">
        <f t="shared" si="72"/>
        <v>5.3351986023542155</v>
      </c>
      <c r="AS190" s="157">
        <f t="shared" si="72"/>
        <v>5.3351986023542155</v>
      </c>
      <c r="AT190" s="157">
        <f t="shared" si="72"/>
        <v>5.3351986023542155</v>
      </c>
      <c r="AU190" s="157">
        <f t="shared" si="72"/>
        <v>5.3351986023542155</v>
      </c>
      <c r="AV190" s="157">
        <f t="shared" si="72"/>
        <v>5.3351986023542155</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0.51270300349324338</v>
      </c>
      <c r="T191" s="157">
        <f t="shared" si="70"/>
        <v>0.6585634592081836</v>
      </c>
      <c r="U191" s="157">
        <f t="shared" si="70"/>
        <v>0.79609949773838817</v>
      </c>
      <c r="V191" s="157">
        <f t="shared" si="70"/>
        <v>0.92888606987131173</v>
      </c>
      <c r="W191" s="157">
        <f t="shared" si="70"/>
        <v>1.08371844165128</v>
      </c>
      <c r="X191" s="157">
        <f t="shared" si="70"/>
        <v>1.2336036948625873</v>
      </c>
      <c r="Y191" s="157">
        <f t="shared" si="70"/>
        <v>1.3828095518559669</v>
      </c>
      <c r="Z191" s="157">
        <f t="shared" si="71"/>
        <v>1.5311115904555312</v>
      </c>
      <c r="AA191" s="157">
        <f t="shared" si="71"/>
        <v>1.6886178376009222</v>
      </c>
      <c r="AB191" s="157">
        <f t="shared" si="71"/>
        <v>1.844447199654099</v>
      </c>
      <c r="AC191" s="157">
        <f t="shared" si="71"/>
        <v>1.844447199654099</v>
      </c>
      <c r="AD191" s="157">
        <f t="shared" si="71"/>
        <v>1.844447199654099</v>
      </c>
      <c r="AE191" s="157">
        <f t="shared" si="71"/>
        <v>1.844447199654099</v>
      </c>
      <c r="AF191" s="157">
        <f t="shared" si="71"/>
        <v>1.844447199654099</v>
      </c>
      <c r="AG191" s="157">
        <f t="shared" si="71"/>
        <v>1.844447199654099</v>
      </c>
      <c r="AH191" s="157">
        <f t="shared" si="71"/>
        <v>1.844447199654099</v>
      </c>
      <c r="AI191" s="157">
        <f t="shared" si="71"/>
        <v>1.844447199654099</v>
      </c>
      <c r="AJ191" s="157">
        <f t="shared" si="71"/>
        <v>1.844447199654099</v>
      </c>
      <c r="AK191" s="157">
        <f t="shared" si="71"/>
        <v>1.844447199654099</v>
      </c>
      <c r="AL191" s="157">
        <f t="shared" si="71"/>
        <v>1.844447199654099</v>
      </c>
      <c r="AM191" s="157">
        <f t="shared" si="71"/>
        <v>1.844447199654099</v>
      </c>
      <c r="AN191" s="157">
        <f t="shared" si="72"/>
        <v>1.844447199654099</v>
      </c>
      <c r="AO191" s="157">
        <f t="shared" si="72"/>
        <v>1.844447199654099</v>
      </c>
      <c r="AP191" s="157">
        <f t="shared" si="72"/>
        <v>1.844447199654099</v>
      </c>
      <c r="AQ191" s="157">
        <f t="shared" si="72"/>
        <v>1.844447199654099</v>
      </c>
      <c r="AR191" s="157">
        <f t="shared" si="72"/>
        <v>1.844447199654099</v>
      </c>
      <c r="AS191" s="157">
        <f t="shared" si="72"/>
        <v>1.844447199654099</v>
      </c>
      <c r="AT191" s="157">
        <f t="shared" si="72"/>
        <v>1.844447199654099</v>
      </c>
      <c r="AU191" s="157">
        <f t="shared" si="72"/>
        <v>1.844447199654099</v>
      </c>
      <c r="AV191" s="157">
        <f t="shared" si="72"/>
        <v>1.844447199654099</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0.90756907723876679</v>
      </c>
      <c r="T194" s="157">
        <f t="shared" si="70"/>
        <v>1.1716385250655217</v>
      </c>
      <c r="U194" s="157">
        <f t="shared" si="70"/>
        <v>1.4237704112418388</v>
      </c>
      <c r="V194" s="157">
        <f t="shared" si="70"/>
        <v>1.6703688186272487</v>
      </c>
      <c r="W194" s="157">
        <f t="shared" si="70"/>
        <v>1.9599783872712437</v>
      </c>
      <c r="X194" s="157">
        <f t="shared" si="70"/>
        <v>2.2444527816604718</v>
      </c>
      <c r="Y194" s="157">
        <f t="shared" si="70"/>
        <v>2.5317482072488033</v>
      </c>
      <c r="Z194" s="157">
        <f t="shared" si="71"/>
        <v>2.8217640437601372</v>
      </c>
      <c r="AA194" s="157">
        <f t="shared" si="71"/>
        <v>3.1335979636488442</v>
      </c>
      <c r="AB194" s="157">
        <f t="shared" si="71"/>
        <v>3.4477003832414432</v>
      </c>
      <c r="AC194" s="157">
        <f t="shared" si="71"/>
        <v>3.4477003832414432</v>
      </c>
      <c r="AD194" s="157">
        <f t="shared" si="71"/>
        <v>3.4477003832414432</v>
      </c>
      <c r="AE194" s="157">
        <f t="shared" si="71"/>
        <v>3.4477003832414432</v>
      </c>
      <c r="AF194" s="157">
        <f t="shared" si="71"/>
        <v>3.4477003832414432</v>
      </c>
      <c r="AG194" s="157">
        <f t="shared" si="71"/>
        <v>3.4477003832414432</v>
      </c>
      <c r="AH194" s="157">
        <f t="shared" si="71"/>
        <v>3.4477003832414432</v>
      </c>
      <c r="AI194" s="157">
        <f t="shared" si="71"/>
        <v>3.4477003832414432</v>
      </c>
      <c r="AJ194" s="157">
        <f t="shared" si="71"/>
        <v>3.4477003832414432</v>
      </c>
      <c r="AK194" s="157">
        <f t="shared" si="71"/>
        <v>3.4477003832414432</v>
      </c>
      <c r="AL194" s="157">
        <f t="shared" si="71"/>
        <v>3.4477003832414432</v>
      </c>
      <c r="AM194" s="157">
        <f t="shared" si="71"/>
        <v>3.4477003832414432</v>
      </c>
      <c r="AN194" s="157">
        <f t="shared" si="72"/>
        <v>3.4477003832414432</v>
      </c>
      <c r="AO194" s="157">
        <f t="shared" si="72"/>
        <v>3.4477003832414432</v>
      </c>
      <c r="AP194" s="157">
        <f t="shared" si="72"/>
        <v>3.4477003832414432</v>
      </c>
      <c r="AQ194" s="157">
        <f t="shared" si="72"/>
        <v>3.4477003832414432</v>
      </c>
      <c r="AR194" s="157">
        <f t="shared" si="72"/>
        <v>3.4477003832414432</v>
      </c>
      <c r="AS194" s="157">
        <f t="shared" si="72"/>
        <v>3.4477003832414432</v>
      </c>
      <c r="AT194" s="157">
        <f t="shared" si="72"/>
        <v>3.4477003832414432</v>
      </c>
      <c r="AU194" s="157">
        <f t="shared" si="72"/>
        <v>3.4477003832414432</v>
      </c>
      <c r="AV194" s="157">
        <f t="shared" si="72"/>
        <v>3.4477003832414432</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2.6814830752358261</v>
      </c>
      <c r="AD197" s="157">
        <f t="shared" si="75"/>
        <v>5.3028493797303353</v>
      </c>
      <c r="AE197" s="157">
        <f t="shared" si="75"/>
        <v>7.9851733986848679</v>
      </c>
      <c r="AF197" s="157">
        <f t="shared" si="75"/>
        <v>10.677735041709367</v>
      </c>
      <c r="AG197" s="157">
        <f t="shared" si="75"/>
        <v>13.224772083406849</v>
      </c>
      <c r="AH197" s="157">
        <f t="shared" si="75"/>
        <v>15.772506654248946</v>
      </c>
      <c r="AI197" s="157">
        <f t="shared" si="75"/>
        <v>18.320729857787938</v>
      </c>
      <c r="AJ197" s="157">
        <f t="shared" si="75"/>
        <v>20.850265128547989</v>
      </c>
      <c r="AK197" s="157">
        <f t="shared" si="75"/>
        <v>23.335870745812635</v>
      </c>
      <c r="AL197" s="157">
        <f t="shared" si="75"/>
        <v>25.901516733416535</v>
      </c>
      <c r="AM197" s="157">
        <f t="shared" si="75"/>
        <v>25.901516733416535</v>
      </c>
      <c r="AN197" s="157">
        <f t="shared" si="75"/>
        <v>25.901516733416535</v>
      </c>
      <c r="AO197" s="157">
        <f t="shared" si="75"/>
        <v>25.901516733416535</v>
      </c>
      <c r="AP197" s="157">
        <f t="shared" ref="AN197:AV205" si="76">INDEX(AP$49:AP$52,MATCH($I$196,$B$49:$B$52,0),1)*INDEX(AP$81:AP$89,MATCH($B197,$B$81:$B$89,0))*INDEX(AP$127:AP$135,MATCH($B197,$B$127:$B$135,0))/1000</f>
        <v>25.901516733416535</v>
      </c>
      <c r="AQ197" s="157">
        <f t="shared" si="76"/>
        <v>25.901516733416535</v>
      </c>
      <c r="AR197" s="157">
        <f t="shared" si="76"/>
        <v>25.901516733416535</v>
      </c>
      <c r="AS197" s="157">
        <f t="shared" si="76"/>
        <v>25.901516733416535</v>
      </c>
      <c r="AT197" s="157">
        <f t="shared" si="76"/>
        <v>25.901516733416535</v>
      </c>
      <c r="AU197" s="157">
        <f t="shared" si="76"/>
        <v>25.901516733416535</v>
      </c>
      <c r="AV197" s="157">
        <f t="shared" si="76"/>
        <v>25.901516733416535</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0.1878984887450999</v>
      </c>
      <c r="AD198" s="157">
        <f t="shared" si="75"/>
        <v>0.37158443910990974</v>
      </c>
      <c r="AE198" s="157">
        <f t="shared" si="75"/>
        <v>0.55954185496714548</v>
      </c>
      <c r="AF198" s="157">
        <f t="shared" si="75"/>
        <v>0.74821664775241492</v>
      </c>
      <c r="AG198" s="157">
        <f t="shared" si="75"/>
        <v>0.92669415347773354</v>
      </c>
      <c r="AH198" s="157">
        <f t="shared" si="75"/>
        <v>1.1052205368832206</v>
      </c>
      <c r="AI198" s="157">
        <f t="shared" si="75"/>
        <v>1.2837811600518245</v>
      </c>
      <c r="AJ198" s="157">
        <f t="shared" si="75"/>
        <v>1.4610322711972643</v>
      </c>
      <c r="AK198" s="157">
        <f t="shared" si="75"/>
        <v>1.6352051173411033</v>
      </c>
      <c r="AL198" s="157">
        <f t="shared" si="75"/>
        <v>1.8149866002741271</v>
      </c>
      <c r="AM198" s="157">
        <f t="shared" si="75"/>
        <v>1.8149866002741271</v>
      </c>
      <c r="AN198" s="157">
        <f t="shared" si="76"/>
        <v>1.8149866002741271</v>
      </c>
      <c r="AO198" s="157">
        <f t="shared" si="76"/>
        <v>1.8149866002741271</v>
      </c>
      <c r="AP198" s="157">
        <f t="shared" si="76"/>
        <v>1.8149866002741271</v>
      </c>
      <c r="AQ198" s="157">
        <f t="shared" si="76"/>
        <v>1.8149866002741271</v>
      </c>
      <c r="AR198" s="157">
        <f t="shared" si="76"/>
        <v>1.8149866002741271</v>
      </c>
      <c r="AS198" s="157">
        <f t="shared" si="76"/>
        <v>1.8149866002741271</v>
      </c>
      <c r="AT198" s="157">
        <f t="shared" si="76"/>
        <v>1.8149866002741271</v>
      </c>
      <c r="AU198" s="157">
        <f t="shared" si="76"/>
        <v>1.8149866002741271</v>
      </c>
      <c r="AV198" s="157">
        <f t="shared" si="76"/>
        <v>1.8149866002741271</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0.1878499020315107</v>
      </c>
      <c r="AD199" s="157">
        <f t="shared" si="75"/>
        <v>0.37148835495916527</v>
      </c>
      <c r="AE199" s="157">
        <f t="shared" si="75"/>
        <v>0.55939716886546353</v>
      </c>
      <c r="AF199" s="157">
        <f t="shared" si="75"/>
        <v>0.74802317420076581</v>
      </c>
      <c r="AG199" s="157">
        <f t="shared" si="75"/>
        <v>0.92645452928639216</v>
      </c>
      <c r="AH199" s="157">
        <f t="shared" si="75"/>
        <v>1.1049347494134165</v>
      </c>
      <c r="AI199" s="157">
        <f t="shared" si="75"/>
        <v>1.2834492004498543</v>
      </c>
      <c r="AJ199" s="157">
        <f t="shared" si="75"/>
        <v>1.4606544780762054</v>
      </c>
      <c r="AK199" s="157">
        <f t="shared" si="75"/>
        <v>1.6347822866774484</v>
      </c>
      <c r="AL199" s="157">
        <f t="shared" si="75"/>
        <v>1.8145172817888924</v>
      </c>
      <c r="AM199" s="157">
        <f t="shared" si="75"/>
        <v>1.8145172817888924</v>
      </c>
      <c r="AN199" s="157">
        <f t="shared" si="76"/>
        <v>1.8145172817888924</v>
      </c>
      <c r="AO199" s="157">
        <f t="shared" si="76"/>
        <v>1.8145172817888924</v>
      </c>
      <c r="AP199" s="157">
        <f t="shared" si="76"/>
        <v>1.8145172817888924</v>
      </c>
      <c r="AQ199" s="157">
        <f t="shared" si="76"/>
        <v>1.8145172817888924</v>
      </c>
      <c r="AR199" s="157">
        <f t="shared" si="76"/>
        <v>1.8145172817888924</v>
      </c>
      <c r="AS199" s="157">
        <f t="shared" si="76"/>
        <v>1.8145172817888924</v>
      </c>
      <c r="AT199" s="157">
        <f t="shared" si="76"/>
        <v>1.8145172817888924</v>
      </c>
      <c r="AU199" s="157">
        <f t="shared" si="76"/>
        <v>1.8145172817888924</v>
      </c>
      <c r="AV199" s="157">
        <f t="shared" si="76"/>
        <v>1.8145172817888924</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2.3335094358328199</v>
      </c>
      <c r="AD200" s="157">
        <f t="shared" si="75"/>
        <v>4.6147034000252578</v>
      </c>
      <c r="AE200" s="157">
        <f t="shared" si="75"/>
        <v>6.9489446510691186</v>
      </c>
      <c r="AF200" s="157">
        <f t="shared" si="75"/>
        <v>9.2920949989439094</v>
      </c>
      <c r="AG200" s="157">
        <f t="shared" si="75"/>
        <v>11.508605341711624</v>
      </c>
      <c r="AH200" s="157">
        <f t="shared" si="75"/>
        <v>13.725722695896177</v>
      </c>
      <c r="AI200" s="157">
        <f t="shared" si="75"/>
        <v>15.943265273353399</v>
      </c>
      <c r="AJ200" s="157">
        <f t="shared" si="75"/>
        <v>18.144545034207898</v>
      </c>
      <c r="AK200" s="157">
        <f t="shared" si="75"/>
        <v>20.307595853067163</v>
      </c>
      <c r="AL200" s="157">
        <f t="shared" si="75"/>
        <v>22.540300275620258</v>
      </c>
      <c r="AM200" s="157">
        <f t="shared" si="75"/>
        <v>22.540300275620258</v>
      </c>
      <c r="AN200" s="157">
        <f t="shared" si="76"/>
        <v>22.540300275620258</v>
      </c>
      <c r="AO200" s="157">
        <f t="shared" si="76"/>
        <v>22.540300275620258</v>
      </c>
      <c r="AP200" s="157">
        <f t="shared" si="76"/>
        <v>22.540300275620258</v>
      </c>
      <c r="AQ200" s="157">
        <f t="shared" si="76"/>
        <v>22.540300275620258</v>
      </c>
      <c r="AR200" s="157">
        <f t="shared" si="76"/>
        <v>22.540300275620258</v>
      </c>
      <c r="AS200" s="157">
        <f t="shared" si="76"/>
        <v>22.540300275620258</v>
      </c>
      <c r="AT200" s="157">
        <f t="shared" si="76"/>
        <v>22.540300275620258</v>
      </c>
      <c r="AU200" s="157">
        <f t="shared" si="76"/>
        <v>22.540300275620258</v>
      </c>
      <c r="AV200" s="157">
        <f t="shared" si="76"/>
        <v>22.540300275620258</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0.56765917863168802</v>
      </c>
      <c r="AD201" s="157">
        <f t="shared" si="75"/>
        <v>1.1225918787649038</v>
      </c>
      <c r="AE201" s="157">
        <f t="shared" si="75"/>
        <v>1.6904290817984777</v>
      </c>
      <c r="AF201" s="157">
        <f t="shared" si="75"/>
        <v>2.2604335486586886</v>
      </c>
      <c r="AG201" s="157">
        <f t="shared" si="75"/>
        <v>2.7996310429062778</v>
      </c>
      <c r="AH201" s="157">
        <f t="shared" si="75"/>
        <v>3.3389762012674167</v>
      </c>
      <c r="AI201" s="157">
        <f t="shared" si="75"/>
        <v>3.878424801204575</v>
      </c>
      <c r="AJ201" s="157">
        <f t="shared" si="75"/>
        <v>4.4139172409594867</v>
      </c>
      <c r="AK201" s="157">
        <f t="shared" si="75"/>
        <v>4.9401099498113483</v>
      </c>
      <c r="AL201" s="157">
        <f t="shared" si="75"/>
        <v>5.4832468830380581</v>
      </c>
      <c r="AM201" s="157">
        <f t="shared" si="75"/>
        <v>5.4832468830380581</v>
      </c>
      <c r="AN201" s="157">
        <f t="shared" si="76"/>
        <v>5.4832468830380581</v>
      </c>
      <c r="AO201" s="157">
        <f t="shared" si="76"/>
        <v>5.4832468830380581</v>
      </c>
      <c r="AP201" s="157">
        <f t="shared" si="76"/>
        <v>5.4832468830380581</v>
      </c>
      <c r="AQ201" s="157">
        <f t="shared" si="76"/>
        <v>5.4832468830380581</v>
      </c>
      <c r="AR201" s="157">
        <f t="shared" si="76"/>
        <v>5.4832468830380581</v>
      </c>
      <c r="AS201" s="157">
        <f t="shared" si="76"/>
        <v>5.4832468830380581</v>
      </c>
      <c r="AT201" s="157">
        <f t="shared" si="76"/>
        <v>5.4832468830380581</v>
      </c>
      <c r="AU201" s="157">
        <f t="shared" si="76"/>
        <v>5.4832468830380581</v>
      </c>
      <c r="AV201" s="157">
        <f t="shared" si="76"/>
        <v>5.4832468830380581</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0.19624712413201539</v>
      </c>
      <c r="AD202" s="157">
        <f t="shared" si="75"/>
        <v>0.38809453995371462</v>
      </c>
      <c r="AE202" s="157">
        <f t="shared" si="75"/>
        <v>0.58440320942527624</v>
      </c>
      <c r="AF202" s="157">
        <f t="shared" si="75"/>
        <v>0.78146113004827378</v>
      </c>
      <c r="AG202" s="157">
        <f t="shared" si="75"/>
        <v>0.96786868156596784</v>
      </c>
      <c r="AH202" s="157">
        <f t="shared" si="75"/>
        <v>1.1543272824786377</v>
      </c>
      <c r="AI202" s="157">
        <f t="shared" si="75"/>
        <v>1.3408216444827754</v>
      </c>
      <c r="AJ202" s="157">
        <f t="shared" si="75"/>
        <v>1.5259483107152301</v>
      </c>
      <c r="AK202" s="157">
        <f t="shared" si="75"/>
        <v>1.7078599396266563</v>
      </c>
      <c r="AL202" s="157">
        <f t="shared" si="75"/>
        <v>1.8956294061797236</v>
      </c>
      <c r="AM202" s="157">
        <f t="shared" si="75"/>
        <v>1.8956294061797236</v>
      </c>
      <c r="AN202" s="157">
        <f t="shared" si="76"/>
        <v>1.8956294061797236</v>
      </c>
      <c r="AO202" s="157">
        <f t="shared" si="76"/>
        <v>1.8956294061797236</v>
      </c>
      <c r="AP202" s="157">
        <f t="shared" si="76"/>
        <v>1.8956294061797236</v>
      </c>
      <c r="AQ202" s="157">
        <f t="shared" si="76"/>
        <v>1.8956294061797236</v>
      </c>
      <c r="AR202" s="157">
        <f t="shared" si="76"/>
        <v>1.8956294061797236</v>
      </c>
      <c r="AS202" s="157">
        <f t="shared" si="76"/>
        <v>1.8956294061797236</v>
      </c>
      <c r="AT202" s="157">
        <f t="shared" si="76"/>
        <v>1.8956294061797236</v>
      </c>
      <c r="AU202" s="157">
        <f t="shared" si="76"/>
        <v>1.8956294061797236</v>
      </c>
      <c r="AV202" s="157">
        <f t="shared" si="76"/>
        <v>1.8956294061797236</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0.36683147406272615</v>
      </c>
      <c r="AD205" s="157">
        <f t="shared" si="75"/>
        <v>0.72543887099791382</v>
      </c>
      <c r="AE205" s="157">
        <f t="shared" si="75"/>
        <v>1.092385387600638</v>
      </c>
      <c r="AF205" s="157">
        <f t="shared" si="75"/>
        <v>1.460732428697874</v>
      </c>
      <c r="AG205" s="157">
        <f t="shared" si="75"/>
        <v>1.8091714552675573</v>
      </c>
      <c r="AH205" s="157">
        <f t="shared" si="75"/>
        <v>2.1577059050180485</v>
      </c>
      <c r="AI205" s="157">
        <f t="shared" si="75"/>
        <v>2.5063072005577718</v>
      </c>
      <c r="AJ205" s="157">
        <f t="shared" si="75"/>
        <v>2.8523519549088547</v>
      </c>
      <c r="AK205" s="157">
        <f t="shared" si="75"/>
        <v>3.1923870574759641</v>
      </c>
      <c r="AL205" s="157">
        <f t="shared" si="75"/>
        <v>3.5433718196949409</v>
      </c>
      <c r="AM205" s="157">
        <f t="shared" si="75"/>
        <v>3.5433718196949409</v>
      </c>
      <c r="AN205" s="157">
        <f t="shared" si="76"/>
        <v>3.5433718196949409</v>
      </c>
      <c r="AO205" s="157">
        <f t="shared" si="76"/>
        <v>3.5433718196949409</v>
      </c>
      <c r="AP205" s="157">
        <f t="shared" si="76"/>
        <v>3.5433718196949409</v>
      </c>
      <c r="AQ205" s="157">
        <f t="shared" si="76"/>
        <v>3.5433718196949409</v>
      </c>
      <c r="AR205" s="157">
        <f t="shared" si="76"/>
        <v>3.5433718196949409</v>
      </c>
      <c r="AS205" s="157">
        <f t="shared" si="76"/>
        <v>3.5433718196949409</v>
      </c>
      <c r="AT205" s="157">
        <f t="shared" si="76"/>
        <v>3.5433718196949409</v>
      </c>
      <c r="AU205" s="157">
        <f t="shared" si="76"/>
        <v>3.5433718196949409</v>
      </c>
      <c r="AV205" s="157">
        <f t="shared" si="76"/>
        <v>3.5433718196949409</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2.6850946213227251</v>
      </c>
      <c r="AN208" s="157">
        <f t="shared" si="79"/>
        <v>5.3310275674615291</v>
      </c>
      <c r="AO208" s="157">
        <f t="shared" si="79"/>
        <v>7.9399821015398659</v>
      </c>
      <c r="AP208" s="157">
        <f t="shared" ref="AN208:AV216" si="80">INDEX(AP$49:AP$52,MATCH($I$207,$B$49:$B$52,0),1)*INDEX(AP$81:AP$89,MATCH($B208,$B$81:$B$89,0))*INDEX(AP$138:AP$146,MATCH($B208,$B$138:$B$146,0))/1000</f>
        <v>10.513948497656767</v>
      </c>
      <c r="AQ208" s="157">
        <f t="shared" si="80"/>
        <v>13.054746979129778</v>
      </c>
      <c r="AR208" s="157">
        <f t="shared" si="80"/>
        <v>15.958387853440188</v>
      </c>
      <c r="AS208" s="157">
        <f t="shared" si="80"/>
        <v>18.817055342245727</v>
      </c>
      <c r="AT208" s="157">
        <f t="shared" si="80"/>
        <v>21.633328145049912</v>
      </c>
      <c r="AU208" s="157">
        <f t="shared" si="80"/>
        <v>24.409550754263911</v>
      </c>
      <c r="AV208" s="157">
        <f t="shared" si="80"/>
        <v>27.29127113941643</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0.18815155916647555</v>
      </c>
      <c r="AN209" s="157">
        <f t="shared" si="80"/>
        <v>0.37355895796448108</v>
      </c>
      <c r="AO209" s="157">
        <f t="shared" si="80"/>
        <v>0.55637518331577585</v>
      </c>
      <c r="AP209" s="157">
        <f t="shared" si="80"/>
        <v>0.73673969889956437</v>
      </c>
      <c r="AQ209" s="157">
        <f t="shared" si="80"/>
        <v>0.91478005249479866</v>
      </c>
      <c r="AR209" s="157">
        <f t="shared" si="80"/>
        <v>1.1182457156496723</v>
      </c>
      <c r="AS209" s="157">
        <f t="shared" si="80"/>
        <v>1.3185599767881919</v>
      </c>
      <c r="AT209" s="157">
        <f t="shared" si="80"/>
        <v>1.5159035320870802</v>
      </c>
      <c r="AU209" s="157">
        <f t="shared" si="80"/>
        <v>1.7104406662233493</v>
      </c>
      <c r="AV209" s="157">
        <f t="shared" si="80"/>
        <v>1.9123703037275821</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0.18810290701404134</v>
      </c>
      <c r="AN210" s="157">
        <f t="shared" si="80"/>
        <v>0.37346236324346693</v>
      </c>
      <c r="AO210" s="157">
        <f t="shared" si="80"/>
        <v>0.55623131605074116</v>
      </c>
      <c r="AP210" s="157">
        <f t="shared" si="80"/>
        <v>0.73654919305260791</v>
      </c>
      <c r="AQ210" s="157">
        <f t="shared" si="80"/>
        <v>0.91454350904676707</v>
      </c>
      <c r="AR210" s="157">
        <f t="shared" si="80"/>
        <v>1.1179565601345243</v>
      </c>
      <c r="AS210" s="157">
        <f t="shared" si="80"/>
        <v>1.3182190240941589</v>
      </c>
      <c r="AT210" s="157">
        <f t="shared" si="80"/>
        <v>1.5155115503780503</v>
      </c>
      <c r="AU210" s="157">
        <f t="shared" si="80"/>
        <v>1.7099983811825481</v>
      </c>
      <c r="AV210" s="157">
        <f t="shared" si="80"/>
        <v>1.9118758038045425</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2.3366523148424077</v>
      </c>
      <c r="AN211" s="157">
        <f t="shared" si="80"/>
        <v>4.6392249297573169</v>
      </c>
      <c r="AO211" s="157">
        <f t="shared" si="80"/>
        <v>6.9096177877824232</v>
      </c>
      <c r="AP211" s="157">
        <f t="shared" si="80"/>
        <v>9.1495628869425776</v>
      </c>
      <c r="AQ211" s="157">
        <f t="shared" si="80"/>
        <v>11.360644241817633</v>
      </c>
      <c r="AR211" s="157">
        <f t="shared" si="80"/>
        <v>13.887482259572907</v>
      </c>
      <c r="AS211" s="157">
        <f t="shared" si="80"/>
        <v>16.375183047484672</v>
      </c>
      <c r="AT211" s="157">
        <f t="shared" si="80"/>
        <v>18.825990669548425</v>
      </c>
      <c r="AU211" s="157">
        <f t="shared" si="80"/>
        <v>21.241945375510362</v>
      </c>
      <c r="AV211" s="157">
        <f t="shared" si="80"/>
        <v>23.749707506208797</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0.56842372840797162</v>
      </c>
      <c r="AN212" s="157">
        <f t="shared" si="80"/>
        <v>1.1285570877384534</v>
      </c>
      <c r="AO212" s="157">
        <f t="shared" si="80"/>
        <v>1.6808622660107717</v>
      </c>
      <c r="AP212" s="157">
        <f t="shared" si="80"/>
        <v>2.2257605962442324</v>
      </c>
      <c r="AQ212" s="157">
        <f t="shared" si="80"/>
        <v>2.7636374123918643</v>
      </c>
      <c r="AR212" s="157">
        <f t="shared" si="80"/>
        <v>3.3783265032814223</v>
      </c>
      <c r="AS212" s="157">
        <f t="shared" si="80"/>
        <v>3.9834949094007666</v>
      </c>
      <c r="AT212" s="157">
        <f t="shared" si="80"/>
        <v>4.5796885310599249</v>
      </c>
      <c r="AU212" s="157">
        <f t="shared" si="80"/>
        <v>5.1674036878697587</v>
      </c>
      <c r="AV212" s="157">
        <f t="shared" si="80"/>
        <v>5.7774522993971704</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0.19651143888371742</v>
      </c>
      <c r="AN213" s="157">
        <f t="shared" si="80"/>
        <v>0.39015678989165703</v>
      </c>
      <c r="AO213" s="157">
        <f t="shared" si="80"/>
        <v>0.58109583740327608</v>
      </c>
      <c r="AP213" s="157">
        <f t="shared" si="80"/>
        <v>0.76947424169582068</v>
      </c>
      <c r="AQ213" s="157">
        <f t="shared" si="80"/>
        <v>0.95542521770346045</v>
      </c>
      <c r="AR213" s="157">
        <f t="shared" si="80"/>
        <v>1.1679311911172494</v>
      </c>
      <c r="AS213" s="157">
        <f t="shared" si="80"/>
        <v>1.3771457405987666</v>
      </c>
      <c r="AT213" s="157">
        <f t="shared" si="80"/>
        <v>1.5832575909496871</v>
      </c>
      <c r="AU213" s="157">
        <f t="shared" si="80"/>
        <v>1.7864383262823578</v>
      </c>
      <c r="AV213" s="157">
        <f t="shared" si="80"/>
        <v>1.9973400259281961</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0.36732553974859145</v>
      </c>
      <c r="AN216" s="157">
        <f t="shared" si="80"/>
        <v>0.72929369530663735</v>
      </c>
      <c r="AO216" s="157">
        <f t="shared" si="80"/>
        <v>1.0862031408060913</v>
      </c>
      <c r="AP216" s="157">
        <f t="shared" si="80"/>
        <v>1.4383261491500643</v>
      </c>
      <c r="AQ216" s="157">
        <f t="shared" si="80"/>
        <v>1.7859117300037153</v>
      </c>
      <c r="AR216" s="157">
        <f t="shared" si="80"/>
        <v>2.1831347712039273</v>
      </c>
      <c r="AS216" s="157">
        <f t="shared" si="80"/>
        <v>2.5742053762949184</v>
      </c>
      <c r="AT216" s="157">
        <f t="shared" si="80"/>
        <v>2.9594763157822275</v>
      </c>
      <c r="AU216" s="157">
        <f t="shared" si="80"/>
        <v>3.33926832024031</v>
      </c>
      <c r="AV216" s="157">
        <f t="shared" si="80"/>
        <v>3.7334926010067062</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6.4395314482346349</v>
      </c>
      <c r="T220" s="157">
        <f t="shared" si="82"/>
        <v>8.3369653560616861</v>
      </c>
      <c r="U220" s="157">
        <f t="shared" si="82"/>
        <v>10.161021666193076</v>
      </c>
      <c r="V220" s="157">
        <f t="shared" si="82"/>
        <v>11.957446549090781</v>
      </c>
      <c r="W220" s="157">
        <f t="shared" si="82"/>
        <v>14.075184499372595</v>
      </c>
      <c r="X220" s="157">
        <f t="shared" si="82"/>
        <v>16.171145051758433</v>
      </c>
      <c r="Y220" s="157">
        <f t="shared" si="82"/>
        <v>18.303405781475188</v>
      </c>
      <c r="Z220" s="157">
        <f t="shared" si="82"/>
        <v>20.472453279133898</v>
      </c>
      <c r="AA220" s="157">
        <f t="shared" si="82"/>
        <v>22.81866828861909</v>
      </c>
      <c r="AB220" s="157">
        <f t="shared" si="82"/>
        <v>25.202172877251986</v>
      </c>
      <c r="AC220" s="157">
        <f t="shared" si="82"/>
        <v>27.88365595248781</v>
      </c>
      <c r="AD220" s="157">
        <f t="shared" si="82"/>
        <v>30.505022256982322</v>
      </c>
      <c r="AE220" s="157">
        <f t="shared" si="82"/>
        <v>33.187346275936854</v>
      </c>
      <c r="AF220" s="157">
        <f t="shared" si="82"/>
        <v>35.879907918961351</v>
      </c>
      <c r="AG220" s="157">
        <f t="shared" si="82"/>
        <v>38.426944960658837</v>
      </c>
      <c r="AH220" s="157">
        <f t="shared" si="82"/>
        <v>40.974679531500932</v>
      </c>
      <c r="AI220" s="157">
        <f t="shared" si="82"/>
        <v>43.522902735039921</v>
      </c>
      <c r="AJ220" s="157">
        <f t="shared" si="82"/>
        <v>46.052438005799971</v>
      </c>
      <c r="AK220" s="157">
        <f t="shared" si="82"/>
        <v>48.538043623064624</v>
      </c>
      <c r="AL220" s="157">
        <f t="shared" si="82"/>
        <v>51.103689610668525</v>
      </c>
      <c r="AM220" s="157">
        <f t="shared" si="82"/>
        <v>53.788784231991251</v>
      </c>
      <c r="AN220" s="157">
        <f t="shared" si="82"/>
        <v>56.434717178130057</v>
      </c>
      <c r="AO220" s="157">
        <f t="shared" si="82"/>
        <v>59.043671712208393</v>
      </c>
      <c r="AP220" s="157">
        <f t="shared" si="82"/>
        <v>61.617638108325295</v>
      </c>
      <c r="AQ220" s="157">
        <f t="shared" si="82"/>
        <v>64.158436589798299</v>
      </c>
      <c r="AR220" s="157">
        <f t="shared" si="82"/>
        <v>67.062077464108711</v>
      </c>
      <c r="AS220" s="157">
        <f t="shared" si="82"/>
        <v>69.920744952914248</v>
      </c>
      <c r="AT220" s="157">
        <f t="shared" si="82"/>
        <v>72.737017755718441</v>
      </c>
      <c r="AU220" s="157">
        <f t="shared" si="82"/>
        <v>75.513240364932443</v>
      </c>
      <c r="AV220" s="157">
        <f t="shared" si="82"/>
        <v>78.394960750084948</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0.60009328288171915</v>
      </c>
      <c r="T221" s="157">
        <f t="shared" si="82"/>
        <v>0.75819031740630893</v>
      </c>
      <c r="U221" s="157">
        <f t="shared" si="82"/>
        <v>0.90052833892305795</v>
      </c>
      <c r="V221" s="157">
        <f t="shared" si="82"/>
        <v>1.0311286186826334</v>
      </c>
      <c r="W221" s="157">
        <f t="shared" si="82"/>
        <v>1.1789616405216894</v>
      </c>
      <c r="X221" s="157">
        <f t="shared" si="82"/>
        <v>1.3132170077301837</v>
      </c>
      <c r="Y221" s="157">
        <f t="shared" si="82"/>
        <v>1.4380263794331816</v>
      </c>
      <c r="Z221" s="157">
        <f t="shared" si="82"/>
        <v>1.552489303627957</v>
      </c>
      <c r="AA221" s="157">
        <f t="shared" si="82"/>
        <v>1.6658464464024327</v>
      </c>
      <c r="AB221" s="157">
        <f t="shared" si="82"/>
        <v>1.7659817585505102</v>
      </c>
      <c r="AC221" s="157">
        <f t="shared" si="82"/>
        <v>1.9538802472956101</v>
      </c>
      <c r="AD221" s="157">
        <f t="shared" si="82"/>
        <v>2.1375661976604201</v>
      </c>
      <c r="AE221" s="157">
        <f t="shared" si="82"/>
        <v>2.3255236135176558</v>
      </c>
      <c r="AF221" s="157">
        <f t="shared" si="82"/>
        <v>2.514198406302925</v>
      </c>
      <c r="AG221" s="157">
        <f t="shared" si="82"/>
        <v>2.6926759120282435</v>
      </c>
      <c r="AH221" s="157">
        <f t="shared" si="82"/>
        <v>2.8712022954337311</v>
      </c>
      <c r="AI221" s="157">
        <f t="shared" si="82"/>
        <v>3.0497629186023349</v>
      </c>
      <c r="AJ221" s="157">
        <f t="shared" si="82"/>
        <v>3.2270140297477745</v>
      </c>
      <c r="AK221" s="157">
        <f t="shared" si="82"/>
        <v>3.4011868758916135</v>
      </c>
      <c r="AL221" s="157">
        <f t="shared" si="82"/>
        <v>3.580968358824637</v>
      </c>
      <c r="AM221" s="157">
        <f t="shared" si="82"/>
        <v>3.7691199179911128</v>
      </c>
      <c r="AN221" s="157">
        <f t="shared" si="82"/>
        <v>3.9545273167891182</v>
      </c>
      <c r="AO221" s="157">
        <f t="shared" si="82"/>
        <v>4.137343542140413</v>
      </c>
      <c r="AP221" s="157">
        <f t="shared" si="82"/>
        <v>4.3177080577242011</v>
      </c>
      <c r="AQ221" s="157">
        <f t="shared" si="82"/>
        <v>4.4957484113194361</v>
      </c>
      <c r="AR221" s="157">
        <f t="shared" si="82"/>
        <v>4.6992140744743089</v>
      </c>
      <c r="AS221" s="157">
        <f t="shared" si="82"/>
        <v>4.8995283356128292</v>
      </c>
      <c r="AT221" s="157">
        <f t="shared" si="82"/>
        <v>5.096871890911717</v>
      </c>
      <c r="AU221" s="157">
        <f t="shared" si="82"/>
        <v>5.2914090250479866</v>
      </c>
      <c r="AV221" s="157">
        <f t="shared" si="82"/>
        <v>5.4933386625522189</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0.44262582445549137</v>
      </c>
      <c r="T222" s="157">
        <f t="shared" si="82"/>
        <v>0.57411542558820716</v>
      </c>
      <c r="U222" s="157">
        <f t="shared" si="82"/>
        <v>0.70107029876782345</v>
      </c>
      <c r="V222" s="157">
        <f t="shared" si="82"/>
        <v>0.82664863243602027</v>
      </c>
      <c r="W222" s="157">
        <f t="shared" si="82"/>
        <v>0.97503774611669491</v>
      </c>
      <c r="X222" s="157">
        <f t="shared" si="82"/>
        <v>1.1225887878832257</v>
      </c>
      <c r="Y222" s="157">
        <f t="shared" si="82"/>
        <v>1.2733668143218242</v>
      </c>
      <c r="Z222" s="157">
        <f t="shared" si="82"/>
        <v>1.4274592281547203</v>
      </c>
      <c r="AA222" s="157">
        <f t="shared" si="82"/>
        <v>1.5947343405792025</v>
      </c>
      <c r="AB222" s="157">
        <f t="shared" si="82"/>
        <v>1.7655251117170019</v>
      </c>
      <c r="AC222" s="157">
        <f t="shared" si="82"/>
        <v>1.9533750137485126</v>
      </c>
      <c r="AD222" s="157">
        <f t="shared" si="82"/>
        <v>2.1370134666761671</v>
      </c>
      <c r="AE222" s="157">
        <f t="shared" si="82"/>
        <v>2.3249222805824656</v>
      </c>
      <c r="AF222" s="157">
        <f t="shared" si="82"/>
        <v>2.5135482859177678</v>
      </c>
      <c r="AG222" s="157">
        <f t="shared" si="82"/>
        <v>2.6919796410033943</v>
      </c>
      <c r="AH222" s="157">
        <f t="shared" si="82"/>
        <v>2.8704598611304184</v>
      </c>
      <c r="AI222" s="157">
        <f t="shared" si="82"/>
        <v>3.0489743121668562</v>
      </c>
      <c r="AJ222" s="157">
        <f t="shared" si="82"/>
        <v>3.2261795897932073</v>
      </c>
      <c r="AK222" s="157">
        <f t="shared" si="82"/>
        <v>3.4003073983944505</v>
      </c>
      <c r="AL222" s="157">
        <f t="shared" si="82"/>
        <v>3.5800423935058943</v>
      </c>
      <c r="AM222" s="157">
        <f t="shared" si="82"/>
        <v>3.7681453005199357</v>
      </c>
      <c r="AN222" s="157">
        <f t="shared" si="82"/>
        <v>3.9535047567493611</v>
      </c>
      <c r="AO222" s="157">
        <f t="shared" si="82"/>
        <v>4.1362737095566358</v>
      </c>
      <c r="AP222" s="157">
        <f t="shared" si="82"/>
        <v>4.3165915865585021</v>
      </c>
      <c r="AQ222" s="157">
        <f t="shared" si="82"/>
        <v>4.4945859025526609</v>
      </c>
      <c r="AR222" s="157">
        <f t="shared" si="82"/>
        <v>4.6979989536404183</v>
      </c>
      <c r="AS222" s="157">
        <f t="shared" si="82"/>
        <v>4.898261417600053</v>
      </c>
      <c r="AT222" s="157">
        <f t="shared" si="82"/>
        <v>5.0955539438839441</v>
      </c>
      <c r="AU222" s="157">
        <f t="shared" si="82"/>
        <v>5.2900407746884426</v>
      </c>
      <c r="AV222" s="157">
        <f t="shared" si="82"/>
        <v>5.4919181973104365</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5.6038792620297118</v>
      </c>
      <c r="T223" s="157">
        <f t="shared" si="82"/>
        <v>7.2550848835286157</v>
      </c>
      <c r="U223" s="157">
        <f t="shared" si="82"/>
        <v>8.8424350519825605</v>
      </c>
      <c r="V223" s="157">
        <f t="shared" si="82"/>
        <v>10.40573949858549</v>
      </c>
      <c r="W223" s="157">
        <f t="shared" si="82"/>
        <v>12.248660505711094</v>
      </c>
      <c r="X223" s="157">
        <f t="shared" si="82"/>
        <v>14.072630148217817</v>
      </c>
      <c r="Y223" s="157">
        <f t="shared" si="82"/>
        <v>15.928189326793735</v>
      </c>
      <c r="Z223" s="157">
        <f t="shared" si="82"/>
        <v>17.815761487625299</v>
      </c>
      <c r="AA223" s="157">
        <f t="shared" si="82"/>
        <v>19.857510292116554</v>
      </c>
      <c r="AB223" s="157">
        <f t="shared" si="82"/>
        <v>21.931709640712686</v>
      </c>
      <c r="AC223" s="157">
        <f t="shared" si="82"/>
        <v>24.265219076545506</v>
      </c>
      <c r="AD223" s="157">
        <f t="shared" si="82"/>
        <v>26.546413040737946</v>
      </c>
      <c r="AE223" s="157">
        <f t="shared" si="82"/>
        <v>28.880654291781806</v>
      </c>
      <c r="AF223" s="157">
        <f t="shared" si="82"/>
        <v>31.223804639656596</v>
      </c>
      <c r="AG223" s="157">
        <f t="shared" si="82"/>
        <v>33.440314982424312</v>
      </c>
      <c r="AH223" s="157">
        <f t="shared" si="82"/>
        <v>35.657432336608863</v>
      </c>
      <c r="AI223" s="157">
        <f t="shared" si="82"/>
        <v>37.874974914066087</v>
      </c>
      <c r="AJ223" s="157">
        <f t="shared" si="82"/>
        <v>40.076254674920584</v>
      </c>
      <c r="AK223" s="157">
        <f t="shared" si="82"/>
        <v>42.239305493779852</v>
      </c>
      <c r="AL223" s="157">
        <f t="shared" si="82"/>
        <v>44.472009916332944</v>
      </c>
      <c r="AM223" s="157">
        <f t="shared" si="82"/>
        <v>46.808662231175354</v>
      </c>
      <c r="AN223" s="157">
        <f t="shared" si="82"/>
        <v>49.111234846090262</v>
      </c>
      <c r="AO223" s="157">
        <f t="shared" si="82"/>
        <v>51.381627704115367</v>
      </c>
      <c r="AP223" s="157">
        <f t="shared" si="82"/>
        <v>53.621572803275519</v>
      </c>
      <c r="AQ223" s="157">
        <f t="shared" si="82"/>
        <v>55.832654158150575</v>
      </c>
      <c r="AR223" s="157">
        <f t="shared" si="82"/>
        <v>58.359492175905849</v>
      </c>
      <c r="AS223" s="157">
        <f t="shared" si="82"/>
        <v>60.847192963817619</v>
      </c>
      <c r="AT223" s="157">
        <f t="shared" si="82"/>
        <v>63.298000585881368</v>
      </c>
      <c r="AU223" s="157">
        <f t="shared" si="82"/>
        <v>65.713955291843305</v>
      </c>
      <c r="AV223" s="157">
        <f t="shared" si="82"/>
        <v>68.221717422541744</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1.3632228994607076</v>
      </c>
      <c r="T224" s="157">
        <f t="shared" si="82"/>
        <v>1.7649020238125519</v>
      </c>
      <c r="U224" s="157">
        <f t="shared" si="82"/>
        <v>2.1510474059518998</v>
      </c>
      <c r="V224" s="157">
        <f t="shared" si="82"/>
        <v>2.531343326115242</v>
      </c>
      <c r="W224" s="157">
        <f t="shared" si="82"/>
        <v>2.9796599299067479</v>
      </c>
      <c r="X224" s="157">
        <f t="shared" si="82"/>
        <v>3.4233663461805577</v>
      </c>
      <c r="Y224" s="157">
        <f t="shared" si="82"/>
        <v>3.8747573639490231</v>
      </c>
      <c r="Z224" s="157">
        <f t="shared" si="82"/>
        <v>4.3339359924868042</v>
      </c>
      <c r="AA224" s="157">
        <f t="shared" si="82"/>
        <v>4.8306202704812016</v>
      </c>
      <c r="AB224" s="157">
        <f t="shared" si="82"/>
        <v>5.3351986023542155</v>
      </c>
      <c r="AC224" s="157">
        <f t="shared" si="82"/>
        <v>5.9028577809859035</v>
      </c>
      <c r="AD224" s="157">
        <f t="shared" si="82"/>
        <v>6.4577904811191189</v>
      </c>
      <c r="AE224" s="157">
        <f t="shared" si="82"/>
        <v>7.0256276841526937</v>
      </c>
      <c r="AF224" s="157">
        <f t="shared" si="82"/>
        <v>7.5956321510129037</v>
      </c>
      <c r="AG224" s="157">
        <f t="shared" si="82"/>
        <v>8.1348296452604938</v>
      </c>
      <c r="AH224" s="157">
        <f t="shared" si="82"/>
        <v>8.6741748036216322</v>
      </c>
      <c r="AI224" s="157">
        <f t="shared" si="82"/>
        <v>9.2136234035587901</v>
      </c>
      <c r="AJ224" s="157">
        <f t="shared" si="82"/>
        <v>9.7491158433137031</v>
      </c>
      <c r="AK224" s="157">
        <f t="shared" si="82"/>
        <v>10.275308552165564</v>
      </c>
      <c r="AL224" s="157">
        <f t="shared" si="82"/>
        <v>10.818445485392274</v>
      </c>
      <c r="AM224" s="157">
        <f t="shared" si="82"/>
        <v>11.386869213800246</v>
      </c>
      <c r="AN224" s="157">
        <f t="shared" si="82"/>
        <v>11.947002573130728</v>
      </c>
      <c r="AO224" s="157">
        <f t="shared" si="82"/>
        <v>12.499307751403046</v>
      </c>
      <c r="AP224" s="157">
        <f t="shared" si="82"/>
        <v>13.044206081636506</v>
      </c>
      <c r="AQ224" s="157">
        <f t="shared" si="82"/>
        <v>13.582082897784138</v>
      </c>
      <c r="AR224" s="157">
        <f t="shared" si="82"/>
        <v>14.196771988673696</v>
      </c>
      <c r="AS224" s="157">
        <f t="shared" si="82"/>
        <v>14.801940394793041</v>
      </c>
      <c r="AT224" s="157">
        <f t="shared" si="82"/>
        <v>15.3981340164522</v>
      </c>
      <c r="AU224" s="157">
        <f t="shared" si="82"/>
        <v>15.985849173262032</v>
      </c>
      <c r="AV224" s="157">
        <f t="shared" si="82"/>
        <v>16.595897784789443</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0.51270300349324338</v>
      </c>
      <c r="T225" s="157">
        <f t="shared" si="82"/>
        <v>0.6585634592081836</v>
      </c>
      <c r="U225" s="157">
        <f t="shared" si="82"/>
        <v>0.79609949773838817</v>
      </c>
      <c r="V225" s="157">
        <f t="shared" si="82"/>
        <v>0.92888606987131173</v>
      </c>
      <c r="W225" s="157">
        <f t="shared" si="82"/>
        <v>1.08371844165128</v>
      </c>
      <c r="X225" s="157">
        <f t="shared" si="82"/>
        <v>1.2336036948625873</v>
      </c>
      <c r="Y225" s="157">
        <f t="shared" si="82"/>
        <v>1.3828095518559669</v>
      </c>
      <c r="Z225" s="157">
        <f t="shared" si="82"/>
        <v>1.5311115904555312</v>
      </c>
      <c r="AA225" s="157">
        <f t="shared" si="82"/>
        <v>1.6886178376009222</v>
      </c>
      <c r="AB225" s="157">
        <f t="shared" si="82"/>
        <v>1.844447199654099</v>
      </c>
      <c r="AC225" s="157">
        <f t="shared" si="82"/>
        <v>2.0406943237861146</v>
      </c>
      <c r="AD225" s="157">
        <f t="shared" si="82"/>
        <v>2.2325417396078135</v>
      </c>
      <c r="AE225" s="157">
        <f t="shared" si="82"/>
        <v>2.4288504090793754</v>
      </c>
      <c r="AF225" s="157">
        <f t="shared" si="82"/>
        <v>2.6259083297023729</v>
      </c>
      <c r="AG225" s="157">
        <f t="shared" si="82"/>
        <v>2.8123158812200666</v>
      </c>
      <c r="AH225" s="157">
        <f t="shared" si="82"/>
        <v>2.9987744821327365</v>
      </c>
      <c r="AI225" s="157">
        <f t="shared" si="82"/>
        <v>3.1852688441368744</v>
      </c>
      <c r="AJ225" s="157">
        <f t="shared" si="82"/>
        <v>3.3703955103693293</v>
      </c>
      <c r="AK225" s="157">
        <f t="shared" si="82"/>
        <v>3.5523071392807553</v>
      </c>
      <c r="AL225" s="157">
        <f t="shared" si="82"/>
        <v>3.7400766058338224</v>
      </c>
      <c r="AM225" s="157">
        <f t="shared" si="82"/>
        <v>3.9365880447175399</v>
      </c>
      <c r="AN225" s="157">
        <f t="shared" si="82"/>
        <v>4.1302333957254795</v>
      </c>
      <c r="AO225" s="157">
        <f t="shared" si="82"/>
        <v>4.3211724432370984</v>
      </c>
      <c r="AP225" s="157">
        <f t="shared" si="82"/>
        <v>4.5095508475296429</v>
      </c>
      <c r="AQ225" s="157">
        <f t="shared" si="82"/>
        <v>4.695501823537283</v>
      </c>
      <c r="AR225" s="157">
        <f t="shared" si="82"/>
        <v>4.9080077969510718</v>
      </c>
      <c r="AS225" s="157">
        <f t="shared" si="82"/>
        <v>5.1172223464325892</v>
      </c>
      <c r="AT225" s="157">
        <f t="shared" si="82"/>
        <v>5.3233341967835095</v>
      </c>
      <c r="AU225" s="157">
        <f t="shared" si="82"/>
        <v>5.5265149321161804</v>
      </c>
      <c r="AV225" s="157">
        <f t="shared" si="82"/>
        <v>5.7374166317620183</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0.90756907723876679</v>
      </c>
      <c r="T228" s="157">
        <f t="shared" si="84"/>
        <v>1.1716385250655217</v>
      </c>
      <c r="U228" s="157">
        <f t="shared" si="84"/>
        <v>1.4237704112418388</v>
      </c>
      <c r="V228" s="157">
        <f t="shared" si="84"/>
        <v>1.6703688186272487</v>
      </c>
      <c r="W228" s="157">
        <f t="shared" si="84"/>
        <v>1.9599783872712437</v>
      </c>
      <c r="X228" s="157">
        <f t="shared" si="84"/>
        <v>2.2444527816604718</v>
      </c>
      <c r="Y228" s="157">
        <f t="shared" si="84"/>
        <v>2.5317482072488033</v>
      </c>
      <c r="Z228" s="157">
        <f t="shared" si="84"/>
        <v>2.8217640437601372</v>
      </c>
      <c r="AA228" s="157">
        <f t="shared" si="84"/>
        <v>3.1335979636488442</v>
      </c>
      <c r="AB228" s="157">
        <f t="shared" si="84"/>
        <v>3.4477003832414432</v>
      </c>
      <c r="AC228" s="157">
        <f t="shared" si="84"/>
        <v>3.8145318573041695</v>
      </c>
      <c r="AD228" s="157">
        <f t="shared" si="84"/>
        <v>4.1731392542393575</v>
      </c>
      <c r="AE228" s="157">
        <f t="shared" si="84"/>
        <v>4.5400857708420812</v>
      </c>
      <c r="AF228" s="157">
        <f t="shared" si="84"/>
        <v>4.908432811939317</v>
      </c>
      <c r="AG228" s="157">
        <f t="shared" si="84"/>
        <v>5.2568718385090003</v>
      </c>
      <c r="AH228" s="157">
        <f t="shared" si="84"/>
        <v>5.6054062882594913</v>
      </c>
      <c r="AI228" s="157">
        <f t="shared" si="83"/>
        <v>5.954007583799215</v>
      </c>
      <c r="AJ228" s="157">
        <f t="shared" si="83"/>
        <v>6.300052338150298</v>
      </c>
      <c r="AK228" s="157">
        <f t="shared" si="83"/>
        <v>6.6400874407174069</v>
      </c>
      <c r="AL228" s="157">
        <f t="shared" si="83"/>
        <v>6.9910722029363841</v>
      </c>
      <c r="AM228" s="157">
        <f t="shared" si="83"/>
        <v>7.3583977426849758</v>
      </c>
      <c r="AN228" s="157">
        <f t="shared" si="83"/>
        <v>7.7203658982430214</v>
      </c>
      <c r="AO228" s="157">
        <f t="shared" si="83"/>
        <v>8.0772753437424747</v>
      </c>
      <c r="AP228" s="157">
        <f t="shared" si="83"/>
        <v>8.4293983520864479</v>
      </c>
      <c r="AQ228" s="157">
        <f t="shared" si="83"/>
        <v>8.7769839329400998</v>
      </c>
      <c r="AR228" s="157">
        <f t="shared" si="83"/>
        <v>9.1742069741403114</v>
      </c>
      <c r="AS228" s="157">
        <f t="shared" si="84"/>
        <v>9.565277579231303</v>
      </c>
      <c r="AT228" s="157">
        <f t="shared" si="84"/>
        <v>9.9505485187186125</v>
      </c>
      <c r="AU228" s="157">
        <f t="shared" si="84"/>
        <v>10.330340523176694</v>
      </c>
      <c r="AV228" s="157">
        <f t="shared" si="84"/>
        <v>10.724564803943091</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115.32354902894926</v>
      </c>
      <c r="T233" s="94">
        <f t="shared" si="86"/>
        <v>112.8733656531885</v>
      </c>
      <c r="U233" s="94">
        <f t="shared" si="86"/>
        <v>110.44146997267359</v>
      </c>
      <c r="V233" s="94">
        <f t="shared" si="86"/>
        <v>108.03929853001998</v>
      </c>
      <c r="W233" s="94">
        <f t="shared" si="86"/>
        <v>105.7540874488821</v>
      </c>
      <c r="X233" s="94">
        <f t="shared" si="86"/>
        <v>103.50006411294001</v>
      </c>
      <c r="Y233" s="94">
        <f t="shared" si="86"/>
        <v>101.29174791600036</v>
      </c>
      <c r="Z233" s="94">
        <f t="shared" si="86"/>
        <v>99.129260505715934</v>
      </c>
      <c r="AA233" s="94">
        <f t="shared" si="86"/>
        <v>97.047697068057857</v>
      </c>
      <c r="AB233" s="94">
        <f t="shared" si="86"/>
        <v>95.012088119856443</v>
      </c>
      <c r="AC233" s="94">
        <f t="shared" si="86"/>
        <v>94.669557380681283</v>
      </c>
      <c r="AD233" s="94">
        <f t="shared" si="86"/>
        <v>94.311845638793628</v>
      </c>
      <c r="AE233" s="94">
        <f t="shared" si="86"/>
        <v>93.969527259143362</v>
      </c>
      <c r="AF233" s="94">
        <f t="shared" si="86"/>
        <v>93.629794138096628</v>
      </c>
      <c r="AG233" s="94">
        <f t="shared" si="86"/>
        <v>93.253312380351161</v>
      </c>
      <c r="AH233" s="94">
        <f t="shared" si="86"/>
        <v>92.87700676632906</v>
      </c>
      <c r="AI233" s="94">
        <f t="shared" si="86"/>
        <v>92.50082454440215</v>
      </c>
      <c r="AJ233" s="94">
        <f t="shared" si="86"/>
        <v>92.119923147531054</v>
      </c>
      <c r="AK233" s="94">
        <f t="shared" si="86"/>
        <v>91.7279284038177</v>
      </c>
      <c r="AL233" s="94">
        <f t="shared" si="86"/>
        <v>91.356145874836471</v>
      </c>
      <c r="AM233" s="94">
        <f t="shared" si="86"/>
        <v>91.028364983010178</v>
      </c>
      <c r="AN233" s="94">
        <f t="shared" si="86"/>
        <v>90.69049295657662</v>
      </c>
      <c r="AO233" s="94">
        <f t="shared" si="86"/>
        <v>90.343092376221065</v>
      </c>
      <c r="AP233" s="94">
        <f t="shared" si="86"/>
        <v>89.986676093442952</v>
      </c>
      <c r="AQ233" s="94">
        <f t="shared" si="86"/>
        <v>89.621713141255469</v>
      </c>
      <c r="AR233" s="94">
        <f t="shared" si="86"/>
        <v>89.35024699200487</v>
      </c>
      <c r="AS233" s="94">
        <f t="shared" si="86"/>
        <v>89.067192153436352</v>
      </c>
      <c r="AT233" s="94">
        <f t="shared" si="86"/>
        <v>88.773213101818669</v>
      </c>
      <c r="AU233" s="94">
        <f t="shared" si="86"/>
        <v>88.468913963211122</v>
      </c>
      <c r="AV233" s="94">
        <f t="shared" si="86"/>
        <v>88.191799367980835</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10.746882391470457</v>
      </c>
      <c r="T234" s="94">
        <f t="shared" si="86"/>
        <v>10.265065197744374</v>
      </c>
      <c r="U234" s="94">
        <f t="shared" si="86"/>
        <v>9.7879599876864116</v>
      </c>
      <c r="V234" s="94">
        <f t="shared" si="86"/>
        <v>9.3165720791092284</v>
      </c>
      <c r="W234" s="94">
        <f t="shared" si="86"/>
        <v>8.8581440929719886</v>
      </c>
      <c r="X234" s="94">
        <f t="shared" si="86"/>
        <v>8.4049734300971863</v>
      </c>
      <c r="Y234" s="94">
        <f t="shared" si="86"/>
        <v>7.9580930052660852</v>
      </c>
      <c r="Z234" s="94">
        <f t="shared" si="86"/>
        <v>7.5172777054780031</v>
      </c>
      <c r="AA234" s="94">
        <f t="shared" si="86"/>
        <v>7.0848376972549216</v>
      </c>
      <c r="AB234" s="94">
        <f t="shared" si="86"/>
        <v>6.6577439682953132</v>
      </c>
      <c r="AC234" s="94">
        <f t="shared" si="86"/>
        <v>6.6337419491014762</v>
      </c>
      <c r="AD234" s="94">
        <f t="shared" si="86"/>
        <v>6.6086761575893842</v>
      </c>
      <c r="AE234" s="94">
        <f t="shared" si="86"/>
        <v>6.5846890189794198</v>
      </c>
      <c r="AF234" s="94">
        <f t="shared" si="86"/>
        <v>6.5608830361593622</v>
      </c>
      <c r="AG234" s="94">
        <f t="shared" si="86"/>
        <v>6.5345019808494191</v>
      </c>
      <c r="AH234" s="94">
        <f t="shared" si="86"/>
        <v>6.5081332683880024</v>
      </c>
      <c r="AI234" s="94">
        <f t="shared" si="86"/>
        <v>6.4817732023314143</v>
      </c>
      <c r="AJ234" s="94">
        <f t="shared" si="86"/>
        <v>6.4550824514204912</v>
      </c>
      <c r="AK234" s="94">
        <f t="shared" si="86"/>
        <v>6.427614360862699</v>
      </c>
      <c r="AL234" s="94">
        <f t="shared" si="86"/>
        <v>6.4015625927264184</v>
      </c>
      <c r="AM234" s="94">
        <f t="shared" si="86"/>
        <v>6.3785941336738601</v>
      </c>
      <c r="AN234" s="94">
        <f t="shared" si="86"/>
        <v>6.3549185625906732</v>
      </c>
      <c r="AO234" s="94">
        <f t="shared" si="86"/>
        <v>6.3305753009677233</v>
      </c>
      <c r="AP234" s="94">
        <f t="shared" si="86"/>
        <v>6.3056002856425692</v>
      </c>
      <c r="AQ234" s="94">
        <f t="shared" si="86"/>
        <v>6.2800263829775496</v>
      </c>
      <c r="AR234" s="94">
        <f t="shared" si="86"/>
        <v>6.2610040443095523</v>
      </c>
      <c r="AS234" s="94">
        <f t="shared" si="86"/>
        <v>6.2411696560599328</v>
      </c>
      <c r="AT234" s="94">
        <f t="shared" si="86"/>
        <v>6.2205697798079367</v>
      </c>
      <c r="AU234" s="94">
        <f t="shared" si="86"/>
        <v>6.1992467482367726</v>
      </c>
      <c r="AV234" s="94">
        <f t="shared" si="86"/>
        <v>6.1798286082776377</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7.9268470661892216</v>
      </c>
      <c r="T235" s="94">
        <f t="shared" si="86"/>
        <v>7.772893084224803</v>
      </c>
      <c r="U235" s="94">
        <f t="shared" si="86"/>
        <v>7.6200245303786218</v>
      </c>
      <c r="V235" s="94">
        <f t="shared" si="86"/>
        <v>7.4690309517610967</v>
      </c>
      <c r="W235" s="94">
        <f t="shared" si="86"/>
        <v>7.3259591782532016</v>
      </c>
      <c r="X235" s="94">
        <f t="shared" si="86"/>
        <v>7.1848969968732854</v>
      </c>
      <c r="Y235" s="94">
        <f t="shared" si="86"/>
        <v>7.046860671767897</v>
      </c>
      <c r="Z235" s="94">
        <f t="shared" si="86"/>
        <v>6.9118720536175946</v>
      </c>
      <c r="AA235" s="94">
        <f t="shared" si="86"/>
        <v>6.7823982202216992</v>
      </c>
      <c r="AB235" s="94">
        <f t="shared" si="86"/>
        <v>6.6560224116106461</v>
      </c>
      <c r="AC235" s="94">
        <f t="shared" si="86"/>
        <v>6.6320265988490181</v>
      </c>
      <c r="AD235" s="94">
        <f t="shared" si="86"/>
        <v>6.6069672888389368</v>
      </c>
      <c r="AE235" s="94">
        <f t="shared" si="86"/>
        <v>6.5829863528133643</v>
      </c>
      <c r="AF235" s="94">
        <f t="shared" si="86"/>
        <v>6.5591865257345088</v>
      </c>
      <c r="AG235" s="94">
        <f t="shared" si="86"/>
        <v>6.5328122920269482</v>
      </c>
      <c r="AH235" s="94">
        <f t="shared" si="86"/>
        <v>6.5064503979763071</v>
      </c>
      <c r="AI235" s="94">
        <f t="shared" si="86"/>
        <v>6.4800971480947078</v>
      </c>
      <c r="AJ235" s="94">
        <f t="shared" si="86"/>
        <v>6.4534132988671287</v>
      </c>
      <c r="AK235" s="94">
        <f t="shared" si="86"/>
        <v>6.4259523109968448</v>
      </c>
      <c r="AL235" s="94">
        <f t="shared" si="86"/>
        <v>6.3999072793160057</v>
      </c>
      <c r="AM235" s="94">
        <f t="shared" si="86"/>
        <v>6.3769447594380999</v>
      </c>
      <c r="AN235" s="94">
        <f t="shared" si="86"/>
        <v>6.3532753103743014</v>
      </c>
      <c r="AO235" s="94">
        <f t="shared" si="86"/>
        <v>6.3289383434218838</v>
      </c>
      <c r="AP235" s="94">
        <f t="shared" si="86"/>
        <v>6.303969786125875</v>
      </c>
      <c r="AQ235" s="94">
        <f t="shared" si="86"/>
        <v>6.2784024963500418</v>
      </c>
      <c r="AR235" s="94">
        <f t="shared" si="86"/>
        <v>6.259385076470517</v>
      </c>
      <c r="AS235" s="94">
        <f t="shared" si="86"/>
        <v>6.2395558169888172</v>
      </c>
      <c r="AT235" s="94">
        <f t="shared" si="86"/>
        <v>6.2189612674443104</v>
      </c>
      <c r="AU235" s="94">
        <f t="shared" si="86"/>
        <v>6.1976437495738406</v>
      </c>
      <c r="AV235" s="94">
        <f t="shared" si="86"/>
        <v>6.1782306307493133</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100.35811611793034</v>
      </c>
      <c r="T236" s="94">
        <f t="shared" si="86"/>
        <v>98.225890828253412</v>
      </c>
      <c r="U236" s="94">
        <f t="shared" si="86"/>
        <v>96.109580056109692</v>
      </c>
      <c r="V236" s="94">
        <f t="shared" si="86"/>
        <v>94.019136234297619</v>
      </c>
      <c r="W236" s="94">
        <f t="shared" si="86"/>
        <v>92.03047493341063</v>
      </c>
      <c r="X236" s="94">
        <f t="shared" si="86"/>
        <v>90.068954172163359</v>
      </c>
      <c r="Y236" s="94">
        <f t="shared" si="86"/>
        <v>88.147209175727767</v>
      </c>
      <c r="Z236" s="94">
        <f t="shared" si="86"/>
        <v>86.265345805650526</v>
      </c>
      <c r="AA236" s="94">
        <f t="shared" si="86"/>
        <v>84.453904977282605</v>
      </c>
      <c r="AB236" s="94">
        <f t="shared" si="86"/>
        <v>82.682455165735362</v>
      </c>
      <c r="AC236" s="94">
        <f t="shared" si="86"/>
        <v>82.384374331547079</v>
      </c>
      <c r="AD236" s="94">
        <f t="shared" si="86"/>
        <v>82.0730825196718</v>
      </c>
      <c r="AE236" s="94">
        <f t="shared" si="86"/>
        <v>81.775186487304495</v>
      </c>
      <c r="AF236" s="94">
        <f t="shared" si="86"/>
        <v>81.47954022686416</v>
      </c>
      <c r="AG236" s="94">
        <f t="shared" si="86"/>
        <v>81.151914167154374</v>
      </c>
      <c r="AH236" s="94">
        <f t="shared" si="86"/>
        <v>80.824441393155908</v>
      </c>
      <c r="AI236" s="94">
        <f t="shared" si="86"/>
        <v>80.497075998771749</v>
      </c>
      <c r="AJ236" s="94">
        <f t="shared" si="86"/>
        <v>80.165603832518229</v>
      </c>
      <c r="AK236" s="94">
        <f t="shared" si="86"/>
        <v>79.824477893033574</v>
      </c>
      <c r="AL236" s="94">
        <f t="shared" si="86"/>
        <v>79.500941247411006</v>
      </c>
      <c r="AM236" s="94">
        <f t="shared" si="86"/>
        <v>79.215696186188666</v>
      </c>
      <c r="AN236" s="94">
        <f t="shared" si="86"/>
        <v>78.921669507792672</v>
      </c>
      <c r="AO236" s="94">
        <f t="shared" si="86"/>
        <v>78.619350787320343</v>
      </c>
      <c r="AP236" s="94">
        <f t="shared" si="86"/>
        <v>78.309186323994751</v>
      </c>
      <c r="AQ236" s="94">
        <f t="shared" si="86"/>
        <v>77.991584284838112</v>
      </c>
      <c r="AR236" s="94">
        <f t="shared" si="86"/>
        <v>77.75534605285533</v>
      </c>
      <c r="AS236" s="94">
        <f t="shared" si="86"/>
        <v>77.509022985311944</v>
      </c>
      <c r="AT236" s="94">
        <f t="shared" si="86"/>
        <v>77.253193329990808</v>
      </c>
      <c r="AU236" s="94">
        <f t="shared" si="86"/>
        <v>76.988382816057552</v>
      </c>
      <c r="AV236" s="94">
        <f t="shared" si="86"/>
        <v>76.747229131833762</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24.413531348844035</v>
      </c>
      <c r="T237" s="94">
        <f t="shared" si="86"/>
        <v>23.89483738600444</v>
      </c>
      <c r="U237" s="94">
        <f t="shared" si="86"/>
        <v>23.380014854671607</v>
      </c>
      <c r="V237" s="94">
        <f t="shared" si="86"/>
        <v>22.871484824904659</v>
      </c>
      <c r="W237" s="94">
        <f t="shared" si="86"/>
        <v>22.387714833104628</v>
      </c>
      <c r="X237" s="94">
        <f t="shared" si="86"/>
        <v>21.910547161485056</v>
      </c>
      <c r="Y237" s="94">
        <f t="shared" si="86"/>
        <v>21.443055507299036</v>
      </c>
      <c r="Z237" s="94">
        <f t="shared" si="86"/>
        <v>20.985265622865221</v>
      </c>
      <c r="AA237" s="94">
        <f t="shared" si="86"/>
        <v>20.544607017855448</v>
      </c>
      <c r="AB237" s="94">
        <f t="shared" si="86"/>
        <v>20.113676793375227</v>
      </c>
      <c r="AC237" s="94">
        <f t="shared" si="86"/>
        <v>20.041164413993833</v>
      </c>
      <c r="AD237" s="94">
        <f t="shared" si="86"/>
        <v>19.965438277415853</v>
      </c>
      <c r="AE237" s="94">
        <f t="shared" si="86"/>
        <v>19.892970853691498</v>
      </c>
      <c r="AF237" s="94">
        <f t="shared" si="86"/>
        <v>19.821050718812252</v>
      </c>
      <c r="AG237" s="94">
        <f t="shared" si="86"/>
        <v>19.74135104539447</v>
      </c>
      <c r="AH237" s="94">
        <f t="shared" si="86"/>
        <v>19.661688660894249</v>
      </c>
      <c r="AI237" s="94">
        <f t="shared" si="86"/>
        <v>19.58205239800413</v>
      </c>
      <c r="AJ237" s="94">
        <f t="shared" si="86"/>
        <v>19.501417104764965</v>
      </c>
      <c r="AK237" s="94">
        <f t="shared" si="86"/>
        <v>19.418433394631087</v>
      </c>
      <c r="AL237" s="94">
        <f t="shared" si="86"/>
        <v>19.339728529036314</v>
      </c>
      <c r="AM237" s="94">
        <f t="shared" si="86"/>
        <v>19.270338632995703</v>
      </c>
      <c r="AN237" s="94">
        <f t="shared" si="86"/>
        <v>19.198812484358335</v>
      </c>
      <c r="AO237" s="94">
        <f t="shared" si="86"/>
        <v>19.125269179191861</v>
      </c>
      <c r="AP237" s="94">
        <f t="shared" si="86"/>
        <v>19.049817286095355</v>
      </c>
      <c r="AQ237" s="94">
        <f t="shared" si="86"/>
        <v>18.972556097470655</v>
      </c>
      <c r="AR237" s="94">
        <f t="shared" si="86"/>
        <v>18.91508780586253</v>
      </c>
      <c r="AS237" s="94">
        <f t="shared" si="86"/>
        <v>18.855166235350509</v>
      </c>
      <c r="AT237" s="94">
        <f t="shared" si="86"/>
        <v>18.792932052887309</v>
      </c>
      <c r="AU237" s="94">
        <f t="shared" si="86"/>
        <v>18.728513149529096</v>
      </c>
      <c r="AV237" s="94">
        <f t="shared" si="86"/>
        <v>18.669849104632434</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9.1818372867566165</v>
      </c>
      <c r="T238" s="94">
        <f t="shared" si="86"/>
        <v>8.9162268238270457</v>
      </c>
      <c r="U238" s="94">
        <f t="shared" si="86"/>
        <v>8.6529092903386857</v>
      </c>
      <c r="V238" s="94">
        <f t="shared" si="86"/>
        <v>8.3927784239883998</v>
      </c>
      <c r="W238" s="94">
        <f t="shared" si="86"/>
        <v>8.1425330412872654</v>
      </c>
      <c r="X238" s="94">
        <f t="shared" si="86"/>
        <v>7.8954249126813609</v>
      </c>
      <c r="Y238" s="94">
        <f t="shared" si="86"/>
        <v>7.6525209687583668</v>
      </c>
      <c r="Z238" s="94">
        <f t="shared" si="86"/>
        <v>7.4137651039743151</v>
      </c>
      <c r="AA238" s="94">
        <f t="shared" si="86"/>
        <v>7.1816843250641114</v>
      </c>
      <c r="AB238" s="94">
        <f t="shared" si="86"/>
        <v>6.9535583586182517</v>
      </c>
      <c r="AC238" s="94">
        <f t="shared" si="86"/>
        <v>6.9284898906831973</v>
      </c>
      <c r="AD238" s="94">
        <f t="shared" si="86"/>
        <v>6.9023103852960404</v>
      </c>
      <c r="AE238" s="94">
        <f t="shared" si="86"/>
        <v>6.8772574591133946</v>
      </c>
      <c r="AF238" s="94">
        <f t="shared" si="86"/>
        <v>6.8523937377669704</v>
      </c>
      <c r="AG238" s="94">
        <f t="shared" si="86"/>
        <v>6.8248405292727439</v>
      </c>
      <c r="AH238" s="94">
        <f t="shared" si="86"/>
        <v>6.7973002120398736</v>
      </c>
      <c r="AI238" s="94">
        <f t="shared" si="86"/>
        <v>6.769768925385657</v>
      </c>
      <c r="AJ238" s="94">
        <f t="shared" si="86"/>
        <v>6.7418922610113174</v>
      </c>
      <c r="AK238" s="94">
        <f t="shared" si="86"/>
        <v>6.7132037185256088</v>
      </c>
      <c r="AL238" s="94">
        <f t="shared" si="86"/>
        <v>6.6859944279696055</v>
      </c>
      <c r="AM238" s="94">
        <f t="shared" si="86"/>
        <v>6.6620054429335251</v>
      </c>
      <c r="AN238" s="94">
        <f t="shared" si="86"/>
        <v>6.6372779277294951</v>
      </c>
      <c r="AO238" s="94">
        <f t="shared" si="86"/>
        <v>6.6118530554093233</v>
      </c>
      <c r="AP238" s="94">
        <f t="shared" si="86"/>
        <v>6.5857683595426995</v>
      </c>
      <c r="AQ238" s="94">
        <f t="shared" si="86"/>
        <v>6.559058166797878</v>
      </c>
      <c r="AR238" s="94">
        <f t="shared" si="86"/>
        <v>6.539190634691626</v>
      </c>
      <c r="AS238" s="94">
        <f t="shared" si="86"/>
        <v>6.5184749723204067</v>
      </c>
      <c r="AT238" s="94">
        <f t="shared" si="86"/>
        <v>6.4969598100701456</v>
      </c>
      <c r="AU238" s="94">
        <f t="shared" si="86"/>
        <v>6.4746893615340007</v>
      </c>
      <c r="AV238" s="94">
        <f t="shared" si="86"/>
        <v>6.454408442041653</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9.0318289814154848</v>
      </c>
      <c r="T239" s="94">
        <f t="shared" si="86"/>
        <v>9.0437430430623582</v>
      </c>
      <c r="U239" s="94">
        <f t="shared" si="86"/>
        <v>9.0527202567763592</v>
      </c>
      <c r="V239" s="94">
        <f t="shared" si="86"/>
        <v>9.0630609208786286</v>
      </c>
      <c r="W239" s="94">
        <f t="shared" si="86"/>
        <v>9.1079808619299882</v>
      </c>
      <c r="X239" s="94">
        <f t="shared" si="86"/>
        <v>9.1553866633276471</v>
      </c>
      <c r="Y239" s="94">
        <f t="shared" si="86"/>
        <v>9.210974386932719</v>
      </c>
      <c r="Z239" s="94">
        <f t="shared" si="86"/>
        <v>9.2750189641120038</v>
      </c>
      <c r="AA239" s="94">
        <f t="shared" si="86"/>
        <v>9.3614697710346935</v>
      </c>
      <c r="AB239" s="94">
        <f t="shared" si="86"/>
        <v>9.457134113994071</v>
      </c>
      <c r="AC239" s="94">
        <f t="shared" si="86"/>
        <v>9.6432679280960194</v>
      </c>
      <c r="AD239" s="94">
        <f t="shared" si="86"/>
        <v>9.8234303716864435</v>
      </c>
      <c r="AE239" s="94">
        <f t="shared" ref="K239:AV241" si="87">AE168+AE180+AE157</f>
        <v>10.009647716331731</v>
      </c>
      <c r="AF239" s="94">
        <f t="shared" si="87"/>
        <v>10.196881959352057</v>
      </c>
      <c r="AG239" s="94">
        <f t="shared" si="87"/>
        <v>10.369661312291797</v>
      </c>
      <c r="AH239" s="94">
        <f t="shared" si="87"/>
        <v>10.542509950472805</v>
      </c>
      <c r="AI239" s="94">
        <f t="shared" si="87"/>
        <v>10.715407124309358</v>
      </c>
      <c r="AJ239" s="94">
        <f t="shared" si="87"/>
        <v>10.886448034588481</v>
      </c>
      <c r="AK239" s="94">
        <f t="shared" si="87"/>
        <v>11.053125433084965</v>
      </c>
      <c r="AL239" s="94">
        <f t="shared" si="87"/>
        <v>11.227753203853306</v>
      </c>
      <c r="AM239" s="94">
        <f t="shared" si="87"/>
        <v>11.419688795688716</v>
      </c>
      <c r="AN239" s="94">
        <f t="shared" si="87"/>
        <v>11.60765509084702</v>
      </c>
      <c r="AO239" s="94">
        <f t="shared" si="87"/>
        <v>11.791873377590791</v>
      </c>
      <c r="AP239" s="94">
        <f t="shared" si="87"/>
        <v>11.972545383459288</v>
      </c>
      <c r="AQ239" s="94">
        <f t="shared" si="87"/>
        <v>12.149855600212165</v>
      </c>
      <c r="AR239" s="94">
        <f t="shared" si="87"/>
        <v>12.363942310754949</v>
      </c>
      <c r="AS239" s="94">
        <f t="shared" si="87"/>
        <v>12.573470669061662</v>
      </c>
      <c r="AT239" s="94">
        <f t="shared" si="87"/>
        <v>12.778702043506431</v>
      </c>
      <c r="AU239" s="94">
        <f t="shared" si="87"/>
        <v>12.979874064014254</v>
      </c>
      <c r="AV239" s="94">
        <f t="shared" si="87"/>
        <v>13.191738986945385</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3.120944298568888</v>
      </c>
      <c r="T240" s="94">
        <f t="shared" si="87"/>
        <v>3.1250611970228026</v>
      </c>
      <c r="U240" s="94">
        <f t="shared" si="87"/>
        <v>3.1281632690411487</v>
      </c>
      <c r="V240" s="94">
        <f t="shared" si="87"/>
        <v>3.1317364807062282</v>
      </c>
      <c r="W240" s="94">
        <f t="shared" si="87"/>
        <v>3.1472585454181217</v>
      </c>
      <c r="X240" s="94">
        <f t="shared" si="87"/>
        <v>3.1636395980150596</v>
      </c>
      <c r="Y240" s="94">
        <f t="shared" si="87"/>
        <v>3.182847910020596</v>
      </c>
      <c r="Z240" s="94">
        <f t="shared" si="87"/>
        <v>3.2049784838404971</v>
      </c>
      <c r="AA240" s="94">
        <f t="shared" si="87"/>
        <v>3.2348515199140575</v>
      </c>
      <c r="AB240" s="94">
        <f t="shared" si="87"/>
        <v>3.2679082890745175</v>
      </c>
      <c r="AC240" s="94">
        <f t="shared" si="87"/>
        <v>3.3322267418582991</v>
      </c>
      <c r="AD240" s="94">
        <f t="shared" si="87"/>
        <v>3.3944817903425819</v>
      </c>
      <c r="AE240" s="94">
        <f t="shared" si="87"/>
        <v>3.4588291070667148</v>
      </c>
      <c r="AF240" s="94">
        <f t="shared" si="87"/>
        <v>3.5235278125507912</v>
      </c>
      <c r="AG240" s="94">
        <f t="shared" si="87"/>
        <v>3.5832316374989026</v>
      </c>
      <c r="AH240" s="94">
        <f t="shared" si="87"/>
        <v>3.6429594039298685</v>
      </c>
      <c r="AI240" s="94">
        <f t="shared" si="87"/>
        <v>3.702703941834006</v>
      </c>
      <c r="AJ240" s="94">
        <f t="shared" si="87"/>
        <v>3.7618070487303017</v>
      </c>
      <c r="AK240" s="94">
        <f t="shared" si="87"/>
        <v>3.8194023461621147</v>
      </c>
      <c r="AL240" s="94">
        <f t="shared" si="87"/>
        <v>3.8797448910301235</v>
      </c>
      <c r="AM240" s="94">
        <f t="shared" si="87"/>
        <v>3.9460681454079194</v>
      </c>
      <c r="AN240" s="94">
        <f t="shared" si="87"/>
        <v>4.0110198111673707</v>
      </c>
      <c r="AO240" s="94">
        <f t="shared" si="87"/>
        <v>4.074676354364561</v>
      </c>
      <c r="AP240" s="94">
        <f t="shared" si="87"/>
        <v>4.1371074818567379</v>
      </c>
      <c r="AQ240" s="94">
        <f t="shared" si="87"/>
        <v>4.1983769446855357</v>
      </c>
      <c r="AR240" s="94">
        <f t="shared" si="87"/>
        <v>4.2723545078172904</v>
      </c>
      <c r="AS240" s="94">
        <f t="shared" si="87"/>
        <v>4.3447569344566128</v>
      </c>
      <c r="AT240" s="94">
        <f t="shared" si="87"/>
        <v>4.415674540323467</v>
      </c>
      <c r="AU240" s="94">
        <f t="shared" si="87"/>
        <v>4.4851894383277768</v>
      </c>
      <c r="AV240" s="94">
        <f t="shared" si="87"/>
        <v>4.5583992637849713</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16.253369956721976</v>
      </c>
      <c r="T241" s="94">
        <f t="shared" si="87"/>
        <v>15.862700395765513</v>
      </c>
      <c r="U241" s="94">
        <f t="shared" si="87"/>
        <v>15.475146327491238</v>
      </c>
      <c r="V241" s="94">
        <f t="shared" si="87"/>
        <v>15.092308772614025</v>
      </c>
      <c r="W241" s="94">
        <f t="shared" si="87"/>
        <v>14.726323891146249</v>
      </c>
      <c r="X241" s="94">
        <f t="shared" si="87"/>
        <v>14.365155099209577</v>
      </c>
      <c r="Y241" s="94">
        <f t="shared" si="87"/>
        <v>14.01079144816747</v>
      </c>
      <c r="Z241" s="94">
        <f t="shared" si="87"/>
        <v>13.663207782950906</v>
      </c>
      <c r="AA241" s="94">
        <f t="shared" si="87"/>
        <v>13.327178521673474</v>
      </c>
      <c r="AB241" s="94">
        <f t="shared" si="87"/>
        <v>12.997816268416816</v>
      </c>
      <c r="AC241" s="94">
        <f t="shared" si="87"/>
        <v>12.950957477054736</v>
      </c>
      <c r="AD241" s="94">
        <f t="shared" si="87"/>
        <v>12.902021898539234</v>
      </c>
      <c r="AE241" s="94">
        <f t="shared" si="87"/>
        <v>12.855192158323616</v>
      </c>
      <c r="AF241" s="94">
        <f t="shared" si="87"/>
        <v>12.808716085909641</v>
      </c>
      <c r="AG241" s="94">
        <f t="shared" si="87"/>
        <v>12.757212737099824</v>
      </c>
      <c r="AH241" s="94">
        <f t="shared" si="87"/>
        <v>12.705733485052832</v>
      </c>
      <c r="AI241" s="94">
        <f t="shared" si="87"/>
        <v>12.654271113255648</v>
      </c>
      <c r="AJ241" s="94">
        <f t="shared" si="87"/>
        <v>12.602163150249211</v>
      </c>
      <c r="AK241" s="94">
        <f t="shared" si="87"/>
        <v>12.548537598408441</v>
      </c>
      <c r="AL241" s="94">
        <f t="shared" si="87"/>
        <v>12.497677112136319</v>
      </c>
      <c r="AM241" s="94">
        <f t="shared" si="87"/>
        <v>12.452836125135999</v>
      </c>
      <c r="AN241" s="94">
        <f t="shared" si="87"/>
        <v>12.406614653650379</v>
      </c>
      <c r="AO241" s="94">
        <f t="shared" si="87"/>
        <v>12.359089659680066</v>
      </c>
      <c r="AP241" s="94">
        <f t="shared" si="87"/>
        <v>12.310331302187937</v>
      </c>
      <c r="AQ241" s="94">
        <f t="shared" si="87"/>
        <v>12.260403745692937</v>
      </c>
      <c r="AR241" s="94">
        <f t="shared" si="87"/>
        <v>12.223266711859907</v>
      </c>
      <c r="AS241" s="94">
        <f t="shared" si="87"/>
        <v>12.184544325494093</v>
      </c>
      <c r="AT241" s="94">
        <f t="shared" si="87"/>
        <v>12.144327488086311</v>
      </c>
      <c r="AU241" s="94">
        <f t="shared" si="87"/>
        <v>12.102698845115437</v>
      </c>
      <c r="AV241" s="94">
        <f t="shared" si="87"/>
        <v>12.064789094205048</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312.22653127464054</v>
      </c>
      <c r="T245" s="162">
        <f t="shared" si="89"/>
        <v>310.49924359976433</v>
      </c>
      <c r="U245" s="162">
        <f t="shared" si="89"/>
        <v>308.62396121596601</v>
      </c>
      <c r="V245" s="162">
        <f t="shared" si="89"/>
        <v>306.74696873168858</v>
      </c>
      <c r="W245" s="162">
        <f t="shared" si="89"/>
        <v>305.98167797695555</v>
      </c>
      <c r="X245" s="162">
        <f t="shared" si="89"/>
        <v>305.23004596508576</v>
      </c>
      <c r="Y245" s="162">
        <f t="shared" si="89"/>
        <v>304.67640441501806</v>
      </c>
      <c r="Z245" s="162">
        <f t="shared" si="89"/>
        <v>304.32096695344933</v>
      </c>
      <c r="AA245" s="162">
        <f t="shared" si="89"/>
        <v>304.60822455780715</v>
      </c>
      <c r="AB245" s="162">
        <f t="shared" si="89"/>
        <v>305.09113906245864</v>
      </c>
      <c r="AC245" s="162">
        <f t="shared" si="89"/>
        <v>311.03002096401855</v>
      </c>
      <c r="AD245" s="162">
        <f t="shared" si="89"/>
        <v>316.77774076519711</v>
      </c>
      <c r="AE245" s="162">
        <f t="shared" si="89"/>
        <v>322.71929673866055</v>
      </c>
      <c r="AF245" s="162">
        <f t="shared" si="89"/>
        <v>328.69340678473964</v>
      </c>
      <c r="AG245" s="162">
        <f t="shared" si="89"/>
        <v>334.20477094304402</v>
      </c>
      <c r="AH245" s="162">
        <f t="shared" si="89"/>
        <v>339.71835313692668</v>
      </c>
      <c r="AI245" s="162">
        <f t="shared" ref="AI245:AR245" si="90">SUM(AI220:AI241)</f>
        <v>345.23348910775894</v>
      </c>
      <c r="AJ245" s="162">
        <f t="shared" si="90"/>
        <v>350.68920032177607</v>
      </c>
      <c r="AK245" s="162">
        <f t="shared" si="90"/>
        <v>356.00522198281732</v>
      </c>
      <c r="AL245" s="162">
        <f t="shared" si="90"/>
        <v>361.57575973181002</v>
      </c>
      <c r="AM245" s="162">
        <f t="shared" si="90"/>
        <v>367.5671038873532</v>
      </c>
      <c r="AN245" s="162">
        <f t="shared" si="90"/>
        <v>373.43332226994482</v>
      </c>
      <c r="AO245" s="162">
        <f t="shared" si="90"/>
        <v>379.18139064057107</v>
      </c>
      <c r="AP245" s="162">
        <f t="shared" si="90"/>
        <v>384.81766813948428</v>
      </c>
      <c r="AQ245" s="162">
        <f t="shared" si="90"/>
        <v>390.34797057636285</v>
      </c>
      <c r="AR245" s="162">
        <f t="shared" si="90"/>
        <v>397.03759356452099</v>
      </c>
      <c r="AS245" s="162">
        <f t="shared" si="89"/>
        <v>403.58352173888193</v>
      </c>
      <c r="AT245" s="162">
        <f t="shared" si="89"/>
        <v>409.99399432228518</v>
      </c>
      <c r="AU245" s="162">
        <f t="shared" si="89"/>
        <v>416.27650222066688</v>
      </c>
      <c r="AV245" s="162">
        <f t="shared" si="89"/>
        <v>422.89608688343492</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115.32354902894926</v>
      </c>
      <c r="T248" s="10">
        <f t="shared" si="95"/>
        <v>112.8733656531885</v>
      </c>
      <c r="U248" s="10">
        <f t="shared" si="95"/>
        <v>110.44146997267359</v>
      </c>
      <c r="V248" s="10">
        <f t="shared" si="95"/>
        <v>108.03929853001998</v>
      </c>
      <c r="W248" s="10">
        <f t="shared" si="95"/>
        <v>105.7540874488821</v>
      </c>
      <c r="X248" s="10">
        <f t="shared" si="95"/>
        <v>103.50006411294001</v>
      </c>
      <c r="Y248" s="10">
        <f t="shared" si="95"/>
        <v>101.29174791600036</v>
      </c>
      <c r="Z248" s="10">
        <f t="shared" ref="Z248:AN256" si="96">INDEX($J$233:$AV$241,MATCH($D248,$B$233:$B$241,0),MATCH(Z$247,$J$104:$AV$104,0))</f>
        <v>99.129260505715934</v>
      </c>
      <c r="AA248" s="10">
        <f t="shared" si="96"/>
        <v>97.047697068057857</v>
      </c>
      <c r="AB248" s="10">
        <f t="shared" si="96"/>
        <v>95.012088119856443</v>
      </c>
      <c r="AC248" s="10">
        <f t="shared" si="96"/>
        <v>94.669557380681283</v>
      </c>
      <c r="AD248" s="10">
        <f t="shared" si="96"/>
        <v>94.311845638793628</v>
      </c>
      <c r="AE248" s="10">
        <f t="shared" si="96"/>
        <v>93.969527259143362</v>
      </c>
      <c r="AF248" s="10">
        <f t="shared" si="96"/>
        <v>93.629794138096628</v>
      </c>
      <c r="AG248" s="10">
        <f t="shared" si="96"/>
        <v>93.253312380351161</v>
      </c>
      <c r="AH248" s="10">
        <f t="shared" si="96"/>
        <v>92.87700676632906</v>
      </c>
      <c r="AI248" s="10">
        <f t="shared" si="96"/>
        <v>92.50082454440215</v>
      </c>
      <c r="AJ248" s="10">
        <f t="shared" si="96"/>
        <v>92.119923147531054</v>
      </c>
      <c r="AK248" s="10">
        <f t="shared" si="96"/>
        <v>91.7279284038177</v>
      </c>
      <c r="AL248" s="10">
        <f t="shared" si="96"/>
        <v>91.356145874836471</v>
      </c>
      <c r="AM248" s="10">
        <f>INDEX($J$233:$AV$241,MATCH($D248,$B$233:$B$241,0),MATCH(AM$247,$J$104:$AV$104,0))</f>
        <v>89.621713141255469</v>
      </c>
      <c r="AN248" s="10">
        <f>INDEX($J$233:$AV$241,MATCH($D248,$B$233:$B$241,0),MATCH(AN$247,$J$104:$AV$104,0))</f>
        <v>88.191799367980835</v>
      </c>
      <c r="AO248" s="186">
        <f>AN248</f>
        <v>88.191799367980835</v>
      </c>
      <c r="AP248" s="186">
        <f>AO248</f>
        <v>88.191799367980835</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10.746882391470457</v>
      </c>
      <c r="T249" s="10">
        <f t="shared" si="95"/>
        <v>10.265065197744374</v>
      </c>
      <c r="U249" s="10">
        <f t="shared" si="95"/>
        <v>9.7879599876864116</v>
      </c>
      <c r="V249" s="10">
        <f t="shared" si="95"/>
        <v>9.3165720791092284</v>
      </c>
      <c r="W249" s="10">
        <f t="shared" si="95"/>
        <v>8.8581440929719886</v>
      </c>
      <c r="X249" s="10">
        <f t="shared" si="95"/>
        <v>8.4049734300971863</v>
      </c>
      <c r="Y249" s="10">
        <f t="shared" si="95"/>
        <v>7.9580930052660852</v>
      </c>
      <c r="Z249" s="10">
        <f t="shared" si="96"/>
        <v>7.5172777054780031</v>
      </c>
      <c r="AA249" s="10">
        <f t="shared" si="96"/>
        <v>7.0848376972549216</v>
      </c>
      <c r="AB249" s="10">
        <f t="shared" si="96"/>
        <v>6.6577439682953132</v>
      </c>
      <c r="AC249" s="10">
        <f t="shared" si="96"/>
        <v>6.6337419491014762</v>
      </c>
      <c r="AD249" s="10">
        <f t="shared" si="96"/>
        <v>6.6086761575893842</v>
      </c>
      <c r="AE249" s="10">
        <f t="shared" si="96"/>
        <v>6.5846890189794198</v>
      </c>
      <c r="AF249" s="10">
        <f t="shared" si="96"/>
        <v>6.5608830361593622</v>
      </c>
      <c r="AG249" s="10">
        <f t="shared" si="96"/>
        <v>6.5345019808494191</v>
      </c>
      <c r="AH249" s="10">
        <f t="shared" si="96"/>
        <v>6.5081332683880024</v>
      </c>
      <c r="AI249" s="10">
        <f t="shared" si="96"/>
        <v>6.4817732023314143</v>
      </c>
      <c r="AJ249" s="10">
        <f t="shared" si="96"/>
        <v>6.4550824514204912</v>
      </c>
      <c r="AK249" s="10">
        <f t="shared" si="96"/>
        <v>6.427614360862699</v>
      </c>
      <c r="AL249" s="10">
        <f t="shared" si="96"/>
        <v>6.4015625927264184</v>
      </c>
      <c r="AM249" s="10">
        <f t="shared" si="96"/>
        <v>6.2800263829775496</v>
      </c>
      <c r="AN249" s="10">
        <f t="shared" si="96"/>
        <v>6.1798286082776377</v>
      </c>
      <c r="AO249" s="186">
        <f t="shared" ref="AO249:AP264" si="97">AN249</f>
        <v>6.1798286082776377</v>
      </c>
      <c r="AP249" s="186">
        <f t="shared" si="97"/>
        <v>6.1798286082776377</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7.9268470661892216</v>
      </c>
      <c r="T250" s="10">
        <f t="shared" si="95"/>
        <v>7.772893084224803</v>
      </c>
      <c r="U250" s="10">
        <f t="shared" si="95"/>
        <v>7.6200245303786218</v>
      </c>
      <c r="V250" s="10">
        <f t="shared" si="95"/>
        <v>7.4690309517610967</v>
      </c>
      <c r="W250" s="10">
        <f t="shared" si="95"/>
        <v>7.3259591782532016</v>
      </c>
      <c r="X250" s="10">
        <f t="shared" si="95"/>
        <v>7.1848969968732854</v>
      </c>
      <c r="Y250" s="10">
        <f t="shared" si="95"/>
        <v>7.046860671767897</v>
      </c>
      <c r="Z250" s="10">
        <f t="shared" si="96"/>
        <v>6.9118720536175946</v>
      </c>
      <c r="AA250" s="10">
        <f t="shared" si="96"/>
        <v>6.7823982202216992</v>
      </c>
      <c r="AB250" s="10">
        <f t="shared" si="96"/>
        <v>6.6560224116106461</v>
      </c>
      <c r="AC250" s="10">
        <f t="shared" si="96"/>
        <v>6.6320265988490181</v>
      </c>
      <c r="AD250" s="10">
        <f t="shared" si="96"/>
        <v>6.6069672888389368</v>
      </c>
      <c r="AE250" s="10">
        <f t="shared" si="96"/>
        <v>6.5829863528133643</v>
      </c>
      <c r="AF250" s="10">
        <f t="shared" si="96"/>
        <v>6.5591865257345088</v>
      </c>
      <c r="AG250" s="10">
        <f t="shared" si="96"/>
        <v>6.5328122920269482</v>
      </c>
      <c r="AH250" s="10">
        <f t="shared" si="96"/>
        <v>6.5064503979763071</v>
      </c>
      <c r="AI250" s="10">
        <f t="shared" si="96"/>
        <v>6.4800971480947078</v>
      </c>
      <c r="AJ250" s="10">
        <f t="shared" si="96"/>
        <v>6.4534132988671287</v>
      </c>
      <c r="AK250" s="10">
        <f t="shared" si="96"/>
        <v>6.4259523109968448</v>
      </c>
      <c r="AL250" s="10">
        <f t="shared" si="96"/>
        <v>6.3999072793160057</v>
      </c>
      <c r="AM250" s="10">
        <f t="shared" si="96"/>
        <v>6.2784024963500418</v>
      </c>
      <c r="AN250" s="10">
        <f t="shared" si="96"/>
        <v>6.1782306307493133</v>
      </c>
      <c r="AO250" s="186">
        <f t="shared" si="97"/>
        <v>6.1782306307493133</v>
      </c>
      <c r="AP250" s="186">
        <f t="shared" si="97"/>
        <v>6.1782306307493133</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100.35811611793034</v>
      </c>
      <c r="T251" s="10">
        <f t="shared" si="95"/>
        <v>98.225890828253412</v>
      </c>
      <c r="U251" s="10">
        <f t="shared" si="95"/>
        <v>96.109580056109692</v>
      </c>
      <c r="V251" s="10">
        <f t="shared" si="95"/>
        <v>94.019136234297619</v>
      </c>
      <c r="W251" s="10">
        <f t="shared" si="95"/>
        <v>92.03047493341063</v>
      </c>
      <c r="X251" s="10">
        <f t="shared" si="95"/>
        <v>90.068954172163359</v>
      </c>
      <c r="Y251" s="10">
        <f t="shared" si="95"/>
        <v>88.147209175727767</v>
      </c>
      <c r="Z251" s="10">
        <f t="shared" si="96"/>
        <v>86.265345805650526</v>
      </c>
      <c r="AA251" s="10">
        <f t="shared" si="96"/>
        <v>84.453904977282605</v>
      </c>
      <c r="AB251" s="10">
        <f t="shared" si="96"/>
        <v>82.682455165735362</v>
      </c>
      <c r="AC251" s="10">
        <f t="shared" si="96"/>
        <v>82.384374331547079</v>
      </c>
      <c r="AD251" s="10">
        <f t="shared" si="96"/>
        <v>82.0730825196718</v>
      </c>
      <c r="AE251" s="10">
        <f t="shared" si="96"/>
        <v>81.775186487304495</v>
      </c>
      <c r="AF251" s="10">
        <f t="shared" si="96"/>
        <v>81.47954022686416</v>
      </c>
      <c r="AG251" s="10">
        <f t="shared" si="96"/>
        <v>81.151914167154374</v>
      </c>
      <c r="AH251" s="10">
        <f t="shared" si="96"/>
        <v>80.824441393155908</v>
      </c>
      <c r="AI251" s="10">
        <f t="shared" si="96"/>
        <v>80.497075998771749</v>
      </c>
      <c r="AJ251" s="10">
        <f t="shared" si="96"/>
        <v>80.165603832518229</v>
      </c>
      <c r="AK251" s="10">
        <f t="shared" si="96"/>
        <v>79.824477893033574</v>
      </c>
      <c r="AL251" s="10">
        <f t="shared" si="96"/>
        <v>79.500941247411006</v>
      </c>
      <c r="AM251" s="10">
        <f t="shared" si="96"/>
        <v>77.991584284838112</v>
      </c>
      <c r="AN251" s="10">
        <f t="shared" si="96"/>
        <v>76.747229131833762</v>
      </c>
      <c r="AO251" s="186">
        <f t="shared" si="97"/>
        <v>76.747229131833762</v>
      </c>
      <c r="AP251" s="186">
        <f t="shared" si="97"/>
        <v>76.747229131833762</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24.413531348844035</v>
      </c>
      <c r="T252" s="10">
        <f t="shared" si="95"/>
        <v>23.89483738600444</v>
      </c>
      <c r="U252" s="10">
        <f t="shared" si="95"/>
        <v>23.380014854671607</v>
      </c>
      <c r="V252" s="10">
        <f t="shared" si="95"/>
        <v>22.871484824904659</v>
      </c>
      <c r="W252" s="10">
        <f t="shared" si="95"/>
        <v>22.387714833104628</v>
      </c>
      <c r="X252" s="10">
        <f t="shared" si="95"/>
        <v>21.910547161485056</v>
      </c>
      <c r="Y252" s="10">
        <f t="shared" si="95"/>
        <v>21.443055507299036</v>
      </c>
      <c r="Z252" s="10">
        <f t="shared" si="96"/>
        <v>20.985265622865221</v>
      </c>
      <c r="AA252" s="10">
        <f t="shared" si="96"/>
        <v>20.544607017855448</v>
      </c>
      <c r="AB252" s="10">
        <f t="shared" si="96"/>
        <v>20.113676793375227</v>
      </c>
      <c r="AC252" s="10">
        <f t="shared" si="96"/>
        <v>20.041164413993833</v>
      </c>
      <c r="AD252" s="10">
        <f t="shared" si="96"/>
        <v>19.965438277415853</v>
      </c>
      <c r="AE252" s="10">
        <f t="shared" si="96"/>
        <v>19.892970853691498</v>
      </c>
      <c r="AF252" s="10">
        <f t="shared" si="96"/>
        <v>19.821050718812252</v>
      </c>
      <c r="AG252" s="10">
        <f t="shared" si="96"/>
        <v>19.74135104539447</v>
      </c>
      <c r="AH252" s="10">
        <f t="shared" si="96"/>
        <v>19.661688660894249</v>
      </c>
      <c r="AI252" s="10">
        <f t="shared" si="96"/>
        <v>19.58205239800413</v>
      </c>
      <c r="AJ252" s="10">
        <f t="shared" si="96"/>
        <v>19.501417104764965</v>
      </c>
      <c r="AK252" s="10">
        <f t="shared" si="96"/>
        <v>19.418433394631087</v>
      </c>
      <c r="AL252" s="10">
        <f t="shared" si="96"/>
        <v>19.339728529036314</v>
      </c>
      <c r="AM252" s="10">
        <f t="shared" si="96"/>
        <v>18.972556097470655</v>
      </c>
      <c r="AN252" s="10">
        <f t="shared" si="96"/>
        <v>18.669849104632434</v>
      </c>
      <c r="AO252" s="186">
        <f t="shared" si="97"/>
        <v>18.669849104632434</v>
      </c>
      <c r="AP252" s="186">
        <f t="shared" si="97"/>
        <v>18.669849104632434</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9.1818372867566165</v>
      </c>
      <c r="T253" s="10">
        <f t="shared" si="95"/>
        <v>8.9162268238270457</v>
      </c>
      <c r="U253" s="10">
        <f t="shared" si="95"/>
        <v>8.6529092903386857</v>
      </c>
      <c r="V253" s="10">
        <f t="shared" si="95"/>
        <v>8.3927784239883998</v>
      </c>
      <c r="W253" s="10">
        <f t="shared" si="95"/>
        <v>8.1425330412872654</v>
      </c>
      <c r="X253" s="10">
        <f t="shared" si="95"/>
        <v>7.8954249126813609</v>
      </c>
      <c r="Y253" s="10">
        <f t="shared" si="95"/>
        <v>7.6525209687583668</v>
      </c>
      <c r="Z253" s="10">
        <f t="shared" si="96"/>
        <v>7.4137651039743151</v>
      </c>
      <c r="AA253" s="10">
        <f t="shared" si="96"/>
        <v>7.1816843250641114</v>
      </c>
      <c r="AB253" s="10">
        <f t="shared" si="96"/>
        <v>6.9535583586182517</v>
      </c>
      <c r="AC253" s="10">
        <f t="shared" si="96"/>
        <v>6.9284898906831973</v>
      </c>
      <c r="AD253" s="10">
        <f t="shared" si="96"/>
        <v>6.9023103852960404</v>
      </c>
      <c r="AE253" s="10">
        <f t="shared" si="96"/>
        <v>6.8772574591133946</v>
      </c>
      <c r="AF253" s="10">
        <f t="shared" si="96"/>
        <v>6.8523937377669704</v>
      </c>
      <c r="AG253" s="10">
        <f t="shared" si="96"/>
        <v>6.8248405292727439</v>
      </c>
      <c r="AH253" s="10">
        <f t="shared" si="96"/>
        <v>6.7973002120398736</v>
      </c>
      <c r="AI253" s="10">
        <f t="shared" si="96"/>
        <v>6.769768925385657</v>
      </c>
      <c r="AJ253" s="10">
        <f t="shared" si="96"/>
        <v>6.7418922610113174</v>
      </c>
      <c r="AK253" s="10">
        <f t="shared" si="96"/>
        <v>6.7132037185256088</v>
      </c>
      <c r="AL253" s="10">
        <f t="shared" si="96"/>
        <v>6.6859944279696055</v>
      </c>
      <c r="AM253" s="10">
        <f t="shared" si="96"/>
        <v>6.559058166797878</v>
      </c>
      <c r="AN253" s="10">
        <f t="shared" si="96"/>
        <v>6.454408442041653</v>
      </c>
      <c r="AO253" s="186">
        <f t="shared" si="97"/>
        <v>6.454408442041653</v>
      </c>
      <c r="AP253" s="186">
        <f t="shared" si="97"/>
        <v>6.454408442041653</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9.0318289814154848</v>
      </c>
      <c r="T254" s="10">
        <f t="shared" si="95"/>
        <v>9.0437430430623582</v>
      </c>
      <c r="U254" s="10">
        <f t="shared" si="95"/>
        <v>9.0527202567763592</v>
      </c>
      <c r="V254" s="10">
        <f t="shared" si="95"/>
        <v>9.0630609208786286</v>
      </c>
      <c r="W254" s="10">
        <f t="shared" si="95"/>
        <v>9.1079808619299882</v>
      </c>
      <c r="X254" s="10">
        <f t="shared" si="95"/>
        <v>9.1553866633276471</v>
      </c>
      <c r="Y254" s="10">
        <f t="shared" si="95"/>
        <v>9.210974386932719</v>
      </c>
      <c r="Z254" s="10">
        <f t="shared" si="96"/>
        <v>9.2750189641120038</v>
      </c>
      <c r="AA254" s="10">
        <f t="shared" si="96"/>
        <v>9.3614697710346935</v>
      </c>
      <c r="AB254" s="10">
        <f t="shared" si="96"/>
        <v>9.457134113994071</v>
      </c>
      <c r="AC254" s="10">
        <f t="shared" si="96"/>
        <v>9.6432679280960194</v>
      </c>
      <c r="AD254" s="10">
        <f t="shared" si="96"/>
        <v>9.8234303716864435</v>
      </c>
      <c r="AE254" s="10">
        <f t="shared" si="96"/>
        <v>10.009647716331731</v>
      </c>
      <c r="AF254" s="10">
        <f t="shared" si="96"/>
        <v>10.196881959352057</v>
      </c>
      <c r="AG254" s="10">
        <f t="shared" si="96"/>
        <v>10.369661312291797</v>
      </c>
      <c r="AH254" s="10">
        <f t="shared" si="96"/>
        <v>10.542509950472805</v>
      </c>
      <c r="AI254" s="10">
        <f t="shared" si="96"/>
        <v>10.715407124309358</v>
      </c>
      <c r="AJ254" s="10">
        <f t="shared" si="96"/>
        <v>10.886448034588481</v>
      </c>
      <c r="AK254" s="10">
        <f t="shared" si="96"/>
        <v>11.053125433084965</v>
      </c>
      <c r="AL254" s="10">
        <f t="shared" si="96"/>
        <v>11.227753203853306</v>
      </c>
      <c r="AM254" s="10">
        <f t="shared" si="96"/>
        <v>12.149855600212165</v>
      </c>
      <c r="AN254" s="10">
        <f t="shared" si="96"/>
        <v>13.191738986945385</v>
      </c>
      <c r="AO254" s="186">
        <f t="shared" si="97"/>
        <v>13.191738986945385</v>
      </c>
      <c r="AP254" s="186">
        <f t="shared" si="97"/>
        <v>13.191738986945385</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3.120944298568888</v>
      </c>
      <c r="T255" s="10">
        <f t="shared" si="95"/>
        <v>3.1250611970228026</v>
      </c>
      <c r="U255" s="10">
        <f t="shared" si="95"/>
        <v>3.1281632690411487</v>
      </c>
      <c r="V255" s="10">
        <f t="shared" si="95"/>
        <v>3.1317364807062282</v>
      </c>
      <c r="W255" s="10">
        <f t="shared" si="95"/>
        <v>3.1472585454181217</v>
      </c>
      <c r="X255" s="10">
        <f t="shared" si="95"/>
        <v>3.1636395980150596</v>
      </c>
      <c r="Y255" s="10">
        <f t="shared" si="95"/>
        <v>3.182847910020596</v>
      </c>
      <c r="Z255" s="10">
        <f t="shared" si="96"/>
        <v>3.2049784838404971</v>
      </c>
      <c r="AA255" s="10">
        <f t="shared" si="96"/>
        <v>3.2348515199140575</v>
      </c>
      <c r="AB255" s="10">
        <f t="shared" si="96"/>
        <v>3.2679082890745175</v>
      </c>
      <c r="AC255" s="10">
        <f t="shared" si="96"/>
        <v>3.3322267418582991</v>
      </c>
      <c r="AD255" s="10">
        <f t="shared" si="96"/>
        <v>3.3944817903425819</v>
      </c>
      <c r="AE255" s="10">
        <f t="shared" si="96"/>
        <v>3.4588291070667148</v>
      </c>
      <c r="AF255" s="10">
        <f t="shared" si="96"/>
        <v>3.5235278125507912</v>
      </c>
      <c r="AG255" s="10">
        <f t="shared" si="96"/>
        <v>3.5832316374989026</v>
      </c>
      <c r="AH255" s="10">
        <f t="shared" si="96"/>
        <v>3.6429594039298685</v>
      </c>
      <c r="AI255" s="10">
        <f t="shared" si="96"/>
        <v>3.702703941834006</v>
      </c>
      <c r="AJ255" s="10">
        <f t="shared" si="96"/>
        <v>3.7618070487303017</v>
      </c>
      <c r="AK255" s="10">
        <f t="shared" si="96"/>
        <v>3.8194023461621147</v>
      </c>
      <c r="AL255" s="10">
        <f t="shared" si="96"/>
        <v>3.8797448910301235</v>
      </c>
      <c r="AM255" s="10">
        <f t="shared" si="96"/>
        <v>4.1983769446855357</v>
      </c>
      <c r="AN255" s="10">
        <f t="shared" si="96"/>
        <v>4.5583992637849713</v>
      </c>
      <c r="AO255" s="186">
        <f t="shared" si="97"/>
        <v>4.5583992637849713</v>
      </c>
      <c r="AP255" s="186">
        <f t="shared" si="97"/>
        <v>4.5583992637849713</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16.253369956721976</v>
      </c>
      <c r="T256" s="10">
        <f t="shared" si="95"/>
        <v>15.862700395765513</v>
      </c>
      <c r="U256" s="10">
        <f t="shared" si="95"/>
        <v>15.475146327491238</v>
      </c>
      <c r="V256" s="10">
        <f t="shared" si="95"/>
        <v>15.092308772614025</v>
      </c>
      <c r="W256" s="10">
        <f t="shared" si="95"/>
        <v>14.726323891146249</v>
      </c>
      <c r="X256" s="10">
        <f t="shared" si="95"/>
        <v>14.365155099209577</v>
      </c>
      <c r="Y256" s="10">
        <f t="shared" si="95"/>
        <v>14.01079144816747</v>
      </c>
      <c r="Z256" s="10">
        <f t="shared" si="96"/>
        <v>13.663207782950906</v>
      </c>
      <c r="AA256" s="10">
        <f t="shared" si="96"/>
        <v>13.327178521673474</v>
      </c>
      <c r="AB256" s="10">
        <f t="shared" si="96"/>
        <v>12.997816268416816</v>
      </c>
      <c r="AC256" s="10">
        <f t="shared" si="96"/>
        <v>12.950957477054736</v>
      </c>
      <c r="AD256" s="10">
        <f t="shared" si="96"/>
        <v>12.902021898539234</v>
      </c>
      <c r="AE256" s="10">
        <f t="shared" si="96"/>
        <v>12.855192158323616</v>
      </c>
      <c r="AF256" s="10">
        <f t="shared" si="96"/>
        <v>12.808716085909641</v>
      </c>
      <c r="AG256" s="10">
        <f t="shared" si="96"/>
        <v>12.757212737099824</v>
      </c>
      <c r="AH256" s="10">
        <f t="shared" si="96"/>
        <v>12.705733485052832</v>
      </c>
      <c r="AI256" s="10">
        <f t="shared" si="96"/>
        <v>12.654271113255648</v>
      </c>
      <c r="AJ256" s="10">
        <f t="shared" si="96"/>
        <v>12.602163150249211</v>
      </c>
      <c r="AK256" s="10">
        <f t="shared" si="96"/>
        <v>12.548537598408441</v>
      </c>
      <c r="AL256" s="10">
        <f t="shared" si="96"/>
        <v>12.497677112136319</v>
      </c>
      <c r="AM256" s="10">
        <f t="shared" si="96"/>
        <v>12.260403745692937</v>
      </c>
      <c r="AN256" s="10">
        <f t="shared" si="96"/>
        <v>12.064789094205048</v>
      </c>
      <c r="AO256" s="186">
        <f t="shared" si="97"/>
        <v>12.064789094205048</v>
      </c>
      <c r="AP256" s="186">
        <f t="shared" si="97"/>
        <v>12.064789094205048</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6.4395314482346349</v>
      </c>
      <c r="T258" s="225">
        <f t="shared" si="99"/>
        <v>8.3369653560616861</v>
      </c>
      <c r="U258" s="225">
        <f t="shared" si="99"/>
        <v>10.161021666193076</v>
      </c>
      <c r="V258" s="225">
        <f t="shared" si="99"/>
        <v>11.957446549090781</v>
      </c>
      <c r="W258" s="225">
        <f t="shared" si="99"/>
        <v>14.075184499372595</v>
      </c>
      <c r="X258" s="225">
        <f t="shared" si="99"/>
        <v>16.171145051758433</v>
      </c>
      <c r="Y258" s="225">
        <f t="shared" si="99"/>
        <v>18.303405781475188</v>
      </c>
      <c r="Z258" s="225">
        <f t="shared" ref="Z258:AN266" si="100">INDEX($J$220:$AV$228,MATCH($D258,$B$220:$B$228,0),MATCH(Z$247,$J$104:$AV$104,0))</f>
        <v>20.472453279133898</v>
      </c>
      <c r="AA258" s="225">
        <f t="shared" si="100"/>
        <v>22.81866828861909</v>
      </c>
      <c r="AB258" s="225">
        <f t="shared" si="100"/>
        <v>25.202172877251986</v>
      </c>
      <c r="AC258" s="225">
        <f t="shared" si="100"/>
        <v>27.88365595248781</v>
      </c>
      <c r="AD258" s="225">
        <f t="shared" si="100"/>
        <v>30.505022256982322</v>
      </c>
      <c r="AE258" s="225">
        <f t="shared" si="100"/>
        <v>33.187346275936854</v>
      </c>
      <c r="AF258" s="225">
        <f t="shared" si="100"/>
        <v>35.879907918961351</v>
      </c>
      <c r="AG258" s="225">
        <f t="shared" si="100"/>
        <v>38.426944960658837</v>
      </c>
      <c r="AH258" s="225">
        <f t="shared" si="100"/>
        <v>40.974679531500932</v>
      </c>
      <c r="AI258" s="225">
        <f t="shared" si="100"/>
        <v>43.522902735039921</v>
      </c>
      <c r="AJ258" s="225">
        <f t="shared" si="100"/>
        <v>46.052438005799971</v>
      </c>
      <c r="AK258" s="225">
        <f t="shared" si="100"/>
        <v>48.538043623064624</v>
      </c>
      <c r="AL258" s="225">
        <f t="shared" si="100"/>
        <v>51.103689610668525</v>
      </c>
      <c r="AM258" s="225">
        <f>INDEX($J$220:$AV$228,MATCH($D258,$B$220:$B$228,0),MATCH(AM$247,$J$104:$AV$104,0))</f>
        <v>64.158436589798299</v>
      </c>
      <c r="AN258" s="225">
        <f t="shared" si="100"/>
        <v>78.394960750084948</v>
      </c>
      <c r="AO258" s="226">
        <f t="shared" si="97"/>
        <v>78.394960750084948</v>
      </c>
      <c r="AP258" s="226">
        <f t="shared" si="97"/>
        <v>78.394960750084948</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0.60009328288171915</v>
      </c>
      <c r="T259" s="10">
        <f t="shared" si="99"/>
        <v>0.75819031740630893</v>
      </c>
      <c r="U259" s="10">
        <f t="shared" si="99"/>
        <v>0.90052833892305795</v>
      </c>
      <c r="V259" s="10">
        <f t="shared" si="99"/>
        <v>1.0311286186826334</v>
      </c>
      <c r="W259" s="10">
        <f t="shared" si="99"/>
        <v>1.1789616405216894</v>
      </c>
      <c r="X259" s="10">
        <f t="shared" si="99"/>
        <v>1.3132170077301837</v>
      </c>
      <c r="Y259" s="10">
        <f t="shared" si="99"/>
        <v>1.4380263794331816</v>
      </c>
      <c r="Z259" s="10">
        <f t="shared" si="100"/>
        <v>1.552489303627957</v>
      </c>
      <c r="AA259" s="10">
        <f t="shared" si="100"/>
        <v>1.6658464464024327</v>
      </c>
      <c r="AB259" s="10">
        <f t="shared" si="100"/>
        <v>1.7659817585505102</v>
      </c>
      <c r="AC259" s="10">
        <f t="shared" si="100"/>
        <v>1.9538802472956101</v>
      </c>
      <c r="AD259" s="10">
        <f t="shared" si="100"/>
        <v>2.1375661976604201</v>
      </c>
      <c r="AE259" s="10">
        <f t="shared" si="100"/>
        <v>2.3255236135176558</v>
      </c>
      <c r="AF259" s="10">
        <f t="shared" si="100"/>
        <v>2.514198406302925</v>
      </c>
      <c r="AG259" s="10">
        <f t="shared" si="100"/>
        <v>2.6926759120282435</v>
      </c>
      <c r="AH259" s="10">
        <f t="shared" si="100"/>
        <v>2.8712022954337311</v>
      </c>
      <c r="AI259" s="10">
        <f t="shared" si="100"/>
        <v>3.0497629186023349</v>
      </c>
      <c r="AJ259" s="10">
        <f t="shared" si="100"/>
        <v>3.2270140297477745</v>
      </c>
      <c r="AK259" s="10">
        <f t="shared" si="100"/>
        <v>3.4011868758916135</v>
      </c>
      <c r="AL259" s="10">
        <f t="shared" si="100"/>
        <v>3.580968358824637</v>
      </c>
      <c r="AM259" s="10">
        <f t="shared" si="100"/>
        <v>4.4957484113194361</v>
      </c>
      <c r="AN259" s="10">
        <f t="shared" si="100"/>
        <v>5.4933386625522189</v>
      </c>
      <c r="AO259" s="186">
        <f t="shared" si="97"/>
        <v>5.4933386625522189</v>
      </c>
      <c r="AP259" s="186">
        <f t="shared" si="97"/>
        <v>5.4933386625522189</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0.44262582445549137</v>
      </c>
      <c r="T260" s="10">
        <f t="shared" si="99"/>
        <v>0.57411542558820716</v>
      </c>
      <c r="U260" s="10">
        <f t="shared" si="99"/>
        <v>0.70107029876782345</v>
      </c>
      <c r="V260" s="10">
        <f t="shared" si="99"/>
        <v>0.82664863243602027</v>
      </c>
      <c r="W260" s="10">
        <f t="shared" si="99"/>
        <v>0.97503774611669491</v>
      </c>
      <c r="X260" s="10">
        <f t="shared" si="99"/>
        <v>1.1225887878832257</v>
      </c>
      <c r="Y260" s="10">
        <f t="shared" si="99"/>
        <v>1.2733668143218242</v>
      </c>
      <c r="Z260" s="10">
        <f t="shared" si="100"/>
        <v>1.4274592281547203</v>
      </c>
      <c r="AA260" s="10">
        <f t="shared" si="100"/>
        <v>1.5947343405792025</v>
      </c>
      <c r="AB260" s="10">
        <f t="shared" si="100"/>
        <v>1.7655251117170019</v>
      </c>
      <c r="AC260" s="10">
        <f t="shared" si="100"/>
        <v>1.9533750137485126</v>
      </c>
      <c r="AD260" s="10">
        <f t="shared" si="100"/>
        <v>2.1370134666761671</v>
      </c>
      <c r="AE260" s="10">
        <f t="shared" si="100"/>
        <v>2.3249222805824656</v>
      </c>
      <c r="AF260" s="10">
        <f t="shared" si="100"/>
        <v>2.5135482859177678</v>
      </c>
      <c r="AG260" s="10">
        <f t="shared" si="100"/>
        <v>2.6919796410033943</v>
      </c>
      <c r="AH260" s="10">
        <f t="shared" si="100"/>
        <v>2.8704598611304184</v>
      </c>
      <c r="AI260" s="10">
        <f t="shared" si="100"/>
        <v>3.0489743121668562</v>
      </c>
      <c r="AJ260" s="10">
        <f t="shared" si="100"/>
        <v>3.2261795897932073</v>
      </c>
      <c r="AK260" s="10">
        <f t="shared" si="100"/>
        <v>3.4003073983944505</v>
      </c>
      <c r="AL260" s="10">
        <f t="shared" si="100"/>
        <v>3.5800423935058943</v>
      </c>
      <c r="AM260" s="10">
        <f t="shared" si="100"/>
        <v>4.4945859025526609</v>
      </c>
      <c r="AN260" s="10">
        <f t="shared" si="100"/>
        <v>5.4919181973104365</v>
      </c>
      <c r="AO260" s="186">
        <f t="shared" si="97"/>
        <v>5.4919181973104365</v>
      </c>
      <c r="AP260" s="186">
        <f t="shared" si="97"/>
        <v>5.4919181973104365</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5.6038792620297118</v>
      </c>
      <c r="T261" s="225">
        <f t="shared" si="99"/>
        <v>7.2550848835286157</v>
      </c>
      <c r="U261" s="225">
        <f t="shared" si="99"/>
        <v>8.8424350519825605</v>
      </c>
      <c r="V261" s="225">
        <f t="shared" si="99"/>
        <v>10.40573949858549</v>
      </c>
      <c r="W261" s="225">
        <f t="shared" si="99"/>
        <v>12.248660505711094</v>
      </c>
      <c r="X261" s="225">
        <f t="shared" si="99"/>
        <v>14.072630148217817</v>
      </c>
      <c r="Y261" s="225">
        <f t="shared" si="99"/>
        <v>15.928189326793735</v>
      </c>
      <c r="Z261" s="225">
        <f t="shared" si="100"/>
        <v>17.815761487625299</v>
      </c>
      <c r="AA261" s="225">
        <f t="shared" si="100"/>
        <v>19.857510292116554</v>
      </c>
      <c r="AB261" s="225">
        <f t="shared" si="100"/>
        <v>21.931709640712686</v>
      </c>
      <c r="AC261" s="225">
        <f t="shared" si="100"/>
        <v>24.265219076545506</v>
      </c>
      <c r="AD261" s="225">
        <f t="shared" si="100"/>
        <v>26.546413040737946</v>
      </c>
      <c r="AE261" s="225">
        <f t="shared" si="100"/>
        <v>28.880654291781806</v>
      </c>
      <c r="AF261" s="225">
        <f t="shared" si="100"/>
        <v>31.223804639656596</v>
      </c>
      <c r="AG261" s="225">
        <f t="shared" si="100"/>
        <v>33.440314982424312</v>
      </c>
      <c r="AH261" s="225">
        <f t="shared" si="100"/>
        <v>35.657432336608863</v>
      </c>
      <c r="AI261" s="225">
        <f t="shared" si="100"/>
        <v>37.874974914066087</v>
      </c>
      <c r="AJ261" s="225">
        <f t="shared" si="100"/>
        <v>40.076254674920584</v>
      </c>
      <c r="AK261" s="225">
        <f t="shared" si="100"/>
        <v>42.239305493779852</v>
      </c>
      <c r="AL261" s="225">
        <f t="shared" si="100"/>
        <v>44.472009916332944</v>
      </c>
      <c r="AM261" s="225">
        <f t="shared" si="100"/>
        <v>55.832654158150575</v>
      </c>
      <c r="AN261" s="225">
        <f t="shared" si="100"/>
        <v>68.221717422541744</v>
      </c>
      <c r="AO261" s="226">
        <f t="shared" si="97"/>
        <v>68.221717422541744</v>
      </c>
      <c r="AP261" s="226">
        <f t="shared" si="97"/>
        <v>68.221717422541744</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1.3632228994607076</v>
      </c>
      <c r="T262" s="10">
        <f t="shared" si="99"/>
        <v>1.7649020238125519</v>
      </c>
      <c r="U262" s="10">
        <f t="shared" si="99"/>
        <v>2.1510474059518998</v>
      </c>
      <c r="V262" s="10">
        <f t="shared" si="99"/>
        <v>2.531343326115242</v>
      </c>
      <c r="W262" s="10">
        <f t="shared" si="99"/>
        <v>2.9796599299067479</v>
      </c>
      <c r="X262" s="10">
        <f t="shared" si="99"/>
        <v>3.4233663461805577</v>
      </c>
      <c r="Y262" s="10">
        <f t="shared" si="99"/>
        <v>3.8747573639490231</v>
      </c>
      <c r="Z262" s="10">
        <f t="shared" si="100"/>
        <v>4.3339359924868042</v>
      </c>
      <c r="AA262" s="10">
        <f t="shared" si="100"/>
        <v>4.8306202704812016</v>
      </c>
      <c r="AB262" s="10">
        <f t="shared" si="100"/>
        <v>5.3351986023542155</v>
      </c>
      <c r="AC262" s="10">
        <f t="shared" si="100"/>
        <v>5.9028577809859035</v>
      </c>
      <c r="AD262" s="10">
        <f t="shared" si="100"/>
        <v>6.4577904811191189</v>
      </c>
      <c r="AE262" s="10">
        <f t="shared" si="100"/>
        <v>7.0256276841526937</v>
      </c>
      <c r="AF262" s="10">
        <f t="shared" si="100"/>
        <v>7.5956321510129037</v>
      </c>
      <c r="AG262" s="10">
        <f t="shared" si="100"/>
        <v>8.1348296452604938</v>
      </c>
      <c r="AH262" s="10">
        <f t="shared" si="100"/>
        <v>8.6741748036216322</v>
      </c>
      <c r="AI262" s="10">
        <f t="shared" si="100"/>
        <v>9.2136234035587901</v>
      </c>
      <c r="AJ262" s="10">
        <f t="shared" si="100"/>
        <v>9.7491158433137031</v>
      </c>
      <c r="AK262" s="10">
        <f t="shared" si="100"/>
        <v>10.275308552165564</v>
      </c>
      <c r="AL262" s="10">
        <f t="shared" si="100"/>
        <v>10.818445485392274</v>
      </c>
      <c r="AM262" s="10">
        <f t="shared" si="100"/>
        <v>13.582082897784138</v>
      </c>
      <c r="AN262" s="10">
        <f t="shared" si="100"/>
        <v>16.595897784789443</v>
      </c>
      <c r="AO262" s="186">
        <f t="shared" si="97"/>
        <v>16.595897784789443</v>
      </c>
      <c r="AP262" s="186">
        <f t="shared" si="97"/>
        <v>16.595897784789443</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0.51270300349324338</v>
      </c>
      <c r="T263" s="10">
        <f t="shared" si="99"/>
        <v>0.6585634592081836</v>
      </c>
      <c r="U263" s="10">
        <f t="shared" si="99"/>
        <v>0.79609949773838817</v>
      </c>
      <c r="V263" s="10">
        <f t="shared" si="99"/>
        <v>0.92888606987131173</v>
      </c>
      <c r="W263" s="10">
        <f t="shared" si="99"/>
        <v>1.08371844165128</v>
      </c>
      <c r="X263" s="10">
        <f t="shared" si="99"/>
        <v>1.2336036948625873</v>
      </c>
      <c r="Y263" s="10">
        <f t="shared" si="99"/>
        <v>1.3828095518559669</v>
      </c>
      <c r="Z263" s="10">
        <f t="shared" si="100"/>
        <v>1.5311115904555312</v>
      </c>
      <c r="AA263" s="10">
        <f t="shared" si="100"/>
        <v>1.6886178376009222</v>
      </c>
      <c r="AB263" s="10">
        <f t="shared" si="100"/>
        <v>1.844447199654099</v>
      </c>
      <c r="AC263" s="10">
        <f t="shared" si="100"/>
        <v>2.0406943237861146</v>
      </c>
      <c r="AD263" s="10">
        <f t="shared" si="100"/>
        <v>2.2325417396078135</v>
      </c>
      <c r="AE263" s="10">
        <f t="shared" si="100"/>
        <v>2.4288504090793754</v>
      </c>
      <c r="AF263" s="10">
        <f t="shared" si="100"/>
        <v>2.6259083297023729</v>
      </c>
      <c r="AG263" s="10">
        <f t="shared" si="100"/>
        <v>2.8123158812200666</v>
      </c>
      <c r="AH263" s="10">
        <f t="shared" si="100"/>
        <v>2.9987744821327365</v>
      </c>
      <c r="AI263" s="10">
        <f t="shared" si="100"/>
        <v>3.1852688441368744</v>
      </c>
      <c r="AJ263" s="10">
        <f t="shared" si="100"/>
        <v>3.3703955103693293</v>
      </c>
      <c r="AK263" s="10">
        <f t="shared" si="100"/>
        <v>3.5523071392807553</v>
      </c>
      <c r="AL263" s="10">
        <f t="shared" si="100"/>
        <v>3.7400766058338224</v>
      </c>
      <c r="AM263" s="10">
        <f t="shared" si="100"/>
        <v>4.695501823537283</v>
      </c>
      <c r="AN263" s="10">
        <f t="shared" si="100"/>
        <v>5.7374166317620183</v>
      </c>
      <c r="AO263" s="186">
        <f t="shared" si="97"/>
        <v>5.7374166317620183</v>
      </c>
      <c r="AP263" s="186">
        <f t="shared" si="97"/>
        <v>5.7374166317620183</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0.90756907723876679</v>
      </c>
      <c r="T266" s="10">
        <f t="shared" si="99"/>
        <v>1.1716385250655217</v>
      </c>
      <c r="U266" s="10">
        <f t="shared" si="99"/>
        <v>1.4237704112418388</v>
      </c>
      <c r="V266" s="10">
        <f t="shared" si="99"/>
        <v>1.6703688186272487</v>
      </c>
      <c r="W266" s="10">
        <f t="shared" si="99"/>
        <v>1.9599783872712437</v>
      </c>
      <c r="X266" s="10">
        <f t="shared" si="99"/>
        <v>2.2444527816604718</v>
      </c>
      <c r="Y266" s="10">
        <f t="shared" si="99"/>
        <v>2.5317482072488033</v>
      </c>
      <c r="Z266" s="10">
        <f t="shared" si="100"/>
        <v>2.8217640437601372</v>
      </c>
      <c r="AA266" s="10">
        <f t="shared" si="100"/>
        <v>3.1335979636488442</v>
      </c>
      <c r="AB266" s="10">
        <f t="shared" si="100"/>
        <v>3.4477003832414432</v>
      </c>
      <c r="AC266" s="10">
        <f t="shared" si="100"/>
        <v>3.8145318573041695</v>
      </c>
      <c r="AD266" s="10">
        <f t="shared" si="100"/>
        <v>4.1731392542393575</v>
      </c>
      <c r="AE266" s="10">
        <f t="shared" si="100"/>
        <v>4.5400857708420812</v>
      </c>
      <c r="AF266" s="10">
        <f t="shared" si="100"/>
        <v>4.908432811939317</v>
      </c>
      <c r="AG266" s="10">
        <f t="shared" si="100"/>
        <v>5.2568718385090003</v>
      </c>
      <c r="AH266" s="10">
        <f t="shared" si="100"/>
        <v>5.6054062882594913</v>
      </c>
      <c r="AI266" s="10">
        <f t="shared" si="100"/>
        <v>5.954007583799215</v>
      </c>
      <c r="AJ266" s="10">
        <f t="shared" si="100"/>
        <v>6.300052338150298</v>
      </c>
      <c r="AK266" s="10">
        <f t="shared" si="100"/>
        <v>6.6400874407174069</v>
      </c>
      <c r="AL266" s="10">
        <f t="shared" si="100"/>
        <v>6.9910722029363841</v>
      </c>
      <c r="AM266" s="10">
        <f t="shared" si="100"/>
        <v>8.7769839329400998</v>
      </c>
      <c r="AN266" s="10">
        <f t="shared" si="100"/>
        <v>10.724564803943091</v>
      </c>
      <c r="AO266" s="186">
        <f>AN266</f>
        <v>10.724564803943091</v>
      </c>
      <c r="AP266" s="186">
        <f>AO266</f>
        <v>10.724564803943091</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9"/>
  <sheetViews>
    <sheetView topLeftCell="A58" zoomScale="70" zoomScaleNormal="70" workbookViewId="0">
      <selection activeCell="H98" sqref="H98"/>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539</v>
      </c>
      <c r="BC1" s="192" t="s">
        <v>197</v>
      </c>
      <c r="BD1" s="192" t="s">
        <v>543</v>
      </c>
      <c r="BF1" s="192"/>
    </row>
    <row r="2" spans="1:58" ht="15.75" thickBot="1">
      <c r="A2" s="185" t="s">
        <v>16</v>
      </c>
      <c r="B2" s="348" t="s">
        <v>296</v>
      </c>
      <c r="C2" s="348"/>
      <c r="BA2" s="192"/>
      <c r="BB2" s="192"/>
      <c r="BC2" s="192"/>
      <c r="BD2" s="192" t="s">
        <v>153</v>
      </c>
      <c r="BE2" s="192" t="s">
        <v>153</v>
      </c>
      <c r="BF2" s="192" t="s">
        <v>545</v>
      </c>
    </row>
    <row r="3" spans="1:58">
      <c r="A3" s="185" t="s">
        <v>16</v>
      </c>
      <c r="C3" s="192" t="str">
        <f>INDEX($BB$4:$BB$7,MATCH($D$3,$BA$4:$BA$7,0))</f>
        <v>NDC-PAMS-central</v>
      </c>
      <c r="D3" s="196">
        <f>DriversGams!C163</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1</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623</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624</v>
      </c>
      <c r="BC5" s="192">
        <v>1</v>
      </c>
      <c r="BD5" s="257">
        <v>0.8</v>
      </c>
      <c r="BE5" s="257">
        <v>0.85</v>
      </c>
      <c r="BF5" s="201">
        <v>1</v>
      </c>
    </row>
    <row r="6" spans="1:58">
      <c r="A6" s="185" t="s">
        <v>16</v>
      </c>
      <c r="B6" s="185" t="s">
        <v>9</v>
      </c>
      <c r="C6" s="185" t="s">
        <v>10</v>
      </c>
      <c r="D6" s="185" t="s">
        <v>403</v>
      </c>
      <c r="I6" s="281"/>
      <c r="J6" s="281"/>
      <c r="K6" s="281"/>
      <c r="L6" s="281"/>
      <c r="BA6" s="192">
        <v>2</v>
      </c>
      <c r="BB6" s="192" t="s">
        <v>615</v>
      </c>
      <c r="BC6" s="192">
        <v>1</v>
      </c>
      <c r="BD6" s="257">
        <v>0.92</v>
      </c>
      <c r="BE6" s="257">
        <v>0.93</v>
      </c>
      <c r="BF6" s="201">
        <v>1</v>
      </c>
    </row>
    <row r="7" spans="1:58">
      <c r="A7" s="185" t="s">
        <v>16</v>
      </c>
      <c r="B7" s="186" t="s">
        <v>594</v>
      </c>
      <c r="C7" s="186" t="s">
        <v>2</v>
      </c>
      <c r="D7" s="185">
        <f>MATCH(B7,Drivers!$A$7:$A$22,0)</f>
        <v>14</v>
      </c>
      <c r="E7" s="186"/>
      <c r="F7" s="24" cm="1">
        <f t="array" ref="F7">INDEX(Drivers!$C$7:$AG$22,$D7,F$3)</f>
        <v>135.95535691221758</v>
      </c>
      <c r="G7" s="24" cm="1">
        <f t="array" ref="G7">INDEX(Drivers!$C$7:$AG$22,$D7,G$3)</f>
        <v>145.137</v>
      </c>
      <c r="H7" s="24" cm="1">
        <f t="array" ref="H7">INDEX(Drivers!$C$7:$AG$22,$D7,H$3)</f>
        <v>148.477</v>
      </c>
      <c r="I7" s="24" cm="1">
        <f t="array" ref="I7">INDEX(Drivers!$C$7:$AG$22,$D7,I$3)</f>
        <v>150.78899999999999</v>
      </c>
      <c r="J7" s="24" cm="1">
        <f t="array" ref="J7">INDEX(Drivers!$C$7:$AG$22,$D7,J$3)</f>
        <v>140.006</v>
      </c>
      <c r="K7" s="24" cm="1">
        <f t="array" ref="K7">INDEX(Drivers!$C$7:$AG$22,$D7,K$3)</f>
        <v>144.33621422777526</v>
      </c>
      <c r="L7" s="24" cm="1">
        <f t="array" ref="L7">INDEX(Drivers!$C$7:$AG$22,$D7,L$3)</f>
        <v>191.24768142625575</v>
      </c>
      <c r="M7" s="24" cm="1">
        <f t="array" ref="M7">INDEX(Drivers!$C$7:$AG$22,$D7,M$3)</f>
        <v>267.11892667799685</v>
      </c>
      <c r="N7" s="24" cm="1">
        <f t="array" ref="N7">INDEX(Drivers!$C$7:$AG$22,$D7,N$3)</f>
        <v>375.02259418729398</v>
      </c>
      <c r="O7" s="186"/>
      <c r="P7" s="186">
        <f>G7</f>
        <v>145.137</v>
      </c>
      <c r="Q7" s="186">
        <f t="shared" ref="Q7:V7" si="0">I7</f>
        <v>150.78899999999999</v>
      </c>
      <c r="R7" s="186">
        <f t="shared" si="0"/>
        <v>140.006</v>
      </c>
      <c r="S7" s="24">
        <f t="shared" si="0"/>
        <v>144.33621422777526</v>
      </c>
      <c r="T7" s="186">
        <f t="shared" si="0"/>
        <v>191.24768142625575</v>
      </c>
      <c r="U7" s="186">
        <f t="shared" si="0"/>
        <v>267.11892667799685</v>
      </c>
      <c r="V7" s="186">
        <f t="shared" si="0"/>
        <v>375.02259418729398</v>
      </c>
      <c r="X7" s="186">
        <f t="shared" ref="X7:AD7" si="1">P7</f>
        <v>145.137</v>
      </c>
      <c r="Y7" s="186">
        <f t="shared" si="1"/>
        <v>150.78899999999999</v>
      </c>
      <c r="Z7" s="186">
        <f t="shared" si="1"/>
        <v>140.006</v>
      </c>
      <c r="AA7" s="186">
        <f t="shared" si="1"/>
        <v>144.33621422777526</v>
      </c>
      <c r="AB7" s="186">
        <f t="shared" si="1"/>
        <v>191.24768142625575</v>
      </c>
      <c r="AC7" s="186">
        <f t="shared" si="1"/>
        <v>267.11892667799685</v>
      </c>
      <c r="AD7" s="186">
        <f t="shared" si="1"/>
        <v>375.02259418729398</v>
      </c>
      <c r="BA7" s="192">
        <v>3</v>
      </c>
      <c r="BB7" s="192" t="s">
        <v>625</v>
      </c>
      <c r="BC7" s="192">
        <v>1</v>
      </c>
      <c r="BD7" s="257">
        <v>0.8</v>
      </c>
      <c r="BE7" s="257">
        <v>0.65</v>
      </c>
      <c r="BF7" s="201">
        <v>1</v>
      </c>
    </row>
    <row r="8" spans="1:58">
      <c r="A8" s="185" t="s">
        <v>16</v>
      </c>
      <c r="B8" s="186" t="s">
        <v>387</v>
      </c>
      <c r="C8" s="186" t="s">
        <v>68</v>
      </c>
      <c r="D8" s="185">
        <f>MATCH(B8,Drivers!$A$7:$A$22,0)</f>
        <v>7</v>
      </c>
      <c r="E8" s="186"/>
      <c r="F8" s="24" cm="1">
        <f t="array" ref="F8">INDEX(Drivers!$C$7:$AG$22,$D8,F$3)</f>
        <v>205.448728044604</v>
      </c>
      <c r="G8" s="24" cm="1">
        <f t="array" ref="G8">INDEX(Drivers!$C$7:$AG$22,$D8,G$3)</f>
        <v>218.495</v>
      </c>
      <c r="H8" s="24" cm="1">
        <f t="array" ref="H8">INDEX(Drivers!$C$7:$AG$22,$D8,H$3)</f>
        <v>222.273</v>
      </c>
      <c r="I8" s="24" cm="1">
        <f t="array" ref="I8">INDEX(Drivers!$C$7:$AG$22,$D8,I$3)</f>
        <v>218.15700000000001</v>
      </c>
      <c r="J8" s="24" cm="1">
        <f t="array" ref="J8">INDEX(Drivers!$C$7:$AG$22,$D8,J$3)</f>
        <v>200.386</v>
      </c>
      <c r="K8" s="24" cm="1">
        <f t="array" ref="K8">INDEX(Drivers!$C$7:$AG$22,$D8,K$3)</f>
        <v>204.49126705154575</v>
      </c>
      <c r="L8" s="24" cm="1">
        <f t="array" ref="L8">INDEX(Drivers!$C$7:$AG$22,$D8,L$3)</f>
        <v>244.22576551915023</v>
      </c>
      <c r="M8" s="24" cm="1">
        <f t="array" ref="M8">INDEX(Drivers!$C$7:$AG$22,$D8,M$3)</f>
        <v>327.69497830116137</v>
      </c>
      <c r="N8" s="24" cm="1">
        <f t="array" ref="N8">INDEX(Drivers!$C$7:$AG$22,$D8,N$3)</f>
        <v>430.45410247604229</v>
      </c>
      <c r="O8" s="186"/>
      <c r="P8" s="186">
        <f>G8</f>
        <v>218.495</v>
      </c>
      <c r="Q8" s="186">
        <f t="shared" ref="Q8:Q9" si="2">I8</f>
        <v>218.15700000000001</v>
      </c>
      <c r="R8" s="186">
        <f>J8</f>
        <v>200.386</v>
      </c>
      <c r="S8" s="24">
        <f t="shared" ref="S8:S9" si="3">K8</f>
        <v>204.49126705154575</v>
      </c>
      <c r="T8" s="186">
        <f t="shared" ref="T8:V9" si="4">L8</f>
        <v>244.22576551915023</v>
      </c>
      <c r="U8" s="186">
        <f t="shared" si="4"/>
        <v>327.69497830116137</v>
      </c>
      <c r="V8" s="186">
        <f t="shared" si="4"/>
        <v>430.45410247604229</v>
      </c>
      <c r="X8" s="186">
        <f>P8</f>
        <v>218.495</v>
      </c>
      <c r="Y8" s="186">
        <f>Q8</f>
        <v>218.15700000000001</v>
      </c>
      <c r="Z8" s="186">
        <f t="shared" ref="Z8:Z9" si="5">R8</f>
        <v>200.386</v>
      </c>
      <c r="AA8" s="186">
        <f t="shared" ref="AA8:AA9" si="6">S8</f>
        <v>204.49126705154575</v>
      </c>
      <c r="AB8" s="186">
        <f t="shared" ref="AB8:AD9" si="7">T8</f>
        <v>244.22576551915023</v>
      </c>
      <c r="AC8" s="186">
        <f t="shared" si="7"/>
        <v>327.69497830116137</v>
      </c>
      <c r="AD8" s="186">
        <f t="shared" si="7"/>
        <v>430.45410247604229</v>
      </c>
    </row>
    <row r="9" spans="1:58">
      <c r="A9" s="185" t="s">
        <v>16</v>
      </c>
      <c r="B9" s="186" t="s">
        <v>388</v>
      </c>
      <c r="C9" s="186" t="s">
        <v>69</v>
      </c>
      <c r="D9" s="185">
        <f>MATCH(B9,Drivers!$A$7:$A$22,0)</f>
        <v>6</v>
      </c>
      <c r="E9" s="186"/>
      <c r="F9" s="24" cm="1">
        <f t="array" ref="F9">INDEX(Drivers!$C$7:$AG$22,$D9,F$3)</f>
        <v>13.345629432701433</v>
      </c>
      <c r="G9" s="24" cm="1">
        <f t="array" ref="G9">INDEX(Drivers!$C$7:$AG$22,$D9,G$3)</f>
        <v>14.365</v>
      </c>
      <c r="H9" s="24" cm="1">
        <f t="array" ref="H9">INDEX(Drivers!$C$7:$AG$22,$D9,H$3)</f>
        <v>14.513</v>
      </c>
      <c r="I9" s="24" cm="1">
        <f t="array" ref="I9">INDEX(Drivers!$C$7:$AG$22,$D9,I$3)</f>
        <v>14.384</v>
      </c>
      <c r="J9" s="24" cm="1">
        <f t="array" ref="J9">INDEX(Drivers!$C$7:$AG$22,$D9,J$3)</f>
        <v>12.598000000000001</v>
      </c>
      <c r="K9" s="24" cm="1">
        <f t="array" ref="K9">INDEX(Drivers!$C$7:$AG$22,$D9,K$3)</f>
        <v>13.005393659908194</v>
      </c>
      <c r="L9" s="24" cm="1">
        <f t="array" ref="L9">INDEX(Drivers!$C$7:$AG$22,$D9,L$3)</f>
        <v>16.099461631426323</v>
      </c>
      <c r="M9" s="24" cm="1">
        <f t="array" ref="M9">INDEX(Drivers!$C$7:$AG$22,$D9,M$3)</f>
        <v>20.763531992986991</v>
      </c>
      <c r="N9" s="24" cm="1">
        <f t="array" ref="N9">INDEX(Drivers!$C$7:$AG$22,$D9,N$3)</f>
        <v>27.755511423048581</v>
      </c>
      <c r="O9" s="186"/>
      <c r="P9" s="186">
        <f>G9</f>
        <v>14.365</v>
      </c>
      <c r="Q9" s="186">
        <f t="shared" si="2"/>
        <v>14.384</v>
      </c>
      <c r="R9" s="186">
        <f>J9</f>
        <v>12.598000000000001</v>
      </c>
      <c r="S9" s="24">
        <f t="shared" si="3"/>
        <v>13.005393659908194</v>
      </c>
      <c r="T9" s="186">
        <f t="shared" si="4"/>
        <v>16.099461631426323</v>
      </c>
      <c r="U9" s="186">
        <f t="shared" si="4"/>
        <v>20.763531992986991</v>
      </c>
      <c r="V9" s="186">
        <f t="shared" si="4"/>
        <v>27.755511423048581</v>
      </c>
      <c r="X9" s="186">
        <f>P9</f>
        <v>14.365</v>
      </c>
      <c r="Y9" s="186">
        <f>Q9</f>
        <v>14.384</v>
      </c>
      <c r="Z9" s="186">
        <f t="shared" si="5"/>
        <v>12.598000000000001</v>
      </c>
      <c r="AA9" s="186">
        <f t="shared" si="6"/>
        <v>13.005393659908194</v>
      </c>
      <c r="AB9" s="186">
        <f t="shared" si="7"/>
        <v>16.099461631426323</v>
      </c>
      <c r="AC9" s="186">
        <f t="shared" si="7"/>
        <v>20.763531992986991</v>
      </c>
      <c r="AD9" s="186">
        <f t="shared" si="7"/>
        <v>27.755511423048581</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0.8</v>
      </c>
      <c r="AC27" s="182">
        <f>INDEX($BE$4:$BE$7,MATCH($D$3,$BA$4:$BA$7,0))</f>
        <v>0.85</v>
      </c>
    </row>
    <row r="28" spans="1:45">
      <c r="A28" s="185" t="s">
        <v>16</v>
      </c>
      <c r="B28" s="186" t="str">
        <f>B15</f>
        <v>TFHCV2</v>
      </c>
      <c r="C28" s="186" t="str">
        <f>C15</f>
        <v>Transport Freight - HCV2</v>
      </c>
      <c r="D28" s="185" t="s">
        <v>48</v>
      </c>
      <c r="F28" s="230">
        <f>F51/F$60</f>
        <v>9.4676612498750534E-3</v>
      </c>
      <c r="G28" s="62">
        <f t="shared" ref="G28:H35" si="25">F28</f>
        <v>9.4676612498750534E-3</v>
      </c>
      <c r="H28" s="62">
        <f t="shared" si="25"/>
        <v>9.4676612498750534E-3</v>
      </c>
      <c r="I28" s="62">
        <f t="shared" ref="I28:I35" si="26">H28</f>
        <v>9.4676612498750534E-3</v>
      </c>
      <c r="J28" s="62">
        <f t="shared" ref="J28:J35" si="27">I28</f>
        <v>9.4676612498750534E-3</v>
      </c>
      <c r="K28" s="62">
        <f t="shared" ref="K28:K35" si="28">J28</f>
        <v>9.4676612498750534E-3</v>
      </c>
      <c r="L28" s="62">
        <f t="shared" ref="L28:N35" si="29">IF($D$4,AB28,T28)</f>
        <v>7.5741289999000433E-3</v>
      </c>
      <c r="M28" s="62">
        <f t="shared" si="29"/>
        <v>6.4380096499150365E-3</v>
      </c>
      <c r="N28" s="62">
        <f t="shared" si="29"/>
        <v>5.4723082024277806E-3</v>
      </c>
      <c r="P28" s="231">
        <f>$G28</f>
        <v>9.4676612498750534E-3</v>
      </c>
      <c r="Q28" s="231">
        <f>P28</f>
        <v>9.4676612498750534E-3</v>
      </c>
      <c r="R28" s="231">
        <f>Q28</f>
        <v>9.4676612498750534E-3</v>
      </c>
      <c r="S28" s="231">
        <f>R28</f>
        <v>9.4676612498750534E-3</v>
      </c>
      <c r="T28" s="34">
        <f t="shared" ref="T28:T35" si="30">R28</f>
        <v>9.4676612498750534E-3</v>
      </c>
      <c r="U28" s="34">
        <f t="shared" ref="U28:U35" si="31">T28</f>
        <v>9.4676612498750534E-3</v>
      </c>
      <c r="V28" s="34">
        <f>T28</f>
        <v>9.4676612498750534E-3</v>
      </c>
      <c r="W28" s="232"/>
      <c r="X28" s="231">
        <f>P28</f>
        <v>9.4676612498750534E-3</v>
      </c>
      <c r="Y28" s="231">
        <f t="shared" ref="Y28:AA28" si="32">Q28</f>
        <v>9.4676612498750534E-3</v>
      </c>
      <c r="Z28" s="231">
        <f t="shared" si="32"/>
        <v>9.4676612498750534E-3</v>
      </c>
      <c r="AA28" s="231">
        <f t="shared" si="32"/>
        <v>9.4676612498750534E-3</v>
      </c>
      <c r="AB28" s="258">
        <f t="shared" ref="AB28:AB35" si="33">IF(INDEX($BF$4:$BF$7,MATCH($D$3,$BA$4:$BA$7,0)),Z28*$AB$27,Z28)</f>
        <v>7.5741289999000433E-3</v>
      </c>
      <c r="AC28" s="258">
        <f t="shared" ref="AC28:AD35" si="34">IF(INDEX($BF$4:$BF$7,MATCH($D$3,$BA$4:$BA$7,0)),AB28*$AC$27,AB28)</f>
        <v>6.4380096499150365E-3</v>
      </c>
      <c r="AD28" s="72">
        <f t="shared" si="34"/>
        <v>5.4723082024277806E-3</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7.8489485135980169E-2</v>
      </c>
      <c r="G29" s="62">
        <f t="shared" si="25"/>
        <v>7.8489485135980169E-2</v>
      </c>
      <c r="H29" s="62">
        <f t="shared" si="25"/>
        <v>7.8489485135980169E-2</v>
      </c>
      <c r="I29" s="62">
        <f t="shared" si="26"/>
        <v>7.8489485135980169E-2</v>
      </c>
      <c r="J29" s="62">
        <f t="shared" si="27"/>
        <v>7.8489485135980169E-2</v>
      </c>
      <c r="K29" s="62">
        <f t="shared" si="28"/>
        <v>7.8489485135980169E-2</v>
      </c>
      <c r="L29" s="62">
        <f t="shared" si="29"/>
        <v>6.2791588108784144E-2</v>
      </c>
      <c r="M29" s="62">
        <f t="shared" si="29"/>
        <v>5.3372849892466517E-2</v>
      </c>
      <c r="N29" s="62">
        <f t="shared" si="29"/>
        <v>4.5366922408596536E-2</v>
      </c>
      <c r="P29" s="231">
        <f t="shared" ref="P29:P35" si="36">$G29</f>
        <v>7.8489485135980169E-2</v>
      </c>
      <c r="Q29" s="231">
        <f t="shared" ref="Q29:R35" si="37">P29</f>
        <v>7.8489485135980169E-2</v>
      </c>
      <c r="R29" s="231">
        <f t="shared" si="37"/>
        <v>7.8489485135980169E-2</v>
      </c>
      <c r="S29" s="231">
        <f t="shared" ref="S29" si="38">R29</f>
        <v>7.8489485135980169E-2</v>
      </c>
      <c r="T29" s="34">
        <f t="shared" si="30"/>
        <v>7.8489485135980169E-2</v>
      </c>
      <c r="U29" s="34">
        <f t="shared" si="31"/>
        <v>7.8489485135980169E-2</v>
      </c>
      <c r="V29" s="34">
        <f t="shared" ref="V29:V35" si="39">T29</f>
        <v>7.8489485135980169E-2</v>
      </c>
      <c r="W29" s="232"/>
      <c r="X29" s="231">
        <f t="shared" ref="X29:X35" si="40">P29</f>
        <v>7.8489485135980169E-2</v>
      </c>
      <c r="Y29" s="231">
        <f t="shared" ref="Y29:Y35" si="41">Q29</f>
        <v>7.8489485135980169E-2</v>
      </c>
      <c r="Z29" s="231">
        <f t="shared" ref="Z29:Z35" si="42">R29</f>
        <v>7.8489485135980169E-2</v>
      </c>
      <c r="AA29" s="231">
        <f t="shared" ref="AA29:AA35" si="43">S29</f>
        <v>7.8489485135980169E-2</v>
      </c>
      <c r="AB29" s="70">
        <f t="shared" si="33"/>
        <v>6.2791588108784144E-2</v>
      </c>
      <c r="AC29" s="258">
        <f t="shared" si="34"/>
        <v>5.3372849892466517E-2</v>
      </c>
      <c r="AD29" s="72">
        <f t="shared" si="34"/>
        <v>4.5366922408596536E-2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2.6108291894949322E-2</v>
      </c>
      <c r="G30" s="62">
        <f t="shared" si="25"/>
        <v>2.6108291894949322E-2</v>
      </c>
      <c r="H30" s="62">
        <f t="shared" si="25"/>
        <v>2.6108291894949322E-2</v>
      </c>
      <c r="I30" s="62">
        <f t="shared" si="26"/>
        <v>2.6108291894949322E-2</v>
      </c>
      <c r="J30" s="62">
        <f t="shared" si="27"/>
        <v>2.6108291894949322E-2</v>
      </c>
      <c r="K30" s="62">
        <f t="shared" si="28"/>
        <v>2.6108291894949322E-2</v>
      </c>
      <c r="L30" s="62">
        <f t="shared" si="29"/>
        <v>2.0886633515959457E-2</v>
      </c>
      <c r="M30" s="62">
        <f t="shared" si="29"/>
        <v>1.7753638488565537E-2</v>
      </c>
      <c r="N30" s="62">
        <f t="shared" si="29"/>
        <v>1.5090592715280706E-2</v>
      </c>
      <c r="P30" s="231">
        <f t="shared" si="36"/>
        <v>2.6108291894949322E-2</v>
      </c>
      <c r="Q30" s="231">
        <f t="shared" si="37"/>
        <v>2.6108291894949322E-2</v>
      </c>
      <c r="R30" s="231">
        <f t="shared" si="37"/>
        <v>2.6108291894949322E-2</v>
      </c>
      <c r="S30" s="231">
        <f t="shared" ref="S30" si="45">R30</f>
        <v>2.6108291894949322E-2</v>
      </c>
      <c r="T30" s="34">
        <f t="shared" si="30"/>
        <v>2.6108291894949322E-2</v>
      </c>
      <c r="U30" s="34">
        <f t="shared" si="31"/>
        <v>2.6108291894949322E-2</v>
      </c>
      <c r="V30" s="34">
        <f t="shared" si="39"/>
        <v>2.6108291894949322E-2</v>
      </c>
      <c r="W30" s="232"/>
      <c r="X30" s="231">
        <f t="shared" si="40"/>
        <v>2.6108291894949322E-2</v>
      </c>
      <c r="Y30" s="231">
        <f t="shared" si="41"/>
        <v>2.6108291894949322E-2</v>
      </c>
      <c r="Z30" s="231">
        <f t="shared" si="42"/>
        <v>2.6108291894949322E-2</v>
      </c>
      <c r="AA30" s="231">
        <f t="shared" si="43"/>
        <v>2.6108291894949322E-2</v>
      </c>
      <c r="AB30" s="70">
        <f t="shared" si="33"/>
        <v>2.0886633515959457E-2</v>
      </c>
      <c r="AC30" s="258">
        <f t="shared" si="34"/>
        <v>1.7753638488565537E-2</v>
      </c>
      <c r="AD30" s="72">
        <f t="shared" si="34"/>
        <v>1.5090592715280706E-2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1.7199691913336531E-2</v>
      </c>
      <c r="G31" s="62">
        <f t="shared" si="25"/>
        <v>1.7199691913336531E-2</v>
      </c>
      <c r="H31" s="62">
        <f t="shared" si="25"/>
        <v>1.7199691913336531E-2</v>
      </c>
      <c r="I31" s="62">
        <f t="shared" si="26"/>
        <v>1.7199691913336531E-2</v>
      </c>
      <c r="J31" s="62">
        <f t="shared" si="27"/>
        <v>1.7199691913336531E-2</v>
      </c>
      <c r="K31" s="62">
        <f t="shared" si="28"/>
        <v>1.7199691913336531E-2</v>
      </c>
      <c r="L31" s="62">
        <f t="shared" si="29"/>
        <v>1.3759753530669225E-2</v>
      </c>
      <c r="M31" s="62">
        <f t="shared" si="29"/>
        <v>1.169579050106884E-2</v>
      </c>
      <c r="N31" s="62">
        <f t="shared" si="29"/>
        <v>9.9414219259085137E-3</v>
      </c>
      <c r="P31" s="231">
        <f t="shared" si="36"/>
        <v>1.7199691913336531E-2</v>
      </c>
      <c r="Q31" s="231">
        <f t="shared" si="37"/>
        <v>1.7199691913336531E-2</v>
      </c>
      <c r="R31" s="231">
        <f t="shared" si="37"/>
        <v>1.7199691913336531E-2</v>
      </c>
      <c r="S31" s="231">
        <f t="shared" ref="S31" si="46">R31</f>
        <v>1.7199691913336531E-2</v>
      </c>
      <c r="T31" s="34">
        <f t="shared" si="30"/>
        <v>1.7199691913336531E-2</v>
      </c>
      <c r="U31" s="34">
        <f t="shared" si="31"/>
        <v>1.7199691913336531E-2</v>
      </c>
      <c r="V31" s="34">
        <f t="shared" si="39"/>
        <v>1.7199691913336531E-2</v>
      </c>
      <c r="W31" s="232"/>
      <c r="X31" s="231">
        <f t="shared" si="40"/>
        <v>1.7199691913336531E-2</v>
      </c>
      <c r="Y31" s="231">
        <f t="shared" si="41"/>
        <v>1.7199691913336531E-2</v>
      </c>
      <c r="Z31" s="231">
        <f t="shared" si="42"/>
        <v>1.7199691913336531E-2</v>
      </c>
      <c r="AA31" s="231">
        <f t="shared" si="43"/>
        <v>1.7199691913336531E-2</v>
      </c>
      <c r="AB31" s="70">
        <f t="shared" si="33"/>
        <v>1.3759753530669225E-2</v>
      </c>
      <c r="AC31" s="258">
        <f t="shared" si="34"/>
        <v>1.169579050106884E-2</v>
      </c>
      <c r="AD31" s="72">
        <f t="shared" si="34"/>
        <v>9.9414219259085137E-3</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0.56836281793433707</v>
      </c>
      <c r="G32" s="62">
        <f t="shared" si="25"/>
        <v>0.56836281793433707</v>
      </c>
      <c r="H32" s="62">
        <f t="shared" si="25"/>
        <v>0.56836281793433707</v>
      </c>
      <c r="I32" s="62">
        <f t="shared" si="26"/>
        <v>0.56836281793433707</v>
      </c>
      <c r="J32" s="62">
        <f t="shared" si="27"/>
        <v>0.56836281793433707</v>
      </c>
      <c r="K32" s="62">
        <f t="shared" si="28"/>
        <v>0.56836281793433707</v>
      </c>
      <c r="L32" s="62">
        <f t="shared" si="29"/>
        <v>0.45469025434746968</v>
      </c>
      <c r="M32" s="62">
        <f t="shared" si="29"/>
        <v>0.38648671619534924</v>
      </c>
      <c r="N32" s="62">
        <f t="shared" si="29"/>
        <v>0.32851370876604685</v>
      </c>
      <c r="P32" s="231">
        <f t="shared" si="36"/>
        <v>0.56836281793433707</v>
      </c>
      <c r="Q32" s="231">
        <f t="shared" si="37"/>
        <v>0.56836281793433707</v>
      </c>
      <c r="R32" s="231">
        <f t="shared" si="37"/>
        <v>0.56836281793433707</v>
      </c>
      <c r="S32" s="231">
        <f t="shared" ref="S32" si="47">R32</f>
        <v>0.56836281793433707</v>
      </c>
      <c r="T32" s="34">
        <f t="shared" si="30"/>
        <v>0.56836281793433707</v>
      </c>
      <c r="U32" s="34">
        <f t="shared" si="31"/>
        <v>0.56836281793433707</v>
      </c>
      <c r="V32" s="34">
        <f t="shared" si="39"/>
        <v>0.56836281793433707</v>
      </c>
      <c r="W32" s="232"/>
      <c r="X32" s="231">
        <f t="shared" si="40"/>
        <v>0.56836281793433707</v>
      </c>
      <c r="Y32" s="231">
        <f t="shared" si="41"/>
        <v>0.56836281793433707</v>
      </c>
      <c r="Z32" s="231">
        <f t="shared" si="42"/>
        <v>0.56836281793433707</v>
      </c>
      <c r="AA32" s="231">
        <f t="shared" si="43"/>
        <v>0.56836281793433707</v>
      </c>
      <c r="AB32" s="70">
        <f t="shared" si="33"/>
        <v>0.45469025434746968</v>
      </c>
      <c r="AC32" s="258">
        <f t="shared" si="34"/>
        <v>0.38648671619534924</v>
      </c>
      <c r="AD32" s="72">
        <f t="shared" si="34"/>
        <v>0.32851370876604685</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0.16189701580843874</v>
      </c>
      <c r="G33" s="62">
        <f t="shared" si="25"/>
        <v>0.16189701580843874</v>
      </c>
      <c r="H33" s="62">
        <f t="shared" si="25"/>
        <v>0.16189701580843874</v>
      </c>
      <c r="I33" s="62">
        <f t="shared" si="26"/>
        <v>0.16189701580843874</v>
      </c>
      <c r="J33" s="62">
        <f t="shared" si="27"/>
        <v>0.16189701580843874</v>
      </c>
      <c r="K33" s="62">
        <f t="shared" si="28"/>
        <v>0.16189701580843874</v>
      </c>
      <c r="L33" s="62">
        <f t="shared" si="29"/>
        <v>0.12951761264675099</v>
      </c>
      <c r="M33" s="62">
        <f t="shared" si="29"/>
        <v>0.11008997074973834</v>
      </c>
      <c r="N33" s="62">
        <f t="shared" si="29"/>
        <v>9.3576475137277584E-2</v>
      </c>
      <c r="P33" s="231">
        <f t="shared" si="36"/>
        <v>0.16189701580843874</v>
      </c>
      <c r="Q33" s="231">
        <f t="shared" si="37"/>
        <v>0.16189701580843874</v>
      </c>
      <c r="R33" s="231">
        <f t="shared" si="37"/>
        <v>0.16189701580843874</v>
      </c>
      <c r="S33" s="231">
        <f t="shared" ref="S33" si="48">R33</f>
        <v>0.16189701580843874</v>
      </c>
      <c r="T33" s="34">
        <f t="shared" si="30"/>
        <v>0.16189701580843874</v>
      </c>
      <c r="U33" s="34">
        <f t="shared" si="31"/>
        <v>0.16189701580843874</v>
      </c>
      <c r="V33" s="34">
        <f t="shared" si="39"/>
        <v>0.16189701580843874</v>
      </c>
      <c r="W33" s="232"/>
      <c r="X33" s="231">
        <f t="shared" si="40"/>
        <v>0.16189701580843874</v>
      </c>
      <c r="Y33" s="231">
        <f t="shared" si="41"/>
        <v>0.16189701580843874</v>
      </c>
      <c r="Z33" s="231">
        <f t="shared" si="42"/>
        <v>0.16189701580843874</v>
      </c>
      <c r="AA33" s="231">
        <f t="shared" si="43"/>
        <v>0.16189701580843874</v>
      </c>
      <c r="AB33" s="70">
        <f t="shared" si="33"/>
        <v>0.12951761264675099</v>
      </c>
      <c r="AC33" s="258">
        <f t="shared" si="34"/>
        <v>0.11008997074973834</v>
      </c>
      <c r="AD33" s="72">
        <f t="shared" si="34"/>
        <v>9.3576475137277584E-2</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6.2226033461875293E-3</v>
      </c>
      <c r="G34" s="62">
        <f t="shared" si="25"/>
        <v>6.2226033461875293E-3</v>
      </c>
      <c r="H34" s="62">
        <f t="shared" si="25"/>
        <v>6.2226033461875293E-3</v>
      </c>
      <c r="I34" s="62">
        <f t="shared" si="26"/>
        <v>6.2226033461875293E-3</v>
      </c>
      <c r="J34" s="62">
        <f t="shared" si="27"/>
        <v>6.2226033461875293E-3</v>
      </c>
      <c r="K34" s="62">
        <f t="shared" si="28"/>
        <v>6.2226033461875293E-3</v>
      </c>
      <c r="L34" s="62">
        <f t="shared" si="29"/>
        <v>4.9780826769500238E-3</v>
      </c>
      <c r="M34" s="62">
        <f t="shared" si="29"/>
        <v>4.2313702754075205E-3</v>
      </c>
      <c r="N34" s="62">
        <f t="shared" si="29"/>
        <v>3.5966647340963925E-3</v>
      </c>
      <c r="P34" s="231">
        <f t="shared" si="36"/>
        <v>6.2226033461875293E-3</v>
      </c>
      <c r="Q34" s="231">
        <f t="shared" si="37"/>
        <v>6.2226033461875293E-3</v>
      </c>
      <c r="R34" s="231">
        <f t="shared" si="37"/>
        <v>6.2226033461875293E-3</v>
      </c>
      <c r="S34" s="231">
        <f t="shared" ref="S34" si="49">R34</f>
        <v>6.2226033461875293E-3</v>
      </c>
      <c r="T34" s="34">
        <f t="shared" si="30"/>
        <v>6.2226033461875293E-3</v>
      </c>
      <c r="U34" s="34">
        <f t="shared" si="31"/>
        <v>6.2226033461875293E-3</v>
      </c>
      <c r="V34" s="34">
        <f t="shared" si="39"/>
        <v>6.2226033461875293E-3</v>
      </c>
      <c r="W34" s="232"/>
      <c r="X34" s="231">
        <f t="shared" si="40"/>
        <v>6.2226033461875293E-3</v>
      </c>
      <c r="Y34" s="231">
        <f t="shared" si="41"/>
        <v>6.2226033461875293E-3</v>
      </c>
      <c r="Z34" s="231">
        <f t="shared" si="42"/>
        <v>6.2226033461875293E-3</v>
      </c>
      <c r="AA34" s="231">
        <f t="shared" si="43"/>
        <v>6.2226033461875293E-3</v>
      </c>
      <c r="AB34" s="70">
        <f t="shared" si="33"/>
        <v>4.9780826769500238E-3</v>
      </c>
      <c r="AC34" s="258">
        <f t="shared" si="34"/>
        <v>4.2313702754075205E-3</v>
      </c>
      <c r="AD34" s="72">
        <f t="shared" si="34"/>
        <v>3.5966647340963925E-3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5.0622264837377005E-3</v>
      </c>
      <c r="G35" s="62">
        <f t="shared" si="25"/>
        <v>5.0622264837377005E-3</v>
      </c>
      <c r="H35" s="62">
        <f t="shared" si="25"/>
        <v>5.0622264837377005E-3</v>
      </c>
      <c r="I35" s="62">
        <f t="shared" si="26"/>
        <v>5.0622264837377005E-3</v>
      </c>
      <c r="J35" s="62">
        <f t="shared" si="27"/>
        <v>5.0622264837377005E-3</v>
      </c>
      <c r="K35" s="62">
        <f t="shared" si="28"/>
        <v>5.0622264837377005E-3</v>
      </c>
      <c r="L35" s="62">
        <f t="shared" si="29"/>
        <v>4.0497811869901609E-3</v>
      </c>
      <c r="M35" s="62">
        <f t="shared" si="29"/>
        <v>3.4423140089416366E-3</v>
      </c>
      <c r="N35" s="62">
        <f t="shared" si="29"/>
        <v>2.925966907600391E-3</v>
      </c>
      <c r="P35" s="231">
        <f t="shared" si="36"/>
        <v>5.0622264837377005E-3</v>
      </c>
      <c r="Q35" s="231">
        <f t="shared" si="37"/>
        <v>5.0622264837377005E-3</v>
      </c>
      <c r="R35" s="231">
        <f t="shared" si="37"/>
        <v>5.0622264837377005E-3</v>
      </c>
      <c r="S35" s="231">
        <f t="shared" ref="S35" si="50">R35</f>
        <v>5.0622264837377005E-3</v>
      </c>
      <c r="T35" s="34">
        <f t="shared" si="30"/>
        <v>5.0622264837377005E-3</v>
      </c>
      <c r="U35" s="34">
        <f t="shared" si="31"/>
        <v>5.0622264837377005E-3</v>
      </c>
      <c r="V35" s="34">
        <f t="shared" si="39"/>
        <v>5.0622264837377005E-3</v>
      </c>
      <c r="W35" s="232"/>
      <c r="X35" s="231">
        <f t="shared" si="40"/>
        <v>5.0622264837377005E-3</v>
      </c>
      <c r="Y35" s="231">
        <f t="shared" si="41"/>
        <v>5.0622264837377005E-3</v>
      </c>
      <c r="Z35" s="231">
        <f t="shared" si="42"/>
        <v>5.0622264837377005E-3</v>
      </c>
      <c r="AA35" s="231">
        <f t="shared" si="43"/>
        <v>5.0622264837377005E-3</v>
      </c>
      <c r="AB35" s="70">
        <f t="shared" si="33"/>
        <v>4.0497811869901609E-3</v>
      </c>
      <c r="AC35" s="258">
        <f t="shared" si="34"/>
        <v>3.4423140089416366E-3</v>
      </c>
      <c r="AD35" s="72">
        <f t="shared" si="34"/>
        <v>2.925966907600391E-3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0.12719020623315802</v>
      </c>
      <c r="G36" s="62">
        <f t="shared" ref="G36:H36" si="51">1-SUM(G28:G35)</f>
        <v>0.12719020623315791</v>
      </c>
      <c r="H36" s="62">
        <f t="shared" si="51"/>
        <v>0.12719020623315791</v>
      </c>
      <c r="I36" s="62">
        <f t="shared" ref="I36:K36" si="52">1-SUM(I28:I35)</f>
        <v>0.12719020623315791</v>
      </c>
      <c r="J36" s="62">
        <f t="shared" si="52"/>
        <v>0.12719020623315791</v>
      </c>
      <c r="K36" s="62">
        <f t="shared" si="52"/>
        <v>0.12719020623315791</v>
      </c>
      <c r="L36" s="62">
        <f>1-SUM(L28:L35)</f>
        <v>0.30175216498652635</v>
      </c>
      <c r="M36" s="62">
        <f>1-SUM(M28:M35)</f>
        <v>0.40648934023854721</v>
      </c>
      <c r="N36" s="62">
        <f>1-SUM(N28:N35)</f>
        <v>0.49551593920276527</v>
      </c>
      <c r="P36" s="231">
        <f>$G36</f>
        <v>0.12719020623315791</v>
      </c>
      <c r="Q36" s="62">
        <f t="shared" ref="Q36:V36" si="53">1-SUM(Q28:Q35)</f>
        <v>0.12719020623315791</v>
      </c>
      <c r="R36" s="62">
        <f t="shared" si="53"/>
        <v>0.12719020623315791</v>
      </c>
      <c r="S36" s="62">
        <f t="shared" si="53"/>
        <v>0.12719020623315791</v>
      </c>
      <c r="T36" s="62">
        <f t="shared" si="53"/>
        <v>0.12719020623315791</v>
      </c>
      <c r="U36" s="62">
        <f t="shared" si="53"/>
        <v>0.12719020623315791</v>
      </c>
      <c r="V36" s="62">
        <f t="shared" si="53"/>
        <v>0.12719020623315791</v>
      </c>
      <c r="W36" s="232"/>
      <c r="X36" s="231">
        <f>$G36</f>
        <v>0.12719020623315791</v>
      </c>
      <c r="Y36" s="62">
        <f t="shared" ref="Y36:AD36" si="54">1-SUM(Y28:Y35)</f>
        <v>0.12719020623315791</v>
      </c>
      <c r="Z36" s="62">
        <f t="shared" si="54"/>
        <v>0.12719020623315791</v>
      </c>
      <c r="AA36" s="62">
        <f t="shared" si="54"/>
        <v>0.12719020623315791</v>
      </c>
      <c r="AB36" s="62">
        <f t="shared" si="54"/>
        <v>0.30175216498652635</v>
      </c>
      <c r="AC36" s="62">
        <f t="shared" si="54"/>
        <v>0.40648934023854721</v>
      </c>
      <c r="AD36" s="62">
        <f t="shared" si="54"/>
        <v>0.49551593920276527</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0.16367820456437782</v>
      </c>
      <c r="G39" s="62">
        <f>IF($D$4,X39,P39)</f>
        <v>0.16367820456437782</v>
      </c>
      <c r="H39" s="62">
        <f>IF($D$4,Z39,R39)</f>
        <v>0.16367820456437782</v>
      </c>
      <c r="I39" s="62">
        <f>IF($D$4,AB39,T39)</f>
        <v>0.15549429433615891</v>
      </c>
      <c r="J39" s="62">
        <f>IF($D$4,Z39,R39)</f>
        <v>0.16367820456437782</v>
      </c>
      <c r="K39" s="62">
        <f>IF($D$4,AB39,T39)</f>
        <v>0.15549429433615891</v>
      </c>
      <c r="L39" s="62">
        <f>IF($D$4,AB39,T39)</f>
        <v>0.15549429433615891</v>
      </c>
      <c r="M39" s="62">
        <f>IF($D$4,AC39,U39)</f>
        <v>0.14771957961935095</v>
      </c>
      <c r="N39" s="62">
        <f>IF($D$4,AD39,V39)</f>
        <v>0.1403336006383834</v>
      </c>
      <c r="P39" s="231">
        <f>$F39</f>
        <v>0.16367820456437782</v>
      </c>
      <c r="Q39" s="231">
        <f>P39</f>
        <v>0.16367820456437782</v>
      </c>
      <c r="R39" s="231">
        <f>Q39</f>
        <v>0.16367820456437782</v>
      </c>
      <c r="S39" s="231">
        <f>R39</f>
        <v>0.16367820456437782</v>
      </c>
      <c r="T39" s="34">
        <f>R39</f>
        <v>0.16367820456437782</v>
      </c>
      <c r="U39" s="34">
        <f>T39</f>
        <v>0.16367820456437782</v>
      </c>
      <c r="V39" s="34">
        <f>T39</f>
        <v>0.16367820456437782</v>
      </c>
      <c r="W39" s="232"/>
      <c r="X39" s="231">
        <f>P39</f>
        <v>0.16367820456437782</v>
      </c>
      <c r="Y39" s="231">
        <f t="shared" ref="Y39:AA39" si="55">Q39</f>
        <v>0.16367820456437782</v>
      </c>
      <c r="Z39" s="231">
        <f t="shared" si="55"/>
        <v>0.16367820456437782</v>
      </c>
      <c r="AA39" s="231">
        <f t="shared" si="55"/>
        <v>0.16367820456437782</v>
      </c>
      <c r="AB39" s="70">
        <f>Z39*0.95</f>
        <v>0.15549429433615891</v>
      </c>
      <c r="AC39" s="70">
        <f>AB39*0.95</f>
        <v>0.14771957961935095</v>
      </c>
      <c r="AD39" s="70">
        <f>AC39*0.95</f>
        <v>0.1403336006383834</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0.83632179543562224</v>
      </c>
      <c r="G40" s="62">
        <f t="shared" ref="G40:H40" si="56">1-G39</f>
        <v>0.83632179543562213</v>
      </c>
      <c r="H40" s="62">
        <f t="shared" si="56"/>
        <v>0.83632179543562213</v>
      </c>
      <c r="I40" s="62">
        <f t="shared" ref="I40" si="57">1-I39</f>
        <v>0.84450570566384109</v>
      </c>
      <c r="J40" s="62">
        <f>1-J39</f>
        <v>0.83632179543562213</v>
      </c>
      <c r="K40" s="62">
        <f>1-K39</f>
        <v>0.84450570566384109</v>
      </c>
      <c r="L40" s="62">
        <f>1-L39</f>
        <v>0.84450570566384109</v>
      </c>
      <c r="M40" s="62">
        <f>1-M39</f>
        <v>0.85228042038064911</v>
      </c>
      <c r="N40" s="62">
        <f>1-N39</f>
        <v>0.8596663993616166</v>
      </c>
      <c r="P40" s="231">
        <f>$G40</f>
        <v>0.83632179543562213</v>
      </c>
      <c r="Q40" s="62">
        <f t="shared" ref="Q40:V40" si="58">1-Q39</f>
        <v>0.83632179543562213</v>
      </c>
      <c r="R40" s="62">
        <f t="shared" si="58"/>
        <v>0.83632179543562213</v>
      </c>
      <c r="S40" s="62">
        <f t="shared" si="58"/>
        <v>0.83632179543562213</v>
      </c>
      <c r="T40" s="62">
        <f t="shared" si="58"/>
        <v>0.83632179543562213</v>
      </c>
      <c r="U40" s="62">
        <f t="shared" si="58"/>
        <v>0.83632179543562213</v>
      </c>
      <c r="V40" s="62">
        <f t="shared" si="58"/>
        <v>0.83632179543562213</v>
      </c>
      <c r="W40" s="232"/>
      <c r="X40" s="231">
        <f>P40</f>
        <v>0.83632179543562213</v>
      </c>
      <c r="Y40" s="231">
        <f t="shared" ref="Y40" si="59">Q40</f>
        <v>0.83632179543562213</v>
      </c>
      <c r="Z40" s="231">
        <f t="shared" ref="Z40" si="60">R40</f>
        <v>0.83632179543562213</v>
      </c>
      <c r="AA40" s="231">
        <f t="shared" ref="AA40" si="61">S40</f>
        <v>0.83632179543562213</v>
      </c>
      <c r="AB40" s="62">
        <f>1-AB39</f>
        <v>0.84450570566384109</v>
      </c>
      <c r="AC40" s="62">
        <f>1-AC39</f>
        <v>0.85228042038064911</v>
      </c>
      <c r="AD40" s="62">
        <f>1-AD39</f>
        <v>0.8596663993616166</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17.151878492126293</v>
      </c>
      <c r="G43" s="47">
        <f>F43*(1+(F13+G13)/2*((G7/F7)^(1/(G$4-F$4))-1))^(G$4-F$4)</f>
        <v>18.074504126082687</v>
      </c>
      <c r="H43" s="47">
        <f>G43*(1+(G13+H13)/2*((H7/G7)^(1/(H$4-G$4))-1))^(H$4-G$4)</f>
        <v>18.406880675718874</v>
      </c>
      <c r="I43" s="47">
        <f>H43*(1+(H13+I13)/2*((I7/H7)^(1/(I$4-H$4))-1))^(I$4-H$4)</f>
        <v>18.636000769228637</v>
      </c>
      <c r="J43" s="47">
        <f>G43*(1+(G13+J13)/2*((J7/G7)^(1/(J$4-G$4))-1))^(J$4-G$4)</f>
        <v>17.561847878782441</v>
      </c>
      <c r="K43" s="47">
        <f>H43*(1+(H13+K13)/2*((K7/H7)^(1/(K$4-H$4))-1))^(K$4-H$4)</f>
        <v>17.995340001934466</v>
      </c>
      <c r="L43" s="47">
        <f>J43*(1+(J13+L13)/2*((L7/J7)^(1/(L$4-J$4))-1))^(L$4-J$4)</f>
        <v>22.556186935013237</v>
      </c>
      <c r="M43" s="47">
        <f>L43*(1+(L13+M13)/2*((M7/L7)^(1/(M$4-L$4))-1))^(M$4-L$4)</f>
        <v>29.494277030097521</v>
      </c>
      <c r="N43" s="47">
        <f>M43*(1+(M13+N13)/2*((N7/M7)^(1/(N$4-M$4))-1))^(N$4-M$4)</f>
        <v>38.727300566309992</v>
      </c>
      <c r="O43" s="47"/>
      <c r="P43" s="47">
        <f>$G43</f>
        <v>18.074504126082687</v>
      </c>
      <c r="Q43" s="47">
        <f>I43</f>
        <v>18.636000769228637</v>
      </c>
      <c r="R43" s="47">
        <f t="shared" ref="R43:S43" si="62">J43</f>
        <v>17.561847878782441</v>
      </c>
      <c r="S43" s="47">
        <f t="shared" si="62"/>
        <v>17.995340001934466</v>
      </c>
      <c r="T43" s="311">
        <f>R43*(1+(R13+T13)/2*((T7/R7)^(1/(T$4-R$4))-1))^(T$4-R$4)</f>
        <v>22.556186935013237</v>
      </c>
      <c r="U43" s="311">
        <f>T43*(1+(T13+U13)/2*((U7/T7)^(1/(U$4-T$4))-1))^(U$4-T$4)</f>
        <v>29.494277030097521</v>
      </c>
      <c r="V43" s="311">
        <f>U43*(1+(U13+V13)/2*((V7/U7)^(1/(V$4-U$4))-1))^(V$4-U$4)</f>
        <v>38.727300566309992</v>
      </c>
      <c r="X43" s="47">
        <f>P43</f>
        <v>18.074504126082687</v>
      </c>
      <c r="Y43" s="47">
        <f t="shared" ref="Y43:AA43" si="63">Q43</f>
        <v>18.636000769228637</v>
      </c>
      <c r="Z43" s="47">
        <f t="shared" si="63"/>
        <v>17.561847878782441</v>
      </c>
      <c r="AA43" s="47">
        <f t="shared" si="63"/>
        <v>17.995340001934466</v>
      </c>
      <c r="AB43" s="311">
        <f>Z43*(1+(Z13+AB13)/2*((AB7/Z7)^(1/(AB$4-Z$4))-1))^(AB$4-Z$4)</f>
        <v>22.556186935013237</v>
      </c>
      <c r="AC43" s="311">
        <f>AB43*(1+(AB13+AC13)/2*((AC7/AB7)^(1/(AC$4-AB$4))-1))^(AC$4-AB$4)</f>
        <v>29.494277030097521</v>
      </c>
      <c r="AD43" s="311">
        <f>AC43*(1+(AC13+AD13)/2*((AD7/AC7)^(1/(AD$4-AC$4))-1))^(AD$4-AC$4)</f>
        <v>38.727300566309992</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4.9123710000000003</v>
      </c>
      <c r="G46" s="10">
        <f t="shared" ref="G46:N46" si="64">G39*G$48</f>
        <v>5.1766149083383546</v>
      </c>
      <c r="H46" s="10">
        <f t="shared" si="64"/>
        <v>5.2718089667770505</v>
      </c>
      <c r="I46" s="10">
        <f t="shared" si="64"/>
        <v>5.0705584398772263</v>
      </c>
      <c r="J46" s="10">
        <f t="shared" si="64"/>
        <v>5.0297879772029326</v>
      </c>
      <c r="K46" s="10">
        <f t="shared" si="64"/>
        <v>4.8962448679403998</v>
      </c>
      <c r="L46" s="10">
        <f t="shared" si="64"/>
        <v>6.1371785422776508</v>
      </c>
      <c r="M46" s="10">
        <f t="shared" si="64"/>
        <v>7.6236760405954147</v>
      </c>
      <c r="N46" s="10">
        <f t="shared" si="64"/>
        <v>9.5097151724003979</v>
      </c>
      <c r="P46" s="10">
        <f t="shared" ref="P46" si="65">P39*P$48</f>
        <v>5.1766149083383546</v>
      </c>
      <c r="Q46" s="10">
        <f t="shared" ref="Q46:Q48" si="66">$I46</f>
        <v>5.0705584398772263</v>
      </c>
      <c r="R46" s="10">
        <f t="shared" ref="R46:V47" si="67">R39*R$48</f>
        <v>5.0297879772029326</v>
      </c>
      <c r="S46" s="10">
        <f t="shared" si="67"/>
        <v>5.1543046139885496</v>
      </c>
      <c r="T46" s="310">
        <f t="shared" si="67"/>
        <v>6.4601879392396331</v>
      </c>
      <c r="U46" s="310">
        <f t="shared" si="67"/>
        <v>8.447286471573868</v>
      </c>
      <c r="V46" s="310">
        <f t="shared" si="67"/>
        <v>11.091663708879311</v>
      </c>
      <c r="W46" s="10"/>
      <c r="X46" s="10">
        <f t="shared" ref="X46:AD47" si="68">X39*X$48</f>
        <v>5.1766149083383546</v>
      </c>
      <c r="Y46" s="10">
        <f t="shared" si="68"/>
        <v>5.3374299367128701</v>
      </c>
      <c r="Z46" s="10">
        <f t="shared" si="68"/>
        <v>5.0297879772029326</v>
      </c>
      <c r="AA46" s="10">
        <f t="shared" si="68"/>
        <v>5.1543046139885496</v>
      </c>
      <c r="AB46" s="310">
        <f t="shared" si="68"/>
        <v>6.1371785422776508</v>
      </c>
      <c r="AC46" s="310">
        <f t="shared" si="68"/>
        <v>7.6236760405954147</v>
      </c>
      <c r="AD46" s="310">
        <f t="shared" si="68"/>
        <v>9.5097151724003979</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69">G40*G$48</f>
        <v>26.4501671798186</v>
      </c>
      <c r="H47" s="10">
        <f t="shared" si="69"/>
        <v>26.936565879511939</v>
      </c>
      <c r="I47" s="10">
        <f t="shared" ref="I47" si="70">I40*I$48</f>
        <v>27.538730933244871</v>
      </c>
      <c r="J47" s="10">
        <f>J40*J$48</f>
        <v>25.699947790546275</v>
      </c>
      <c r="K47" s="10">
        <f>K40*K$48</f>
        <v>26.592015771098485</v>
      </c>
      <c r="L47" s="10">
        <f>L40*L$48</f>
        <v>33.331655786844742</v>
      </c>
      <c r="M47" s="10">
        <f>M40*M$48</f>
        <v>43.985434005888429</v>
      </c>
      <c r="N47" s="10">
        <f>N40*N$48</f>
        <v>58.255347001877944</v>
      </c>
      <c r="P47" s="10">
        <f>P40*P$48</f>
        <v>26.4501671798186</v>
      </c>
      <c r="Q47" s="10">
        <f t="shared" si="66"/>
        <v>27.538730933244871</v>
      </c>
      <c r="R47" s="10">
        <f t="shared" si="67"/>
        <v>25.699947790546275</v>
      </c>
      <c r="S47" s="10">
        <f t="shared" si="67"/>
        <v>26.336171639135678</v>
      </c>
      <c r="T47" s="310">
        <f t="shared" si="67"/>
        <v>33.008646389882756</v>
      </c>
      <c r="U47" s="310">
        <f t="shared" si="67"/>
        <v>43.161823574909974</v>
      </c>
      <c r="V47" s="310">
        <f t="shared" si="67"/>
        <v>56.673398465399025</v>
      </c>
      <c r="W47" s="10"/>
      <c r="X47" s="10">
        <f t="shared" si="68"/>
        <v>26.4501671798186</v>
      </c>
      <c r="Y47" s="10">
        <f t="shared" si="68"/>
        <v>27.271859436409223</v>
      </c>
      <c r="Z47" s="10">
        <f t="shared" si="68"/>
        <v>25.699947790546275</v>
      </c>
      <c r="AA47" s="10">
        <f t="shared" si="68"/>
        <v>26.336171639135678</v>
      </c>
      <c r="AB47" s="310">
        <f t="shared" si="68"/>
        <v>33.331655786844742</v>
      </c>
      <c r="AC47" s="310">
        <f t="shared" si="68"/>
        <v>43.985434005888429</v>
      </c>
      <c r="AD47" s="310">
        <f t="shared" si="68"/>
        <v>58.255347001877944</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30.012371000000002</v>
      </c>
      <c r="G48" s="47">
        <f>F48*(1+(F21+G21)/2*((G7/F7)^(1/(G$4-F$4))-1))^(G$4-F$4)</f>
        <v>31.626782088156958</v>
      </c>
      <c r="H48" s="47">
        <f>G48*(1+(G21+H21)/2*((H7/G7)^(1/(H$4-G$4))-1))^(H$4-G$4)</f>
        <v>32.20837484628899</v>
      </c>
      <c r="I48" s="47">
        <f>H48*(1+(H21+I21)/2*((I7/H7)^(1/(I$4-H$4))-1))^(I$4-H$4)</f>
        <v>32.609289373122095</v>
      </c>
      <c r="J48" s="47">
        <f>G48*(1+(G21+J21)/2*((J7/G7)^(1/(J$4-G$4))-1))^(J$4-G$4)</f>
        <v>30.729735767749208</v>
      </c>
      <c r="K48" s="47">
        <f>H48*(1+(H21+K21)/2*((K7/H7)^(1/(K$4-H$4))-1))^(K$4-H$4)</f>
        <v>31.488260639038884</v>
      </c>
      <c r="L48" s="47">
        <f>J48*(1+(J21+L21)/2*((L7/J7)^(1/(L$4-J$4))-1))^(L$4-J$4)</f>
        <v>39.468834329122394</v>
      </c>
      <c r="M48" s="47">
        <f>L48*(1+(L21+M21)/2*((M7/L7)^(1/(M$4-L$4))-1))^(M$4-L$4)</f>
        <v>51.609110046483842</v>
      </c>
      <c r="N48" s="47">
        <f>M48*(1+(M21+N21)/2*((N7/M7)^(1/(N$4-M$4))-1))^(N$4-M$4)</f>
        <v>67.765062174278341</v>
      </c>
      <c r="P48" s="47">
        <f>$G48</f>
        <v>31.626782088156958</v>
      </c>
      <c r="Q48" s="47">
        <f t="shared" si="66"/>
        <v>32.609289373122095</v>
      </c>
      <c r="R48" s="47">
        <f>P48*(1+(P21+R21)/2*((R7/P7)^(1/(R$4-P$4))-1))^(R$4-P$4)</f>
        <v>30.729735767749208</v>
      </c>
      <c r="S48" s="47">
        <f>Q48*(1+(Q21+S21)/2*((S7/Q7)^(1/(S$4-Q$4))-1))^(S$4-Q$4)</f>
        <v>31.490476253124228</v>
      </c>
      <c r="T48" s="311">
        <f>R48*(1+(R21+T21)/2*((T7/R7)^(1/(T$4-R$4))-1))^(T$4-R$4)</f>
        <v>39.468834329122394</v>
      </c>
      <c r="U48" s="311">
        <f>T48*(1+(T21+U21)/2*((U7/T7)^(1/(U$4-T$4))-1))^(U$4-T$4)</f>
        <v>51.609110046483842</v>
      </c>
      <c r="V48" s="311">
        <f>U48*(1+(U21+V21)/2*((V7/U7)^(1/(V$4-U$4))-1))^(V$4-U$4)</f>
        <v>67.765062174278341</v>
      </c>
      <c r="W48" s="186"/>
      <c r="X48" s="47">
        <f>P48</f>
        <v>31.626782088156958</v>
      </c>
      <c r="Y48" s="47">
        <f>Q48</f>
        <v>32.609289373122095</v>
      </c>
      <c r="Z48" s="47">
        <f>R48</f>
        <v>30.729735767749208</v>
      </c>
      <c r="AA48" s="47">
        <f>S48</f>
        <v>31.490476253124228</v>
      </c>
      <c r="AB48" s="311">
        <f>Z48*(1+(Z21+AB21)/2*((AB7/Z7)^(1/(AB$4-Z$4))-1))^(AB$4-Z$4)</f>
        <v>39.468834329122394</v>
      </c>
      <c r="AC48" s="311">
        <f>AB48*(1+(AB21+AC21)/2*((AC7/AB7)^(1/(AC$4-AB$4))-1))^(AC$4-AB$4)</f>
        <v>51.609110046483842</v>
      </c>
      <c r="AD48" s="311">
        <f>AC48*(1+(AC21+AD21)/2*((AD7/AC7)^(1/(AD$4-AC$4))-1))^(AD$4-AC$4)</f>
        <v>67.765062174278341</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1.637614669131271</v>
      </c>
      <c r="G51" s="10">
        <f t="shared" ref="G51:H59" si="71">G28*G$60</f>
        <v>1.7257044531731252</v>
      </c>
      <c r="H51" s="10">
        <f t="shared" si="71"/>
        <v>1.7574388613669174</v>
      </c>
      <c r="I51" s="10">
        <f t="shared" ref="I51" si="72">I28*I$60</f>
        <v>1.7793146242051718</v>
      </c>
      <c r="J51" s="10">
        <f t="shared" ref="J51:N59" si="73">J28*J$60</f>
        <v>1.676757430187505</v>
      </c>
      <c r="K51" s="10">
        <f t="shared" si="73"/>
        <v>1.7181460780928932</v>
      </c>
      <c r="L51" s="10">
        <f t="shared" si="73"/>
        <v>1.7228826625096088</v>
      </c>
      <c r="M51" s="10">
        <f t="shared" si="73"/>
        <v>1.9149026332372654</v>
      </c>
      <c r="N51" s="10">
        <f t="shared" si="73"/>
        <v>2.1371996436252334</v>
      </c>
      <c r="P51" s="10">
        <f t="shared" ref="P51:V51" si="74">P28*P$60</f>
        <v>1.7257044531731252</v>
      </c>
      <c r="Q51" s="10">
        <f t="shared" si="74"/>
        <v>1.7793127384202641</v>
      </c>
      <c r="R51" s="10">
        <f t="shared" si="74"/>
        <v>1.676757430187505</v>
      </c>
      <c r="S51" s="10">
        <f t="shared" si="74"/>
        <v>1.7182651512267584</v>
      </c>
      <c r="T51" s="310">
        <f t="shared" si="74"/>
        <v>2.1536033281370108</v>
      </c>
      <c r="U51" s="310">
        <f t="shared" si="74"/>
        <v>2.8160332841724491</v>
      </c>
      <c r="V51" s="310">
        <f t="shared" si="74"/>
        <v>3.6975772381059402</v>
      </c>
      <c r="W51" s="10"/>
      <c r="X51" s="10">
        <f>P51</f>
        <v>1.7257044531731252</v>
      </c>
      <c r="Y51" s="10">
        <f t="shared" ref="Y51:AA51" si="75">Q51</f>
        <v>1.7793127384202641</v>
      </c>
      <c r="Z51" s="10">
        <f t="shared" si="75"/>
        <v>1.676757430187505</v>
      </c>
      <c r="AA51" s="10">
        <f t="shared" si="75"/>
        <v>1.7182651512267584</v>
      </c>
      <c r="AB51" s="310">
        <f t="shared" ref="AB51:AD59" si="76">AB28*AB$60</f>
        <v>1.7228826625096088</v>
      </c>
      <c r="AC51" s="310">
        <f t="shared" si="76"/>
        <v>1.9149026332372654</v>
      </c>
      <c r="AD51" s="310">
        <f t="shared" si="76"/>
        <v>2.1371996436252334</v>
      </c>
      <c r="AE51" s="10"/>
      <c r="AF51" s="10"/>
      <c r="AG51" s="10"/>
      <c r="AH51" s="10"/>
      <c r="AI51" s="10"/>
      <c r="AJ51" s="10"/>
      <c r="AK51" s="10"/>
      <c r="AL51" s="10"/>
      <c r="AM51" s="10"/>
      <c r="AN51" s="10"/>
      <c r="AO51" s="10"/>
      <c r="AP51" s="10"/>
      <c r="AQ51" s="10"/>
      <c r="AR51" s="10"/>
      <c r="AS51" s="10"/>
    </row>
    <row r="52" spans="1:45">
      <c r="A52" s="185" t="s">
        <v>16</v>
      </c>
      <c r="B52" s="186" t="str">
        <f t="shared" ref="B52:B58" si="77">B16</f>
        <v>TFHCV3</v>
      </c>
      <c r="C52" s="186" t="str">
        <f t="shared" ref="C52:C58" si="78">C29</f>
        <v>Transport Freight - HCV3</v>
      </c>
      <c r="D52" s="185" t="s">
        <v>149</v>
      </c>
      <c r="F52" s="10">
        <f t="shared" ref="F52:F58" si="79">F66*F95</f>
        <v>13.576270721867905</v>
      </c>
      <c r="G52" s="10">
        <f t="shared" si="71"/>
        <v>14.306558974975404</v>
      </c>
      <c r="H52" s="10">
        <f t="shared" si="71"/>
        <v>14.569645844529239</v>
      </c>
      <c r="I52" s="10">
        <f t="shared" ref="I52" si="80">I29*I$60</f>
        <v>14.75100186443902</v>
      </c>
      <c r="J52" s="10">
        <f t="shared" si="73"/>
        <v>13.900774850291917</v>
      </c>
      <c r="K52" s="10">
        <f t="shared" si="73"/>
        <v>14.24389799114269</v>
      </c>
      <c r="L52" s="10">
        <f t="shared" si="73"/>
        <v>14.283165563393021</v>
      </c>
      <c r="M52" s="10">
        <f t="shared" si="73"/>
        <v>15.875063313055183</v>
      </c>
      <c r="N52" s="10">
        <f t="shared" si="73"/>
        <v>17.717965951005976</v>
      </c>
      <c r="P52" s="10">
        <f t="shared" ref="P52:P59" si="81">P29*P$60</f>
        <v>14.306558974975404</v>
      </c>
      <c r="Q52" s="10">
        <f t="shared" ref="Q52:V59" si="82">Q29*Q$60</f>
        <v>14.750986230769565</v>
      </c>
      <c r="R52" s="10">
        <f t="shared" si="82"/>
        <v>13.900774850291917</v>
      </c>
      <c r="S52" s="10">
        <f t="shared" si="82"/>
        <v>14.244885139787318</v>
      </c>
      <c r="T52" s="310">
        <f t="shared" si="82"/>
        <v>17.853956954241273</v>
      </c>
      <c r="U52" s="310">
        <f t="shared" si="82"/>
        <v>23.345681342728209</v>
      </c>
      <c r="V52" s="310">
        <f t="shared" si="82"/>
        <v>30.653920330460164</v>
      </c>
      <c r="W52" s="10"/>
      <c r="X52" s="10">
        <f t="shared" ref="X52:X59" si="83">P52</f>
        <v>14.306558974975404</v>
      </c>
      <c r="Y52" s="10">
        <f t="shared" ref="Y52:Y60" si="84">Q52</f>
        <v>14.750986230769565</v>
      </c>
      <c r="Z52" s="10">
        <f t="shared" ref="Z52:Z60" si="85">R52</f>
        <v>13.900774850291917</v>
      </c>
      <c r="AA52" s="10">
        <f t="shared" ref="AA52:AA60" si="86">S52</f>
        <v>14.244885139787318</v>
      </c>
      <c r="AB52" s="310">
        <f t="shared" si="76"/>
        <v>14.283165563393021</v>
      </c>
      <c r="AC52" s="310">
        <f t="shared" si="76"/>
        <v>15.875063313055183</v>
      </c>
      <c r="AD52" s="310">
        <f t="shared" si="76"/>
        <v>17.717965951005976</v>
      </c>
      <c r="AE52" s="10"/>
      <c r="AF52" s="10"/>
      <c r="AG52" s="10"/>
      <c r="AH52" s="10"/>
      <c r="AI52" s="10"/>
      <c r="AJ52" s="10"/>
      <c r="AK52" s="10"/>
      <c r="AL52" s="10"/>
      <c r="AM52" s="10"/>
      <c r="AN52" s="10"/>
      <c r="AO52" s="10"/>
      <c r="AP52" s="10"/>
      <c r="AQ52" s="10"/>
      <c r="AR52" s="10"/>
      <c r="AS52" s="10"/>
    </row>
    <row r="53" spans="1:45">
      <c r="A53" s="185" t="s">
        <v>16</v>
      </c>
      <c r="B53" s="186" t="str">
        <f t="shared" si="77"/>
        <v>TFHCV4</v>
      </c>
      <c r="C53" s="186" t="str">
        <f t="shared" si="78"/>
        <v>Transport Freight - HCV4</v>
      </c>
      <c r="D53" s="185" t="s">
        <v>149</v>
      </c>
      <c r="F53" s="10">
        <f t="shared" si="79"/>
        <v>4.515932780515814</v>
      </c>
      <c r="G53" s="10">
        <f t="shared" si="71"/>
        <v>4.758851674002643</v>
      </c>
      <c r="H53" s="10">
        <f t="shared" si="71"/>
        <v>4.8463633804705877</v>
      </c>
      <c r="I53" s="10">
        <f t="shared" ref="I53" si="87">I30*I$60</f>
        <v>4.9066886061553756</v>
      </c>
      <c r="J53" s="10">
        <f t="shared" si="73"/>
        <v>4.6238739715088801</v>
      </c>
      <c r="K53" s="10">
        <f t="shared" si="73"/>
        <v>4.7380084839435552</v>
      </c>
      <c r="L53" s="10">
        <f t="shared" si="73"/>
        <v>4.7510702238255469</v>
      </c>
      <c r="M53" s="10">
        <f t="shared" si="73"/>
        <v>5.2805899555843743</v>
      </c>
      <c r="N53" s="10">
        <f t="shared" si="73"/>
        <v>5.8936025128999665</v>
      </c>
      <c r="P53" s="10">
        <f t="shared" si="81"/>
        <v>4.758851674002643</v>
      </c>
      <c r="Q53" s="10">
        <f t="shared" si="82"/>
        <v>4.9066834058612869</v>
      </c>
      <c r="R53" s="10">
        <f t="shared" si="82"/>
        <v>4.6238739715088801</v>
      </c>
      <c r="S53" s="10">
        <f t="shared" si="82"/>
        <v>4.73833684340359</v>
      </c>
      <c r="T53" s="310">
        <f t="shared" si="82"/>
        <v>5.9388377797819336</v>
      </c>
      <c r="U53" s="310">
        <f t="shared" si="82"/>
        <v>7.7655734640946683</v>
      </c>
      <c r="V53" s="310">
        <f t="shared" si="82"/>
        <v>10.196544139965342</v>
      </c>
      <c r="W53" s="10"/>
      <c r="X53" s="10">
        <f t="shared" si="83"/>
        <v>4.758851674002643</v>
      </c>
      <c r="Y53" s="10">
        <f t="shared" si="84"/>
        <v>4.9066834058612869</v>
      </c>
      <c r="Z53" s="10">
        <f t="shared" si="85"/>
        <v>4.6238739715088801</v>
      </c>
      <c r="AA53" s="10">
        <f t="shared" si="86"/>
        <v>4.73833684340359</v>
      </c>
      <c r="AB53" s="310">
        <f t="shared" si="76"/>
        <v>4.7510702238255469</v>
      </c>
      <c r="AC53" s="310">
        <f t="shared" si="76"/>
        <v>5.2805899555843743</v>
      </c>
      <c r="AD53" s="310">
        <f t="shared" si="76"/>
        <v>5.8936025128999665</v>
      </c>
      <c r="AE53" s="10"/>
      <c r="AF53" s="10"/>
      <c r="AG53" s="10"/>
      <c r="AH53" s="10"/>
      <c r="AI53" s="10"/>
      <c r="AJ53" s="10"/>
      <c r="AK53" s="10"/>
      <c r="AL53" s="10"/>
      <c r="AM53" s="10"/>
      <c r="AN53" s="10"/>
      <c r="AO53" s="10"/>
      <c r="AP53" s="10"/>
      <c r="AQ53" s="10"/>
      <c r="AR53" s="10"/>
      <c r="AS53" s="10"/>
    </row>
    <row r="54" spans="1:45">
      <c r="A54" s="185" t="s">
        <v>16</v>
      </c>
      <c r="B54" s="186" t="str">
        <f t="shared" si="77"/>
        <v>TFHCV5</v>
      </c>
      <c r="C54" s="186" t="str">
        <f t="shared" si="78"/>
        <v>Transport Freight - HCV5</v>
      </c>
      <c r="D54" s="185" t="s">
        <v>149</v>
      </c>
      <c r="F54" s="10">
        <f t="shared" si="79"/>
        <v>2.9750185434856067</v>
      </c>
      <c r="G54" s="10">
        <f t="shared" si="71"/>
        <v>3.1350493162651287</v>
      </c>
      <c r="H54" s="10">
        <f t="shared" si="71"/>
        <v>3.1927005175047687</v>
      </c>
      <c r="I54" s="10">
        <f t="shared" ref="I54" si="88">I31*I$60</f>
        <v>3.2324417346075838</v>
      </c>
      <c r="J54" s="10">
        <f t="shared" si="73"/>
        <v>3.0461283363939087</v>
      </c>
      <c r="K54" s="10">
        <f t="shared" si="73"/>
        <v>3.1213181825337495</v>
      </c>
      <c r="L54" s="10">
        <f t="shared" si="73"/>
        <v>3.1299230312433606</v>
      </c>
      <c r="M54" s="10">
        <f t="shared" si="73"/>
        <v>3.4787614878122599</v>
      </c>
      <c r="N54" s="10">
        <f t="shared" si="73"/>
        <v>3.8826035762667108</v>
      </c>
      <c r="P54" s="10">
        <f t="shared" si="81"/>
        <v>3.1350493162651287</v>
      </c>
      <c r="Q54" s="10">
        <f t="shared" si="82"/>
        <v>3.2324383087436273</v>
      </c>
      <c r="R54" s="10">
        <f t="shared" si="82"/>
        <v>3.0461283363939087</v>
      </c>
      <c r="S54" s="10">
        <f t="shared" si="82"/>
        <v>3.12153450007655</v>
      </c>
      <c r="T54" s="310">
        <f t="shared" si="82"/>
        <v>3.9124037890542005</v>
      </c>
      <c r="U54" s="310">
        <f t="shared" si="82"/>
        <v>5.1158257173709707</v>
      </c>
      <c r="V54" s="310">
        <f t="shared" si="82"/>
        <v>6.7173072253749329</v>
      </c>
      <c r="W54" s="10"/>
      <c r="X54" s="10">
        <f t="shared" si="83"/>
        <v>3.1350493162651287</v>
      </c>
      <c r="Y54" s="10">
        <f t="shared" si="84"/>
        <v>3.2324383087436273</v>
      </c>
      <c r="Z54" s="10">
        <f t="shared" si="85"/>
        <v>3.0461283363939087</v>
      </c>
      <c r="AA54" s="10">
        <f t="shared" si="86"/>
        <v>3.12153450007655</v>
      </c>
      <c r="AB54" s="310">
        <f t="shared" si="76"/>
        <v>3.1299230312433606</v>
      </c>
      <c r="AC54" s="310">
        <f t="shared" si="76"/>
        <v>3.4787614878122599</v>
      </c>
      <c r="AD54" s="310">
        <f t="shared" si="76"/>
        <v>3.8826035762667108</v>
      </c>
      <c r="AE54" s="10"/>
      <c r="AF54" s="10"/>
      <c r="AG54" s="10"/>
      <c r="AH54" s="10"/>
      <c r="AI54" s="10"/>
      <c r="AJ54" s="10"/>
      <c r="AK54" s="10"/>
      <c r="AL54" s="10"/>
      <c r="AM54" s="10"/>
      <c r="AN54" s="10"/>
      <c r="AO54" s="10"/>
      <c r="AP54" s="10"/>
      <c r="AQ54" s="10"/>
      <c r="AR54" s="10"/>
      <c r="AS54" s="10"/>
    </row>
    <row r="55" spans="1:45">
      <c r="A55" s="185" t="s">
        <v>16</v>
      </c>
      <c r="B55" s="186" t="str">
        <f t="shared" si="77"/>
        <v>TFHCV6</v>
      </c>
      <c r="C55" s="186" t="str">
        <f t="shared" si="78"/>
        <v>Transport Freight - HCV6</v>
      </c>
      <c r="D55" s="185" t="s">
        <v>149</v>
      </c>
      <c r="F55" s="10">
        <f>F69*F98</f>
        <v>98.309314568087203</v>
      </c>
      <c r="G55" s="10">
        <f t="shared" si="71"/>
        <v>103.59752213782002</v>
      </c>
      <c r="H55" s="10">
        <f t="shared" si="71"/>
        <v>105.50260272641209</v>
      </c>
      <c r="I55" s="10">
        <f>I32*I$60</f>
        <v>106.81584893189685</v>
      </c>
      <c r="J55" s="10">
        <f t="shared" si="73"/>
        <v>100.65913353482992</v>
      </c>
      <c r="K55" s="10">
        <f t="shared" si="73"/>
        <v>103.14377762307389</v>
      </c>
      <c r="L55" s="10">
        <f t="shared" si="73"/>
        <v>103.4281243477208</v>
      </c>
      <c r="M55" s="10">
        <f t="shared" si="73"/>
        <v>114.95547083615585</v>
      </c>
      <c r="N55" s="10">
        <f t="shared" si="73"/>
        <v>128.30040913801489</v>
      </c>
      <c r="P55" s="10">
        <f t="shared" si="81"/>
        <v>103.59752213782002</v>
      </c>
      <c r="Q55" s="10">
        <f t="shared" si="82"/>
        <v>106.81573572442186</v>
      </c>
      <c r="R55" s="10">
        <f t="shared" si="82"/>
        <v>100.65913353482992</v>
      </c>
      <c r="S55" s="10">
        <f t="shared" si="82"/>
        <v>103.15092582368202</v>
      </c>
      <c r="T55" s="310">
        <f t="shared" si="82"/>
        <v>129.28515543465099</v>
      </c>
      <c r="U55" s="310">
        <f t="shared" si="82"/>
        <v>169.05216299434684</v>
      </c>
      <c r="V55" s="310">
        <f t="shared" si="82"/>
        <v>221.97302619033715</v>
      </c>
      <c r="W55" s="10"/>
      <c r="X55" s="10">
        <f t="shared" si="83"/>
        <v>103.59752213782002</v>
      </c>
      <c r="Y55" s="10">
        <f t="shared" si="84"/>
        <v>106.81573572442186</v>
      </c>
      <c r="Z55" s="10">
        <f t="shared" si="85"/>
        <v>100.65913353482992</v>
      </c>
      <c r="AA55" s="10">
        <f t="shared" si="86"/>
        <v>103.15092582368202</v>
      </c>
      <c r="AB55" s="310">
        <f t="shared" si="76"/>
        <v>103.4281243477208</v>
      </c>
      <c r="AC55" s="310">
        <f t="shared" si="76"/>
        <v>114.95547083615585</v>
      </c>
      <c r="AD55" s="310">
        <f t="shared" si="76"/>
        <v>128.30040913801489</v>
      </c>
      <c r="AE55" s="10"/>
      <c r="AF55" s="10"/>
      <c r="AG55" s="10"/>
      <c r="AH55" s="10"/>
      <c r="AI55" s="10"/>
      <c r="AJ55" s="10"/>
      <c r="AK55" s="10"/>
      <c r="AL55" s="10"/>
      <c r="AM55" s="10"/>
      <c r="AN55" s="10"/>
      <c r="AO55" s="10"/>
      <c r="AP55" s="10"/>
      <c r="AQ55" s="10"/>
      <c r="AR55" s="10"/>
      <c r="AS55" s="10"/>
    </row>
    <row r="56" spans="1:45">
      <c r="A56" s="185" t="s">
        <v>16</v>
      </c>
      <c r="B56" s="186" t="str">
        <f t="shared" si="77"/>
        <v>TFHCV7</v>
      </c>
      <c r="C56" s="186" t="str">
        <f t="shared" si="78"/>
        <v>Transport Freight - HCV7</v>
      </c>
      <c r="D56" s="185" t="s">
        <v>149</v>
      </c>
      <c r="F56" s="10">
        <f t="shared" si="79"/>
        <v>28.003212301240232</v>
      </c>
      <c r="G56" s="10">
        <f t="shared" si="71"/>
        <v>29.509547686842904</v>
      </c>
      <c r="H56" s="10">
        <f t="shared" si="71"/>
        <v>30.052206095231735</v>
      </c>
      <c r="I56" s="10">
        <f t="shared" ref="I56" si="89">I33*I$60</f>
        <v>30.426281659256937</v>
      </c>
      <c r="J56" s="10">
        <f t="shared" si="73"/>
        <v>28.672553550177572</v>
      </c>
      <c r="K56" s="10">
        <f t="shared" si="73"/>
        <v>29.380299466236512</v>
      </c>
      <c r="L56" s="10">
        <f t="shared" si="73"/>
        <v>29.46129506398259</v>
      </c>
      <c r="M56" s="10">
        <f t="shared" si="73"/>
        <v>32.744836734513065</v>
      </c>
      <c r="N56" s="10">
        <f t="shared" si="73"/>
        <v>36.546115810211347</v>
      </c>
      <c r="P56" s="10">
        <f t="shared" si="81"/>
        <v>29.509547686842904</v>
      </c>
      <c r="Q56" s="10">
        <f t="shared" si="82"/>
        <v>30.42624941233333</v>
      </c>
      <c r="R56" s="10">
        <f t="shared" si="82"/>
        <v>28.672553550177572</v>
      </c>
      <c r="S56" s="10">
        <f t="shared" si="82"/>
        <v>29.382335616931702</v>
      </c>
      <c r="T56" s="310">
        <f t="shared" si="82"/>
        <v>36.826618829978237</v>
      </c>
      <c r="U56" s="310">
        <f t="shared" si="82"/>
        <v>48.154171668401567</v>
      </c>
      <c r="V56" s="310">
        <f t="shared" si="82"/>
        <v>63.228574066109601</v>
      </c>
      <c r="W56" s="10"/>
      <c r="X56" s="10">
        <f t="shared" si="83"/>
        <v>29.509547686842904</v>
      </c>
      <c r="Y56" s="10">
        <f t="shared" si="84"/>
        <v>30.42624941233333</v>
      </c>
      <c r="Z56" s="10">
        <f t="shared" si="85"/>
        <v>28.672553550177572</v>
      </c>
      <c r="AA56" s="10">
        <f t="shared" si="86"/>
        <v>29.382335616931702</v>
      </c>
      <c r="AB56" s="310">
        <f t="shared" si="76"/>
        <v>29.46129506398259</v>
      </c>
      <c r="AC56" s="310">
        <f t="shared" si="76"/>
        <v>32.744836734513065</v>
      </c>
      <c r="AD56" s="310">
        <f t="shared" si="76"/>
        <v>36.546115810211347</v>
      </c>
      <c r="AE56" s="10"/>
      <c r="AF56" s="10"/>
      <c r="AG56" s="10"/>
      <c r="AH56" s="10"/>
      <c r="AI56" s="10"/>
      <c r="AJ56" s="10"/>
      <c r="AK56" s="10"/>
      <c r="AL56" s="10"/>
      <c r="AM56" s="10"/>
      <c r="AN56" s="10"/>
      <c r="AO56" s="10"/>
      <c r="AP56" s="10"/>
      <c r="AQ56" s="10"/>
      <c r="AR56" s="10"/>
      <c r="AS56" s="10"/>
    </row>
    <row r="57" spans="1:45">
      <c r="A57" s="185" t="s">
        <v>16</v>
      </c>
      <c r="B57" s="186" t="str">
        <f t="shared" si="77"/>
        <v>TFHCV8</v>
      </c>
      <c r="C57" s="186" t="str">
        <f t="shared" si="78"/>
        <v>Transport Freight - HCV8</v>
      </c>
      <c r="D57" s="185" t="s">
        <v>149</v>
      </c>
      <c r="F57" s="10">
        <f t="shared" si="79"/>
        <v>1.0763192990282064</v>
      </c>
      <c r="G57" s="10">
        <f t="shared" si="71"/>
        <v>1.1342161513211646</v>
      </c>
      <c r="H57" s="10">
        <f t="shared" si="71"/>
        <v>1.155073534090175</v>
      </c>
      <c r="I57" s="10">
        <f t="shared" ref="I57" si="90">I34*I$60</f>
        <v>1.1694513399120219</v>
      </c>
      <c r="J57" s="10">
        <f t="shared" si="73"/>
        <v>1.1020458084056681</v>
      </c>
      <c r="K57" s="10">
        <f t="shared" si="73"/>
        <v>1.1292484228796116</v>
      </c>
      <c r="L57" s="10">
        <f t="shared" si="73"/>
        <v>1.1323615344774041</v>
      </c>
      <c r="M57" s="10">
        <f t="shared" si="73"/>
        <v>1.2585663152410289</v>
      </c>
      <c r="N57" s="10">
        <f t="shared" si="73"/>
        <v>1.4046706259234489</v>
      </c>
      <c r="P57" s="10">
        <f t="shared" si="81"/>
        <v>1.1342161513211646</v>
      </c>
      <c r="Q57" s="10">
        <f t="shared" si="82"/>
        <v>1.1694501004832794</v>
      </c>
      <c r="R57" s="10">
        <f t="shared" si="82"/>
        <v>1.1020458084056681</v>
      </c>
      <c r="S57" s="10">
        <f t="shared" si="82"/>
        <v>1.129326683482909</v>
      </c>
      <c r="T57" s="310">
        <f t="shared" si="82"/>
        <v>1.4154519180967549</v>
      </c>
      <c r="U57" s="310">
        <f t="shared" si="82"/>
        <v>1.8508328165309247</v>
      </c>
      <c r="V57" s="310">
        <f t="shared" si="82"/>
        <v>2.4302259964073509</v>
      </c>
      <c r="W57" s="10"/>
      <c r="X57" s="10">
        <f t="shared" si="83"/>
        <v>1.1342161513211646</v>
      </c>
      <c r="Y57" s="10">
        <f t="shared" si="84"/>
        <v>1.1694501004832794</v>
      </c>
      <c r="Z57" s="10">
        <f t="shared" si="85"/>
        <v>1.1020458084056681</v>
      </c>
      <c r="AA57" s="10">
        <f t="shared" si="86"/>
        <v>1.129326683482909</v>
      </c>
      <c r="AB57" s="310">
        <f t="shared" si="76"/>
        <v>1.1323615344774041</v>
      </c>
      <c r="AC57" s="310">
        <f t="shared" si="76"/>
        <v>1.2585663152410289</v>
      </c>
      <c r="AD57" s="310">
        <f t="shared" si="76"/>
        <v>1.4046706259234489</v>
      </c>
      <c r="AE57" s="10"/>
      <c r="AF57" s="10"/>
      <c r="AG57" s="10"/>
      <c r="AH57" s="10"/>
      <c r="AI57" s="10"/>
      <c r="AJ57" s="10"/>
      <c r="AK57" s="10"/>
      <c r="AL57" s="10"/>
      <c r="AM57" s="10"/>
      <c r="AN57" s="10"/>
      <c r="AO57" s="10"/>
      <c r="AP57" s="10"/>
      <c r="AQ57" s="10"/>
      <c r="AR57" s="10"/>
      <c r="AS57" s="10"/>
    </row>
    <row r="58" spans="1:45">
      <c r="A58" s="185" t="s">
        <v>16</v>
      </c>
      <c r="B58" s="186" t="str">
        <f t="shared" si="77"/>
        <v>TFHCV9</v>
      </c>
      <c r="C58" s="186" t="str">
        <f t="shared" si="78"/>
        <v>Transport Freight - HCV9</v>
      </c>
      <c r="D58" s="185" t="s">
        <v>149</v>
      </c>
      <c r="F58" s="10">
        <f t="shared" si="79"/>
        <v>0.87560973396075781</v>
      </c>
      <c r="G58" s="10">
        <f t="shared" si="71"/>
        <v>0.92271011344775034</v>
      </c>
      <c r="H58" s="10">
        <f t="shared" si="71"/>
        <v>0.93967805910660851</v>
      </c>
      <c r="I58" s="10">
        <f t="shared" ref="I58" si="91">I35*I$60</f>
        <v>0.95137472453105421</v>
      </c>
      <c r="J58" s="10">
        <f t="shared" si="73"/>
        <v>0.89653882261695572</v>
      </c>
      <c r="K58" s="10">
        <f t="shared" si="73"/>
        <v>0.9186687556619848</v>
      </c>
      <c r="L58" s="10">
        <f t="shared" si="73"/>
        <v>0.92120134131792752</v>
      </c>
      <c r="M58" s="10">
        <f t="shared" si="73"/>
        <v>1.0238717427580835</v>
      </c>
      <c r="N58" s="10">
        <f t="shared" si="73"/>
        <v>1.1427308552190978</v>
      </c>
      <c r="P58" s="10">
        <f t="shared" si="81"/>
        <v>0.92271011344775034</v>
      </c>
      <c r="Q58" s="10">
        <f t="shared" si="82"/>
        <v>0.95137371622815325</v>
      </c>
      <c r="R58" s="10">
        <f t="shared" si="82"/>
        <v>0.89653882261695572</v>
      </c>
      <c r="S58" s="10">
        <f t="shared" si="82"/>
        <v>0.91873242240669029</v>
      </c>
      <c r="T58" s="310">
        <f t="shared" si="82"/>
        <v>1.1515016766474091</v>
      </c>
      <c r="U58" s="310">
        <f t="shared" si="82"/>
        <v>1.5056937393501226</v>
      </c>
      <c r="V58" s="310">
        <f t="shared" si="82"/>
        <v>1.9770430021091656</v>
      </c>
      <c r="W58" s="10"/>
      <c r="X58" s="10">
        <f t="shared" si="83"/>
        <v>0.92271011344775034</v>
      </c>
      <c r="Y58" s="10">
        <f t="shared" si="84"/>
        <v>0.95137371622815325</v>
      </c>
      <c r="Z58" s="10">
        <f t="shared" si="85"/>
        <v>0.89653882261695572</v>
      </c>
      <c r="AA58" s="10">
        <f t="shared" si="86"/>
        <v>0.91873242240669029</v>
      </c>
      <c r="AB58" s="310">
        <f t="shared" si="76"/>
        <v>0.92120134131792752</v>
      </c>
      <c r="AC58" s="310">
        <f t="shared" si="76"/>
        <v>1.0238717427580835</v>
      </c>
      <c r="AD58" s="310">
        <f t="shared" si="76"/>
        <v>1.1427308552190978</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1"/>
        <v>23.18341346438282</v>
      </c>
      <c r="H59" s="10">
        <f t="shared" si="71"/>
        <v>23.609739017898892</v>
      </c>
      <c r="I59" s="10">
        <f t="shared" ref="I59" si="92">I36*I$60</f>
        <v>23.903621816773004</v>
      </c>
      <c r="J59" s="10">
        <f t="shared" si="73"/>
        <v>22.525850653068428</v>
      </c>
      <c r="K59" s="10">
        <f t="shared" si="73"/>
        <v>23.081872940290349</v>
      </c>
      <c r="L59" s="10">
        <f t="shared" si="73"/>
        <v>68.639387240022742</v>
      </c>
      <c r="M59" s="10">
        <f t="shared" si="73"/>
        <v>120.90499243286243</v>
      </c>
      <c r="N59" s="10">
        <f t="shared" si="73"/>
        <v>193.52281514497699</v>
      </c>
      <c r="P59" s="10">
        <f t="shared" si="81"/>
        <v>23.18341346438282</v>
      </c>
      <c r="Q59" s="10">
        <f t="shared" si="82"/>
        <v>23.903596482810894</v>
      </c>
      <c r="R59" s="10">
        <f t="shared" si="82"/>
        <v>22.525850653068428</v>
      </c>
      <c r="S59" s="10">
        <f t="shared" si="82"/>
        <v>23.083472589459607</v>
      </c>
      <c r="T59" s="310">
        <f t="shared" si="82"/>
        <v>28.931881297905182</v>
      </c>
      <c r="U59" s="310">
        <f t="shared" si="82"/>
        <v>37.831080424223842</v>
      </c>
      <c r="V59" s="310">
        <f t="shared" si="82"/>
        <v>49.673895069274003</v>
      </c>
      <c r="W59" s="10"/>
      <c r="X59" s="10">
        <f t="shared" si="83"/>
        <v>23.18341346438282</v>
      </c>
      <c r="Y59" s="10">
        <f t="shared" si="84"/>
        <v>23.903596482810894</v>
      </c>
      <c r="Z59" s="10">
        <f t="shared" si="85"/>
        <v>22.525850653068428</v>
      </c>
      <c r="AA59" s="10">
        <f t="shared" si="86"/>
        <v>23.083472589459607</v>
      </c>
      <c r="AB59" s="310">
        <f t="shared" si="76"/>
        <v>68.639387240022742</v>
      </c>
      <c r="AC59" s="310">
        <f t="shared" si="76"/>
        <v>120.90499243286243</v>
      </c>
      <c r="AD59" s="310">
        <f t="shared" si="76"/>
        <v>193.52281514497699</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172.96929261731697</v>
      </c>
      <c r="G60" s="47">
        <f>F60*(1+(F22+G22)/2*((G7/F7)^(1/(G$4-F$4))-1))^(G$4-F$4)</f>
        <v>182.27357397223096</v>
      </c>
      <c r="H60" s="47">
        <f>G60*(1+(G22+H22)/2*((H7/G7)^(1/(H$4-G$4))-1))^(H$4-G$4)</f>
        <v>185.625448036611</v>
      </c>
      <c r="I60" s="47">
        <f>H60*(1+(H22+I22)/2*((I7/H7)^(1/(I$4-H$4))-1))^(I$4-H$4)</f>
        <v>187.93602530177702</v>
      </c>
      <c r="J60" s="47">
        <f>G60*(1+(G22+J22)/2*((J7/G7)^(1/(J$4-G$4))-1))^(J$4-G$4)</f>
        <v>177.10365695748075</v>
      </c>
      <c r="K60" s="47">
        <f>H60*(1+(H22+K22)/2*((K7/H7)^(1/(K$4-H$4))-1))^(K$4-H$4)</f>
        <v>181.47523794385523</v>
      </c>
      <c r="L60" s="47">
        <f>J60*(1+(J22+L22)/2*((L7/J7)^(1/(L$4-J$4))-1))^(L$4-J$4)</f>
        <v>227.46941100849298</v>
      </c>
      <c r="M60" s="47">
        <f>L60*(1+(L22+M22)/2*((M7/L7)^(1/(M$4-L$4))-1))^(M$4-L$4)</f>
        <v>297.43705545121958</v>
      </c>
      <c r="N60" s="47">
        <f>M60*(1+(M22+N22)/2*((N7/M7)^(1/(N$4-M$4))-1))^(N$4-M$4)</f>
        <v>390.54811325814364</v>
      </c>
      <c r="P60" s="78">
        <f>$G60</f>
        <v>182.27357397223096</v>
      </c>
      <c r="Q60" s="47">
        <f>P60*(1+(P22+Q22)/2*((Q7/P7)^(1/(Q$4-P$4))-1))^(Q$4-P$4)</f>
        <v>187.93582612007225</v>
      </c>
      <c r="R60" s="47">
        <f>P60*(1+(P22+R22)/2*((R7/P7)^(1/(R$4-P$4))-1))^(R$4-P$4)</f>
        <v>177.10365695748075</v>
      </c>
      <c r="S60" s="47">
        <f>Q60*(1+(Q22+S22)/2*((S7/Q7)^(1/(S$4-Q$4))-1))^(S$4-Q$4)</f>
        <v>181.48781477045713</v>
      </c>
      <c r="T60" s="311">
        <f>R60*(1+(R22+T22)/2*((T7/R7)^(1/(T$4-R$4))-1))^(T$4-R$4)</f>
        <v>227.46941100849298</v>
      </c>
      <c r="U60" s="311">
        <f>T60*(1+(T22+U22)/2*((U7/T7)^(1/(U$4-T$4))-1))^(U$4-T$4)</f>
        <v>297.43705545121958</v>
      </c>
      <c r="V60" s="311">
        <f>U60*(1+(U22+V22)/2*((V7/U7)^(1/(V$4-U$4))-1))^(V$4-U$4)</f>
        <v>390.54811325814364</v>
      </c>
      <c r="X60" s="78">
        <f>P60</f>
        <v>182.27357397223096</v>
      </c>
      <c r="Y60" s="78">
        <f t="shared" si="84"/>
        <v>187.93582612007225</v>
      </c>
      <c r="Z60" s="78">
        <f t="shared" si="85"/>
        <v>177.10365695748075</v>
      </c>
      <c r="AA60" s="78">
        <f t="shared" si="86"/>
        <v>181.48781477045713</v>
      </c>
      <c r="AB60" s="311">
        <f>Z60*(1+(Z22+AB22)/2*((AB7/Z7)^(1/(AB$4-Z$4))-1))^(AB$4-Z$4)</f>
        <v>227.46941100849298</v>
      </c>
      <c r="AC60" s="311">
        <f>AB60*(1+(AB22+AC22)/2*((AC7/AB7)^(1/(AC$4-AB$4))-1))^(AC$4-AB$4)</f>
        <v>297.43705545121958</v>
      </c>
      <c r="AD60" s="311">
        <f>AC60*(1+(AC22+AD22)/2*((AD7/AC7)^(1/(AD$4-AC$4))-1))^(AD$4-AC$4)</f>
        <v>390.54811325814364</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3">F63</f>
        <v>0.39784000000000003</v>
      </c>
      <c r="H63" s="61">
        <f t="shared" si="93"/>
        <v>0.39784000000000003</v>
      </c>
      <c r="I63" s="61">
        <f t="shared" si="93"/>
        <v>0.39784000000000003</v>
      </c>
      <c r="J63" s="61">
        <f t="shared" ref="J63:J72" si="94">IF($D$4,Z63,R63)</f>
        <v>0.39784000000000003</v>
      </c>
      <c r="K63" s="61">
        <f t="shared" ref="K63:K72" si="95">IF($D$4,AB63,T63)</f>
        <v>0.39784000000000003</v>
      </c>
      <c r="L63" s="61">
        <f t="shared" ref="L63:L72" si="96">IF($D$4,AB63,T63)</f>
        <v>0.39784000000000003</v>
      </c>
      <c r="M63" s="61">
        <f t="shared" ref="M63:M72" si="97">IF($D$4,AC63,U63)</f>
        <v>0.39784000000000003</v>
      </c>
      <c r="N63" s="61">
        <f t="shared" ref="N63:N72" si="98">IF($D$4,AD63,V63)</f>
        <v>0.39784000000000003</v>
      </c>
      <c r="O63" s="186"/>
      <c r="P63" s="61">
        <f>$G63</f>
        <v>0.39784000000000003</v>
      </c>
      <c r="Q63" s="61">
        <f>P63</f>
        <v>0.39784000000000003</v>
      </c>
      <c r="R63" s="61">
        <f t="shared" ref="R63:S63" si="99">Q63</f>
        <v>0.39784000000000003</v>
      </c>
      <c r="S63" s="61">
        <f t="shared" si="99"/>
        <v>0.39784000000000003</v>
      </c>
      <c r="T63" s="46">
        <f t="shared" ref="T63:T72" si="100">R63</f>
        <v>0.39784000000000003</v>
      </c>
      <c r="U63" s="46">
        <f t="shared" ref="U63:U72" si="101">T63</f>
        <v>0.39784000000000003</v>
      </c>
      <c r="V63" s="46">
        <f>T63</f>
        <v>0.39784000000000003</v>
      </c>
      <c r="W63" s="233"/>
      <c r="X63" s="61">
        <f>P63</f>
        <v>0.39784000000000003</v>
      </c>
      <c r="Y63" s="61">
        <f t="shared" ref="Y63:AA63" si="102">Q63</f>
        <v>0.39784000000000003</v>
      </c>
      <c r="Z63" s="61">
        <f t="shared" si="102"/>
        <v>0.39784000000000003</v>
      </c>
      <c r="AA63" s="61">
        <f t="shared" si="102"/>
        <v>0.39784000000000003</v>
      </c>
      <c r="AB63" s="46">
        <f t="shared" ref="AB63:AB72" si="103">Z63</f>
        <v>0.39784000000000003</v>
      </c>
      <c r="AC63" s="46">
        <f t="shared" ref="AC63:AC72" si="104">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3"/>
        <v>1.4841</v>
      </c>
      <c r="H64" s="61">
        <f t="shared" si="93"/>
        <v>1.4841</v>
      </c>
      <c r="I64" s="61">
        <f t="shared" si="93"/>
        <v>1.4841</v>
      </c>
      <c r="J64" s="61">
        <f t="shared" si="94"/>
        <v>1.4841</v>
      </c>
      <c r="K64" s="61">
        <f t="shared" si="95"/>
        <v>1.4841</v>
      </c>
      <c r="L64" s="61">
        <f t="shared" si="96"/>
        <v>1.4841</v>
      </c>
      <c r="M64" s="61">
        <f t="shared" si="97"/>
        <v>1.4841</v>
      </c>
      <c r="N64" s="61">
        <f t="shared" si="98"/>
        <v>1.4841</v>
      </c>
      <c r="O64" s="186"/>
      <c r="P64" s="61">
        <f t="shared" ref="P64:P70" si="105">$G64</f>
        <v>1.4841</v>
      </c>
      <c r="Q64" s="61">
        <f t="shared" ref="Q64:Q71" si="106">P64</f>
        <v>1.4841</v>
      </c>
      <c r="R64" s="61">
        <f t="shared" ref="R64:S64" si="107">Q64</f>
        <v>1.4841</v>
      </c>
      <c r="S64" s="61">
        <f t="shared" si="107"/>
        <v>1.4841</v>
      </c>
      <c r="T64" s="46">
        <f t="shared" si="100"/>
        <v>1.4841</v>
      </c>
      <c r="U64" s="46">
        <f t="shared" si="101"/>
        <v>1.4841</v>
      </c>
      <c r="V64" s="46">
        <f t="shared" ref="V64:V70" si="108">T64</f>
        <v>1.4841</v>
      </c>
      <c r="W64" s="233"/>
      <c r="X64" s="61">
        <f t="shared" ref="X64:X72" si="109">P64</f>
        <v>1.4841</v>
      </c>
      <c r="Y64" s="61">
        <f t="shared" ref="Y64:Y72" si="110">Q64</f>
        <v>1.4841</v>
      </c>
      <c r="Z64" s="61">
        <f t="shared" ref="Z64:Z72" si="111">R64</f>
        <v>1.4841</v>
      </c>
      <c r="AA64" s="61">
        <f t="shared" ref="AA64:AA72" si="112">S64</f>
        <v>1.4841</v>
      </c>
      <c r="AB64" s="46">
        <f t="shared" si="103"/>
        <v>1.4841</v>
      </c>
      <c r="AC64" s="46">
        <f t="shared" si="104"/>
        <v>1.4841</v>
      </c>
      <c r="AD64" s="46">
        <f t="shared" ref="AD64:AD70" si="113">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3"/>
        <v>2.5009999999999999</v>
      </c>
      <c r="H65" s="61">
        <f t="shared" si="93"/>
        <v>2.5009999999999999</v>
      </c>
      <c r="I65" s="61">
        <f t="shared" si="93"/>
        <v>2.5009999999999999</v>
      </c>
      <c r="J65" s="61">
        <f t="shared" si="94"/>
        <v>2.5009999999999999</v>
      </c>
      <c r="K65" s="61">
        <f t="shared" si="95"/>
        <v>2.5009999999999999</v>
      </c>
      <c r="L65" s="61">
        <f t="shared" si="96"/>
        <v>2.5009999999999999</v>
      </c>
      <c r="M65" s="61">
        <f t="shared" si="97"/>
        <v>2.5009999999999999</v>
      </c>
      <c r="N65" s="61">
        <f t="shared" si="98"/>
        <v>2.5009999999999999</v>
      </c>
      <c r="O65" s="186"/>
      <c r="P65" s="61">
        <f>$G65</f>
        <v>2.5009999999999999</v>
      </c>
      <c r="Q65" s="61">
        <f t="shared" si="106"/>
        <v>2.5009999999999999</v>
      </c>
      <c r="R65" s="61">
        <f t="shared" ref="R65:S65" si="114">Q65</f>
        <v>2.5009999999999999</v>
      </c>
      <c r="S65" s="61">
        <f t="shared" si="114"/>
        <v>2.5009999999999999</v>
      </c>
      <c r="T65" s="46">
        <f t="shared" si="100"/>
        <v>2.5009999999999999</v>
      </c>
      <c r="U65" s="46">
        <f t="shared" si="101"/>
        <v>2.5009999999999999</v>
      </c>
      <c r="V65" s="46">
        <f t="shared" si="108"/>
        <v>2.5009999999999999</v>
      </c>
      <c r="W65" s="233"/>
      <c r="X65" s="61">
        <f t="shared" si="109"/>
        <v>2.5009999999999999</v>
      </c>
      <c r="Y65" s="61">
        <f t="shared" si="110"/>
        <v>2.5009999999999999</v>
      </c>
      <c r="Z65" s="61">
        <f t="shared" si="111"/>
        <v>2.5009999999999999</v>
      </c>
      <c r="AA65" s="61">
        <f t="shared" si="112"/>
        <v>2.5009999999999999</v>
      </c>
      <c r="AB65" s="46">
        <f t="shared" si="103"/>
        <v>2.5009999999999999</v>
      </c>
      <c r="AC65" s="46">
        <f t="shared" si="104"/>
        <v>2.5009999999999999</v>
      </c>
      <c r="AD65" s="46">
        <f t="shared" si="113"/>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3"/>
        <v>5.0070955734014992</v>
      </c>
      <c r="H66" s="61">
        <f t="shared" si="93"/>
        <v>5.0070955734014992</v>
      </c>
      <c r="I66" s="61">
        <f t="shared" si="93"/>
        <v>5.0070955734014992</v>
      </c>
      <c r="J66" s="61">
        <f t="shared" si="94"/>
        <v>5.0070955734014992</v>
      </c>
      <c r="K66" s="61">
        <f t="shared" si="95"/>
        <v>5.0070955734014992</v>
      </c>
      <c r="L66" s="61">
        <f t="shared" si="96"/>
        <v>5.0070955734014992</v>
      </c>
      <c r="M66" s="61">
        <f t="shared" si="97"/>
        <v>5.0070955734014992</v>
      </c>
      <c r="N66" s="61">
        <f t="shared" si="98"/>
        <v>5.0070955734014992</v>
      </c>
      <c r="O66" s="186"/>
      <c r="P66" s="61">
        <f t="shared" si="105"/>
        <v>5.0070955734014992</v>
      </c>
      <c r="Q66" s="61">
        <f t="shared" si="106"/>
        <v>5.0070955734014992</v>
      </c>
      <c r="R66" s="61">
        <f t="shared" ref="R66:S66" si="115">Q66</f>
        <v>5.0070955734014992</v>
      </c>
      <c r="S66" s="61">
        <f t="shared" si="115"/>
        <v>5.0070955734014992</v>
      </c>
      <c r="T66" s="46">
        <f t="shared" si="100"/>
        <v>5.0070955734014992</v>
      </c>
      <c r="U66" s="46">
        <f t="shared" si="101"/>
        <v>5.0070955734014992</v>
      </c>
      <c r="V66" s="46">
        <f t="shared" si="108"/>
        <v>5.0070955734014992</v>
      </c>
      <c r="W66" s="233"/>
      <c r="X66" s="61">
        <f t="shared" si="109"/>
        <v>5.0070955734014992</v>
      </c>
      <c r="Y66" s="61">
        <f t="shared" si="110"/>
        <v>5.0070955734014992</v>
      </c>
      <c r="Z66" s="61">
        <f t="shared" si="111"/>
        <v>5.0070955734014992</v>
      </c>
      <c r="AA66" s="61">
        <f t="shared" si="112"/>
        <v>5.0070955734014992</v>
      </c>
      <c r="AB66" s="46">
        <f t="shared" si="103"/>
        <v>5.0070955734014992</v>
      </c>
      <c r="AC66" s="46">
        <f t="shared" si="104"/>
        <v>5.0070955734014992</v>
      </c>
      <c r="AD66" s="46">
        <f t="shared" si="113"/>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3"/>
        <v>7.9193584801965402</v>
      </c>
      <c r="H67" s="61">
        <f t="shared" si="93"/>
        <v>7.9193584801965402</v>
      </c>
      <c r="I67" s="61">
        <f t="shared" si="93"/>
        <v>7.9193584801965402</v>
      </c>
      <c r="J67" s="61">
        <f t="shared" si="94"/>
        <v>7.9193584801965402</v>
      </c>
      <c r="K67" s="61">
        <f t="shared" si="95"/>
        <v>7.9193584801965402</v>
      </c>
      <c r="L67" s="61">
        <f t="shared" si="96"/>
        <v>7.9193584801965402</v>
      </c>
      <c r="M67" s="61">
        <f t="shared" si="97"/>
        <v>7.9193584801965402</v>
      </c>
      <c r="N67" s="61">
        <f t="shared" si="98"/>
        <v>7.9193584801965402</v>
      </c>
      <c r="O67" s="186"/>
      <c r="P67" s="61">
        <f t="shared" si="105"/>
        <v>7.9193584801965402</v>
      </c>
      <c r="Q67" s="61">
        <f t="shared" si="106"/>
        <v>7.9193584801965402</v>
      </c>
      <c r="R67" s="61">
        <f t="shared" ref="R67:S67" si="116">Q67</f>
        <v>7.9193584801965402</v>
      </c>
      <c r="S67" s="61">
        <f t="shared" si="116"/>
        <v>7.9193584801965402</v>
      </c>
      <c r="T67" s="46">
        <f t="shared" si="100"/>
        <v>7.9193584801965402</v>
      </c>
      <c r="U67" s="46">
        <f t="shared" si="101"/>
        <v>7.9193584801965402</v>
      </c>
      <c r="V67" s="46">
        <f t="shared" si="108"/>
        <v>7.9193584801965402</v>
      </c>
      <c r="W67" s="233"/>
      <c r="X67" s="61">
        <f t="shared" si="109"/>
        <v>7.9193584801965402</v>
      </c>
      <c r="Y67" s="61">
        <f t="shared" si="110"/>
        <v>7.9193584801965402</v>
      </c>
      <c r="Z67" s="61">
        <f t="shared" si="111"/>
        <v>7.9193584801965402</v>
      </c>
      <c r="AA67" s="61">
        <f t="shared" si="112"/>
        <v>7.9193584801965402</v>
      </c>
      <c r="AB67" s="46">
        <f t="shared" si="103"/>
        <v>7.9193584801965402</v>
      </c>
      <c r="AC67" s="46">
        <f t="shared" si="104"/>
        <v>7.9193584801965402</v>
      </c>
      <c r="AD67" s="46">
        <f t="shared" si="113"/>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3"/>
        <v>10.886935146339562</v>
      </c>
      <c r="H68" s="61">
        <f t="shared" si="93"/>
        <v>10.886935146339562</v>
      </c>
      <c r="I68" s="61">
        <f t="shared" si="93"/>
        <v>10.886935146339562</v>
      </c>
      <c r="J68" s="61">
        <f t="shared" si="94"/>
        <v>10.886935146339562</v>
      </c>
      <c r="K68" s="61">
        <f t="shared" si="95"/>
        <v>10.886935146339562</v>
      </c>
      <c r="L68" s="61">
        <f t="shared" si="96"/>
        <v>10.886935146339562</v>
      </c>
      <c r="M68" s="61">
        <f t="shared" si="97"/>
        <v>10.886935146339562</v>
      </c>
      <c r="N68" s="61">
        <f t="shared" si="98"/>
        <v>10.886935146339562</v>
      </c>
      <c r="O68" s="186"/>
      <c r="P68" s="61">
        <f t="shared" si="105"/>
        <v>10.886935146339562</v>
      </c>
      <c r="Q68" s="61">
        <f t="shared" si="106"/>
        <v>10.886935146339562</v>
      </c>
      <c r="R68" s="61">
        <f t="shared" ref="R68:S68" si="117">Q68</f>
        <v>10.886935146339562</v>
      </c>
      <c r="S68" s="61">
        <f t="shared" si="117"/>
        <v>10.886935146339562</v>
      </c>
      <c r="T68" s="46">
        <f t="shared" si="100"/>
        <v>10.886935146339562</v>
      </c>
      <c r="U68" s="46">
        <f t="shared" si="101"/>
        <v>10.886935146339562</v>
      </c>
      <c r="V68" s="46">
        <f t="shared" si="108"/>
        <v>10.886935146339562</v>
      </c>
      <c r="W68" s="233"/>
      <c r="X68" s="61">
        <f t="shared" si="109"/>
        <v>10.886935146339562</v>
      </c>
      <c r="Y68" s="61">
        <f t="shared" si="110"/>
        <v>10.886935146339562</v>
      </c>
      <c r="Z68" s="61">
        <f t="shared" si="111"/>
        <v>10.886935146339562</v>
      </c>
      <c r="AA68" s="61">
        <f t="shared" si="112"/>
        <v>10.886935146339562</v>
      </c>
      <c r="AB68" s="46">
        <f t="shared" si="103"/>
        <v>10.886935146339562</v>
      </c>
      <c r="AC68" s="46">
        <f t="shared" si="104"/>
        <v>10.886935146339562</v>
      </c>
      <c r="AD68" s="46">
        <f t="shared" si="113"/>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3"/>
        <v>19.520776457571557</v>
      </c>
      <c r="H69" s="61">
        <f t="shared" si="93"/>
        <v>19.520776457571557</v>
      </c>
      <c r="I69" s="61">
        <v>19.520776457571557</v>
      </c>
      <c r="J69" s="61">
        <f t="shared" si="94"/>
        <v>19.520776457571557</v>
      </c>
      <c r="K69" s="61">
        <f t="shared" si="95"/>
        <v>19.520776457571557</v>
      </c>
      <c r="L69" s="61">
        <f t="shared" si="96"/>
        <v>19.520776457571557</v>
      </c>
      <c r="M69" s="61">
        <f t="shared" si="97"/>
        <v>19.520776457571557</v>
      </c>
      <c r="N69" s="61">
        <f t="shared" si="98"/>
        <v>19.520776457571557</v>
      </c>
      <c r="O69" s="186"/>
      <c r="P69" s="61">
        <f t="shared" si="105"/>
        <v>19.520776457571557</v>
      </c>
      <c r="Q69" s="61">
        <f t="shared" si="106"/>
        <v>19.520776457571557</v>
      </c>
      <c r="R69" s="61">
        <f t="shared" ref="R69:S69" si="118">Q69</f>
        <v>19.520776457571557</v>
      </c>
      <c r="S69" s="61">
        <f t="shared" si="118"/>
        <v>19.520776457571557</v>
      </c>
      <c r="T69" s="46">
        <f t="shared" si="100"/>
        <v>19.520776457571557</v>
      </c>
      <c r="U69" s="46">
        <f t="shared" si="101"/>
        <v>19.520776457571557</v>
      </c>
      <c r="V69" s="46">
        <f t="shared" si="108"/>
        <v>19.520776457571557</v>
      </c>
      <c r="W69" s="233"/>
      <c r="X69" s="61">
        <f t="shared" si="109"/>
        <v>19.520776457571557</v>
      </c>
      <c r="Y69" s="61">
        <f t="shared" si="110"/>
        <v>19.520776457571557</v>
      </c>
      <c r="Z69" s="61">
        <f t="shared" si="111"/>
        <v>19.520776457571557</v>
      </c>
      <c r="AA69" s="61">
        <f t="shared" si="112"/>
        <v>19.520776457571557</v>
      </c>
      <c r="AB69" s="46">
        <f t="shared" si="103"/>
        <v>19.520776457571557</v>
      </c>
      <c r="AC69" s="46">
        <f t="shared" si="104"/>
        <v>19.520776457571557</v>
      </c>
      <c r="AD69" s="46">
        <f t="shared" si="113"/>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3"/>
        <v>17.889918497338776</v>
      </c>
      <c r="H70" s="61">
        <f t="shared" si="93"/>
        <v>17.889918497338776</v>
      </c>
      <c r="I70" s="61">
        <f t="shared" si="93"/>
        <v>17.889918497338776</v>
      </c>
      <c r="J70" s="61">
        <f t="shared" si="94"/>
        <v>17.889918497338776</v>
      </c>
      <c r="K70" s="61">
        <f t="shared" si="95"/>
        <v>17.889918497338776</v>
      </c>
      <c r="L70" s="61">
        <f t="shared" si="96"/>
        <v>17.889918497338776</v>
      </c>
      <c r="M70" s="61">
        <f t="shared" si="97"/>
        <v>17.889918497338776</v>
      </c>
      <c r="N70" s="61">
        <f t="shared" si="98"/>
        <v>17.889918497338776</v>
      </c>
      <c r="O70" s="186"/>
      <c r="P70" s="61">
        <f t="shared" si="105"/>
        <v>17.889918497338776</v>
      </c>
      <c r="Q70" s="61">
        <f t="shared" si="106"/>
        <v>17.889918497338776</v>
      </c>
      <c r="R70" s="61">
        <f t="shared" ref="R70:S70" si="119">Q70</f>
        <v>17.889918497338776</v>
      </c>
      <c r="S70" s="61">
        <f t="shared" si="119"/>
        <v>17.889918497338776</v>
      </c>
      <c r="T70" s="46">
        <f t="shared" si="100"/>
        <v>17.889918497338776</v>
      </c>
      <c r="U70" s="46">
        <f t="shared" si="101"/>
        <v>17.889918497338776</v>
      </c>
      <c r="V70" s="46">
        <f t="shared" si="108"/>
        <v>17.889918497338776</v>
      </c>
      <c r="W70" s="233"/>
      <c r="X70" s="61">
        <f t="shared" si="109"/>
        <v>17.889918497338776</v>
      </c>
      <c r="Y70" s="61">
        <f t="shared" si="110"/>
        <v>17.889918497338776</v>
      </c>
      <c r="Z70" s="61">
        <f t="shared" si="111"/>
        <v>17.889918497338776</v>
      </c>
      <c r="AA70" s="61">
        <f t="shared" si="112"/>
        <v>17.889918497338776</v>
      </c>
      <c r="AB70" s="46">
        <f t="shared" si="103"/>
        <v>17.889918497338776</v>
      </c>
      <c r="AC70" s="46">
        <f t="shared" si="104"/>
        <v>17.889918497338776</v>
      </c>
      <c r="AD70" s="46">
        <f t="shared" si="113"/>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3"/>
        <v>18.402975262404723</v>
      </c>
      <c r="H71" s="61">
        <f t="shared" si="93"/>
        <v>18.402975262404723</v>
      </c>
      <c r="I71" s="61">
        <f t="shared" si="93"/>
        <v>18.402975262404723</v>
      </c>
      <c r="J71" s="61">
        <f t="shared" si="94"/>
        <v>18.402975262404723</v>
      </c>
      <c r="K71" s="61">
        <f t="shared" si="95"/>
        <v>18.402975262404723</v>
      </c>
      <c r="L71" s="61">
        <f t="shared" si="96"/>
        <v>18.402975262404723</v>
      </c>
      <c r="M71" s="61">
        <f t="shared" si="97"/>
        <v>18.402975262404723</v>
      </c>
      <c r="N71" s="61">
        <f t="shared" si="98"/>
        <v>18.402975262404723</v>
      </c>
      <c r="O71" s="186"/>
      <c r="P71" s="61">
        <f>$G71</f>
        <v>18.402975262404723</v>
      </c>
      <c r="Q71" s="61">
        <f t="shared" si="106"/>
        <v>18.402975262404723</v>
      </c>
      <c r="R71" s="61">
        <f t="shared" ref="R71:S71" si="120">Q71</f>
        <v>18.402975262404723</v>
      </c>
      <c r="S71" s="61">
        <f t="shared" si="120"/>
        <v>18.402975262404723</v>
      </c>
      <c r="T71" s="46">
        <f t="shared" si="100"/>
        <v>18.402975262404723</v>
      </c>
      <c r="U71" s="46">
        <f t="shared" si="101"/>
        <v>18.402975262404723</v>
      </c>
      <c r="V71" s="46">
        <f>T71</f>
        <v>18.402975262404723</v>
      </c>
      <c r="W71" s="233"/>
      <c r="X71" s="61">
        <f t="shared" si="109"/>
        <v>18.402975262404723</v>
      </c>
      <c r="Y71" s="61">
        <f t="shared" si="110"/>
        <v>18.402975262404723</v>
      </c>
      <c r="Z71" s="61">
        <f t="shared" si="111"/>
        <v>18.402975262404723</v>
      </c>
      <c r="AA71" s="61">
        <f t="shared" si="112"/>
        <v>18.402975262404723</v>
      </c>
      <c r="AB71" s="46">
        <f t="shared" si="103"/>
        <v>18.402975262404723</v>
      </c>
      <c r="AC71" s="46">
        <f t="shared" si="104"/>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3"/>
        <v>21.907017031495844</v>
      </c>
      <c r="I72" s="61">
        <f t="shared" si="93"/>
        <v>21.907017031495844</v>
      </c>
      <c r="J72" s="61">
        <f t="shared" si="94"/>
        <v>21.907017031495844</v>
      </c>
      <c r="K72" s="61">
        <f t="shared" si="95"/>
        <v>21.907017031495844</v>
      </c>
      <c r="L72" s="61">
        <f t="shared" si="96"/>
        <v>21.907017031495844</v>
      </c>
      <c r="M72" s="61">
        <f t="shared" si="97"/>
        <v>21.907017031495844</v>
      </c>
      <c r="N72" s="61">
        <f t="shared" si="98"/>
        <v>21.907017031495844</v>
      </c>
      <c r="O72" s="186"/>
      <c r="P72" s="61">
        <f>$G72</f>
        <v>21.907017031495844</v>
      </c>
      <c r="Q72" s="61">
        <f>P72</f>
        <v>21.907017031495844</v>
      </c>
      <c r="R72" s="61">
        <f t="shared" ref="R72:S72" si="121">Q72</f>
        <v>21.907017031495844</v>
      </c>
      <c r="S72" s="61">
        <f t="shared" si="121"/>
        <v>21.907017031495844</v>
      </c>
      <c r="T72" s="46">
        <f t="shared" si="100"/>
        <v>21.907017031495844</v>
      </c>
      <c r="U72" s="46">
        <f t="shared" si="101"/>
        <v>21.907017031495844</v>
      </c>
      <c r="V72" s="46">
        <f>T72</f>
        <v>21.907017031495844</v>
      </c>
      <c r="W72" s="233"/>
      <c r="X72" s="61">
        <f t="shared" si="109"/>
        <v>21.907017031495844</v>
      </c>
      <c r="Y72" s="61">
        <f t="shared" si="110"/>
        <v>21.907017031495844</v>
      </c>
      <c r="Z72" s="61">
        <f t="shared" si="111"/>
        <v>21.907017031495844</v>
      </c>
      <c r="AA72" s="61">
        <f t="shared" si="112"/>
        <v>21.907017031495844</v>
      </c>
      <c r="AB72" s="46">
        <f t="shared" si="103"/>
        <v>21.907017031495844</v>
      </c>
      <c r="AC72" s="46">
        <f t="shared" si="104"/>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0.41924879133961179</v>
      </c>
      <c r="Q73" s="61"/>
      <c r="R73" s="61"/>
      <c r="S73" s="61"/>
    </row>
    <row r="74" spans="1:46">
      <c r="A74" s="185" t="s">
        <v>16</v>
      </c>
      <c r="P74" s="5" t="s">
        <v>41</v>
      </c>
      <c r="X74" s="5" t="s">
        <v>197</v>
      </c>
      <c r="AI74" s="185" t="s">
        <v>476</v>
      </c>
    </row>
    <row r="75" spans="1:46" ht="15.75" thickBot="1">
      <c r="A75" s="185" t="s">
        <v>16</v>
      </c>
      <c r="B75" s="14" t="s">
        <v>210</v>
      </c>
      <c r="C75" s="14"/>
      <c r="D75" s="14"/>
      <c r="E75" s="259" t="s">
        <v>628</v>
      </c>
      <c r="F75" s="185">
        <f t="shared" ref="F75:K75" si="122">F$4</f>
        <v>2012</v>
      </c>
      <c r="G75" s="185">
        <f t="shared" si="122"/>
        <v>2015</v>
      </c>
      <c r="H75" s="185">
        <f t="shared" si="122"/>
        <v>2017</v>
      </c>
      <c r="I75" s="281">
        <f t="shared" si="122"/>
        <v>2019</v>
      </c>
      <c r="J75" s="281">
        <f t="shared" si="122"/>
        <v>2020</v>
      </c>
      <c r="K75" s="281">
        <f t="shared" si="122"/>
        <v>2021</v>
      </c>
      <c r="L75" s="185">
        <f>L$4</f>
        <v>2030</v>
      </c>
      <c r="M75" s="185">
        <f>M$4</f>
        <v>2040</v>
      </c>
      <c r="N75" s="185">
        <f>N$4</f>
        <v>2050</v>
      </c>
      <c r="P75" s="7">
        <f t="shared" ref="P75:T75" si="123">P$4</f>
        <v>2015</v>
      </c>
      <c r="Q75" s="7">
        <f t="shared" si="123"/>
        <v>2019</v>
      </c>
      <c r="R75" s="7">
        <f t="shared" si="123"/>
        <v>2020</v>
      </c>
      <c r="S75" s="7">
        <f t="shared" si="123"/>
        <v>2021</v>
      </c>
      <c r="T75" s="7">
        <f t="shared" si="123"/>
        <v>2030</v>
      </c>
      <c r="U75" s="7">
        <f>U$4</f>
        <v>2040</v>
      </c>
      <c r="V75" s="7">
        <f>V$4</f>
        <v>2050</v>
      </c>
      <c r="W75" s="185">
        <f>W$4</f>
        <v>0</v>
      </c>
      <c r="X75" s="7">
        <f t="shared" ref="X75:AD75" si="124">P75</f>
        <v>2015</v>
      </c>
      <c r="Y75" s="7">
        <f t="shared" si="124"/>
        <v>2019</v>
      </c>
      <c r="Z75" s="7">
        <f t="shared" si="124"/>
        <v>2020</v>
      </c>
      <c r="AA75" s="7">
        <f t="shared" si="124"/>
        <v>2021</v>
      </c>
      <c r="AB75" s="7">
        <f t="shared" si="124"/>
        <v>2030</v>
      </c>
      <c r="AC75" s="7">
        <f t="shared" si="124"/>
        <v>2040</v>
      </c>
      <c r="AD75" s="7">
        <f t="shared" si="124"/>
        <v>2050</v>
      </c>
      <c r="AJ75" s="7" t="str">
        <f>P74</f>
        <v>Reference</v>
      </c>
      <c r="AP75" s="7" t="s">
        <v>629</v>
      </c>
    </row>
    <row r="76" spans="1:46">
      <c r="A76" s="185" t="s">
        <v>16</v>
      </c>
      <c r="B76" s="186" t="str">
        <f>B92</f>
        <v>TFLCV</v>
      </c>
      <c r="C76" s="186" t="str">
        <f>C92</f>
        <v>Transport Freight - LCV</v>
      </c>
      <c r="D76" s="185" t="s">
        <v>149</v>
      </c>
      <c r="E76" s="260">
        <v>21.7</v>
      </c>
      <c r="F76" s="234">
        <f>F63*F92</f>
        <v>17.151878492126293</v>
      </c>
      <c r="G76" s="234">
        <f t="shared" ref="G76:H76" si="125">G63*G92</f>
        <v>17.664096000000001</v>
      </c>
      <c r="H76" s="234">
        <f t="shared" si="125"/>
        <v>18.039187972530819</v>
      </c>
      <c r="I76" s="234">
        <f t="shared" ref="I76:N85" si="126">I63*I92</f>
        <v>18.636000769228637</v>
      </c>
      <c r="J76" s="234">
        <f t="shared" si="126"/>
        <v>17.561847878782441</v>
      </c>
      <c r="K76" s="234">
        <f>K63*K92</f>
        <v>17.995340001934466</v>
      </c>
      <c r="L76" s="234">
        <f t="shared" si="126"/>
        <v>22.556186935013237</v>
      </c>
      <c r="M76" s="234">
        <f t="shared" si="126"/>
        <v>29.494277030097518</v>
      </c>
      <c r="N76" s="234">
        <f t="shared" si="126"/>
        <v>38.727300566309992</v>
      </c>
      <c r="O76" s="8"/>
      <c r="P76" s="234">
        <f>P43</f>
        <v>18.074504126082687</v>
      </c>
      <c r="Q76" s="234">
        <f t="shared" ref="Q76:V76" si="127">Q43</f>
        <v>18.636000769228637</v>
      </c>
      <c r="R76" s="234">
        <f t="shared" si="127"/>
        <v>17.561847878782441</v>
      </c>
      <c r="S76" s="234">
        <f t="shared" si="127"/>
        <v>17.995340001934466</v>
      </c>
      <c r="T76" s="234">
        <f t="shared" si="127"/>
        <v>22.556186935013237</v>
      </c>
      <c r="U76" s="234">
        <f t="shared" si="127"/>
        <v>29.494277030097521</v>
      </c>
      <c r="V76" s="234">
        <f t="shared" si="127"/>
        <v>38.727300566309992</v>
      </c>
      <c r="W76" s="8"/>
      <c r="X76" s="234">
        <f>X43</f>
        <v>18.074504126082687</v>
      </c>
      <c r="Y76" s="234">
        <f>Y43</f>
        <v>18.636000769228637</v>
      </c>
      <c r="Z76" s="234">
        <f t="shared" ref="Z76:AD76" si="128">Z43</f>
        <v>17.561847878782441</v>
      </c>
      <c r="AA76" s="234">
        <f t="shared" si="128"/>
        <v>17.995340001934466</v>
      </c>
      <c r="AB76" s="234">
        <f t="shared" si="128"/>
        <v>22.556186935013237</v>
      </c>
      <c r="AC76" s="234">
        <f t="shared" si="128"/>
        <v>29.494277030097521</v>
      </c>
      <c r="AD76" s="234">
        <f t="shared" si="128"/>
        <v>38.727300566309992</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29">B93</f>
        <v>TFHCV1</v>
      </c>
      <c r="C77" s="186" t="str">
        <f t="shared" si="129"/>
        <v>Transport Freight - HCV1</v>
      </c>
      <c r="D77" s="185" t="s">
        <v>149</v>
      </c>
      <c r="E77" s="260">
        <v>7</v>
      </c>
      <c r="F77" s="234">
        <f t="shared" ref="F77:H77" si="130">F64*F93</f>
        <v>4.9123710000000003</v>
      </c>
      <c r="G77" s="234">
        <f t="shared" si="130"/>
        <v>5.0459399999999999</v>
      </c>
      <c r="H77" s="234">
        <f t="shared" si="130"/>
        <v>5.1201449999999999</v>
      </c>
      <c r="I77" s="234">
        <f t="shared" si="126"/>
        <v>4.9246842225804679</v>
      </c>
      <c r="J77" s="234">
        <f t="shared" si="126"/>
        <v>4.8850866798916073</v>
      </c>
      <c r="K77" s="234">
        <f t="shared" si="126"/>
        <v>4.7553854544708711</v>
      </c>
      <c r="L77" s="234">
        <f t="shared" si="126"/>
        <v>5.9606188739727752</v>
      </c>
      <c r="M77" s="234">
        <f t="shared" si="126"/>
        <v>7.4043515246604725</v>
      </c>
      <c r="N77" s="234">
        <f t="shared" si="126"/>
        <v>9.2361314490417907</v>
      </c>
      <c r="O77" s="8"/>
      <c r="P77" s="234">
        <f>P46</f>
        <v>5.1766149083383546</v>
      </c>
      <c r="Q77" s="234">
        <f t="shared" ref="Q77:V77" si="131">Q46</f>
        <v>5.0705584398772263</v>
      </c>
      <c r="R77" s="234">
        <f t="shared" si="131"/>
        <v>5.0297879772029326</v>
      </c>
      <c r="S77" s="234">
        <f t="shared" si="131"/>
        <v>5.1543046139885496</v>
      </c>
      <c r="T77" s="234">
        <f t="shared" si="131"/>
        <v>6.4601879392396331</v>
      </c>
      <c r="U77" s="234">
        <f t="shared" si="131"/>
        <v>8.447286471573868</v>
      </c>
      <c r="V77" s="234">
        <f t="shared" si="131"/>
        <v>11.091663708879311</v>
      </c>
      <c r="W77" s="8"/>
      <c r="X77" s="234">
        <f>X46</f>
        <v>5.1766149083383546</v>
      </c>
      <c r="Y77" s="234">
        <f>Y46</f>
        <v>5.3374299367128701</v>
      </c>
      <c r="Z77" s="234">
        <f t="shared" ref="Z77:AD77" si="132">Z46</f>
        <v>5.0297879772029326</v>
      </c>
      <c r="AA77" s="234">
        <f t="shared" si="132"/>
        <v>5.1543046139885496</v>
      </c>
      <c r="AB77" s="234">
        <f t="shared" si="132"/>
        <v>6.1371785422776508</v>
      </c>
      <c r="AC77" s="234">
        <f t="shared" si="132"/>
        <v>7.6236760405954147</v>
      </c>
      <c r="AD77" s="234">
        <f t="shared" si="132"/>
        <v>9.5097151724003979</v>
      </c>
      <c r="AI77" s="185" t="s">
        <v>592</v>
      </c>
      <c r="AJ77" s="186">
        <f>SUM(P78:P85)</f>
        <v>159.09016050784814</v>
      </c>
      <c r="AK77" s="186">
        <f>SUM(R78:R85)</f>
        <v>154.57780630441232</v>
      </c>
      <c r="AL77" s="186">
        <f>SUM(T78:T85)</f>
        <v>198.53752971058779</v>
      </c>
      <c r="AM77" s="186">
        <f>SUM(U78:U85)</f>
        <v>259.60597502699574</v>
      </c>
      <c r="AN77" s="186">
        <f>SUM(V78:V85)</f>
        <v>340.87421818886963</v>
      </c>
      <c r="AO77" s="186"/>
      <c r="AP77" s="186">
        <f>SUM(G78:G85)</f>
        <v>173.33384904646832</v>
      </c>
      <c r="AQ77" s="186">
        <f>SUM(J78:J85)</f>
        <v>169.99066458236956</v>
      </c>
      <c r="AR77" s="186">
        <f>SUM(L78:L85)</f>
        <v>174.66686804226649</v>
      </c>
      <c r="AS77" s="186">
        <f>SUM(M78:M85)</f>
        <v>194.13396677069215</v>
      </c>
      <c r="AT77" s="186">
        <f>SUM(N78:N85)</f>
        <v>216.6705697701486</v>
      </c>
    </row>
    <row r="78" spans="1:46">
      <c r="A78" s="185" t="s">
        <v>16</v>
      </c>
      <c r="B78" s="186" t="str">
        <f t="shared" si="129"/>
        <v>TFHCV2</v>
      </c>
      <c r="C78" s="186" t="str">
        <f t="shared" si="129"/>
        <v>Transport Freight - HCV2</v>
      </c>
      <c r="D78" s="185" t="s">
        <v>149</v>
      </c>
      <c r="E78" s="260">
        <v>2.011130021669262</v>
      </c>
      <c r="F78" s="234">
        <f t="shared" ref="F78:H78" si="133">F65*F94</f>
        <v>1.637614669131271</v>
      </c>
      <c r="G78" s="234">
        <f t="shared" si="133"/>
        <v>1.7610152149444733</v>
      </c>
      <c r="H78" s="234">
        <f t="shared" si="133"/>
        <v>1.8407596050545592</v>
      </c>
      <c r="I78" s="234">
        <f t="shared" si="126"/>
        <v>1.8636725048700855</v>
      </c>
      <c r="J78" s="234">
        <f t="shared" si="126"/>
        <v>1.7562530411803898</v>
      </c>
      <c r="K78" s="234">
        <f t="shared" si="126"/>
        <v>1.7996039382424975</v>
      </c>
      <c r="L78" s="234">
        <f t="shared" si="126"/>
        <v>1.8045650856552951</v>
      </c>
      <c r="M78" s="234">
        <f t="shared" si="126"/>
        <v>2.0056887851758063</v>
      </c>
      <c r="N78" s="234">
        <f t="shared" si="126"/>
        <v>2.2385249685798181</v>
      </c>
      <c r="O78" s="8"/>
      <c r="P78" s="234">
        <f>P51</f>
        <v>1.7257044531731252</v>
      </c>
      <c r="Q78" s="234">
        <f t="shared" ref="Q78:V78" si="134">Q51</f>
        <v>1.7793127384202641</v>
      </c>
      <c r="R78" s="234">
        <f t="shared" si="134"/>
        <v>1.676757430187505</v>
      </c>
      <c r="S78" s="234">
        <f t="shared" si="134"/>
        <v>1.7182651512267584</v>
      </c>
      <c r="T78" s="234">
        <f t="shared" si="134"/>
        <v>2.1536033281370108</v>
      </c>
      <c r="U78" s="234">
        <f t="shared" si="134"/>
        <v>2.8160332841724491</v>
      </c>
      <c r="V78" s="234">
        <f t="shared" si="134"/>
        <v>3.6975772381059402</v>
      </c>
      <c r="W78" s="8"/>
      <c r="X78" s="234">
        <f>X51</f>
        <v>1.7257044531731252</v>
      </c>
      <c r="Y78" s="234">
        <f>Y51</f>
        <v>1.7793127384202641</v>
      </c>
      <c r="Z78" s="234">
        <f t="shared" ref="Z78:AD78" si="135">Z51</f>
        <v>1.676757430187505</v>
      </c>
      <c r="AA78" s="234">
        <f t="shared" si="135"/>
        <v>1.7182651512267584</v>
      </c>
      <c r="AB78" s="234">
        <f t="shared" si="135"/>
        <v>1.7228826625096088</v>
      </c>
      <c r="AC78" s="234">
        <f t="shared" si="135"/>
        <v>1.9149026332372654</v>
      </c>
      <c r="AD78" s="234">
        <f t="shared" si="135"/>
        <v>2.1371996436252334</v>
      </c>
      <c r="AI78" s="185" t="s">
        <v>627</v>
      </c>
      <c r="AJ78" s="186">
        <f>P86</f>
        <v>23.18341346438282</v>
      </c>
      <c r="AK78" s="186">
        <f>R86</f>
        <v>22.525850653068428</v>
      </c>
      <c r="AL78" s="186">
        <f>T86</f>
        <v>28.931881297905182</v>
      </c>
      <c r="AM78" s="186">
        <f>U86</f>
        <v>37.831080424223842</v>
      </c>
      <c r="AN78" s="186">
        <f>V86</f>
        <v>49.673895069274003</v>
      </c>
      <c r="AO78" s="186"/>
      <c r="AP78" s="186">
        <f>H86</f>
        <v>23.609739017898892</v>
      </c>
      <c r="AQ78" s="186">
        <f>J86</f>
        <v>22.525850653068428</v>
      </c>
      <c r="AR78" s="186">
        <f>L86</f>
        <v>68.639387240022742</v>
      </c>
      <c r="AS78" s="186">
        <f>M86</f>
        <v>120.90499243286243</v>
      </c>
      <c r="AT78" s="186">
        <f>N86</f>
        <v>193.52281514497699</v>
      </c>
    </row>
    <row r="79" spans="1:46">
      <c r="A79" s="185" t="s">
        <v>16</v>
      </c>
      <c r="B79" s="186" t="str">
        <f t="shared" si="129"/>
        <v>TFHCV3</v>
      </c>
      <c r="C79" s="186" t="str">
        <f t="shared" si="129"/>
        <v>Transport Freight - HCV3</v>
      </c>
      <c r="D79" s="185" t="s">
        <v>149</v>
      </c>
      <c r="E79" s="260">
        <v>16.207267472028231</v>
      </c>
      <c r="F79" s="234">
        <f t="shared" ref="F79:H79" si="136">F66*F95</f>
        <v>13.576270721867905</v>
      </c>
      <c r="G79" s="234">
        <f t="shared" si="136"/>
        <v>14.520577162864347</v>
      </c>
      <c r="H79" s="234">
        <f t="shared" si="136"/>
        <v>15.174488450030418</v>
      </c>
      <c r="I79" s="234">
        <f t="shared" si="126"/>
        <v>15.363373262937371</v>
      </c>
      <c r="J79" s="234">
        <f t="shared" si="126"/>
        <v>14.477850022101455</v>
      </c>
      <c r="K79" s="234">
        <f t="shared" si="126"/>
        <v>14.835217537642905</v>
      </c>
      <c r="L79" s="234">
        <f t="shared" si="126"/>
        <v>14.876115259381084</v>
      </c>
      <c r="M79" s="234">
        <f t="shared" si="126"/>
        <v>16.534098869528222</v>
      </c>
      <c r="N79" s="234">
        <f t="shared" si="126"/>
        <v>18.453507556089779</v>
      </c>
      <c r="O79" s="8"/>
      <c r="P79" s="234">
        <f t="shared" ref="P79:P85" si="137">P52</f>
        <v>14.306558974975404</v>
      </c>
      <c r="Q79" s="234">
        <f t="shared" ref="Q79:V79" si="138">Q52</f>
        <v>14.750986230769565</v>
      </c>
      <c r="R79" s="234">
        <f t="shared" si="138"/>
        <v>13.900774850291917</v>
      </c>
      <c r="S79" s="234">
        <f t="shared" si="138"/>
        <v>14.244885139787318</v>
      </c>
      <c r="T79" s="234">
        <f t="shared" si="138"/>
        <v>17.853956954241273</v>
      </c>
      <c r="U79" s="234">
        <f t="shared" si="138"/>
        <v>23.345681342728209</v>
      </c>
      <c r="V79" s="234">
        <f t="shared" si="138"/>
        <v>30.653920330460164</v>
      </c>
      <c r="W79" s="8"/>
      <c r="X79" s="234">
        <f t="shared" ref="X79:X85" si="139">X52</f>
        <v>14.306558974975404</v>
      </c>
      <c r="Y79" s="234">
        <f t="shared" ref="Y79:AD79" si="140">Y52</f>
        <v>14.750986230769565</v>
      </c>
      <c r="Z79" s="234">
        <f t="shared" si="140"/>
        <v>13.900774850291917</v>
      </c>
      <c r="AA79" s="234">
        <f t="shared" si="140"/>
        <v>14.244885139787318</v>
      </c>
      <c r="AB79" s="234">
        <f t="shared" si="140"/>
        <v>14.283165563393021</v>
      </c>
      <c r="AC79" s="234">
        <f t="shared" si="140"/>
        <v>15.875063313055183</v>
      </c>
      <c r="AD79" s="234">
        <f t="shared" si="140"/>
        <v>17.717965951005976</v>
      </c>
      <c r="AI79" s="186"/>
    </row>
    <row r="80" spans="1:46">
      <c r="A80" s="185" t="s">
        <v>16</v>
      </c>
      <c r="B80" s="186" t="str">
        <f t="shared" si="129"/>
        <v>TFHCV4</v>
      </c>
      <c r="C80" s="186" t="str">
        <f t="shared" si="129"/>
        <v>Transport Freight - HCV4</v>
      </c>
      <c r="D80" s="185" t="s">
        <v>149</v>
      </c>
      <c r="E80" s="260">
        <v>5.3871747310586002</v>
      </c>
      <c r="F80" s="234">
        <f t="shared" ref="F80:H80" si="141">F67*F96</f>
        <v>4.515932780515814</v>
      </c>
      <c r="G80" s="234">
        <f t="shared" si="141"/>
        <v>4.2489873256924318</v>
      </c>
      <c r="H80" s="234">
        <f t="shared" si="141"/>
        <v>4.3066025770402403</v>
      </c>
      <c r="I80" s="234">
        <f t="shared" si="126"/>
        <v>4.3602091170371269</v>
      </c>
      <c r="J80" s="234">
        <f t="shared" si="126"/>
        <v>4.1088927920373646</v>
      </c>
      <c r="K80" s="234">
        <f t="shared" si="126"/>
        <v>4.2103156418717642</v>
      </c>
      <c r="L80" s="234">
        <f t="shared" si="126"/>
        <v>4.2219226383390733</v>
      </c>
      <c r="M80" s="234">
        <f t="shared" si="126"/>
        <v>4.6924674288051964</v>
      </c>
      <c r="N80" s="234">
        <f t="shared" si="126"/>
        <v>5.2372060816540076</v>
      </c>
      <c r="O80" s="8"/>
      <c r="P80" s="234">
        <f t="shared" si="137"/>
        <v>4.758851674002643</v>
      </c>
      <c r="Q80" s="234">
        <f t="shared" ref="Q80:V80" si="142">Q53</f>
        <v>4.9066834058612869</v>
      </c>
      <c r="R80" s="234">
        <f t="shared" si="142"/>
        <v>4.6238739715088801</v>
      </c>
      <c r="S80" s="234">
        <f t="shared" si="142"/>
        <v>4.73833684340359</v>
      </c>
      <c r="T80" s="234">
        <f t="shared" si="142"/>
        <v>5.9388377797819336</v>
      </c>
      <c r="U80" s="234">
        <f t="shared" si="142"/>
        <v>7.7655734640946683</v>
      </c>
      <c r="V80" s="234">
        <f t="shared" si="142"/>
        <v>10.196544139965342</v>
      </c>
      <c r="W80" s="8"/>
      <c r="X80" s="234">
        <f t="shared" si="139"/>
        <v>4.758851674002643</v>
      </c>
      <c r="Y80" s="234">
        <f t="shared" ref="Y80:AD80" si="143">Y53</f>
        <v>4.9066834058612869</v>
      </c>
      <c r="Z80" s="234">
        <f t="shared" si="143"/>
        <v>4.6238739715088801</v>
      </c>
      <c r="AA80" s="234">
        <f t="shared" si="143"/>
        <v>4.73833684340359</v>
      </c>
      <c r="AB80" s="234">
        <f t="shared" si="143"/>
        <v>4.7510702238255469</v>
      </c>
      <c r="AC80" s="234">
        <f t="shared" si="143"/>
        <v>5.2805899555843743</v>
      </c>
      <c r="AD80" s="234">
        <f t="shared" si="143"/>
        <v>5.8936025128999665</v>
      </c>
      <c r="AI80" s="186" t="s">
        <v>475</v>
      </c>
      <c r="AJ80" s="186">
        <f>SUM(AJ77:AJ78)</f>
        <v>182.27357397223096</v>
      </c>
      <c r="AK80" s="186">
        <f>SUM(AK77:AK78)</f>
        <v>177.10365695748075</v>
      </c>
      <c r="AL80" s="186">
        <f>SUM(AL77:AL78)</f>
        <v>227.46941100849298</v>
      </c>
      <c r="AM80" s="186">
        <f>SUM(AM77:AM78)</f>
        <v>297.43705545121958</v>
      </c>
      <c r="AN80" s="186">
        <f>SUM(AN77:AN78)</f>
        <v>390.54811325814364</v>
      </c>
      <c r="AO80" s="186"/>
      <c r="AP80" s="186">
        <f>SUM(AP77:AP78)</f>
        <v>196.94358806436722</v>
      </c>
      <c r="AQ80" s="186">
        <f>SUM(AQ77:AQ78)</f>
        <v>192.51651523543799</v>
      </c>
      <c r="AR80" s="186">
        <f>SUM(AR77:AR78)</f>
        <v>243.30625528228921</v>
      </c>
      <c r="AS80" s="186">
        <f>SUM(AS77:AS78)</f>
        <v>315.03895920355455</v>
      </c>
      <c r="AT80" s="186">
        <f>SUM(AT77:AT78)</f>
        <v>410.19338491512559</v>
      </c>
    </row>
    <row r="81" spans="1:46">
      <c r="A81" s="185" t="s">
        <v>16</v>
      </c>
      <c r="B81" s="186" t="str">
        <f t="shared" si="129"/>
        <v>TFHCV5</v>
      </c>
      <c r="C81" s="186" t="str">
        <f t="shared" si="129"/>
        <v>Transport Freight - HCV5</v>
      </c>
      <c r="D81" s="185" t="s">
        <v>149</v>
      </c>
      <c r="E81" s="260">
        <v>3.9725286670479121</v>
      </c>
      <c r="F81" s="234">
        <f t="shared" ref="F81:H81" si="144">F68*F97</f>
        <v>2.9750185434856067</v>
      </c>
      <c r="G81" s="234">
        <f t="shared" si="144"/>
        <v>3.1102185642863693</v>
      </c>
      <c r="H81" s="234">
        <f t="shared" si="144"/>
        <v>3.1523923845431949</v>
      </c>
      <c r="I81" s="234">
        <f t="shared" si="126"/>
        <v>3.1916318651836479</v>
      </c>
      <c r="J81" s="234">
        <f t="shared" si="126"/>
        <v>3.0076706904831223</v>
      </c>
      <c r="K81" s="234">
        <f t="shared" si="126"/>
        <v>3.0819112580110333</v>
      </c>
      <c r="L81" s="234">
        <f t="shared" si="126"/>
        <v>3.0904074697269772</v>
      </c>
      <c r="M81" s="234">
        <f t="shared" si="126"/>
        <v>3.4348418092130504</v>
      </c>
      <c r="N81" s="234">
        <f t="shared" si="126"/>
        <v>3.8335853547544869</v>
      </c>
      <c r="O81" s="8"/>
      <c r="P81" s="234">
        <f t="shared" si="137"/>
        <v>3.1350493162651287</v>
      </c>
      <c r="Q81" s="234">
        <f t="shared" ref="Q81:V81" si="145">Q54</f>
        <v>3.2324383087436273</v>
      </c>
      <c r="R81" s="234">
        <f t="shared" si="145"/>
        <v>3.0461283363939087</v>
      </c>
      <c r="S81" s="234">
        <f t="shared" si="145"/>
        <v>3.12153450007655</v>
      </c>
      <c r="T81" s="234">
        <f t="shared" si="145"/>
        <v>3.9124037890542005</v>
      </c>
      <c r="U81" s="234">
        <f t="shared" si="145"/>
        <v>5.1158257173709707</v>
      </c>
      <c r="V81" s="234">
        <f t="shared" si="145"/>
        <v>6.7173072253749329</v>
      </c>
      <c r="W81" s="8"/>
      <c r="X81" s="234">
        <f t="shared" si="139"/>
        <v>3.1350493162651287</v>
      </c>
      <c r="Y81" s="234">
        <f t="shared" ref="Y81:AD81" si="146">Y54</f>
        <v>3.2324383087436273</v>
      </c>
      <c r="Z81" s="234">
        <f t="shared" si="146"/>
        <v>3.0461283363939087</v>
      </c>
      <c r="AA81" s="234">
        <f t="shared" si="146"/>
        <v>3.12153450007655</v>
      </c>
      <c r="AB81" s="234">
        <f t="shared" si="146"/>
        <v>3.1299230312433606</v>
      </c>
      <c r="AC81" s="234">
        <f t="shared" si="146"/>
        <v>3.4787614878122599</v>
      </c>
      <c r="AD81" s="234">
        <f t="shared" si="146"/>
        <v>3.8826035762667108</v>
      </c>
      <c r="AE81" s="186"/>
      <c r="AF81" s="186"/>
      <c r="AG81" s="186"/>
      <c r="AH81" s="186"/>
      <c r="AI81" s="185" t="s">
        <v>474</v>
      </c>
      <c r="AJ81" s="190">
        <f>AJ78/AJ80</f>
        <v>0.12719020623315791</v>
      </c>
      <c r="AK81" s="190">
        <f>AK78/AK80</f>
        <v>0.12719020623315791</v>
      </c>
      <c r="AL81" s="190">
        <f>AL78/AL80</f>
        <v>0.12719020623315791</v>
      </c>
      <c r="AM81" s="190">
        <f>AM78/AM80</f>
        <v>0.12719020623315791</v>
      </c>
      <c r="AN81" s="190">
        <f>AN78/AN80</f>
        <v>0.12719020623315791</v>
      </c>
      <c r="AO81" s="190"/>
      <c r="AP81" s="190">
        <f>AP78/AP80</f>
        <v>0.11988071939758965</v>
      </c>
      <c r="AQ81" s="190">
        <f>AQ78/AQ80</f>
        <v>0.11700736752647142</v>
      </c>
      <c r="AR81" s="190">
        <f>AR78/AR80</f>
        <v>0.28211106681324666</v>
      </c>
      <c r="AS81" s="190">
        <f>AS78/AS80</f>
        <v>0.38377790714685128</v>
      </c>
      <c r="AT81" s="190">
        <f>AT78/AT80</f>
        <v>0.47178433944033349</v>
      </c>
    </row>
    <row r="82" spans="1:46">
      <c r="A82" s="185" t="s">
        <v>16</v>
      </c>
      <c r="B82" s="186" t="str">
        <f t="shared" si="129"/>
        <v>TFHCV6</v>
      </c>
      <c r="C82" s="186" t="str">
        <f t="shared" si="129"/>
        <v>Transport Freight - HCV6</v>
      </c>
      <c r="D82" s="185" t="s">
        <v>149</v>
      </c>
      <c r="E82" s="260">
        <v>140.25526500597067</v>
      </c>
      <c r="F82" s="234">
        <f>F69*F98</f>
        <v>98.309314568087203</v>
      </c>
      <c r="G82" s="234">
        <f t="shared" ref="G82" si="147">G69*G98</f>
        <v>117.31986651000506</v>
      </c>
      <c r="H82" s="234">
        <f>H69*H98</f>
        <v>119.47729070058645</v>
      </c>
      <c r="I82" s="234">
        <f>I69*I98</f>
        <v>120.96448717346419</v>
      </c>
      <c r="J82" s="234">
        <f t="shared" si="126"/>
        <v>113.9922641548183</v>
      </c>
      <c r="K82" s="234">
        <f t="shared" si="126"/>
        <v>116.80601980014991</v>
      </c>
      <c r="L82" s="234">
        <f t="shared" si="126"/>
        <v>117.12803058853298</v>
      </c>
      <c r="M82" s="234">
        <f t="shared" si="126"/>
        <v>130.18226898468535</v>
      </c>
      <c r="N82" s="234">
        <f t="shared" si="126"/>
        <v>145.29485418798333</v>
      </c>
      <c r="O82" s="8"/>
      <c r="P82" s="234">
        <f>P55</f>
        <v>103.59752213782002</v>
      </c>
      <c r="Q82" s="234">
        <f t="shared" ref="Q82:V82" si="148">Q55</f>
        <v>106.81573572442186</v>
      </c>
      <c r="R82" s="234">
        <f t="shared" si="148"/>
        <v>100.65913353482992</v>
      </c>
      <c r="S82" s="234">
        <f t="shared" si="148"/>
        <v>103.15092582368202</v>
      </c>
      <c r="T82" s="234">
        <f t="shared" si="148"/>
        <v>129.28515543465099</v>
      </c>
      <c r="U82" s="234">
        <f t="shared" si="148"/>
        <v>169.05216299434684</v>
      </c>
      <c r="V82" s="234">
        <f t="shared" si="148"/>
        <v>221.97302619033715</v>
      </c>
      <c r="W82" s="8"/>
      <c r="X82" s="234">
        <f t="shared" si="139"/>
        <v>103.59752213782002</v>
      </c>
      <c r="Y82" s="234">
        <f t="shared" ref="Y82:AD82" si="149">Y55</f>
        <v>106.81573572442186</v>
      </c>
      <c r="Z82" s="234">
        <f t="shared" si="149"/>
        <v>100.65913353482992</v>
      </c>
      <c r="AA82" s="234">
        <f t="shared" si="149"/>
        <v>103.15092582368202</v>
      </c>
      <c r="AB82" s="234">
        <f t="shared" si="149"/>
        <v>103.4281243477208</v>
      </c>
      <c r="AC82" s="234">
        <f t="shared" si="149"/>
        <v>114.95547083615585</v>
      </c>
      <c r="AD82" s="234">
        <f t="shared" si="149"/>
        <v>128.30040913801489</v>
      </c>
      <c r="AE82" s="186"/>
      <c r="AF82" s="186"/>
      <c r="AG82" s="186"/>
      <c r="AH82" s="186"/>
      <c r="AI82" s="186"/>
      <c r="AJ82" s="186"/>
      <c r="AK82" s="186"/>
      <c r="AL82" s="186"/>
      <c r="AM82" s="186"/>
      <c r="AN82" s="186"/>
      <c r="AO82" s="186"/>
      <c r="AP82" s="186"/>
      <c r="AQ82" s="186"/>
      <c r="AR82" s="186"/>
      <c r="AS82" s="186"/>
    </row>
    <row r="83" spans="1:46">
      <c r="A83" s="185" t="s">
        <v>16</v>
      </c>
      <c r="B83" s="186" t="str">
        <f t="shared" si="129"/>
        <v>TFHCV7</v>
      </c>
      <c r="C83" s="186" t="str">
        <f t="shared" si="129"/>
        <v>Transport Freight - HCV7</v>
      </c>
      <c r="D83" s="185" t="s">
        <v>149</v>
      </c>
      <c r="E83" s="260">
        <v>32.638769732712682</v>
      </c>
      <c r="F83" s="234">
        <f t="shared" ref="F83:H83" si="150">F70*F99</f>
        <v>28.003212301240232</v>
      </c>
      <c r="G83" s="234">
        <f t="shared" si="150"/>
        <v>30.412861445475919</v>
      </c>
      <c r="H83" s="234">
        <f t="shared" si="150"/>
        <v>31.844054925263023</v>
      </c>
      <c r="I83" s="234">
        <f t="shared" si="126"/>
        <v>32.240434571045739</v>
      </c>
      <c r="J83" s="234">
        <f t="shared" si="126"/>
        <v>30.382141238019461</v>
      </c>
      <c r="K83" s="234">
        <f t="shared" si="126"/>
        <v>31.132086175595525</v>
      </c>
      <c r="L83" s="234">
        <f t="shared" si="126"/>
        <v>31.21791109823706</v>
      </c>
      <c r="M83" s="234">
        <f t="shared" si="126"/>
        <v>34.697232415760993</v>
      </c>
      <c r="N83" s="234">
        <f t="shared" si="126"/>
        <v>38.72516099076153</v>
      </c>
      <c r="O83" s="8"/>
      <c r="P83" s="234">
        <f t="shared" si="137"/>
        <v>29.509547686842904</v>
      </c>
      <c r="Q83" s="234">
        <f t="shared" ref="Q83:V83" si="151">Q56</f>
        <v>30.42624941233333</v>
      </c>
      <c r="R83" s="234">
        <f t="shared" si="151"/>
        <v>28.672553550177572</v>
      </c>
      <c r="S83" s="234">
        <f t="shared" si="151"/>
        <v>29.382335616931702</v>
      </c>
      <c r="T83" s="234">
        <f t="shared" si="151"/>
        <v>36.826618829978237</v>
      </c>
      <c r="U83" s="234">
        <f t="shared" si="151"/>
        <v>48.154171668401567</v>
      </c>
      <c r="V83" s="234">
        <f t="shared" si="151"/>
        <v>63.228574066109601</v>
      </c>
      <c r="W83" s="8"/>
      <c r="X83" s="234">
        <f t="shared" si="139"/>
        <v>29.509547686842904</v>
      </c>
      <c r="Y83" s="234">
        <f t="shared" ref="Y83:AD83" si="152">Y56</f>
        <v>30.42624941233333</v>
      </c>
      <c r="Z83" s="234">
        <f t="shared" si="152"/>
        <v>28.672553550177572</v>
      </c>
      <c r="AA83" s="234">
        <f t="shared" si="152"/>
        <v>29.382335616931702</v>
      </c>
      <c r="AB83" s="234">
        <f t="shared" si="152"/>
        <v>29.46129506398259</v>
      </c>
      <c r="AC83" s="234">
        <f t="shared" si="152"/>
        <v>32.744836734513065</v>
      </c>
      <c r="AD83" s="234">
        <f t="shared" si="152"/>
        <v>36.546115810211347</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3">F71*F100</f>
        <v>1.0763192990282064</v>
      </c>
      <c r="G84" s="234">
        <f t="shared" si="153"/>
        <v>1.4702862493909399</v>
      </c>
      <c r="H84" s="234">
        <f t="shared" si="153"/>
        <v>1.8779533896770146</v>
      </c>
      <c r="I84" s="234">
        <f t="shared" si="126"/>
        <v>1.9013292600284404</v>
      </c>
      <c r="J84" s="234">
        <f t="shared" si="126"/>
        <v>1.7917393138999929</v>
      </c>
      <c r="K84" s="234">
        <f t="shared" si="126"/>
        <v>1.8359661449646123</v>
      </c>
      <c r="L84" s="234">
        <f t="shared" si="126"/>
        <v>1.8410275356942702</v>
      </c>
      <c r="M84" s="234">
        <f t="shared" si="126"/>
        <v>2.0462150746981647</v>
      </c>
      <c r="N84" s="234">
        <f t="shared" si="126"/>
        <v>2.2837558696299736</v>
      </c>
      <c r="O84" s="8"/>
      <c r="P84" s="234">
        <f t="shared" si="137"/>
        <v>1.1342161513211646</v>
      </c>
      <c r="Q84" s="234">
        <f t="shared" ref="Q84:V84" si="154">Q57</f>
        <v>1.1694501004832794</v>
      </c>
      <c r="R84" s="234">
        <f t="shared" si="154"/>
        <v>1.1020458084056681</v>
      </c>
      <c r="S84" s="234">
        <f t="shared" si="154"/>
        <v>1.129326683482909</v>
      </c>
      <c r="T84" s="234">
        <f t="shared" si="154"/>
        <v>1.4154519180967549</v>
      </c>
      <c r="U84" s="234">
        <f t="shared" si="154"/>
        <v>1.8508328165309247</v>
      </c>
      <c r="V84" s="234">
        <f t="shared" si="154"/>
        <v>2.4302259964073509</v>
      </c>
      <c r="W84" s="8"/>
      <c r="X84" s="234">
        <f t="shared" si="139"/>
        <v>1.1342161513211646</v>
      </c>
      <c r="Y84" s="234">
        <f t="shared" ref="Y84:AD84" si="155">Y57</f>
        <v>1.1694501004832794</v>
      </c>
      <c r="Z84" s="234">
        <f t="shared" si="155"/>
        <v>1.1020458084056681</v>
      </c>
      <c r="AA84" s="234">
        <f t="shared" si="155"/>
        <v>1.129326683482909</v>
      </c>
      <c r="AB84" s="234">
        <f t="shared" si="155"/>
        <v>1.1323615344774041</v>
      </c>
      <c r="AC84" s="234">
        <f t="shared" si="155"/>
        <v>1.2585663152410289</v>
      </c>
      <c r="AD84" s="234">
        <f t="shared" si="155"/>
        <v>1.4046706259234489</v>
      </c>
      <c r="AE84" s="186"/>
      <c r="AF84" s="186"/>
      <c r="AG84" s="186"/>
      <c r="AH84" s="186"/>
      <c r="AI84" s="186"/>
      <c r="AJ84" s="186"/>
      <c r="AK84" s="186"/>
      <c r="AL84" s="186"/>
      <c r="AM84" s="186"/>
      <c r="AN84" s="186"/>
      <c r="AO84" s="186"/>
      <c r="AP84" s="186"/>
      <c r="AQ84" s="186"/>
      <c r="AR84" s="186"/>
      <c r="AS84" s="186"/>
    </row>
    <row r="85" spans="1:46">
      <c r="A85" s="185" t="s">
        <v>16</v>
      </c>
      <c r="B85" s="186" t="str">
        <f t="shared" si="129"/>
        <v>TFHCV9</v>
      </c>
      <c r="C85" s="186" t="str">
        <f t="shared" si="129"/>
        <v>Transport Freight - HCV9</v>
      </c>
      <c r="D85" s="185" t="s">
        <v>149</v>
      </c>
      <c r="E85" s="260">
        <v>0.85603927035432403</v>
      </c>
      <c r="F85" s="234">
        <f t="shared" ref="F85:H85" si="156">F72*F101</f>
        <v>0.87560973396075781</v>
      </c>
      <c r="G85" s="234">
        <f t="shared" si="156"/>
        <v>0.49003657380877025</v>
      </c>
      <c r="H85" s="234">
        <f t="shared" si="156"/>
        <v>0.4966539831210422</v>
      </c>
      <c r="I85" s="234">
        <f t="shared" si="126"/>
        <v>0.50283609561796283</v>
      </c>
      <c r="J85" s="234">
        <f t="shared" si="126"/>
        <v>0.47385332982947065</v>
      </c>
      <c r="K85" s="234">
        <f t="shared" si="126"/>
        <v>0.48554980319766355</v>
      </c>
      <c r="L85" s="234">
        <f t="shared" si="126"/>
        <v>0.48688836669973684</v>
      </c>
      <c r="M85" s="234">
        <f t="shared" si="126"/>
        <v>0.54115340282537516</v>
      </c>
      <c r="N85" s="234">
        <f t="shared" si="126"/>
        <v>0.60397476069566391</v>
      </c>
      <c r="O85" s="8"/>
      <c r="P85" s="234">
        <f t="shared" si="137"/>
        <v>0.92271011344775034</v>
      </c>
      <c r="Q85" s="234">
        <f t="shared" ref="Q85:V85" si="157">Q58</f>
        <v>0.95137371622815325</v>
      </c>
      <c r="R85" s="234">
        <f t="shared" si="157"/>
        <v>0.89653882261695572</v>
      </c>
      <c r="S85" s="234">
        <f t="shared" si="157"/>
        <v>0.91873242240669029</v>
      </c>
      <c r="T85" s="234">
        <f t="shared" si="157"/>
        <v>1.1515016766474091</v>
      </c>
      <c r="U85" s="234">
        <f t="shared" si="157"/>
        <v>1.5056937393501226</v>
      </c>
      <c r="V85" s="234">
        <f t="shared" si="157"/>
        <v>1.9770430021091656</v>
      </c>
      <c r="W85" s="8"/>
      <c r="X85" s="234">
        <f t="shared" si="139"/>
        <v>0.92271011344775034</v>
      </c>
      <c r="Y85" s="234">
        <f t="shared" ref="Y85:AD85" si="158">Y58</f>
        <v>0.95137371622815325</v>
      </c>
      <c r="Z85" s="234">
        <f t="shared" si="158"/>
        <v>0.89653882261695572</v>
      </c>
      <c r="AA85" s="234">
        <f t="shared" si="158"/>
        <v>0.91873242240669029</v>
      </c>
      <c r="AB85" s="234">
        <f t="shared" si="158"/>
        <v>0.92120134131792752</v>
      </c>
      <c r="AC85" s="234">
        <f t="shared" si="158"/>
        <v>1.0238717427580835</v>
      </c>
      <c r="AD85" s="234">
        <f t="shared" si="158"/>
        <v>1.1427308552190978</v>
      </c>
      <c r="AE85" s="186"/>
      <c r="AF85" s="186"/>
      <c r="AG85" s="186"/>
      <c r="AH85" s="186"/>
      <c r="AI85" s="186"/>
      <c r="AJ85" s="186"/>
      <c r="AK85" s="186"/>
      <c r="AL85" s="186"/>
      <c r="AM85" s="186"/>
      <c r="AN85" s="186"/>
      <c r="AO85" s="186"/>
      <c r="AP85" s="186"/>
      <c r="AQ85" s="186"/>
      <c r="AR85" s="186"/>
      <c r="AS85" s="186"/>
    </row>
    <row r="86" spans="1:46">
      <c r="A86" s="185" t="s">
        <v>16</v>
      </c>
      <c r="B86" s="186" t="str">
        <f t="shared" si="129"/>
        <v>TFRCO</v>
      </c>
      <c r="C86" s="186" t="str">
        <f t="shared" si="129"/>
        <v>Transport Freight - Rail Corridor</v>
      </c>
      <c r="D86" s="185" t="s">
        <v>149</v>
      </c>
      <c r="E86" s="47"/>
      <c r="F86" s="234">
        <f t="shared" ref="F86:H86" si="159">F59</f>
        <v>22</v>
      </c>
      <c r="G86" s="234">
        <f t="shared" si="159"/>
        <v>23.18341346438282</v>
      </c>
      <c r="H86" s="234">
        <f t="shared" si="159"/>
        <v>23.609739017898892</v>
      </c>
      <c r="I86" s="234">
        <f t="shared" ref="I86:N86" si="160">I59</f>
        <v>23.903621816773004</v>
      </c>
      <c r="J86" s="234">
        <f t="shared" si="160"/>
        <v>22.525850653068428</v>
      </c>
      <c r="K86" s="234">
        <f t="shared" si="160"/>
        <v>23.081872940290349</v>
      </c>
      <c r="L86" s="234">
        <f t="shared" si="160"/>
        <v>68.639387240022742</v>
      </c>
      <c r="M86" s="234">
        <f t="shared" si="160"/>
        <v>120.90499243286243</v>
      </c>
      <c r="N86" s="234">
        <f t="shared" si="160"/>
        <v>193.52281514497699</v>
      </c>
      <c r="O86" s="8"/>
      <c r="P86" s="234">
        <f>P59</f>
        <v>23.18341346438282</v>
      </c>
      <c r="Q86" s="234">
        <f t="shared" ref="Q86:V86" si="161">Q59</f>
        <v>23.903596482810894</v>
      </c>
      <c r="R86" s="234">
        <f t="shared" si="161"/>
        <v>22.525850653068428</v>
      </c>
      <c r="S86" s="234">
        <f t="shared" si="161"/>
        <v>23.083472589459607</v>
      </c>
      <c r="T86" s="234">
        <f t="shared" si="161"/>
        <v>28.931881297905182</v>
      </c>
      <c r="U86" s="234">
        <f t="shared" si="161"/>
        <v>37.831080424223842</v>
      </c>
      <c r="V86" s="234">
        <f t="shared" si="161"/>
        <v>49.673895069274003</v>
      </c>
      <c r="W86" s="8"/>
      <c r="X86" s="234">
        <f>X59</f>
        <v>23.18341346438282</v>
      </c>
      <c r="Y86" s="234">
        <f>Y59</f>
        <v>23.903596482810894</v>
      </c>
      <c r="Z86" s="234">
        <f t="shared" ref="Z86:AD86" si="162">Z59</f>
        <v>22.525850653068428</v>
      </c>
      <c r="AA86" s="234">
        <f t="shared" si="162"/>
        <v>23.083472589459607</v>
      </c>
      <c r="AB86" s="234">
        <f t="shared" si="162"/>
        <v>68.639387240022742</v>
      </c>
      <c r="AC86" s="234">
        <f t="shared" si="162"/>
        <v>120.90499243286243</v>
      </c>
      <c r="AD86" s="234">
        <f t="shared" si="162"/>
        <v>193.52281514497699</v>
      </c>
      <c r="AE86" s="186"/>
      <c r="AF86" s="186"/>
      <c r="AG86" s="186"/>
      <c r="AH86" s="186"/>
      <c r="AI86" s="186"/>
      <c r="AJ86" s="186"/>
      <c r="AK86" s="186"/>
      <c r="AL86" s="186"/>
      <c r="AM86" s="186"/>
      <c r="AN86" s="186"/>
      <c r="AO86" s="186"/>
      <c r="AP86" s="186"/>
      <c r="AQ86" s="186"/>
      <c r="AR86" s="186"/>
      <c r="AS86" s="186"/>
    </row>
    <row r="87" spans="1:46">
      <c r="A87" s="185" t="s">
        <v>16</v>
      </c>
      <c r="B87" s="186" t="str">
        <f t="shared" si="129"/>
        <v>TFROT</v>
      </c>
      <c r="C87" s="186" t="str">
        <f t="shared" si="129"/>
        <v>Transport Freight - Rail Other</v>
      </c>
      <c r="D87" s="185" t="s">
        <v>149</v>
      </c>
      <c r="E87" s="47"/>
      <c r="F87" s="234">
        <f t="shared" ref="F87:H87" si="163">F47</f>
        <v>25.1</v>
      </c>
      <c r="G87" s="234">
        <f t="shared" si="163"/>
        <v>26.4501671798186</v>
      </c>
      <c r="H87" s="234">
        <f t="shared" si="163"/>
        <v>26.936565879511939</v>
      </c>
      <c r="I87" s="234">
        <f t="shared" ref="I87:N87" si="164">I47</f>
        <v>27.538730933244871</v>
      </c>
      <c r="J87" s="234">
        <f t="shared" si="164"/>
        <v>25.699947790546275</v>
      </c>
      <c r="K87" s="234">
        <f t="shared" si="164"/>
        <v>26.592015771098485</v>
      </c>
      <c r="L87" s="234">
        <f t="shared" si="164"/>
        <v>33.331655786844742</v>
      </c>
      <c r="M87" s="234">
        <f t="shared" si="164"/>
        <v>43.985434005888429</v>
      </c>
      <c r="N87" s="234">
        <f t="shared" si="164"/>
        <v>58.255347001877944</v>
      </c>
      <c r="O87" s="8"/>
      <c r="P87" s="234">
        <f>P47</f>
        <v>26.4501671798186</v>
      </c>
      <c r="Q87" s="234">
        <f t="shared" ref="Q87:V87" si="165">Q47</f>
        <v>27.538730933244871</v>
      </c>
      <c r="R87" s="234">
        <f t="shared" si="165"/>
        <v>25.699947790546275</v>
      </c>
      <c r="S87" s="234">
        <f t="shared" si="165"/>
        <v>26.336171639135678</v>
      </c>
      <c r="T87" s="234">
        <f t="shared" si="165"/>
        <v>33.008646389882756</v>
      </c>
      <c r="U87" s="234">
        <f t="shared" si="165"/>
        <v>43.161823574909974</v>
      </c>
      <c r="V87" s="234">
        <f t="shared" si="165"/>
        <v>56.673398465399025</v>
      </c>
      <c r="W87" s="8"/>
      <c r="X87" s="234">
        <f>X47</f>
        <v>26.4501671798186</v>
      </c>
      <c r="Y87" s="234">
        <f>Y47</f>
        <v>27.271859436409223</v>
      </c>
      <c r="Z87" s="234">
        <f t="shared" ref="Z87:AD87" si="166">Z47</f>
        <v>25.699947790546275</v>
      </c>
      <c r="AA87" s="234">
        <f t="shared" si="166"/>
        <v>26.336171639135678</v>
      </c>
      <c r="AB87" s="234">
        <f t="shared" si="166"/>
        <v>33.331655786844742</v>
      </c>
      <c r="AC87" s="234">
        <f t="shared" si="166"/>
        <v>43.985434005888429</v>
      </c>
      <c r="AD87" s="234">
        <f t="shared" si="166"/>
        <v>58.255347001877944</v>
      </c>
      <c r="AE87" s="186"/>
      <c r="AF87" s="186"/>
      <c r="AG87" s="186"/>
      <c r="AH87" s="186"/>
      <c r="AI87" s="186"/>
      <c r="AJ87" s="186"/>
      <c r="AK87" s="186"/>
      <c r="AL87" s="186"/>
      <c r="AM87" s="186"/>
      <c r="AN87" s="186"/>
      <c r="AO87" s="186"/>
      <c r="AP87" s="186"/>
      <c r="AQ87" s="186"/>
      <c r="AR87" s="186"/>
      <c r="AS87" s="186"/>
    </row>
    <row r="88" spans="1:46">
      <c r="A88" s="185" t="s">
        <v>16</v>
      </c>
      <c r="B88" s="186" t="str">
        <f t="shared" si="129"/>
        <v>TFREX</v>
      </c>
      <c r="C88" s="186" t="str">
        <f t="shared" si="129"/>
        <v>Transport Freight - Rail Export (bulk mining)</v>
      </c>
      <c r="D88" s="185" t="s">
        <v>149</v>
      </c>
      <c r="F88" s="234">
        <f t="shared" ref="F88:H88" si="167">F104</f>
        <v>82</v>
      </c>
      <c r="G88" s="234">
        <f t="shared" si="167"/>
        <v>82</v>
      </c>
      <c r="H88" s="234">
        <f t="shared" si="167"/>
        <v>82</v>
      </c>
      <c r="I88" s="234">
        <f t="shared" ref="I88:N88" si="168">I104</f>
        <v>86.036801673044508</v>
      </c>
      <c r="J88" s="234">
        <f t="shared" si="168"/>
        <v>76.525600127976475</v>
      </c>
      <c r="K88" s="234">
        <f t="shared" si="168"/>
        <v>81.711261480059846</v>
      </c>
      <c r="L88" s="234">
        <f t="shared" si="168"/>
        <v>89.677086027947979</v>
      </c>
      <c r="M88" s="234">
        <f t="shared" si="168"/>
        <v>113.53314219166836</v>
      </c>
      <c r="N88" s="234">
        <f t="shared" si="168"/>
        <v>141.30104731988612</v>
      </c>
      <c r="O88" s="8"/>
      <c r="P88" s="234">
        <f>F104</f>
        <v>82</v>
      </c>
      <c r="Q88" s="234">
        <f t="shared" ref="Q88:V88" si="169">G104</f>
        <v>82</v>
      </c>
      <c r="R88" s="234">
        <f t="shared" si="169"/>
        <v>82</v>
      </c>
      <c r="S88" s="234">
        <f t="shared" si="169"/>
        <v>86.036801673044508</v>
      </c>
      <c r="T88" s="234">
        <f t="shared" si="169"/>
        <v>76.525600127976475</v>
      </c>
      <c r="U88" s="234">
        <f t="shared" si="169"/>
        <v>81.711261480059846</v>
      </c>
      <c r="V88" s="234">
        <f t="shared" si="169"/>
        <v>89.677086027947979</v>
      </c>
      <c r="W88" s="8"/>
      <c r="X88" s="234">
        <f>P88</f>
        <v>82</v>
      </c>
      <c r="Y88" s="234">
        <f>Q88</f>
        <v>82</v>
      </c>
      <c r="Z88" s="234">
        <f t="shared" ref="Z88:AD88" si="170">R88</f>
        <v>82</v>
      </c>
      <c r="AA88" s="234">
        <f t="shared" si="170"/>
        <v>86.036801673044508</v>
      </c>
      <c r="AB88" s="234">
        <f t="shared" si="170"/>
        <v>76.525600127976475</v>
      </c>
      <c r="AC88" s="234">
        <f t="shared" si="170"/>
        <v>81.711261480059846</v>
      </c>
      <c r="AD88" s="234">
        <f t="shared" si="170"/>
        <v>89.677086027947979</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35.355410614896385</v>
      </c>
      <c r="F89" s="79">
        <f t="shared" ref="F89:K89" si="171">SUM(F76:F88)</f>
        <v>302.13354210944328</v>
      </c>
      <c r="G89" s="79">
        <f t="shared" si="171"/>
        <v>327.67746569066975</v>
      </c>
      <c r="H89" s="79">
        <f t="shared" si="171"/>
        <v>333.87583388525758</v>
      </c>
      <c r="I89" s="79">
        <f t="shared" si="171"/>
        <v>341.42781326505605</v>
      </c>
      <c r="J89" s="79">
        <f t="shared" si="171"/>
        <v>317.18899771263477</v>
      </c>
      <c r="K89" s="79">
        <f t="shared" si="171"/>
        <v>328.32254594752993</v>
      </c>
      <c r="L89" s="79">
        <f t="shared" ref="L89:N89" si="172">SUM(L76:L88)</f>
        <v>394.83180290606799</v>
      </c>
      <c r="M89" s="79">
        <f t="shared" si="172"/>
        <v>509.45616395586933</v>
      </c>
      <c r="N89" s="79">
        <f t="shared" si="172"/>
        <v>657.71321125224142</v>
      </c>
      <c r="O89" s="79"/>
      <c r="P89" s="79">
        <f t="shared" ref="P89:V89" si="173">SUM(P76:P88)</f>
        <v>313.97486018647061</v>
      </c>
      <c r="Q89" s="79">
        <f t="shared" si="173"/>
        <v>321.18111626242296</v>
      </c>
      <c r="R89" s="79">
        <f t="shared" si="173"/>
        <v>307.39524060401243</v>
      </c>
      <c r="S89" s="79">
        <f t="shared" si="173"/>
        <v>317.01043269856029</v>
      </c>
      <c r="T89" s="79">
        <f t="shared" si="173"/>
        <v>366.02003240060509</v>
      </c>
      <c r="U89" s="79">
        <f t="shared" si="173"/>
        <v>460.25170400786078</v>
      </c>
      <c r="V89" s="79">
        <f t="shared" si="173"/>
        <v>586.71756202667996</v>
      </c>
      <c r="W89" s="79"/>
      <c r="X89" s="79">
        <f t="shared" ref="X89:AD89" si="174">SUM(X76:X88)</f>
        <v>313.97486018647061</v>
      </c>
      <c r="Y89" s="79">
        <f t="shared" si="174"/>
        <v>321.18111626242296</v>
      </c>
      <c r="Z89" s="79">
        <f t="shared" si="174"/>
        <v>307.39524060401243</v>
      </c>
      <c r="AA89" s="79">
        <f t="shared" si="174"/>
        <v>317.01043269856029</v>
      </c>
      <c r="AB89" s="79">
        <f t="shared" si="174"/>
        <v>366.02003240060509</v>
      </c>
      <c r="AC89" s="79">
        <f t="shared" si="174"/>
        <v>460.25170400786067</v>
      </c>
      <c r="AD89" s="79">
        <f t="shared" si="174"/>
        <v>586.71756202667996</v>
      </c>
    </row>
    <row r="90" spans="1:46">
      <c r="A90" s="185" t="s">
        <v>16</v>
      </c>
      <c r="N90" s="185">
        <f>N89/F89</f>
        <v>2.1768957086333525</v>
      </c>
      <c r="P90" s="5" t="s">
        <v>41</v>
      </c>
      <c r="X90" s="5" t="s">
        <v>197</v>
      </c>
    </row>
    <row r="91" spans="1:46" ht="15.75" thickBot="1">
      <c r="A91" s="185" t="s">
        <v>16</v>
      </c>
      <c r="B91" s="14" t="s">
        <v>209</v>
      </c>
      <c r="C91" s="14"/>
      <c r="D91" s="14"/>
      <c r="F91" s="185">
        <f t="shared" ref="F91:K91" si="175">F$4</f>
        <v>2012</v>
      </c>
      <c r="G91" s="185">
        <f t="shared" si="175"/>
        <v>2015</v>
      </c>
      <c r="H91" s="185">
        <f t="shared" si="175"/>
        <v>2017</v>
      </c>
      <c r="I91" s="281">
        <f t="shared" si="175"/>
        <v>2019</v>
      </c>
      <c r="J91" s="281">
        <f t="shared" si="175"/>
        <v>2020</v>
      </c>
      <c r="K91" s="281">
        <f t="shared" si="175"/>
        <v>2021</v>
      </c>
      <c r="L91" s="185">
        <f>L$4</f>
        <v>2030</v>
      </c>
      <c r="M91" s="185">
        <f>M$4</f>
        <v>2040</v>
      </c>
      <c r="N91" s="185">
        <f>N$4</f>
        <v>2050</v>
      </c>
      <c r="P91" s="7">
        <f>P75</f>
        <v>2015</v>
      </c>
      <c r="Q91" s="7">
        <f t="shared" ref="Q91:T91" si="176">Q75</f>
        <v>2019</v>
      </c>
      <c r="R91" s="7">
        <f t="shared" si="176"/>
        <v>2020</v>
      </c>
      <c r="S91" s="7">
        <f t="shared" si="176"/>
        <v>2021</v>
      </c>
      <c r="T91" s="7">
        <f t="shared" si="176"/>
        <v>2030</v>
      </c>
      <c r="U91" s="7">
        <f>U75</f>
        <v>2040</v>
      </c>
      <c r="V91" s="7">
        <f>V75</f>
        <v>2050</v>
      </c>
      <c r="W91" s="285"/>
      <c r="X91" s="7">
        <f>X75</f>
        <v>2015</v>
      </c>
      <c r="Y91" s="7">
        <f t="shared" ref="Y91:AA91" si="177">Y75</f>
        <v>2019</v>
      </c>
      <c r="Z91" s="7">
        <f t="shared" si="177"/>
        <v>2020</v>
      </c>
      <c r="AA91" s="7">
        <f t="shared" si="177"/>
        <v>2021</v>
      </c>
      <c r="AB91" s="7">
        <f>AB75</f>
        <v>2030</v>
      </c>
      <c r="AC91" s="7">
        <f>AC75</f>
        <v>2040</v>
      </c>
      <c r="AD91" s="7">
        <f>AD75</f>
        <v>2050</v>
      </c>
    </row>
    <row r="92" spans="1:46">
      <c r="A92" s="185" t="s">
        <v>16</v>
      </c>
      <c r="B92" s="186" t="str">
        <f>'[2]TS BYDem'!D19</f>
        <v>TFLCV</v>
      </c>
      <c r="C92" s="186" t="str">
        <f>C13</f>
        <v>Transport Freight - LCV</v>
      </c>
      <c r="D92" s="185" t="s">
        <v>150</v>
      </c>
      <c r="F92" s="235">
        <v>43.112503750568798</v>
      </c>
      <c r="G92" s="342">
        <v>44.4</v>
      </c>
      <c r="H92" s="24">
        <v>45.342821165621402</v>
      </c>
      <c r="I92" s="24">
        <f t="shared" ref="I92:N92" si="178">I43/I63</f>
        <v>46.842953873991142</v>
      </c>
      <c r="J92" s="186">
        <f t="shared" si="178"/>
        <v>44.142991852962098</v>
      </c>
      <c r="K92" s="10">
        <f t="shared" si="178"/>
        <v>45.232606077655504</v>
      </c>
      <c r="L92" s="10">
        <f t="shared" si="178"/>
        <v>56.69662913486134</v>
      </c>
      <c r="M92" s="10">
        <f t="shared" si="178"/>
        <v>74.136027121700977</v>
      </c>
      <c r="N92" s="10">
        <f t="shared" si="178"/>
        <v>97.343908521792656</v>
      </c>
      <c r="P92" s="10">
        <f>P76/P63</f>
        <v>45.43159090609965</v>
      </c>
      <c r="Q92" s="10">
        <f t="shared" ref="Q92:V92" si="179">Q76/Q63</f>
        <v>46.842953873991142</v>
      </c>
      <c r="R92" s="10">
        <f t="shared" si="179"/>
        <v>44.142991852962098</v>
      </c>
      <c r="S92" s="10">
        <f t="shared" si="179"/>
        <v>45.232606077655504</v>
      </c>
      <c r="T92" s="10">
        <f t="shared" si="179"/>
        <v>56.69662913486134</v>
      </c>
      <c r="U92" s="10">
        <f t="shared" si="179"/>
        <v>74.136027121700977</v>
      </c>
      <c r="V92" s="10">
        <f t="shared" si="179"/>
        <v>97.343908521792656</v>
      </c>
      <c r="W92" s="285"/>
      <c r="X92" s="10">
        <f>P92</f>
        <v>45.43159090609965</v>
      </c>
      <c r="Y92" s="10">
        <f t="shared" ref="Y92:AA92" si="180">Q92</f>
        <v>46.842953873991142</v>
      </c>
      <c r="Z92" s="10">
        <f t="shared" si="180"/>
        <v>44.142991852962098</v>
      </c>
      <c r="AA92" s="10">
        <f t="shared" si="180"/>
        <v>45.232606077655504</v>
      </c>
      <c r="AB92" s="10">
        <f t="shared" ref="AB92:AD92" si="181">AB76/AB63</f>
        <v>56.69662913486134</v>
      </c>
      <c r="AC92" s="10">
        <f t="shared" si="181"/>
        <v>74.136027121700977</v>
      </c>
      <c r="AD92" s="10">
        <f t="shared" si="181"/>
        <v>97.343908521792656</v>
      </c>
    </row>
    <row r="93" spans="1:46">
      <c r="A93" s="185" t="s">
        <v>16</v>
      </c>
      <c r="B93" s="186" t="str">
        <f>'[2]TS BYDem'!D20</f>
        <v>TFHCV1</v>
      </c>
      <c r="C93" s="186" t="str">
        <f t="shared" ref="C93:C99" si="182">C14</f>
        <v>Transport Freight - HCV1</v>
      </c>
      <c r="D93" s="185" t="s">
        <v>150</v>
      </c>
      <c r="F93" s="235">
        <v>3.31</v>
      </c>
      <c r="G93" s="24">
        <v>3.4</v>
      </c>
      <c r="H93" s="24">
        <v>3.45</v>
      </c>
      <c r="I93" s="24">
        <f>I46/H46*H93</f>
        <v>3.3182967607172484</v>
      </c>
      <c r="J93" s="24">
        <f t="shared" ref="J93:N93" si="183">J46/I46*I93</f>
        <v>3.2916155783920273</v>
      </c>
      <c r="K93" s="24">
        <f t="shared" si="183"/>
        <v>3.2042217198779537</v>
      </c>
      <c r="L93" s="24">
        <f t="shared" si="183"/>
        <v>4.0163188962824439</v>
      </c>
      <c r="M93" s="24">
        <f t="shared" si="183"/>
        <v>4.9891190112933579</v>
      </c>
      <c r="N93" s="24">
        <f t="shared" si="183"/>
        <v>6.2233888882432389</v>
      </c>
      <c r="P93" s="10">
        <f t="shared" ref="P93:V100" si="184">P77/P64</f>
        <v>3.4880499348685094</v>
      </c>
      <c r="Q93" s="10">
        <f t="shared" si="184"/>
        <v>3.416588127401945</v>
      </c>
      <c r="R93" s="10">
        <f t="shared" si="184"/>
        <v>3.3891166209843897</v>
      </c>
      <c r="S93" s="10">
        <f t="shared" si="184"/>
        <v>3.473017056794387</v>
      </c>
      <c r="T93" s="10">
        <f t="shared" si="184"/>
        <v>4.3529330498211936</v>
      </c>
      <c r="U93" s="10">
        <f t="shared" si="184"/>
        <v>5.6918580092809572</v>
      </c>
      <c r="V93" s="10">
        <f t="shared" si="184"/>
        <v>7.4736633036044147</v>
      </c>
      <c r="W93" s="285"/>
      <c r="X93" s="10">
        <f t="shared" ref="X93:X101" si="185">P93</f>
        <v>3.4880499348685094</v>
      </c>
      <c r="Y93" s="10">
        <f t="shared" ref="Y93:Y101" si="186">Q93</f>
        <v>3.416588127401945</v>
      </c>
      <c r="Z93" s="10">
        <f t="shared" ref="Z93:Z101" si="187">R93</f>
        <v>3.3891166209843897</v>
      </c>
      <c r="AA93" s="10">
        <f t="shared" ref="AA93:AA101" si="188">S93</f>
        <v>3.473017056794387</v>
      </c>
      <c r="AB93" s="10">
        <f t="shared" ref="AB93:AD93" si="189">AB77/AB64</f>
        <v>4.135286397330133</v>
      </c>
      <c r="AC93" s="10">
        <f t="shared" si="189"/>
        <v>5.1369018533760631</v>
      </c>
      <c r="AD93" s="10">
        <f t="shared" si="189"/>
        <v>6.4077320749278339</v>
      </c>
    </row>
    <row r="94" spans="1:46">
      <c r="A94" s="185" t="s">
        <v>16</v>
      </c>
      <c r="B94" s="186" t="str">
        <f>'[2]TS BYDem'!D21</f>
        <v>TFHCV2</v>
      </c>
      <c r="C94" s="186" t="str">
        <f t="shared" si="182"/>
        <v>Transport Freight - HCV2</v>
      </c>
      <c r="D94" s="185" t="s">
        <v>150</v>
      </c>
      <c r="F94" s="235">
        <v>0.65478395407088008</v>
      </c>
      <c r="G94" s="24">
        <v>0.704124436203308</v>
      </c>
      <c r="H94" s="24">
        <v>0.73600943824652509</v>
      </c>
      <c r="I94" s="24">
        <f>I51/H51*H94</f>
        <v>0.7451709335746044</v>
      </c>
      <c r="J94" s="24">
        <f t="shared" ref="J94:N94" si="190">J51/I51*I94</f>
        <v>0.7022203283408196</v>
      </c>
      <c r="K94" s="24">
        <f t="shared" si="190"/>
        <v>0.71955375379548081</v>
      </c>
      <c r="L94" s="24">
        <f t="shared" si="190"/>
        <v>0.7215374192944003</v>
      </c>
      <c r="M94" s="24">
        <f t="shared" si="190"/>
        <v>0.80195473217745161</v>
      </c>
      <c r="N94" s="24">
        <f t="shared" si="190"/>
        <v>0.8950519666452692</v>
      </c>
      <c r="P94" s="10">
        <f t="shared" si="184"/>
        <v>0.69000577895766702</v>
      </c>
      <c r="Q94" s="10">
        <f t="shared" si="184"/>
        <v>0.71144051916044149</v>
      </c>
      <c r="R94" s="10">
        <f t="shared" si="184"/>
        <v>0.6704347981557397</v>
      </c>
      <c r="S94" s="10">
        <f t="shared" si="184"/>
        <v>0.68703124799150683</v>
      </c>
      <c r="T94" s="10">
        <f t="shared" si="184"/>
        <v>0.8610968924978053</v>
      </c>
      <c r="U94" s="10">
        <f t="shared" si="184"/>
        <v>1.1259629284975807</v>
      </c>
      <c r="V94" s="10">
        <f t="shared" si="184"/>
        <v>1.4784395194346023</v>
      </c>
      <c r="W94" s="285"/>
      <c r="X94" s="10">
        <f t="shared" si="185"/>
        <v>0.69000577895766702</v>
      </c>
      <c r="Y94" s="10">
        <f t="shared" si="186"/>
        <v>0.71144051916044149</v>
      </c>
      <c r="Z94" s="10">
        <f t="shared" si="187"/>
        <v>0.6704347981557397</v>
      </c>
      <c r="AA94" s="10">
        <f t="shared" si="188"/>
        <v>0.68703124799150683</v>
      </c>
      <c r="AB94" s="10">
        <f t="shared" ref="AB94:AD94" si="191">AB78/AB65</f>
        <v>0.68887751399824426</v>
      </c>
      <c r="AC94" s="10">
        <f t="shared" si="191"/>
        <v>0.7656547913783549</v>
      </c>
      <c r="AD94" s="10">
        <f t="shared" si="191"/>
        <v>0.85453804223320007</v>
      </c>
    </row>
    <row r="95" spans="1:46">
      <c r="A95" s="185" t="s">
        <v>16</v>
      </c>
      <c r="B95" s="186" t="str">
        <f>'[2]TS BYDem'!D22</f>
        <v>TFHCV3</v>
      </c>
      <c r="C95" s="186" t="str">
        <f t="shared" si="182"/>
        <v>Transport Freight - HCV3</v>
      </c>
      <c r="D95" s="185" t="s">
        <v>150</v>
      </c>
      <c r="F95" s="235">
        <v>2.7114063478211299</v>
      </c>
      <c r="G95" s="24">
        <v>2.9</v>
      </c>
      <c r="H95" s="24">
        <v>3.0305969254191498</v>
      </c>
      <c r="I95" s="24">
        <f t="shared" ref="H95:N101" si="192">I52/H52*H95</f>
        <v>3.0683203541290669</v>
      </c>
      <c r="J95" s="24">
        <f t="shared" si="192"/>
        <v>2.8914666816048276</v>
      </c>
      <c r="K95" s="24">
        <f t="shared" si="192"/>
        <v>2.9628388993511483</v>
      </c>
      <c r="L95" s="24">
        <f t="shared" si="192"/>
        <v>2.9710068524366524</v>
      </c>
      <c r="M95" s="24">
        <f t="shared" si="192"/>
        <v>3.3021336675417237</v>
      </c>
      <c r="N95" s="24">
        <f t="shared" si="192"/>
        <v>3.6854714046438004</v>
      </c>
      <c r="P95" s="10">
        <f t="shared" si="184"/>
        <v>2.8572570196131579</v>
      </c>
      <c r="Q95" s="10">
        <f t="shared" si="184"/>
        <v>2.9460165108749248</v>
      </c>
      <c r="R95" s="10">
        <f t="shared" si="184"/>
        <v>2.7762152023091149</v>
      </c>
      <c r="S95" s="10">
        <f t="shared" si="184"/>
        <v>2.8449397322189034</v>
      </c>
      <c r="T95" s="10">
        <f t="shared" si="184"/>
        <v>3.5657312093430726</v>
      </c>
      <c r="U95" s="10">
        <f t="shared" si="184"/>
        <v>4.6625196185078313</v>
      </c>
      <c r="V95" s="10">
        <f t="shared" si="184"/>
        <v>6.1220961096286519</v>
      </c>
      <c r="W95" s="285"/>
      <c r="X95" s="10">
        <f t="shared" si="185"/>
        <v>2.8572570196131579</v>
      </c>
      <c r="Y95" s="10">
        <f t="shared" si="186"/>
        <v>2.9460165108749248</v>
      </c>
      <c r="Z95" s="10">
        <f t="shared" si="187"/>
        <v>2.7762152023091149</v>
      </c>
      <c r="AA95" s="10">
        <f t="shared" si="188"/>
        <v>2.8449397322189034</v>
      </c>
      <c r="AB95" s="10">
        <f t="shared" ref="AB95:AD95" si="193">AB79/AB66</f>
        <v>2.8525849674744586</v>
      </c>
      <c r="AC95" s="10">
        <f t="shared" si="193"/>
        <v>3.1705133405853254</v>
      </c>
      <c r="AD95" s="10">
        <f t="shared" si="193"/>
        <v>3.5385715513653611</v>
      </c>
    </row>
    <row r="96" spans="1:46">
      <c r="A96" s="185" t="s">
        <v>16</v>
      </c>
      <c r="B96" s="186" t="str">
        <f>'[2]TS BYDem'!D23</f>
        <v>TFHCV4</v>
      </c>
      <c r="C96" s="186" t="str">
        <f t="shared" si="182"/>
        <v>Transport Freight - HCV4</v>
      </c>
      <c r="D96" s="185" t="s">
        <v>150</v>
      </c>
      <c r="F96" s="235">
        <v>0.57023972229676601</v>
      </c>
      <c r="G96" s="24">
        <v>0.53653175775760331</v>
      </c>
      <c r="H96" s="24">
        <v>0.54380700000000004</v>
      </c>
      <c r="I96" s="24">
        <f t="shared" si="192"/>
        <v>0.55057605081780769</v>
      </c>
      <c r="J96" s="24">
        <f t="shared" si="192"/>
        <v>0.51884162111264742</v>
      </c>
      <c r="K96" s="24">
        <f t="shared" si="192"/>
        <v>0.53164857385863329</v>
      </c>
      <c r="L96" s="24">
        <f t="shared" si="192"/>
        <v>0.5331142224331149</v>
      </c>
      <c r="M96" s="24">
        <f t="shared" si="192"/>
        <v>0.59253125622982783</v>
      </c>
      <c r="N96" s="24">
        <f t="shared" si="192"/>
        <v>0.6613169608056475</v>
      </c>
      <c r="P96" s="10">
        <f t="shared" si="184"/>
        <v>0.60091378435548981</v>
      </c>
      <c r="Q96" s="10">
        <f t="shared" si="184"/>
        <v>0.61958091910236579</v>
      </c>
      <c r="R96" s="10">
        <f t="shared" si="184"/>
        <v>0.58386976458655349</v>
      </c>
      <c r="S96" s="10">
        <f t="shared" si="184"/>
        <v>0.59832331813902118</v>
      </c>
      <c r="T96" s="10">
        <f t="shared" si="184"/>
        <v>0.74991399803820291</v>
      </c>
      <c r="U96" s="10">
        <f t="shared" si="184"/>
        <v>0.9805811270589111</v>
      </c>
      <c r="V96" s="10">
        <f t="shared" si="184"/>
        <v>1.2875467331682511</v>
      </c>
      <c r="W96" s="285"/>
      <c r="X96" s="10">
        <f t="shared" si="185"/>
        <v>0.60091378435548981</v>
      </c>
      <c r="Y96" s="10">
        <f t="shared" si="186"/>
        <v>0.61958091910236579</v>
      </c>
      <c r="Z96" s="10">
        <f t="shared" si="187"/>
        <v>0.58386976458655349</v>
      </c>
      <c r="AA96" s="10">
        <f t="shared" si="188"/>
        <v>0.59832331813902118</v>
      </c>
      <c r="AB96" s="10">
        <f t="shared" ref="AB96:AD96" si="194">AB80/AB67</f>
        <v>0.59993119843056231</v>
      </c>
      <c r="AC96" s="10">
        <f t="shared" si="194"/>
        <v>0.66679516640005954</v>
      </c>
      <c r="AD96" s="10">
        <f t="shared" si="194"/>
        <v>0.74420201177124901</v>
      </c>
    </row>
    <row r="97" spans="1:78">
      <c r="A97" s="185" t="s">
        <v>16</v>
      </c>
      <c r="B97" s="186" t="str">
        <f>'[2]TS BYDem'!D24</f>
        <v>TFHCV5</v>
      </c>
      <c r="C97" s="186" t="str">
        <f t="shared" si="182"/>
        <v>Transport Freight - HCV5</v>
      </c>
      <c r="D97" s="185" t="s">
        <v>150</v>
      </c>
      <c r="F97" s="235">
        <v>0.27326501935541303</v>
      </c>
      <c r="G97" s="24">
        <v>0.28568357599999999</v>
      </c>
      <c r="H97" s="24">
        <v>0.289557377</v>
      </c>
      <c r="I97" s="24">
        <f t="shared" si="192"/>
        <v>0.29316164947090256</v>
      </c>
      <c r="J97" s="24">
        <f t="shared" si="192"/>
        <v>0.27626422404971984</v>
      </c>
      <c r="K97" s="24">
        <f t="shared" si="192"/>
        <v>0.2830834588968083</v>
      </c>
      <c r="L97" s="24">
        <f t="shared" si="192"/>
        <v>0.28386386326238411</v>
      </c>
      <c r="M97" s="24">
        <f t="shared" si="192"/>
        <v>0.3155012648686461</v>
      </c>
      <c r="N97" s="24">
        <f t="shared" si="192"/>
        <v>0.35212714168169051</v>
      </c>
      <c r="P97" s="10">
        <f t="shared" si="184"/>
        <v>0.28796436041223267</v>
      </c>
      <c r="Q97" s="10">
        <f t="shared" si="184"/>
        <v>0.29690985252451396</v>
      </c>
      <c r="R97" s="10">
        <f t="shared" si="184"/>
        <v>0.27979668248672235</v>
      </c>
      <c r="S97" s="10">
        <f t="shared" si="184"/>
        <v>0.28672298108858318</v>
      </c>
      <c r="T97" s="10">
        <f t="shared" si="184"/>
        <v>0.35936686831184445</v>
      </c>
      <c r="U97" s="10">
        <f t="shared" si="184"/>
        <v>0.46990504201644195</v>
      </c>
      <c r="V97" s="10">
        <f t="shared" si="184"/>
        <v>0.6170062680710876</v>
      </c>
      <c r="W97" s="285"/>
      <c r="X97" s="10">
        <f t="shared" si="185"/>
        <v>0.28796436041223267</v>
      </c>
      <c r="Y97" s="10">
        <f t="shared" si="186"/>
        <v>0.29690985252451396</v>
      </c>
      <c r="Z97" s="10">
        <f t="shared" si="187"/>
        <v>0.27979668248672235</v>
      </c>
      <c r="AA97" s="10">
        <f t="shared" si="188"/>
        <v>0.28672298108858318</v>
      </c>
      <c r="AB97" s="10">
        <f t="shared" ref="AB97:AD97" si="195">AB81/AB68</f>
        <v>0.2874934946494756</v>
      </c>
      <c r="AC97" s="10">
        <f t="shared" si="195"/>
        <v>0.3195354285711805</v>
      </c>
      <c r="AD97" s="10">
        <f t="shared" si="195"/>
        <v>0.3566296229450886</v>
      </c>
    </row>
    <row r="98" spans="1:78">
      <c r="A98" s="185" t="s">
        <v>16</v>
      </c>
      <c r="B98" s="186" t="str">
        <f>'[2]TS BYDem'!D25</f>
        <v>TFHCV6</v>
      </c>
      <c r="C98" s="186" t="str">
        <f t="shared" si="182"/>
        <v>Transport Freight - HCV6</v>
      </c>
      <c r="D98" s="185" t="s">
        <v>150</v>
      </c>
      <c r="F98" s="235">
        <v>5.0361375113209599</v>
      </c>
      <c r="G98" s="24">
        <v>6.01</v>
      </c>
      <c r="H98" s="343">
        <f t="shared" si="192"/>
        <v>6.1205193840660259</v>
      </c>
      <c r="I98" s="24">
        <f t="shared" si="192"/>
        <v>6.1967046974991353</v>
      </c>
      <c r="J98" s="24">
        <f t="shared" si="192"/>
        <v>5.8395353485339427</v>
      </c>
      <c r="K98" s="24">
        <f t="shared" si="192"/>
        <v>5.9836769328324619</v>
      </c>
      <c r="L98" s="24">
        <f t="shared" si="192"/>
        <v>6.0001727309931017</v>
      </c>
      <c r="M98" s="24">
        <f t="shared" si="192"/>
        <v>6.668908343253495</v>
      </c>
      <c r="N98" s="24">
        <f t="shared" si="192"/>
        <v>7.4430878558433351</v>
      </c>
      <c r="P98" s="10">
        <f t="shared" si="184"/>
        <v>5.3070390085655363</v>
      </c>
      <c r="Q98" s="10">
        <f t="shared" si="184"/>
        <v>5.4718999501165362</v>
      </c>
      <c r="R98" s="10">
        <f t="shared" si="184"/>
        <v>5.1565127931059873</v>
      </c>
      <c r="S98" s="10">
        <f t="shared" si="184"/>
        <v>5.2841610090603073</v>
      </c>
      <c r="T98" s="10">
        <f t="shared" si="184"/>
        <v>6.6229514853393514</v>
      </c>
      <c r="U98" s="10">
        <f t="shared" si="184"/>
        <v>8.6601146917379044</v>
      </c>
      <c r="V98" s="10">
        <f t="shared" si="184"/>
        <v>11.37111664962692</v>
      </c>
      <c r="W98" s="285"/>
      <c r="X98" s="10">
        <f t="shared" si="185"/>
        <v>5.3070390085655363</v>
      </c>
      <c r="Y98" s="10">
        <f t="shared" si="186"/>
        <v>5.4718999501165362</v>
      </c>
      <c r="Z98" s="10">
        <f t="shared" si="187"/>
        <v>5.1565127931059873</v>
      </c>
      <c r="AA98" s="10">
        <f t="shared" si="188"/>
        <v>5.2841610090603073</v>
      </c>
      <c r="AB98" s="10">
        <f t="shared" ref="AB98:AD98" si="196">AB82/AB69</f>
        <v>5.2983611882714818</v>
      </c>
      <c r="AC98" s="10">
        <f t="shared" si="196"/>
        <v>5.8888779903817747</v>
      </c>
      <c r="AD98" s="10">
        <f t="shared" si="196"/>
        <v>6.572505423484361</v>
      </c>
    </row>
    <row r="99" spans="1:78">
      <c r="A99" s="185" t="s">
        <v>16</v>
      </c>
      <c r="B99" s="186" t="str">
        <f>'[2]TS BYDem'!D26</f>
        <v>TFHCV7</v>
      </c>
      <c r="C99" s="186" t="str">
        <f t="shared" si="182"/>
        <v>Transport Freight - HCV7</v>
      </c>
      <c r="D99" s="185" t="s">
        <v>150</v>
      </c>
      <c r="F99" s="235">
        <v>1.5653068685251901</v>
      </c>
      <c r="G99" s="24">
        <v>1.7</v>
      </c>
      <c r="H99" s="24">
        <v>1.78</v>
      </c>
      <c r="I99" s="24">
        <f t="shared" si="192"/>
        <v>1.802156593158414</v>
      </c>
      <c r="J99" s="24">
        <f t="shared" si="192"/>
        <v>1.6982828201558868</v>
      </c>
      <c r="K99" s="24">
        <f t="shared" si="192"/>
        <v>1.7402027952350143</v>
      </c>
      <c r="L99" s="24">
        <f t="shared" si="192"/>
        <v>1.745000185600672</v>
      </c>
      <c r="M99" s="24">
        <f t="shared" si="192"/>
        <v>1.9394852145873329</v>
      </c>
      <c r="N99" s="24">
        <f t="shared" si="192"/>
        <v>2.1646359650281308</v>
      </c>
      <c r="P99" s="10">
        <f t="shared" si="184"/>
        <v>1.6495071059844466</v>
      </c>
      <c r="Q99" s="10">
        <f t="shared" si="184"/>
        <v>1.7007483525908407</v>
      </c>
      <c r="R99" s="10">
        <f t="shared" si="184"/>
        <v>1.602721306664576</v>
      </c>
      <c r="S99" s="10">
        <f t="shared" si="184"/>
        <v>1.64239628153155</v>
      </c>
      <c r="T99" s="10">
        <f t="shared" si="184"/>
        <v>2.0585123870439319</v>
      </c>
      <c r="U99" s="10">
        <f t="shared" si="184"/>
        <v>2.6916931832621129</v>
      </c>
      <c r="V99" s="10">
        <f t="shared" si="184"/>
        <v>3.5343131426515555</v>
      </c>
      <c r="W99" s="285"/>
      <c r="X99" s="10">
        <f t="shared" si="185"/>
        <v>1.6495071059844466</v>
      </c>
      <c r="Y99" s="10">
        <f t="shared" si="186"/>
        <v>1.7007483525908407</v>
      </c>
      <c r="Z99" s="10">
        <f t="shared" si="187"/>
        <v>1.602721306664576</v>
      </c>
      <c r="AA99" s="10">
        <f t="shared" si="188"/>
        <v>1.64239628153155</v>
      </c>
      <c r="AB99" s="10">
        <f t="shared" ref="AB99:AD99" si="197">AB83/AB70</f>
        <v>1.6468099096351456</v>
      </c>
      <c r="AC99" s="10">
        <f t="shared" si="197"/>
        <v>1.8303513646182368</v>
      </c>
      <c r="AD99" s="10">
        <f t="shared" si="197"/>
        <v>2.0428329964525989</v>
      </c>
    </row>
    <row r="100" spans="1:78">
      <c r="A100" s="185" t="s">
        <v>16</v>
      </c>
      <c r="B100" s="186" t="str">
        <f>'[2]TS BYDem'!D27</f>
        <v>TFHCV8</v>
      </c>
      <c r="C100" s="186" t="str">
        <f>C21</f>
        <v>Transport Freight - HCV8</v>
      </c>
      <c r="D100" s="185" t="s">
        <v>150</v>
      </c>
      <c r="F100" s="235">
        <v>5.8486156921973897E-2</v>
      </c>
      <c r="G100" s="24">
        <v>7.9893942605822804E-2</v>
      </c>
      <c r="H100" s="24">
        <v>0.102046183451296</v>
      </c>
      <c r="I100" s="24">
        <f t="shared" si="192"/>
        <v>0.10331640579404838</v>
      </c>
      <c r="J100" s="24">
        <f t="shared" si="192"/>
        <v>9.7361393380793235E-2</v>
      </c>
      <c r="K100" s="24">
        <f t="shared" si="192"/>
        <v>9.9764636901691184E-2</v>
      </c>
      <c r="L100" s="24">
        <f t="shared" si="192"/>
        <v>0.10003966801255715</v>
      </c>
      <c r="M100" s="24">
        <f t="shared" si="192"/>
        <v>0.11118936180272759</v>
      </c>
      <c r="N100" s="24">
        <f t="shared" si="192"/>
        <v>0.12409710044524368</v>
      </c>
      <c r="P100" s="10">
        <f t="shared" si="184"/>
        <v>6.1632216266586243E-2</v>
      </c>
      <c r="Q100" s="10">
        <f t="shared" si="184"/>
        <v>6.3546795222419211E-2</v>
      </c>
      <c r="R100" s="10">
        <f t="shared" si="184"/>
        <v>5.9884110731650432E-2</v>
      </c>
      <c r="S100" s="10">
        <f t="shared" si="184"/>
        <v>6.1366527280509939E-2</v>
      </c>
      <c r="T100" s="10">
        <f t="shared" si="184"/>
        <v>7.6914297710782079E-2</v>
      </c>
      <c r="U100" s="10">
        <f t="shared" si="184"/>
        <v>0.10057247755540784</v>
      </c>
      <c r="V100" s="10">
        <f t="shared" si="184"/>
        <v>0.13205614645214669</v>
      </c>
      <c r="W100" s="285"/>
      <c r="X100" s="10">
        <f t="shared" si="185"/>
        <v>6.1632216266586243E-2</v>
      </c>
      <c r="Y100" s="10">
        <f t="shared" si="186"/>
        <v>6.3546795222419211E-2</v>
      </c>
      <c r="Z100" s="10">
        <f t="shared" si="187"/>
        <v>5.9884110731650432E-2</v>
      </c>
      <c r="AA100" s="10">
        <f t="shared" si="188"/>
        <v>6.1366527280509939E-2</v>
      </c>
      <c r="AB100" s="10">
        <f t="shared" ref="AB100:AD100" si="198">AB84/AB71</f>
        <v>6.1531438168625677E-2</v>
      </c>
      <c r="AC100" s="10">
        <f t="shared" si="198"/>
        <v>6.8389284737677331E-2</v>
      </c>
      <c r="AD100" s="10">
        <f t="shared" si="198"/>
        <v>7.6328452649340794E-2</v>
      </c>
    </row>
    <row r="101" spans="1:78">
      <c r="A101" s="185" t="s">
        <v>16</v>
      </c>
      <c r="B101" s="186" t="str">
        <f>'[2]TS BYDem'!D28</f>
        <v>TFHCV9</v>
      </c>
      <c r="C101" s="186" t="str">
        <f>C22</f>
        <v>Transport Freight - HCV9</v>
      </c>
      <c r="D101" s="185" t="s">
        <v>150</v>
      </c>
      <c r="F101" s="235">
        <v>3.9969372950314899E-2</v>
      </c>
      <c r="G101" s="24">
        <v>2.2368931977559604E-2</v>
      </c>
      <c r="H101" s="24">
        <v>2.2670999999999997E-2</v>
      </c>
      <c r="I101" s="24">
        <f t="shared" si="192"/>
        <v>2.2953197822187865E-2</v>
      </c>
      <c r="J101" s="24">
        <f t="shared" si="192"/>
        <v>2.1630207761659609E-2</v>
      </c>
      <c r="K101" s="24">
        <f t="shared" si="192"/>
        <v>2.2164122230771348E-2</v>
      </c>
      <c r="L101" s="24">
        <f t="shared" si="192"/>
        <v>2.2225224274018442E-2</v>
      </c>
      <c r="M101" s="24">
        <f t="shared" si="192"/>
        <v>2.4702286123544609E-2</v>
      </c>
      <c r="N101" s="24">
        <f t="shared" si="192"/>
        <v>2.75699224512094E-2</v>
      </c>
      <c r="P101" s="10">
        <f>P85/P72</f>
        <v>4.2119386319057713E-2</v>
      </c>
      <c r="Q101" s="10">
        <f t="shared" ref="Q101:V101" si="199">Q85/Q72</f>
        <v>4.3427807394332045E-2</v>
      </c>
      <c r="R101" s="10">
        <f t="shared" si="199"/>
        <v>4.0924732989799421E-2</v>
      </c>
      <c r="S101" s="10">
        <f t="shared" si="199"/>
        <v>4.1937814768931041E-2</v>
      </c>
      <c r="T101" s="10">
        <f t="shared" si="199"/>
        <v>5.2563143352282446E-2</v>
      </c>
      <c r="U101" s="10">
        <f t="shared" si="199"/>
        <v>6.8731116481325516E-2</v>
      </c>
      <c r="V101" s="10">
        <f t="shared" si="199"/>
        <v>9.024701990539194E-2</v>
      </c>
      <c r="W101" s="285"/>
      <c r="X101" s="10">
        <f t="shared" si="185"/>
        <v>4.2119386319057713E-2</v>
      </c>
      <c r="Y101" s="10">
        <f t="shared" si="186"/>
        <v>4.3427807394332045E-2</v>
      </c>
      <c r="Z101" s="10">
        <f t="shared" si="187"/>
        <v>4.0924732989799421E-2</v>
      </c>
      <c r="AA101" s="10">
        <f t="shared" si="188"/>
        <v>4.1937814768931041E-2</v>
      </c>
      <c r="AB101" s="10">
        <f t="shared" ref="AB101:AD101" si="200">AB85/AB72</f>
        <v>4.2050514681825968E-2</v>
      </c>
      <c r="AC101" s="10">
        <f t="shared" si="200"/>
        <v>4.673715920730135E-2</v>
      </c>
      <c r="AD101" s="10">
        <f t="shared" si="200"/>
        <v>5.2162777505316546E-2</v>
      </c>
    </row>
    <row r="102" spans="1:78">
      <c r="A102" s="185" t="s">
        <v>16</v>
      </c>
      <c r="B102" s="186" t="str">
        <f>'[2]TS BYDem'!D29</f>
        <v>TFRCO</v>
      </c>
      <c r="C102" s="186" t="str">
        <f>C23</f>
        <v>Transport Freight - Rail Corridor</v>
      </c>
      <c r="D102" s="185" t="s">
        <v>149</v>
      </c>
      <c r="F102" s="235">
        <f>'[2]TS BYDem'!J29</f>
        <v>22</v>
      </c>
      <c r="G102" s="24">
        <f t="shared" ref="G102:H102" si="201">G59</f>
        <v>23.18341346438282</v>
      </c>
      <c r="H102" s="24">
        <f t="shared" si="201"/>
        <v>23.609739017898892</v>
      </c>
      <c r="I102" s="24">
        <f t="shared" ref="I102:N102" si="202">I59</f>
        <v>23.903621816773004</v>
      </c>
      <c r="J102" s="10">
        <f t="shared" si="202"/>
        <v>22.525850653068428</v>
      </c>
      <c r="K102" s="10">
        <f t="shared" si="202"/>
        <v>23.081872940290349</v>
      </c>
      <c r="L102" s="10">
        <f t="shared" si="202"/>
        <v>68.639387240022742</v>
      </c>
      <c r="M102" s="10">
        <f t="shared" si="202"/>
        <v>120.90499243286243</v>
      </c>
      <c r="N102" s="10">
        <f t="shared" si="202"/>
        <v>193.52281514497699</v>
      </c>
      <c r="P102" s="10"/>
      <c r="W102" s="285"/>
    </row>
    <row r="103" spans="1:78">
      <c r="A103" s="185" t="s">
        <v>16</v>
      </c>
      <c r="B103" s="186" t="str">
        <f>'[2]TS BYDem'!D30</f>
        <v>TFROT</v>
      </c>
      <c r="C103" s="186" t="str">
        <f>C24</f>
        <v>Transport Freight - Rail Other</v>
      </c>
      <c r="D103" s="185" t="s">
        <v>149</v>
      </c>
      <c r="F103" s="235">
        <f>'[2]TS BYDem'!J30</f>
        <v>25.1</v>
      </c>
      <c r="G103" s="24">
        <f t="shared" ref="G103:H103" si="203">G47</f>
        <v>26.4501671798186</v>
      </c>
      <c r="H103" s="24">
        <f t="shared" si="203"/>
        <v>26.936565879511939</v>
      </c>
      <c r="I103" s="24">
        <f t="shared" ref="I103:N103" si="204">I47</f>
        <v>27.538730933244871</v>
      </c>
      <c r="J103" s="10">
        <f t="shared" si="204"/>
        <v>25.699947790546275</v>
      </c>
      <c r="K103" s="10">
        <f t="shared" si="204"/>
        <v>26.592015771098485</v>
      </c>
      <c r="L103" s="10">
        <f t="shared" si="204"/>
        <v>33.331655786844742</v>
      </c>
      <c r="M103" s="10">
        <f t="shared" si="204"/>
        <v>43.985434005888429</v>
      </c>
      <c r="N103" s="10">
        <f t="shared" si="204"/>
        <v>58.255347001877944</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81.711261480059846</v>
      </c>
      <c r="L104" s="10">
        <f>J104*(1+(J25+L25)/2*((L8/J8)^(1/(L$4-J$4))-1))^(L$4-J$4)</f>
        <v>89.677086027947979</v>
      </c>
      <c r="M104" s="10">
        <f>L104*(1+(L25+M25)/2*((M8/L8)^(1/(M$4-L$4))-1))^(M$4-L$4)</f>
        <v>113.53314219166836</v>
      </c>
      <c r="N104" s="10">
        <f>M104*(1+(M25+N25)/2*((N8/M8)^(1/(N$4-M$4))-1))^(N$4-M$4)</f>
        <v>141.30104731988612</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614</v>
      </c>
      <c r="J106" s="118" t="s">
        <v>645</v>
      </c>
      <c r="K106" s="118" t="s">
        <v>646</v>
      </c>
      <c r="L106" s="119" t="s">
        <v>25</v>
      </c>
      <c r="M106" s="185">
        <v>2012</v>
      </c>
      <c r="N106" s="185">
        <f t="shared" ref="N106:AY106" si="205">1+M106</f>
        <v>2013</v>
      </c>
      <c r="O106" s="185">
        <f t="shared" si="205"/>
        <v>2014</v>
      </c>
      <c r="P106" s="185">
        <f t="shared" si="205"/>
        <v>2015</v>
      </c>
      <c r="Q106" s="185">
        <f t="shared" si="205"/>
        <v>2016</v>
      </c>
      <c r="R106" s="185">
        <f t="shared" si="205"/>
        <v>2017</v>
      </c>
      <c r="S106" s="185">
        <f t="shared" si="205"/>
        <v>2018</v>
      </c>
      <c r="T106" s="185">
        <f t="shared" si="205"/>
        <v>2019</v>
      </c>
      <c r="U106" s="185">
        <f t="shared" si="205"/>
        <v>2020</v>
      </c>
      <c r="V106" s="185">
        <f t="shared" si="205"/>
        <v>2021</v>
      </c>
      <c r="W106" s="185">
        <f t="shared" si="205"/>
        <v>2022</v>
      </c>
      <c r="X106" s="185">
        <f t="shared" si="205"/>
        <v>2023</v>
      </c>
      <c r="Y106" s="185">
        <f t="shared" si="205"/>
        <v>2024</v>
      </c>
      <c r="Z106" s="185">
        <f t="shared" si="205"/>
        <v>2025</v>
      </c>
      <c r="AA106" s="185">
        <f t="shared" si="205"/>
        <v>2026</v>
      </c>
      <c r="AB106" s="185">
        <f t="shared" si="205"/>
        <v>2027</v>
      </c>
      <c r="AC106" s="185">
        <f t="shared" si="205"/>
        <v>2028</v>
      </c>
      <c r="AD106" s="185">
        <f t="shared" si="205"/>
        <v>2029</v>
      </c>
      <c r="AE106" s="185">
        <f t="shared" si="205"/>
        <v>2030</v>
      </c>
      <c r="AF106" s="185">
        <f t="shared" si="205"/>
        <v>2031</v>
      </c>
      <c r="AG106" s="185">
        <f t="shared" si="205"/>
        <v>2032</v>
      </c>
      <c r="AH106" s="185">
        <f t="shared" si="205"/>
        <v>2033</v>
      </c>
      <c r="AI106" s="185">
        <f t="shared" si="205"/>
        <v>2034</v>
      </c>
      <c r="AJ106" s="185">
        <f t="shared" si="205"/>
        <v>2035</v>
      </c>
      <c r="AK106" s="185">
        <f t="shared" si="205"/>
        <v>2036</v>
      </c>
      <c r="AL106" s="185">
        <f t="shared" si="205"/>
        <v>2037</v>
      </c>
      <c r="AM106" s="185">
        <f t="shared" si="205"/>
        <v>2038</v>
      </c>
      <c r="AN106" s="185">
        <f t="shared" si="205"/>
        <v>2039</v>
      </c>
      <c r="AO106" s="185">
        <f t="shared" si="205"/>
        <v>2040</v>
      </c>
      <c r="AP106" s="185">
        <f t="shared" si="205"/>
        <v>2041</v>
      </c>
      <c r="AQ106" s="185">
        <f t="shared" si="205"/>
        <v>2042</v>
      </c>
      <c r="AR106" s="185">
        <f t="shared" si="205"/>
        <v>2043</v>
      </c>
      <c r="AS106" s="185">
        <f t="shared" si="205"/>
        <v>2044</v>
      </c>
      <c r="AT106" s="185">
        <f t="shared" si="205"/>
        <v>2045</v>
      </c>
      <c r="AU106" s="185">
        <f t="shared" si="205"/>
        <v>2046</v>
      </c>
      <c r="AV106" s="185">
        <f t="shared" si="205"/>
        <v>2047</v>
      </c>
      <c r="AW106" s="185">
        <f t="shared" si="205"/>
        <v>2048</v>
      </c>
      <c r="AX106" s="185">
        <f t="shared" si="205"/>
        <v>2049</v>
      </c>
      <c r="AY106" s="185">
        <f t="shared" si="205"/>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06">MATCH(M$106,$D$107:$L$107,$C107)</f>
        <v>1</v>
      </c>
      <c r="N107" s="191">
        <f t="shared" si="206"/>
        <v>1</v>
      </c>
      <c r="O107" s="191">
        <f t="shared" si="206"/>
        <v>1</v>
      </c>
      <c r="P107" s="191">
        <f t="shared" si="206"/>
        <v>2</v>
      </c>
      <c r="Q107" s="191">
        <f t="shared" si="206"/>
        <v>2</v>
      </c>
      <c r="R107" s="191">
        <f t="shared" si="206"/>
        <v>3</v>
      </c>
      <c r="S107" s="191">
        <f t="shared" si="206"/>
        <v>3</v>
      </c>
      <c r="T107" s="191">
        <f t="shared" si="206"/>
        <v>4</v>
      </c>
      <c r="U107" s="191">
        <f t="shared" si="206"/>
        <v>5</v>
      </c>
      <c r="V107" s="191">
        <f t="shared" si="206"/>
        <v>6</v>
      </c>
      <c r="W107" s="191">
        <f t="shared" ref="W107:AF108" si="207">MATCH(W$106,$D$107:$L$107,$C107)</f>
        <v>6</v>
      </c>
      <c r="X107" s="191">
        <f t="shared" si="207"/>
        <v>6</v>
      </c>
      <c r="Y107" s="191">
        <f t="shared" si="207"/>
        <v>6</v>
      </c>
      <c r="Z107" s="191">
        <f t="shared" si="207"/>
        <v>6</v>
      </c>
      <c r="AA107" s="191">
        <f t="shared" si="207"/>
        <v>6</v>
      </c>
      <c r="AB107" s="191">
        <f t="shared" si="207"/>
        <v>6</v>
      </c>
      <c r="AC107" s="191">
        <f t="shared" si="207"/>
        <v>6</v>
      </c>
      <c r="AD107" s="191">
        <f t="shared" si="207"/>
        <v>6</v>
      </c>
      <c r="AE107" s="191">
        <f t="shared" si="207"/>
        <v>7</v>
      </c>
      <c r="AF107" s="191">
        <f t="shared" si="207"/>
        <v>7</v>
      </c>
      <c r="AG107" s="191">
        <f t="shared" ref="AG107:AP108" si="208">MATCH(AG$106,$D$107:$L$107,$C107)</f>
        <v>7</v>
      </c>
      <c r="AH107" s="191">
        <f t="shared" si="208"/>
        <v>7</v>
      </c>
      <c r="AI107" s="191">
        <f t="shared" si="208"/>
        <v>7</v>
      </c>
      <c r="AJ107" s="191">
        <f t="shared" si="208"/>
        <v>7</v>
      </c>
      <c r="AK107" s="191">
        <f t="shared" si="208"/>
        <v>7</v>
      </c>
      <c r="AL107" s="191">
        <f t="shared" si="208"/>
        <v>7</v>
      </c>
      <c r="AM107" s="191">
        <f t="shared" si="208"/>
        <v>7</v>
      </c>
      <c r="AN107" s="191">
        <f t="shared" si="208"/>
        <v>7</v>
      </c>
      <c r="AO107" s="191">
        <f t="shared" si="208"/>
        <v>8</v>
      </c>
      <c r="AP107" s="191">
        <f t="shared" si="208"/>
        <v>8</v>
      </c>
      <c r="AQ107" s="191">
        <f t="shared" ref="AQ107:BA108" si="209">MATCH(AQ$106,$D$107:$L$107,$C107)</f>
        <v>8</v>
      </c>
      <c r="AR107" s="191">
        <f t="shared" si="209"/>
        <v>8</v>
      </c>
      <c r="AS107" s="191">
        <f t="shared" si="209"/>
        <v>8</v>
      </c>
      <c r="AT107" s="191">
        <f t="shared" si="209"/>
        <v>8</v>
      </c>
      <c r="AU107" s="191">
        <f t="shared" si="209"/>
        <v>8</v>
      </c>
      <c r="AV107" s="191">
        <f t="shared" si="209"/>
        <v>8</v>
      </c>
      <c r="AW107" s="191">
        <f t="shared" si="209"/>
        <v>8</v>
      </c>
      <c r="AX107" s="191">
        <f t="shared" si="209"/>
        <v>8</v>
      </c>
      <c r="AY107" s="191">
        <f t="shared" si="209"/>
        <v>9</v>
      </c>
      <c r="AZ107" s="191">
        <f t="shared" si="209"/>
        <v>9</v>
      </c>
      <c r="BA107" s="191">
        <f t="shared" si="209"/>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06"/>
        <v>1</v>
      </c>
      <c r="N108" s="40" t="e">
        <f t="shared" si="206"/>
        <v>#N/A</v>
      </c>
      <c r="O108" s="40" t="e">
        <f t="shared" si="206"/>
        <v>#N/A</v>
      </c>
      <c r="P108" s="40">
        <f t="shared" si="206"/>
        <v>2</v>
      </c>
      <c r="Q108" s="40" t="e">
        <f t="shared" si="206"/>
        <v>#N/A</v>
      </c>
      <c r="R108" s="40">
        <f t="shared" si="206"/>
        <v>3</v>
      </c>
      <c r="S108" s="40" t="e">
        <f t="shared" si="206"/>
        <v>#N/A</v>
      </c>
      <c r="T108" s="40">
        <f t="shared" si="206"/>
        <v>4</v>
      </c>
      <c r="U108" s="40">
        <f t="shared" si="206"/>
        <v>5</v>
      </c>
      <c r="V108" s="40">
        <f t="shared" si="206"/>
        <v>6</v>
      </c>
      <c r="W108" s="40" t="e">
        <f t="shared" si="207"/>
        <v>#N/A</v>
      </c>
      <c r="X108" s="40" t="e">
        <f t="shared" si="207"/>
        <v>#N/A</v>
      </c>
      <c r="Y108" s="40" t="e">
        <f t="shared" si="207"/>
        <v>#N/A</v>
      </c>
      <c r="Z108" s="40" t="e">
        <f t="shared" si="207"/>
        <v>#N/A</v>
      </c>
      <c r="AA108" s="40" t="e">
        <f t="shared" si="207"/>
        <v>#N/A</v>
      </c>
      <c r="AB108" s="40" t="e">
        <f t="shared" si="207"/>
        <v>#N/A</v>
      </c>
      <c r="AC108" s="40" t="e">
        <f t="shared" si="207"/>
        <v>#N/A</v>
      </c>
      <c r="AD108" s="40" t="e">
        <f t="shared" si="207"/>
        <v>#N/A</v>
      </c>
      <c r="AE108" s="40">
        <f t="shared" si="207"/>
        <v>7</v>
      </c>
      <c r="AF108" s="40" t="e">
        <f t="shared" si="207"/>
        <v>#N/A</v>
      </c>
      <c r="AG108" s="40" t="e">
        <f t="shared" si="208"/>
        <v>#N/A</v>
      </c>
      <c r="AH108" s="40" t="e">
        <f t="shared" si="208"/>
        <v>#N/A</v>
      </c>
      <c r="AI108" s="40" t="e">
        <f t="shared" si="208"/>
        <v>#N/A</v>
      </c>
      <c r="AJ108" s="40" t="e">
        <f t="shared" si="208"/>
        <v>#N/A</v>
      </c>
      <c r="AK108" s="40" t="e">
        <f t="shared" si="208"/>
        <v>#N/A</v>
      </c>
      <c r="AL108" s="40" t="e">
        <f t="shared" si="208"/>
        <v>#N/A</v>
      </c>
      <c r="AM108" s="40" t="e">
        <f t="shared" si="208"/>
        <v>#N/A</v>
      </c>
      <c r="AN108" s="40" t="e">
        <f t="shared" si="208"/>
        <v>#N/A</v>
      </c>
      <c r="AO108" s="40">
        <f t="shared" si="208"/>
        <v>8</v>
      </c>
      <c r="AP108" s="40" t="e">
        <f t="shared" si="208"/>
        <v>#N/A</v>
      </c>
      <c r="AQ108" s="40" t="e">
        <f t="shared" si="209"/>
        <v>#N/A</v>
      </c>
      <c r="AR108" s="40" t="e">
        <f t="shared" si="209"/>
        <v>#N/A</v>
      </c>
      <c r="AS108" s="40" t="e">
        <f t="shared" si="209"/>
        <v>#N/A</v>
      </c>
      <c r="AT108" s="40" t="e">
        <f t="shared" si="209"/>
        <v>#N/A</v>
      </c>
      <c r="AU108" s="40" t="e">
        <f t="shared" si="209"/>
        <v>#N/A</v>
      </c>
      <c r="AV108" s="40" t="e">
        <f t="shared" si="209"/>
        <v>#N/A</v>
      </c>
      <c r="AW108" s="40" t="e">
        <f t="shared" si="209"/>
        <v>#N/A</v>
      </c>
      <c r="AX108" s="40" t="e">
        <f t="shared" si="209"/>
        <v>#N/A</v>
      </c>
      <c r="AY108" s="40">
        <f t="shared" si="209"/>
        <v>9</v>
      </c>
      <c r="AZ108" s="40" t="e">
        <f t="shared" si="209"/>
        <v>#N/A</v>
      </c>
      <c r="BA108" s="40" t="e">
        <f t="shared" si="209"/>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0">MATCH(M$106,$D$108:$L$108,$C109)</f>
        <v>9</v>
      </c>
      <c r="N109" s="40">
        <f t="shared" si="210"/>
        <v>8</v>
      </c>
      <c r="O109" s="40">
        <f t="shared" si="210"/>
        <v>8</v>
      </c>
      <c r="P109" s="40">
        <f t="shared" si="210"/>
        <v>8</v>
      </c>
      <c r="Q109" s="40">
        <f t="shared" si="210"/>
        <v>7</v>
      </c>
      <c r="R109" s="40">
        <f t="shared" si="210"/>
        <v>7</v>
      </c>
      <c r="S109" s="40">
        <f t="shared" si="210"/>
        <v>6</v>
      </c>
      <c r="T109" s="40">
        <f t="shared" si="210"/>
        <v>6</v>
      </c>
      <c r="U109" s="40">
        <f t="shared" si="210"/>
        <v>5</v>
      </c>
      <c r="V109" s="40">
        <f t="shared" si="210"/>
        <v>4</v>
      </c>
      <c r="W109" s="40">
        <f t="shared" si="210"/>
        <v>3</v>
      </c>
      <c r="X109" s="40">
        <f t="shared" si="210"/>
        <v>3</v>
      </c>
      <c r="Y109" s="40">
        <f t="shared" si="210"/>
        <v>3</v>
      </c>
      <c r="Z109" s="40">
        <f t="shared" si="210"/>
        <v>3</v>
      </c>
      <c r="AA109" s="40">
        <f t="shared" si="210"/>
        <v>3</v>
      </c>
      <c r="AB109" s="40">
        <f t="shared" si="210"/>
        <v>3</v>
      </c>
      <c r="AC109" s="40">
        <f t="shared" si="210"/>
        <v>3</v>
      </c>
      <c r="AD109" s="40">
        <f t="shared" si="210"/>
        <v>3</v>
      </c>
      <c r="AE109" s="40">
        <f t="shared" si="210"/>
        <v>3</v>
      </c>
      <c r="AF109" s="40">
        <f t="shared" si="210"/>
        <v>2</v>
      </c>
      <c r="AG109" s="40">
        <f t="shared" si="210"/>
        <v>2</v>
      </c>
      <c r="AH109" s="40">
        <f t="shared" si="210"/>
        <v>2</v>
      </c>
      <c r="AI109" s="40">
        <f t="shared" si="210"/>
        <v>2</v>
      </c>
      <c r="AJ109" s="40">
        <f t="shared" si="210"/>
        <v>2</v>
      </c>
      <c r="AK109" s="40">
        <f t="shared" si="210"/>
        <v>2</v>
      </c>
      <c r="AL109" s="40">
        <f t="shared" si="210"/>
        <v>2</v>
      </c>
      <c r="AM109" s="40">
        <f t="shared" si="210"/>
        <v>2</v>
      </c>
      <c r="AN109" s="40">
        <f t="shared" si="210"/>
        <v>2</v>
      </c>
      <c r="AO109" s="40">
        <f t="shared" si="210"/>
        <v>2</v>
      </c>
      <c r="AP109" s="40">
        <f t="shared" si="210"/>
        <v>1</v>
      </c>
      <c r="AQ109" s="40">
        <f t="shared" si="210"/>
        <v>1</v>
      </c>
      <c r="AR109" s="40">
        <f t="shared" si="210"/>
        <v>1</v>
      </c>
      <c r="AS109" s="40">
        <f t="shared" si="210"/>
        <v>1</v>
      </c>
      <c r="AT109" s="40">
        <f t="shared" si="210"/>
        <v>1</v>
      </c>
      <c r="AU109" s="40">
        <f t="shared" si="210"/>
        <v>1</v>
      </c>
      <c r="AV109" s="40">
        <f t="shared" si="210"/>
        <v>1</v>
      </c>
      <c r="AW109" s="40">
        <f t="shared" si="210"/>
        <v>1</v>
      </c>
      <c r="AX109" s="40">
        <f t="shared" si="210"/>
        <v>1</v>
      </c>
      <c r="AY109" s="40">
        <f t="shared" si="210"/>
        <v>1</v>
      </c>
      <c r="AZ109" s="40" t="e">
        <f t="shared" si="210"/>
        <v>#N/A</v>
      </c>
      <c r="BA109" s="40" t="e">
        <f t="shared" si="210"/>
        <v>#N/A</v>
      </c>
    </row>
    <row r="110" spans="1:78" s="117" customFormat="1">
      <c r="A110" s="116" t="s">
        <v>16</v>
      </c>
      <c r="B110" s="117" t="s">
        <v>394</v>
      </c>
      <c r="L110" s="122"/>
      <c r="M110" s="189">
        <f t="shared" ref="M110:BA110" si="211">IF(ISNA(M107),-1,IF(ISNA(M109),99,IF(ISNA(M108),M107,0)))</f>
        <v>0</v>
      </c>
      <c r="N110" s="189">
        <f t="shared" si="211"/>
        <v>1</v>
      </c>
      <c r="O110" s="189">
        <f t="shared" si="211"/>
        <v>1</v>
      </c>
      <c r="P110" s="189">
        <f t="shared" si="211"/>
        <v>0</v>
      </c>
      <c r="Q110" s="189">
        <f t="shared" si="211"/>
        <v>2</v>
      </c>
      <c r="R110" s="189">
        <f t="shared" si="211"/>
        <v>0</v>
      </c>
      <c r="S110" s="189">
        <f t="shared" si="211"/>
        <v>3</v>
      </c>
      <c r="T110" s="189">
        <f t="shared" si="211"/>
        <v>0</v>
      </c>
      <c r="U110" s="189">
        <f t="shared" si="211"/>
        <v>0</v>
      </c>
      <c r="V110" s="189">
        <f t="shared" si="211"/>
        <v>0</v>
      </c>
      <c r="W110" s="189">
        <f t="shared" si="211"/>
        <v>6</v>
      </c>
      <c r="X110" s="189">
        <f t="shared" si="211"/>
        <v>6</v>
      </c>
      <c r="Y110" s="189">
        <f t="shared" si="211"/>
        <v>6</v>
      </c>
      <c r="Z110" s="189">
        <f t="shared" si="211"/>
        <v>6</v>
      </c>
      <c r="AA110" s="189">
        <f t="shared" si="211"/>
        <v>6</v>
      </c>
      <c r="AB110" s="189">
        <f t="shared" si="211"/>
        <v>6</v>
      </c>
      <c r="AC110" s="189">
        <f t="shared" si="211"/>
        <v>6</v>
      </c>
      <c r="AD110" s="189">
        <f t="shared" si="211"/>
        <v>6</v>
      </c>
      <c r="AE110" s="189">
        <f t="shared" si="211"/>
        <v>0</v>
      </c>
      <c r="AF110" s="189">
        <f t="shared" si="211"/>
        <v>7</v>
      </c>
      <c r="AG110" s="189">
        <f t="shared" si="211"/>
        <v>7</v>
      </c>
      <c r="AH110" s="189">
        <f t="shared" si="211"/>
        <v>7</v>
      </c>
      <c r="AI110" s="189">
        <f t="shared" si="211"/>
        <v>7</v>
      </c>
      <c r="AJ110" s="189">
        <f t="shared" si="211"/>
        <v>7</v>
      </c>
      <c r="AK110" s="189">
        <f t="shared" si="211"/>
        <v>7</v>
      </c>
      <c r="AL110" s="189">
        <f t="shared" si="211"/>
        <v>7</v>
      </c>
      <c r="AM110" s="189">
        <f t="shared" si="211"/>
        <v>7</v>
      </c>
      <c r="AN110" s="189">
        <f t="shared" si="211"/>
        <v>7</v>
      </c>
      <c r="AO110" s="189">
        <f t="shared" si="211"/>
        <v>0</v>
      </c>
      <c r="AP110" s="189">
        <f t="shared" si="211"/>
        <v>8</v>
      </c>
      <c r="AQ110" s="189">
        <f t="shared" si="211"/>
        <v>8</v>
      </c>
      <c r="AR110" s="189">
        <f t="shared" si="211"/>
        <v>8</v>
      </c>
      <c r="AS110" s="189">
        <f t="shared" si="211"/>
        <v>8</v>
      </c>
      <c r="AT110" s="189">
        <f t="shared" si="211"/>
        <v>8</v>
      </c>
      <c r="AU110" s="189">
        <f t="shared" si="211"/>
        <v>8</v>
      </c>
      <c r="AV110" s="189">
        <f t="shared" si="211"/>
        <v>8</v>
      </c>
      <c r="AW110" s="189">
        <f t="shared" si="211"/>
        <v>8</v>
      </c>
      <c r="AX110" s="189">
        <f t="shared" si="211"/>
        <v>8</v>
      </c>
      <c r="AY110" s="189">
        <f t="shared" si="211"/>
        <v>0</v>
      </c>
      <c r="AZ110" s="189">
        <f t="shared" si="211"/>
        <v>99</v>
      </c>
      <c r="BA110" s="189">
        <f t="shared" si="211"/>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2">IF(A111="*","","COM_PROJ")</f>
        <v/>
      </c>
      <c r="C111" s="23" t="str">
        <f t="shared" ref="C111:C123" si="213">IF($A111="*","","-")</f>
        <v/>
      </c>
      <c r="D111" s="57" t="str">
        <f>ITEMS_TRA!C15</f>
        <v>TFLCV</v>
      </c>
      <c r="E111" s="23" t="str">
        <f t="shared" ref="E111:K123" si="214">IF($A111="*","","-")</f>
        <v/>
      </c>
      <c r="H111" s="23" t="str">
        <f t="shared" si="214"/>
        <v/>
      </c>
      <c r="J111" s="23" t="str">
        <f t="shared" si="214"/>
        <v/>
      </c>
      <c r="K111" s="23" t="str">
        <f t="shared" si="214"/>
        <v/>
      </c>
      <c r="L111" s="125" t="str">
        <f t="shared" ref="L111:L123" si="215">IF(A111="*","",0)</f>
        <v/>
      </c>
      <c r="M111" s="186">
        <f>INDEX('[2]TS BYDem'!J$10:J$59,MATCH($D111,'[2]TS BYDem'!D$10:D$59,0))</f>
        <v>43.11250375056882</v>
      </c>
      <c r="N111" s="186" cm="1">
        <f t="array" ref="N111">IF(N$110=-1,O111,IF(N$110=99,M111,IF(N$110=0,INDEX($F92:$N92,0,N$108),(INDEX($F92:$N92,0,N$110+1)-INDEX($F92:$N92,0,N$110))/(INDEX($F$4:$N$4,0,N$110+1)-INDEX($F$4:$N$4,0,N$110))+M111)))</f>
        <v>43.541669167045889</v>
      </c>
      <c r="O111" s="186" cm="1">
        <f t="array" ref="O111">IF(O$110=-1,P111,IF(O$110=99,N111,IF(O$110=0,INDEX($F92:$N92,0,O$108),(INDEX($F92:$N92,0,O$110+1)-INDEX($F92:$N92,0,O$110))/(INDEX($F$4:$N$4,0,O$110+1)-INDEX($F$4:$N$4,0,O$110))+N111)))</f>
        <v>43.970834583522958</v>
      </c>
      <c r="P111" s="186" cm="1">
        <f t="array" ref="P111">IF(P$110=-1,Q111,IF(P$110=99,O111,IF(P$110=0,INDEX($F92:$N92,0,P$108),(INDEX($F92:$N92,0,P$110+1)-INDEX($F92:$N92,0,P$110))/(INDEX($F$4:$N$4,0,P$110+1)-INDEX($F$4:$N$4,0,P$110))+O111)))</f>
        <v>44.4</v>
      </c>
      <c r="Q111" s="186" cm="1">
        <f t="array" ref="Q111">IF(Q$110=-1,R111,IF(Q$110=99,P111,IF(Q$110=0,INDEX($F92:$N92,0,Q$108),(INDEX($F92:$N92,0,Q$110+1)-INDEX($F92:$N92,0,Q$110))/(INDEX($F$4:$N$4,0,Q$110+1)-INDEX($F$4:$N$4,0,Q$110))+P111)))</f>
        <v>44.871410582810697</v>
      </c>
      <c r="R111" s="186" cm="1">
        <f t="array" ref="R111">IF(R$110=-1,S111,IF(R$110=99,Q111,IF(R$110=0,INDEX($F92:$N92,0,R$108),(INDEX($F92:$N92,0,R$110+1)-INDEX($F92:$N92,0,R$110))/(INDEX($F$4:$N$4,0,R$110+1)-INDEX($F$4:$N$4,0,R$110))+Q111)))</f>
        <v>45.342821165621402</v>
      </c>
      <c r="S111" s="186" cm="1">
        <f t="array" ref="S111">IF(S$110=-1,T111,IF(S$110=99,R111,IF(S$110=0,INDEX($F92:$N92,0,S$108),(INDEX($F92:$N92,0,S$110+1)-INDEX($F92:$N92,0,S$110))/(INDEX($F$4:$N$4,0,S$110+1)-INDEX($F$4:$N$4,0,S$110))+R111)))</f>
        <v>46.092887519806268</v>
      </c>
      <c r="T111" s="186" cm="1">
        <f t="array" ref="T111">IF(T$110=-1,U111,IF(T$110=99,S111,IF(T$110=0,INDEX($F92:$N92,0,T$108),(INDEX($F92:$N92,0,T$110+1)-INDEX($F92:$N92,0,T$110))/(INDEX($F$4:$N$4,0,T$110+1)-INDEX($F$4:$N$4,0,T$110))+S111)))</f>
        <v>46.842953873991142</v>
      </c>
      <c r="U111" s="186" cm="1">
        <f t="array" ref="U111">IF(U$110=-1,V111,IF(U$110=99,T111,IF(U$110=0,INDEX($F92:$N92,0,U$108),(INDEX($F92:$N92,0,U$110+1)-INDEX($F92:$N92,0,U$110))/(INDEX($F$4:$N$4,0,U$110+1)-INDEX($F$4:$N$4,0,U$110))+T111)))</f>
        <v>44.142991852962098</v>
      </c>
      <c r="V111" s="186" cm="1">
        <f t="array" ref="V111">IF(V$110=-1,W111,IF(V$110=99,U111,IF(V$110=0,INDEX($F92:$N92,0,V$108),(INDEX($F92:$N92,0,V$110+1)-INDEX($F92:$N92,0,V$110))/(INDEX($F$4:$N$4,0,V$110+1)-INDEX($F$4:$N$4,0,V$110))+U111)))</f>
        <v>45.232606077655504</v>
      </c>
      <c r="W111" s="186" cm="1">
        <f t="array" ref="W111">IF(W$110=-1,X111,IF(W$110=99,V111,IF(W$110=0,INDEX($F92:$N92,0,W$108),(INDEX($F92:$N92,0,W$110+1)-INDEX($F92:$N92,0,W$110))/(INDEX($F$4:$N$4,0,W$110+1)-INDEX($F$4:$N$4,0,W$110))+V111)))</f>
        <v>46.506386417345041</v>
      </c>
      <c r="X111" s="186" cm="1">
        <f t="array" ref="X111">IF(X$110=-1,Y111,IF(X$110=99,W111,IF(X$110=0,INDEX($F92:$N92,0,X$108),(INDEX($F92:$N92,0,X$110+1)-INDEX($F92:$N92,0,X$110))/(INDEX($F$4:$N$4,0,X$110+1)-INDEX($F$4:$N$4,0,X$110))+W111)))</f>
        <v>47.780166757034578</v>
      </c>
      <c r="Y111" s="186" cm="1">
        <f t="array" ref="Y111">IF(Y$110=-1,Z111,IF(Y$110=99,X111,IF(Y$110=0,INDEX($F92:$N92,0,Y$108),(INDEX($F92:$N92,0,Y$110+1)-INDEX($F92:$N92,0,Y$110))/(INDEX($F$4:$N$4,0,Y$110+1)-INDEX($F$4:$N$4,0,Y$110))+X111)))</f>
        <v>49.053947096724116</v>
      </c>
      <c r="Z111" s="186" cm="1">
        <f t="array" ref="Z111">IF(Z$110=-1,AA111,IF(Z$110=99,Y111,IF(Z$110=0,INDEX($F92:$N92,0,Z$108),(INDEX($F92:$N92,0,Z$110+1)-INDEX($F92:$N92,0,Z$110))/(INDEX($F$4:$N$4,0,Z$110+1)-INDEX($F$4:$N$4,0,Z$110))+Y111)))</f>
        <v>50.327727436413653</v>
      </c>
      <c r="AA111" s="186" cm="1">
        <f t="array" ref="AA111">IF(AA$110=-1,AB111,IF(AA$110=99,Z111,IF(AA$110=0,INDEX($F92:$N92,0,AA$108),(INDEX($F92:$N92,0,AA$110+1)-INDEX($F92:$N92,0,AA$110))/(INDEX($F$4:$N$4,0,AA$110+1)-INDEX($F$4:$N$4,0,AA$110))+Z111)))</f>
        <v>51.60150777610319</v>
      </c>
      <c r="AB111" s="186" cm="1">
        <f t="array" ref="AB111">IF(AB$110=-1,AC111,IF(AB$110=99,AA111,IF(AB$110=0,INDEX($F92:$N92,0,AB$108),(INDEX($F92:$N92,0,AB$110+1)-INDEX($F92:$N92,0,AB$110))/(INDEX($F$4:$N$4,0,AB$110+1)-INDEX($F$4:$N$4,0,AB$110))+AA111)))</f>
        <v>52.875288115792728</v>
      </c>
      <c r="AC111" s="186" cm="1">
        <f t="array" ref="AC111">IF(AC$110=-1,AD111,IF(AC$110=99,AB111,IF(AC$110=0,INDEX($F92:$N92,0,AC$108),(INDEX($F92:$N92,0,AC$110+1)-INDEX($F92:$N92,0,AC$110))/(INDEX($F$4:$N$4,0,AC$110+1)-INDEX($F$4:$N$4,0,AC$110))+AB111)))</f>
        <v>54.149068455482265</v>
      </c>
      <c r="AD111" s="186" cm="1">
        <f t="array" ref="AD111">IF(AD$110=-1,AE111,IF(AD$110=99,AC111,IF(AD$110=0,INDEX($F92:$N92,0,AD$108),(INDEX($F92:$N92,0,AD$110+1)-INDEX($F92:$N92,0,AD$110))/(INDEX($F$4:$N$4,0,AD$110+1)-INDEX($F$4:$N$4,0,AD$110))+AC111)))</f>
        <v>55.422848795171802</v>
      </c>
      <c r="AE111" s="186" cm="1">
        <f t="array" ref="AE111">IF(AE$110=-1,AF111,IF(AE$110=99,AD111,IF(AE$110=0,INDEX($F92:$N92,0,AE$108),(INDEX($F92:$N92,0,AE$110+1)-INDEX($F92:$N92,0,AE$110))/(INDEX($F$4:$N$4,0,AE$110+1)-INDEX($F$4:$N$4,0,AE$110))+AD111)))</f>
        <v>56.69662913486134</v>
      </c>
      <c r="AF111" s="186" cm="1">
        <f t="array" ref="AF111">IF(AF$110=-1,AG111,IF(AF$110=99,AE111,IF(AF$110=0,INDEX($F92:$N92,0,AF$108),(INDEX($F92:$N92,0,AF$110+1)-INDEX($F92:$N92,0,AF$110))/(INDEX($F$4:$N$4,0,AF$110+1)-INDEX($F$4:$N$4,0,AF$110))+AE111)))</f>
        <v>58.4405689335453</v>
      </c>
      <c r="AG111" s="186" cm="1">
        <f t="array" ref="AG111">IF(AG$110=-1,AH111,IF(AG$110=99,AF111,IF(AG$110=0,INDEX($F92:$N92,0,AG$108),(INDEX($F92:$N92,0,AG$110+1)-INDEX($F92:$N92,0,AG$110))/(INDEX($F$4:$N$4,0,AG$110+1)-INDEX($F$4:$N$4,0,AG$110))+AF111)))</f>
        <v>60.184508732229261</v>
      </c>
      <c r="AH111" s="186" cm="1">
        <f t="array" ref="AH111">IF(AH$110=-1,AI111,IF(AH$110=99,AG111,IF(AH$110=0,INDEX($F92:$N92,0,AH$108),(INDEX($F92:$N92,0,AH$110+1)-INDEX($F92:$N92,0,AH$110))/(INDEX($F$4:$N$4,0,AH$110+1)-INDEX($F$4:$N$4,0,AH$110))+AG111)))</f>
        <v>61.928448530913222</v>
      </c>
      <c r="AI111" s="186" cm="1">
        <f t="array" ref="AI111">IF(AI$110=-1,AJ111,IF(AI$110=99,AH111,IF(AI$110=0,INDEX($F92:$N92,0,AI$108),(INDEX($F92:$N92,0,AI$110+1)-INDEX($F92:$N92,0,AI$110))/(INDEX($F$4:$N$4,0,AI$110+1)-INDEX($F$4:$N$4,0,AI$110))+AH111)))</f>
        <v>63.672388329597183</v>
      </c>
      <c r="AJ111" s="186" cm="1">
        <f t="array" ref="AJ111">IF(AJ$110=-1,AK111,IF(AJ$110=99,AI111,IF(AJ$110=0,INDEX($F92:$N92,0,AJ$108),(INDEX($F92:$N92,0,AJ$110+1)-INDEX($F92:$N92,0,AJ$110))/(INDEX($F$4:$N$4,0,AJ$110+1)-INDEX($F$4:$N$4,0,AJ$110))+AI111)))</f>
        <v>65.416328128281151</v>
      </c>
      <c r="AK111" s="186" cm="1">
        <f t="array" ref="AK111">IF(AK$110=-1,AL111,IF(AK$110=99,AJ111,IF(AK$110=0,INDEX($F92:$N92,0,AK$108),(INDEX($F92:$N92,0,AK$110+1)-INDEX($F92:$N92,0,AK$110))/(INDEX($F$4:$N$4,0,AK$110+1)-INDEX($F$4:$N$4,0,AK$110))+AJ111)))</f>
        <v>67.160267926965119</v>
      </c>
      <c r="AL111" s="186" cm="1">
        <f t="array" ref="AL111">IF(AL$110=-1,AM111,IF(AL$110=99,AK111,IF(AL$110=0,INDEX($F92:$N92,0,AL$108),(INDEX($F92:$N92,0,AL$110+1)-INDEX($F92:$N92,0,AL$110))/(INDEX($F$4:$N$4,0,AL$110+1)-INDEX($F$4:$N$4,0,AL$110))+AK111)))</f>
        <v>68.904207725649087</v>
      </c>
      <c r="AM111" s="186" cm="1">
        <f t="array" ref="AM111">IF(AM$110=-1,AN111,IF(AM$110=99,AL111,IF(AM$110=0,INDEX($F92:$N92,0,AM$108),(INDEX($F92:$N92,0,AM$110+1)-INDEX($F92:$N92,0,AM$110))/(INDEX($F$4:$N$4,0,AM$110+1)-INDEX($F$4:$N$4,0,AM$110))+AL111)))</f>
        <v>70.648147524333055</v>
      </c>
      <c r="AN111" s="186" cm="1">
        <f t="array" ref="AN111">IF(AN$110=-1,AO111,IF(AN$110=99,AM111,IF(AN$110=0,INDEX($F92:$N92,0,AN$108),(INDEX($F92:$N92,0,AN$110+1)-INDEX($F92:$N92,0,AN$110))/(INDEX($F$4:$N$4,0,AN$110+1)-INDEX($F$4:$N$4,0,AN$110))+AM111)))</f>
        <v>72.392087323017023</v>
      </c>
      <c r="AO111" s="186" cm="1">
        <f t="array" ref="AO111">IF(AO$110=-1,AP111,IF(AO$110=99,AN111,IF(AO$110=0,INDEX($F92:$N92,0,AO$108),(INDEX($F92:$N92,0,AO$110+1)-INDEX($F92:$N92,0,AO$110))/(INDEX($F$4:$N$4,0,AO$110+1)-INDEX($F$4:$N$4,0,AO$110))+AN111)))</f>
        <v>74.136027121700977</v>
      </c>
      <c r="AP111" s="186" cm="1">
        <f t="array" ref="AP111">IF(AP$110=-1,AQ111,IF(AP$110=99,AO111,IF(AP$110=0,INDEX($F92:$N92,0,AP$108),(INDEX($F92:$N92,0,AP$110+1)-INDEX($F92:$N92,0,AP$110))/(INDEX($F$4:$N$4,0,AP$110+1)-INDEX($F$4:$N$4,0,AP$110))+AO111)))</f>
        <v>76.456815261710148</v>
      </c>
      <c r="AQ111" s="186" cm="1">
        <f t="array" ref="AQ111">IF(AQ$110=-1,AR111,IF(AQ$110=99,AP111,IF(AQ$110=0,INDEX($F92:$N92,0,AQ$108),(INDEX($F92:$N92,0,AQ$110+1)-INDEX($F92:$N92,0,AQ$110))/(INDEX($F$4:$N$4,0,AQ$110+1)-INDEX($F$4:$N$4,0,AQ$110))+AP111)))</f>
        <v>78.777603401719318</v>
      </c>
      <c r="AR111" s="186" cm="1">
        <f t="array" ref="AR111">IF(AR$110=-1,AS111,IF(AR$110=99,AQ111,IF(AR$110=0,INDEX($F92:$N92,0,AR$108),(INDEX($F92:$N92,0,AR$110+1)-INDEX($F92:$N92,0,AR$110))/(INDEX($F$4:$N$4,0,AR$110+1)-INDEX($F$4:$N$4,0,AR$110))+AQ111)))</f>
        <v>81.098391541728489</v>
      </c>
      <c r="AS111" s="186" cm="1">
        <f t="array" ref="AS111">IF(AS$110=-1,AT111,IF(AS$110=99,AR111,IF(AS$110=0,INDEX($F92:$N92,0,AS$108),(INDEX($F92:$N92,0,AS$110+1)-INDEX($F92:$N92,0,AS$110))/(INDEX($F$4:$N$4,0,AS$110+1)-INDEX($F$4:$N$4,0,AS$110))+AR111)))</f>
        <v>83.41917968173766</v>
      </c>
      <c r="AT111" s="186" cm="1">
        <f t="array" ref="AT111">IF(AT$110=-1,AU111,IF(AT$110=99,AS111,IF(AT$110=0,INDEX($F92:$N92,0,AT$108),(INDEX($F92:$N92,0,AT$110+1)-INDEX($F92:$N92,0,AT$110))/(INDEX($F$4:$N$4,0,AT$110+1)-INDEX($F$4:$N$4,0,AT$110))+AS111)))</f>
        <v>85.739967821746831</v>
      </c>
      <c r="AU111" s="186" cm="1">
        <f t="array" ref="AU111">IF(AU$110=-1,AV111,IF(AU$110=99,AT111,IF(AU$110=0,INDEX($F92:$N92,0,AU$108),(INDEX($F92:$N92,0,AU$110+1)-INDEX($F92:$N92,0,AU$110))/(INDEX($F$4:$N$4,0,AU$110+1)-INDEX($F$4:$N$4,0,AU$110))+AT111)))</f>
        <v>88.060755961756001</v>
      </c>
      <c r="AV111" s="186" cm="1">
        <f t="array" ref="AV111">IF(AV$110=-1,AW111,IF(AV$110=99,AU111,IF(AV$110=0,INDEX($F92:$N92,0,AV$108),(INDEX($F92:$N92,0,AV$110+1)-INDEX($F92:$N92,0,AV$110))/(INDEX($F$4:$N$4,0,AV$110+1)-INDEX($F$4:$N$4,0,AV$110))+AU111)))</f>
        <v>90.381544101765172</v>
      </c>
      <c r="AW111" s="186" cm="1">
        <f t="array" ref="AW111">IF(AW$110=-1,AX111,IF(AW$110=99,AV111,IF(AW$110=0,INDEX($F92:$N92,0,AW$108),(INDEX($F92:$N92,0,AW$110+1)-INDEX($F92:$N92,0,AW$110))/(INDEX($F$4:$N$4,0,AW$110+1)-INDEX($F$4:$N$4,0,AW$110))+AV111)))</f>
        <v>92.702332241774343</v>
      </c>
      <c r="AX111" s="186" cm="1">
        <f t="array" ref="AX111">IF(AX$110=-1,AY111,IF(AX$110=99,AW111,IF(AX$110=0,INDEX($F92:$N92,0,AX$108),(INDEX($F92:$N92,0,AX$110+1)-INDEX($F92:$N92,0,AX$110))/(INDEX($F$4:$N$4,0,AX$110+1)-INDEX($F$4:$N$4,0,AX$110))+AW111)))</f>
        <v>95.023120381783514</v>
      </c>
      <c r="AY111" s="186" cm="1">
        <f t="array" ref="AY111">IF(AY$110=-1,AZ111,IF(AY$110=99,AX111,IF(AY$110=0,INDEX($F92:$N92,0,AY$108),(INDEX($F92:$N92,0,AY$110+1)-INDEX($F92:$N92,0,AY$110))/(INDEX($F$4:$N$4,0,AY$110+1)-INDEX($F$4:$N$4,0,AY$110))+AX111)))</f>
        <v>97.343908521792656</v>
      </c>
      <c r="AZ111" s="186" cm="1">
        <f t="array" ref="AZ111">IF(AZ$110=-1,BA111,IF(AZ$110=99,AY111,IF(AZ$110=0,INDEX($F92:$N92,0,AZ$108),(INDEX($F92:$N92,0,AZ$110+1)-INDEX($F92:$N92,0,AZ$110))/(INDEX($F$4:$N$4,0,AZ$110+1)-INDEX($F$4:$N$4,0,AZ$110))+AY111)))</f>
        <v>97.343908521792656</v>
      </c>
      <c r="BA111" s="186" cm="1">
        <f t="array" ref="BA111">IF(BA$110=-1,BB111,IF(BA$110=99,AZ111,IF(BA$110=0,INDEX($F92:$N92,0,BA$108),(INDEX($F92:$N92,0,BA$110+1)-INDEX($F92:$N92,0,BA$110))/(INDEX($F$4:$N$4,0,BA$110+1)-INDEX($F$4:$N$4,0,BA$110))+AZ111)))</f>
        <v>97.343908521792656</v>
      </c>
    </row>
    <row r="112" spans="1:78">
      <c r="A112" s="116" t="s">
        <v>16</v>
      </c>
      <c r="B112" s="22" t="str">
        <f t="shared" si="212"/>
        <v/>
      </c>
      <c r="C112" s="23" t="str">
        <f t="shared" si="213"/>
        <v/>
      </c>
      <c r="D112" s="57" t="str">
        <f>ITEMS_TRA!C16</f>
        <v>TFHCV1</v>
      </c>
      <c r="E112" s="23" t="str">
        <f t="shared" si="214"/>
        <v/>
      </c>
      <c r="H112" s="23" t="str">
        <f t="shared" si="214"/>
        <v/>
      </c>
      <c r="J112" s="23" t="str">
        <f t="shared" si="214"/>
        <v/>
      </c>
      <c r="K112" s="23" t="str">
        <f t="shared" si="214"/>
        <v/>
      </c>
      <c r="L112" s="125" t="str">
        <f t="shared" si="215"/>
        <v/>
      </c>
      <c r="M112" s="186">
        <f>INDEX('[2]TS BYDem'!J$10:J$59,MATCH($D112,'[2]TS BYDem'!D$10:D$59,0))</f>
        <v>3.310563752317667</v>
      </c>
      <c r="N112" s="186" cm="1">
        <f t="array" ref="N112">IF(N$110=-1,O112,IF(N$110=99,M112,IF(N$110=0,INDEX($F93:$N93,0,N$108),(INDEX($F93:$N93,0,N$110+1)-INDEX($F93:$N93,0,N$110))/(INDEX($F$4:$N$4,0,N$110+1)-INDEX($F$4:$N$4,0,N$110))+M112)))</f>
        <v>3.3405637523176668</v>
      </c>
      <c r="O112" s="186" cm="1">
        <f t="array" ref="O112">IF(O$110=-1,P112,IF(O$110=99,N112,IF(O$110=0,INDEX($F93:$N93,0,O$108),(INDEX($F93:$N93,0,O$110+1)-INDEX($F93:$N93,0,O$110))/(INDEX($F$4:$N$4,0,O$110+1)-INDEX($F$4:$N$4,0,O$110))+N112)))</f>
        <v>3.3705637523176666</v>
      </c>
      <c r="P112" s="186" cm="1">
        <f t="array" ref="P112">IF(P$110=-1,Q112,IF(P$110=99,O112,IF(P$110=0,INDEX($F93:$N93,0,P$108),(INDEX($F93:$N93,0,P$110+1)-INDEX($F93:$N93,0,P$110))/(INDEX($F$4:$N$4,0,P$110+1)-INDEX($F$4:$N$4,0,P$110))+O112)))</f>
        <v>3.4</v>
      </c>
      <c r="Q112" s="186" cm="1">
        <f t="array" ref="Q112">IF(Q$110=-1,R112,IF(Q$110=99,P112,IF(Q$110=0,INDEX($F93:$N93,0,Q$108),(INDEX($F93:$N93,0,Q$110+1)-INDEX($F93:$N93,0,Q$110))/(INDEX($F$4:$N$4,0,Q$110+1)-INDEX($F$4:$N$4,0,Q$110))+P112)))</f>
        <v>3.4249999999999998</v>
      </c>
      <c r="R112" s="186" cm="1">
        <f t="array" ref="R112">IF(R$110=-1,S112,IF(R$110=99,Q112,IF(R$110=0,INDEX($F93:$N93,0,R$108),(INDEX($F93:$N93,0,R$110+1)-INDEX($F93:$N93,0,R$110))/(INDEX($F$4:$N$4,0,R$110+1)-INDEX($F$4:$N$4,0,R$110))+Q112)))</f>
        <v>3.45</v>
      </c>
      <c r="S112" s="186" cm="1">
        <f t="array" ref="S112">IF(S$110=-1,T112,IF(S$110=99,R112,IF(S$110=0,INDEX($F93:$N93,0,S$108),(INDEX($F93:$N93,0,S$110+1)-INDEX($F93:$N93,0,S$110))/(INDEX($F$4:$N$4,0,S$110+1)-INDEX($F$4:$N$4,0,S$110))+R112)))</f>
        <v>3.3841483803586243</v>
      </c>
      <c r="T112" s="186" cm="1">
        <f t="array" ref="T112">IF(T$110=-1,U112,IF(T$110=99,S112,IF(T$110=0,INDEX($F93:$N93,0,T$108),(INDEX($F93:$N93,0,T$110+1)-INDEX($F93:$N93,0,T$110))/(INDEX($F$4:$N$4,0,T$110+1)-INDEX($F$4:$N$4,0,T$110))+S112)))</f>
        <v>3.3182967607172484</v>
      </c>
      <c r="U112" s="186" cm="1">
        <f t="array" ref="U112">IF(U$110=-1,V112,IF(U$110=99,T112,IF(U$110=0,INDEX($F93:$N93,0,U$108),(INDEX($F93:$N93,0,U$110+1)-INDEX($F93:$N93,0,U$110))/(INDEX($F$4:$N$4,0,U$110+1)-INDEX($F$4:$N$4,0,U$110))+T112)))</f>
        <v>3.2916155783920273</v>
      </c>
      <c r="V112" s="186" cm="1">
        <f t="array" ref="V112">IF(V$110=-1,W112,IF(V$110=99,U112,IF(V$110=0,INDEX($F93:$N93,0,V$108),(INDEX($F93:$N93,0,V$110+1)-INDEX($F93:$N93,0,V$110))/(INDEX($F$4:$N$4,0,V$110+1)-INDEX($F$4:$N$4,0,V$110))+U112)))</f>
        <v>3.2042217198779537</v>
      </c>
      <c r="W112" s="186" cm="1">
        <f t="array" ref="W112">IF(W$110=-1,X112,IF(W$110=99,V112,IF(W$110=0,INDEX($F93:$N93,0,W$108),(INDEX($F93:$N93,0,W$110+1)-INDEX($F93:$N93,0,W$110))/(INDEX($F$4:$N$4,0,W$110+1)-INDEX($F$4:$N$4,0,W$110))+V112)))</f>
        <v>3.2944547394784527</v>
      </c>
      <c r="X112" s="186" cm="1">
        <f t="array" ref="X112">IF(X$110=-1,Y112,IF(X$110=99,W112,IF(X$110=0,INDEX($F93:$N93,0,X$108),(INDEX($F93:$N93,0,X$110+1)-INDEX($F93:$N93,0,X$110))/(INDEX($F$4:$N$4,0,X$110+1)-INDEX($F$4:$N$4,0,X$110))+W112)))</f>
        <v>3.3846877590789517</v>
      </c>
      <c r="Y112" s="186" cm="1">
        <f t="array" ref="Y112">IF(Y$110=-1,Z112,IF(Y$110=99,X112,IF(Y$110=0,INDEX($F93:$N93,0,Y$108),(INDEX($F93:$N93,0,Y$110+1)-INDEX($F93:$N93,0,Y$110))/(INDEX($F$4:$N$4,0,Y$110+1)-INDEX($F$4:$N$4,0,Y$110))+X112)))</f>
        <v>3.4749207786794507</v>
      </c>
      <c r="Z112" s="186" cm="1">
        <f t="array" ref="Z112">IF(Z$110=-1,AA112,IF(Z$110=99,Y112,IF(Z$110=0,INDEX($F93:$N93,0,Z$108),(INDEX($F93:$N93,0,Z$110+1)-INDEX($F93:$N93,0,Z$110))/(INDEX($F$4:$N$4,0,Z$110+1)-INDEX($F$4:$N$4,0,Z$110))+Y112)))</f>
        <v>3.5651537982799497</v>
      </c>
      <c r="AA112" s="186" cm="1">
        <f t="array" ref="AA112">IF(AA$110=-1,AB112,IF(AA$110=99,Z112,IF(AA$110=0,INDEX($F93:$N93,0,AA$108),(INDEX($F93:$N93,0,AA$110+1)-INDEX($F93:$N93,0,AA$110))/(INDEX($F$4:$N$4,0,AA$110+1)-INDEX($F$4:$N$4,0,AA$110))+Z112)))</f>
        <v>3.6553868178804487</v>
      </c>
      <c r="AB112" s="186" cm="1">
        <f t="array" ref="AB112">IF(AB$110=-1,AC112,IF(AB$110=99,AA112,IF(AB$110=0,INDEX($F93:$N93,0,AB$108),(INDEX($F93:$N93,0,AB$110+1)-INDEX($F93:$N93,0,AB$110))/(INDEX($F$4:$N$4,0,AB$110+1)-INDEX($F$4:$N$4,0,AB$110))+AA112)))</f>
        <v>3.7456198374809477</v>
      </c>
      <c r="AC112" s="186" cm="1">
        <f t="array" ref="AC112">IF(AC$110=-1,AD112,IF(AC$110=99,AB112,IF(AC$110=0,INDEX($F93:$N93,0,AC$108),(INDEX($F93:$N93,0,AC$110+1)-INDEX($F93:$N93,0,AC$110))/(INDEX($F$4:$N$4,0,AC$110+1)-INDEX($F$4:$N$4,0,AC$110))+AB112)))</f>
        <v>3.8358528570814467</v>
      </c>
      <c r="AD112" s="186" cm="1">
        <f t="array" ref="AD112">IF(AD$110=-1,AE112,IF(AD$110=99,AC112,IF(AD$110=0,INDEX($F93:$N93,0,AD$108),(INDEX($F93:$N93,0,AD$110+1)-INDEX($F93:$N93,0,AD$110))/(INDEX($F$4:$N$4,0,AD$110+1)-INDEX($F$4:$N$4,0,AD$110))+AC112)))</f>
        <v>3.9260858766819458</v>
      </c>
      <c r="AE112" s="186" cm="1">
        <f t="array" ref="AE112">IF(AE$110=-1,AF112,IF(AE$110=99,AD112,IF(AE$110=0,INDEX($F93:$N93,0,AE$108),(INDEX($F93:$N93,0,AE$110+1)-INDEX($F93:$N93,0,AE$110))/(INDEX($F$4:$N$4,0,AE$110+1)-INDEX($F$4:$N$4,0,AE$110))+AD112)))</f>
        <v>4.0163188962824439</v>
      </c>
      <c r="AF112" s="186" cm="1">
        <f t="array" ref="AF112">IF(AF$110=-1,AG112,IF(AF$110=99,AE112,IF(AF$110=0,INDEX($F93:$N93,0,AF$108),(INDEX($F93:$N93,0,AF$110+1)-INDEX($F93:$N93,0,AF$110))/(INDEX($F$4:$N$4,0,AF$110+1)-INDEX($F$4:$N$4,0,AF$110))+AE112)))</f>
        <v>4.1135989077835351</v>
      </c>
      <c r="AG112" s="186" cm="1">
        <f t="array" ref="AG112">IF(AG$110=-1,AH112,IF(AG$110=99,AF112,IF(AG$110=0,INDEX($F93:$N93,0,AG$108),(INDEX($F93:$N93,0,AG$110+1)-INDEX($F93:$N93,0,AG$110))/(INDEX($F$4:$N$4,0,AG$110+1)-INDEX($F$4:$N$4,0,AG$110))+AF112)))</f>
        <v>4.2108789192846263</v>
      </c>
      <c r="AH112" s="186" cm="1">
        <f t="array" ref="AH112">IF(AH$110=-1,AI112,IF(AH$110=99,AG112,IF(AH$110=0,INDEX($F93:$N93,0,AH$108),(INDEX($F93:$N93,0,AH$110+1)-INDEX($F93:$N93,0,AH$110))/(INDEX($F$4:$N$4,0,AH$110+1)-INDEX($F$4:$N$4,0,AH$110))+AG112)))</f>
        <v>4.3081589307857175</v>
      </c>
      <c r="AI112" s="186" cm="1">
        <f t="array" ref="AI112">IF(AI$110=-1,AJ112,IF(AI$110=99,AH112,IF(AI$110=0,INDEX($F93:$N93,0,AI$108),(INDEX($F93:$N93,0,AI$110+1)-INDEX($F93:$N93,0,AI$110))/(INDEX($F$4:$N$4,0,AI$110+1)-INDEX($F$4:$N$4,0,AI$110))+AH112)))</f>
        <v>4.4054389422868088</v>
      </c>
      <c r="AJ112" s="186" cm="1">
        <f t="array" ref="AJ112">IF(AJ$110=-1,AK112,IF(AJ$110=99,AI112,IF(AJ$110=0,INDEX($F93:$N93,0,AJ$108),(INDEX($F93:$N93,0,AJ$110+1)-INDEX($F93:$N93,0,AJ$110))/(INDEX($F$4:$N$4,0,AJ$110+1)-INDEX($F$4:$N$4,0,AJ$110))+AI112)))</f>
        <v>4.5027189537879</v>
      </c>
      <c r="AK112" s="186" cm="1">
        <f t="array" ref="AK112">IF(AK$110=-1,AL112,IF(AK$110=99,AJ112,IF(AK$110=0,INDEX($F93:$N93,0,AK$108),(INDEX($F93:$N93,0,AK$110+1)-INDEX($F93:$N93,0,AK$110))/(INDEX($F$4:$N$4,0,AK$110+1)-INDEX($F$4:$N$4,0,AK$110))+AJ112)))</f>
        <v>4.5999989652889912</v>
      </c>
      <c r="AL112" s="186" cm="1">
        <f t="array" ref="AL112">IF(AL$110=-1,AM112,IF(AL$110=99,AK112,IF(AL$110=0,INDEX($F93:$N93,0,AL$108),(INDEX($F93:$N93,0,AL$110+1)-INDEX($F93:$N93,0,AL$110))/(INDEX($F$4:$N$4,0,AL$110+1)-INDEX($F$4:$N$4,0,AL$110))+AK112)))</f>
        <v>4.6972789767900824</v>
      </c>
      <c r="AM112" s="186" cm="1">
        <f t="array" ref="AM112">IF(AM$110=-1,AN112,IF(AM$110=99,AL112,IF(AM$110=0,INDEX($F93:$N93,0,AM$108),(INDEX($F93:$N93,0,AM$110+1)-INDEX($F93:$N93,0,AM$110))/(INDEX($F$4:$N$4,0,AM$110+1)-INDEX($F$4:$N$4,0,AM$110))+AL112)))</f>
        <v>4.7945589882911737</v>
      </c>
      <c r="AN112" s="186" cm="1">
        <f t="array" ref="AN112">IF(AN$110=-1,AO112,IF(AN$110=99,AM112,IF(AN$110=0,INDEX($F93:$N93,0,AN$108),(INDEX($F93:$N93,0,AN$110+1)-INDEX($F93:$N93,0,AN$110))/(INDEX($F$4:$N$4,0,AN$110+1)-INDEX($F$4:$N$4,0,AN$110))+AM112)))</f>
        <v>4.8918389997922649</v>
      </c>
      <c r="AO112" s="186" cm="1">
        <f t="array" ref="AO112">IF(AO$110=-1,AP112,IF(AO$110=99,AN112,IF(AO$110=0,INDEX($F93:$N93,0,AO$108),(INDEX($F93:$N93,0,AO$110+1)-INDEX($F93:$N93,0,AO$110))/(INDEX($F$4:$N$4,0,AO$110+1)-INDEX($F$4:$N$4,0,AO$110))+AN112)))</f>
        <v>4.9891190112933579</v>
      </c>
      <c r="AP112" s="186" cm="1">
        <f t="array" ref="AP112">IF(AP$110=-1,AQ112,IF(AP$110=99,AO112,IF(AP$110=0,INDEX($F93:$N93,0,AP$108),(INDEX($F93:$N93,0,AP$110+1)-INDEX($F93:$N93,0,AP$110))/(INDEX($F$4:$N$4,0,AP$110+1)-INDEX($F$4:$N$4,0,AP$110))+AO112)))</f>
        <v>5.1125459989883462</v>
      </c>
      <c r="AQ112" s="186" cm="1">
        <f t="array" ref="AQ112">IF(AQ$110=-1,AR112,IF(AQ$110=99,AP112,IF(AQ$110=0,INDEX($F93:$N93,0,AQ$108),(INDEX($F93:$N93,0,AQ$110+1)-INDEX($F93:$N93,0,AQ$110))/(INDEX($F$4:$N$4,0,AQ$110+1)-INDEX($F$4:$N$4,0,AQ$110))+AP112)))</f>
        <v>5.2359729866833344</v>
      </c>
      <c r="AR112" s="186" cm="1">
        <f t="array" ref="AR112">IF(AR$110=-1,AS112,IF(AR$110=99,AQ112,IF(AR$110=0,INDEX($F93:$N93,0,AR$108),(INDEX($F93:$N93,0,AR$110+1)-INDEX($F93:$N93,0,AR$110))/(INDEX($F$4:$N$4,0,AR$110+1)-INDEX($F$4:$N$4,0,AR$110))+AQ112)))</f>
        <v>5.3593999743783227</v>
      </c>
      <c r="AS112" s="186" cm="1">
        <f t="array" ref="AS112">IF(AS$110=-1,AT112,IF(AS$110=99,AR112,IF(AS$110=0,INDEX($F93:$N93,0,AS$108),(INDEX($F93:$N93,0,AS$110+1)-INDEX($F93:$N93,0,AS$110))/(INDEX($F$4:$N$4,0,AS$110+1)-INDEX($F$4:$N$4,0,AS$110))+AR112)))</f>
        <v>5.482826962073311</v>
      </c>
      <c r="AT112" s="186" cm="1">
        <f t="array" ref="AT112">IF(AT$110=-1,AU112,IF(AT$110=99,AS112,IF(AT$110=0,INDEX($F93:$N93,0,AT$108),(INDEX($F93:$N93,0,AT$110+1)-INDEX($F93:$N93,0,AT$110))/(INDEX($F$4:$N$4,0,AT$110+1)-INDEX($F$4:$N$4,0,AT$110))+AS112)))</f>
        <v>5.6062539497682993</v>
      </c>
      <c r="AU112" s="186" cm="1">
        <f t="array" ref="AU112">IF(AU$110=-1,AV112,IF(AU$110=99,AT112,IF(AU$110=0,INDEX($F93:$N93,0,AU$108),(INDEX($F93:$N93,0,AU$110+1)-INDEX($F93:$N93,0,AU$110))/(INDEX($F$4:$N$4,0,AU$110+1)-INDEX($F$4:$N$4,0,AU$110))+AT112)))</f>
        <v>5.7296809374632875</v>
      </c>
      <c r="AV112" s="186" cm="1">
        <f t="array" ref="AV112">IF(AV$110=-1,AW112,IF(AV$110=99,AU112,IF(AV$110=0,INDEX($F93:$N93,0,AV$108),(INDEX($F93:$N93,0,AV$110+1)-INDEX($F93:$N93,0,AV$110))/(INDEX($F$4:$N$4,0,AV$110+1)-INDEX($F$4:$N$4,0,AV$110))+AU112)))</f>
        <v>5.8531079251582758</v>
      </c>
      <c r="AW112" s="186" cm="1">
        <f t="array" ref="AW112">IF(AW$110=-1,AX112,IF(AW$110=99,AV112,IF(AW$110=0,INDEX($F93:$N93,0,AW$108),(INDEX($F93:$N93,0,AW$110+1)-INDEX($F93:$N93,0,AW$110))/(INDEX($F$4:$N$4,0,AW$110+1)-INDEX($F$4:$N$4,0,AW$110))+AV112)))</f>
        <v>5.9765349128532641</v>
      </c>
      <c r="AX112" s="186" cm="1">
        <f t="array" ref="AX112">IF(AX$110=-1,AY112,IF(AX$110=99,AW112,IF(AX$110=0,INDEX($F93:$N93,0,AX$108),(INDEX($F93:$N93,0,AX$110+1)-INDEX($F93:$N93,0,AX$110))/(INDEX($F$4:$N$4,0,AX$110+1)-INDEX($F$4:$N$4,0,AX$110))+AW112)))</f>
        <v>6.0999619005482524</v>
      </c>
      <c r="AY112" s="186" cm="1">
        <f t="array" ref="AY112">IF(AY$110=-1,AZ112,IF(AY$110=99,AX112,IF(AY$110=0,INDEX($F93:$N93,0,AY$108),(INDEX($F93:$N93,0,AY$110+1)-INDEX($F93:$N93,0,AY$110))/(INDEX($F$4:$N$4,0,AY$110+1)-INDEX($F$4:$N$4,0,AY$110))+AX112)))</f>
        <v>6.2233888882432389</v>
      </c>
      <c r="AZ112" s="186" cm="1">
        <f t="array" ref="AZ112">IF(AZ$110=-1,BA112,IF(AZ$110=99,AY112,IF(AZ$110=0,INDEX($F93:$N93,0,AZ$108),(INDEX($F93:$N93,0,AZ$110+1)-INDEX($F93:$N93,0,AZ$110))/(INDEX($F$4:$N$4,0,AZ$110+1)-INDEX($F$4:$N$4,0,AZ$110))+AY112)))</f>
        <v>6.2233888882432389</v>
      </c>
      <c r="BA112" s="186" cm="1">
        <f t="array" ref="BA112">IF(BA$110=-1,BB112,IF(BA$110=99,AZ112,IF(BA$110=0,INDEX($F93:$N93,0,BA$108),(INDEX($F93:$N93,0,BA$110+1)-INDEX($F93:$N93,0,BA$110))/(INDEX($F$4:$N$4,0,BA$110+1)-INDEX($F$4:$N$4,0,BA$110))+AZ112)))</f>
        <v>6.2233888882432389</v>
      </c>
    </row>
    <row r="113" spans="1:53">
      <c r="A113" s="116" t="s">
        <v>16</v>
      </c>
      <c r="B113" s="22" t="str">
        <f t="shared" si="212"/>
        <v/>
      </c>
      <c r="C113" s="23" t="str">
        <f t="shared" si="213"/>
        <v/>
      </c>
      <c r="D113" s="57" t="str">
        <f>ITEMS_TRA!C17</f>
        <v>TFHCV2</v>
      </c>
      <c r="E113" s="23" t="str">
        <f t="shared" si="214"/>
        <v/>
      </c>
      <c r="H113" s="23" t="str">
        <f t="shared" si="214"/>
        <v/>
      </c>
      <c r="J113" s="23" t="str">
        <f t="shared" si="214"/>
        <v/>
      </c>
      <c r="K113" s="23" t="str">
        <f t="shared" si="214"/>
        <v/>
      </c>
      <c r="L113" s="125" t="str">
        <f t="shared" si="215"/>
        <v/>
      </c>
      <c r="M113" s="186">
        <f>INDEX('[2]TS BYDem'!J$10:J$59,MATCH($D113,'[2]TS BYDem'!D$10:D$59,0))</f>
        <v>0.6547839540708813</v>
      </c>
      <c r="N113" s="186" cm="1">
        <f t="array" ref="N113">IF(N$110=-1,O113,IF(N$110=99,M113,IF(N$110=0,INDEX($F94:$N94,0,N$108),(INDEX($F94:$N94,0,N$110+1)-INDEX($F94:$N94,0,N$110))/(INDEX($F$4:$N$4,0,N$110+1)-INDEX($F$4:$N$4,0,N$110))+M113)))</f>
        <v>0.67123078144835724</v>
      </c>
      <c r="O113" s="186" cm="1">
        <f t="array" ref="O113">IF(O$110=-1,P113,IF(O$110=99,N113,IF(O$110=0,INDEX($F94:$N94,0,O$108),(INDEX($F94:$N94,0,O$110+1)-INDEX($F94:$N94,0,O$110))/(INDEX($F$4:$N$4,0,O$110+1)-INDEX($F$4:$N$4,0,O$110))+N113)))</f>
        <v>0.68767760882583318</v>
      </c>
      <c r="P113" s="186" cm="1">
        <f t="array" ref="P113">IF(P$110=-1,Q113,IF(P$110=99,O113,IF(P$110=0,INDEX($F94:$N94,0,P$108),(INDEX($F94:$N94,0,P$110+1)-INDEX($F94:$N94,0,P$110))/(INDEX($F$4:$N$4,0,P$110+1)-INDEX($F$4:$N$4,0,P$110))+O113)))</f>
        <v>0.704124436203308</v>
      </c>
      <c r="Q113" s="186" cm="1">
        <f t="array" ref="Q113">IF(Q$110=-1,R113,IF(Q$110=99,P113,IF(Q$110=0,INDEX($F94:$N94,0,Q$108),(INDEX($F94:$N94,0,Q$110+1)-INDEX($F94:$N94,0,Q$110))/(INDEX($F$4:$N$4,0,Q$110+1)-INDEX($F$4:$N$4,0,Q$110))+P113)))</f>
        <v>0.72006693722491655</v>
      </c>
      <c r="R113" s="186" cm="1">
        <f t="array" ref="R113">IF(R$110=-1,S113,IF(R$110=99,Q113,IF(R$110=0,INDEX($F94:$N94,0,R$108),(INDEX($F94:$N94,0,R$110+1)-INDEX($F94:$N94,0,R$110))/(INDEX($F$4:$N$4,0,R$110+1)-INDEX($F$4:$N$4,0,R$110))+Q113)))</f>
        <v>0.73600943824652509</v>
      </c>
      <c r="S113" s="186" cm="1">
        <f t="array" ref="S113">IF(S$110=-1,T113,IF(S$110=99,R113,IF(S$110=0,INDEX($F94:$N94,0,S$108),(INDEX($F94:$N94,0,S$110+1)-INDEX($F94:$N94,0,S$110))/(INDEX($F$4:$N$4,0,S$110+1)-INDEX($F$4:$N$4,0,S$110))+R113)))</f>
        <v>0.7405901859105648</v>
      </c>
      <c r="T113" s="186" cm="1">
        <f t="array" ref="T113">IF(T$110=-1,U113,IF(T$110=99,S113,IF(T$110=0,INDEX($F94:$N94,0,T$108),(INDEX($F94:$N94,0,T$110+1)-INDEX($F94:$N94,0,T$110))/(INDEX($F$4:$N$4,0,T$110+1)-INDEX($F$4:$N$4,0,T$110))+S113)))</f>
        <v>0.7451709335746044</v>
      </c>
      <c r="U113" s="186" cm="1">
        <f t="array" ref="U113">IF(U$110=-1,V113,IF(U$110=99,T113,IF(U$110=0,INDEX($F94:$N94,0,U$108),(INDEX($F94:$N94,0,U$110+1)-INDEX($F94:$N94,0,U$110))/(INDEX($F$4:$N$4,0,U$110+1)-INDEX($F$4:$N$4,0,U$110))+T113)))</f>
        <v>0.7022203283408196</v>
      </c>
      <c r="V113" s="186" cm="1">
        <f t="array" ref="V113">IF(V$110=-1,W113,IF(V$110=99,U113,IF(V$110=0,INDEX($F94:$N94,0,V$108),(INDEX($F94:$N94,0,V$110+1)-INDEX($F94:$N94,0,V$110))/(INDEX($F$4:$N$4,0,V$110+1)-INDEX($F$4:$N$4,0,V$110))+U113)))</f>
        <v>0.71955375379548081</v>
      </c>
      <c r="W113" s="186" cm="1">
        <f t="array" ref="W113">IF(W$110=-1,X113,IF(W$110=99,V113,IF(W$110=0,INDEX($F94:$N94,0,W$108),(INDEX($F94:$N94,0,W$110+1)-INDEX($F94:$N94,0,W$110))/(INDEX($F$4:$N$4,0,W$110+1)-INDEX($F$4:$N$4,0,W$110))+V113)))</f>
        <v>0.71977416107313852</v>
      </c>
      <c r="X113" s="186" cm="1">
        <f t="array" ref="X113">IF(X$110=-1,Y113,IF(X$110=99,W113,IF(X$110=0,INDEX($F94:$N94,0,X$108),(INDEX($F94:$N94,0,X$110+1)-INDEX($F94:$N94,0,X$110))/(INDEX($F$4:$N$4,0,X$110+1)-INDEX($F$4:$N$4,0,X$110))+W113)))</f>
        <v>0.71999456835079623</v>
      </c>
      <c r="Y113" s="186" cm="1">
        <f t="array" ref="Y113">IF(Y$110=-1,Z113,IF(Y$110=99,X113,IF(Y$110=0,INDEX($F94:$N94,0,Y$108),(INDEX($F94:$N94,0,Y$110+1)-INDEX($F94:$N94,0,Y$110))/(INDEX($F$4:$N$4,0,Y$110+1)-INDEX($F$4:$N$4,0,Y$110))+X113)))</f>
        <v>0.72021497562845394</v>
      </c>
      <c r="Z113" s="186" cm="1">
        <f t="array" ref="Z113">IF(Z$110=-1,AA113,IF(Z$110=99,Y113,IF(Z$110=0,INDEX($F94:$N94,0,Z$108),(INDEX($F94:$N94,0,Z$110+1)-INDEX($F94:$N94,0,Z$110))/(INDEX($F$4:$N$4,0,Z$110+1)-INDEX($F$4:$N$4,0,Z$110))+Y113)))</f>
        <v>0.72043538290611164</v>
      </c>
      <c r="AA113" s="186" cm="1">
        <f t="array" ref="AA113">IF(AA$110=-1,AB113,IF(AA$110=99,Z113,IF(AA$110=0,INDEX($F94:$N94,0,AA$108),(INDEX($F94:$N94,0,AA$110+1)-INDEX($F94:$N94,0,AA$110))/(INDEX($F$4:$N$4,0,AA$110+1)-INDEX($F$4:$N$4,0,AA$110))+Z113)))</f>
        <v>0.72065579018376935</v>
      </c>
      <c r="AB113" s="186" cm="1">
        <f t="array" ref="AB113">IF(AB$110=-1,AC113,IF(AB$110=99,AA113,IF(AB$110=0,INDEX($F94:$N94,0,AB$108),(INDEX($F94:$N94,0,AB$110+1)-INDEX($F94:$N94,0,AB$110))/(INDEX($F$4:$N$4,0,AB$110+1)-INDEX($F$4:$N$4,0,AB$110))+AA113)))</f>
        <v>0.72087619746142706</v>
      </c>
      <c r="AC113" s="186" cm="1">
        <f t="array" ref="AC113">IF(AC$110=-1,AD113,IF(AC$110=99,AB113,IF(AC$110=0,INDEX($F94:$N94,0,AC$108),(INDEX($F94:$N94,0,AC$110+1)-INDEX($F94:$N94,0,AC$110))/(INDEX($F$4:$N$4,0,AC$110+1)-INDEX($F$4:$N$4,0,AC$110))+AB113)))</f>
        <v>0.72109660473908477</v>
      </c>
      <c r="AD113" s="186" cm="1">
        <f t="array" ref="AD113">IF(AD$110=-1,AE113,IF(AD$110=99,AC113,IF(AD$110=0,INDEX($F94:$N94,0,AD$108),(INDEX($F94:$N94,0,AD$110+1)-INDEX($F94:$N94,0,AD$110))/(INDEX($F$4:$N$4,0,AD$110+1)-INDEX($F$4:$N$4,0,AD$110))+AC113)))</f>
        <v>0.72131701201674248</v>
      </c>
      <c r="AE113" s="186" cm="1">
        <f t="array" ref="AE113">IF(AE$110=-1,AF113,IF(AE$110=99,AD113,IF(AE$110=0,INDEX($F94:$N94,0,AE$108),(INDEX($F94:$N94,0,AE$110+1)-INDEX($F94:$N94,0,AE$110))/(INDEX($F$4:$N$4,0,AE$110+1)-INDEX($F$4:$N$4,0,AE$110))+AD113)))</f>
        <v>0.7215374192944003</v>
      </c>
      <c r="AF113" s="186" cm="1">
        <f t="array" ref="AF113">IF(AF$110=-1,AG113,IF(AF$110=99,AE113,IF(AF$110=0,INDEX($F94:$N94,0,AF$108),(INDEX($F94:$N94,0,AF$110+1)-INDEX($F94:$N94,0,AF$110))/(INDEX($F$4:$N$4,0,AF$110+1)-INDEX($F$4:$N$4,0,AF$110))+AE113)))</f>
        <v>0.72957915058270539</v>
      </c>
      <c r="AG113" s="186" cm="1">
        <f t="array" ref="AG113">IF(AG$110=-1,AH113,IF(AG$110=99,AF113,IF(AG$110=0,INDEX($F94:$N94,0,AG$108),(INDEX($F94:$N94,0,AG$110+1)-INDEX($F94:$N94,0,AG$110))/(INDEX($F$4:$N$4,0,AG$110+1)-INDEX($F$4:$N$4,0,AG$110))+AF113)))</f>
        <v>0.73762088187101049</v>
      </c>
      <c r="AH113" s="186" cm="1">
        <f t="array" ref="AH113">IF(AH$110=-1,AI113,IF(AH$110=99,AG113,IF(AH$110=0,INDEX($F94:$N94,0,AH$108),(INDEX($F94:$N94,0,AH$110+1)-INDEX($F94:$N94,0,AH$110))/(INDEX($F$4:$N$4,0,AH$110+1)-INDEX($F$4:$N$4,0,AH$110))+AG113)))</f>
        <v>0.74566261315931559</v>
      </c>
      <c r="AI113" s="186" cm="1">
        <f t="array" ref="AI113">IF(AI$110=-1,AJ113,IF(AI$110=99,AH113,IF(AI$110=0,INDEX($F94:$N94,0,AI$108),(INDEX($F94:$N94,0,AI$110+1)-INDEX($F94:$N94,0,AI$110))/(INDEX($F$4:$N$4,0,AI$110+1)-INDEX($F$4:$N$4,0,AI$110))+AH113)))</f>
        <v>0.75370434444762069</v>
      </c>
      <c r="AJ113" s="186" cm="1">
        <f t="array" ref="AJ113">IF(AJ$110=-1,AK113,IF(AJ$110=99,AI113,IF(AJ$110=0,INDEX($F94:$N94,0,AJ$108),(INDEX($F94:$N94,0,AJ$110+1)-INDEX($F94:$N94,0,AJ$110))/(INDEX($F$4:$N$4,0,AJ$110+1)-INDEX($F$4:$N$4,0,AJ$110))+AI113)))</f>
        <v>0.76174607573592579</v>
      </c>
      <c r="AK113" s="186" cm="1">
        <f t="array" ref="AK113">IF(AK$110=-1,AL113,IF(AK$110=99,AJ113,IF(AK$110=0,INDEX($F94:$N94,0,AK$108),(INDEX($F94:$N94,0,AK$110+1)-INDEX($F94:$N94,0,AK$110))/(INDEX($F$4:$N$4,0,AK$110+1)-INDEX($F$4:$N$4,0,AK$110))+AJ113)))</f>
        <v>0.76978780702423089</v>
      </c>
      <c r="AL113" s="186" cm="1">
        <f t="array" ref="AL113">IF(AL$110=-1,AM113,IF(AL$110=99,AK113,IF(AL$110=0,INDEX($F94:$N94,0,AL$108),(INDEX($F94:$N94,0,AL$110+1)-INDEX($F94:$N94,0,AL$110))/(INDEX($F$4:$N$4,0,AL$110+1)-INDEX($F$4:$N$4,0,AL$110))+AK113)))</f>
        <v>0.77782953831253598</v>
      </c>
      <c r="AM113" s="186" cm="1">
        <f t="array" ref="AM113">IF(AM$110=-1,AN113,IF(AM$110=99,AL113,IF(AM$110=0,INDEX($F94:$N94,0,AM$108),(INDEX($F94:$N94,0,AM$110+1)-INDEX($F94:$N94,0,AM$110))/(INDEX($F$4:$N$4,0,AM$110+1)-INDEX($F$4:$N$4,0,AM$110))+AL113)))</f>
        <v>0.78587126960084108</v>
      </c>
      <c r="AN113" s="186" cm="1">
        <f t="array" ref="AN113">IF(AN$110=-1,AO113,IF(AN$110=99,AM113,IF(AN$110=0,INDEX($F94:$N94,0,AN$108),(INDEX($F94:$N94,0,AN$110+1)-INDEX($F94:$N94,0,AN$110))/(INDEX($F$4:$N$4,0,AN$110+1)-INDEX($F$4:$N$4,0,AN$110))+AM113)))</f>
        <v>0.79391300088914618</v>
      </c>
      <c r="AO113" s="186" cm="1">
        <f t="array" ref="AO113">IF(AO$110=-1,AP113,IF(AO$110=99,AN113,IF(AO$110=0,INDEX($F94:$N94,0,AO$108),(INDEX($F94:$N94,0,AO$110+1)-INDEX($F94:$N94,0,AO$110))/(INDEX($F$4:$N$4,0,AO$110+1)-INDEX($F$4:$N$4,0,AO$110))+AN113)))</f>
        <v>0.80195473217745161</v>
      </c>
      <c r="AP113" s="186" cm="1">
        <f t="array" ref="AP113">IF(AP$110=-1,AQ113,IF(AP$110=99,AO113,IF(AP$110=0,INDEX($F94:$N94,0,AP$108),(INDEX($F94:$N94,0,AP$110+1)-INDEX($F94:$N94,0,AP$110))/(INDEX($F$4:$N$4,0,AP$110+1)-INDEX($F$4:$N$4,0,AP$110))+AO113)))</f>
        <v>0.81126445562423333</v>
      </c>
      <c r="AQ113" s="186" cm="1">
        <f t="array" ref="AQ113">IF(AQ$110=-1,AR113,IF(AQ$110=99,AP113,IF(AQ$110=0,INDEX($F94:$N94,0,AQ$108),(INDEX($F94:$N94,0,AQ$110+1)-INDEX($F94:$N94,0,AQ$110))/(INDEX($F$4:$N$4,0,AQ$110+1)-INDEX($F$4:$N$4,0,AQ$110))+AP113)))</f>
        <v>0.82057417907101504</v>
      </c>
      <c r="AR113" s="186" cm="1">
        <f t="array" ref="AR113">IF(AR$110=-1,AS113,IF(AR$110=99,AQ113,IF(AR$110=0,INDEX($F94:$N94,0,AR$108),(INDEX($F94:$N94,0,AR$110+1)-INDEX($F94:$N94,0,AR$110))/(INDEX($F$4:$N$4,0,AR$110+1)-INDEX($F$4:$N$4,0,AR$110))+AQ113)))</f>
        <v>0.82988390251779676</v>
      </c>
      <c r="AS113" s="186" cm="1">
        <f t="array" ref="AS113">IF(AS$110=-1,AT113,IF(AS$110=99,AR113,IF(AS$110=0,INDEX($F94:$N94,0,AS$108),(INDEX($F94:$N94,0,AS$110+1)-INDEX($F94:$N94,0,AS$110))/(INDEX($F$4:$N$4,0,AS$110+1)-INDEX($F$4:$N$4,0,AS$110))+AR113)))</f>
        <v>0.83919362596457847</v>
      </c>
      <c r="AT113" s="186" cm="1">
        <f t="array" ref="AT113">IF(AT$110=-1,AU113,IF(AT$110=99,AS113,IF(AT$110=0,INDEX($F94:$N94,0,AT$108),(INDEX($F94:$N94,0,AT$110+1)-INDEX($F94:$N94,0,AT$110))/(INDEX($F$4:$N$4,0,AT$110+1)-INDEX($F$4:$N$4,0,AT$110))+AS113)))</f>
        <v>0.84850334941136019</v>
      </c>
      <c r="AU113" s="186" cm="1">
        <f t="array" ref="AU113">IF(AU$110=-1,AV113,IF(AU$110=99,AT113,IF(AU$110=0,INDEX($F94:$N94,0,AU$108),(INDEX($F94:$N94,0,AU$110+1)-INDEX($F94:$N94,0,AU$110))/(INDEX($F$4:$N$4,0,AU$110+1)-INDEX($F$4:$N$4,0,AU$110))+AT113)))</f>
        <v>0.8578130728581419</v>
      </c>
      <c r="AV113" s="186" cm="1">
        <f t="array" ref="AV113">IF(AV$110=-1,AW113,IF(AV$110=99,AU113,IF(AV$110=0,INDEX($F94:$N94,0,AV$108),(INDEX($F94:$N94,0,AV$110+1)-INDEX($F94:$N94,0,AV$110))/(INDEX($F$4:$N$4,0,AV$110+1)-INDEX($F$4:$N$4,0,AV$110))+AU113)))</f>
        <v>0.86712279630492362</v>
      </c>
      <c r="AW113" s="186" cm="1">
        <f t="array" ref="AW113">IF(AW$110=-1,AX113,IF(AW$110=99,AV113,IF(AW$110=0,INDEX($F94:$N94,0,AW$108),(INDEX($F94:$N94,0,AW$110+1)-INDEX($F94:$N94,0,AW$110))/(INDEX($F$4:$N$4,0,AW$110+1)-INDEX($F$4:$N$4,0,AW$110))+AV113)))</f>
        <v>0.87643251975170533</v>
      </c>
      <c r="AX113" s="186" cm="1">
        <f t="array" ref="AX113">IF(AX$110=-1,AY113,IF(AX$110=99,AW113,IF(AX$110=0,INDEX($F94:$N94,0,AX$108),(INDEX($F94:$N94,0,AX$110+1)-INDEX($F94:$N94,0,AX$110))/(INDEX($F$4:$N$4,0,AX$110+1)-INDEX($F$4:$N$4,0,AX$110))+AW113)))</f>
        <v>0.88574224319848704</v>
      </c>
      <c r="AY113" s="186" cm="1">
        <f t="array" ref="AY113">IF(AY$110=-1,AZ113,IF(AY$110=99,AX113,IF(AY$110=0,INDEX($F94:$N94,0,AY$108),(INDEX($F94:$N94,0,AY$110+1)-INDEX($F94:$N94,0,AY$110))/(INDEX($F$4:$N$4,0,AY$110+1)-INDEX($F$4:$N$4,0,AY$110))+AX113)))</f>
        <v>0.8950519666452692</v>
      </c>
      <c r="AZ113" s="186" cm="1">
        <f t="array" ref="AZ113">IF(AZ$110=-1,BA113,IF(AZ$110=99,AY113,IF(AZ$110=0,INDEX($F94:$N94,0,AZ$108),(INDEX($F94:$N94,0,AZ$110+1)-INDEX($F94:$N94,0,AZ$110))/(INDEX($F$4:$N$4,0,AZ$110+1)-INDEX($F$4:$N$4,0,AZ$110))+AY113)))</f>
        <v>0.8950519666452692</v>
      </c>
      <c r="BA113" s="186" cm="1">
        <f t="array" ref="BA113">IF(BA$110=-1,BB113,IF(BA$110=99,AZ113,IF(BA$110=0,INDEX($F94:$N94,0,BA$108),(INDEX($F94:$N94,0,BA$110+1)-INDEX($F94:$N94,0,BA$110))/(INDEX($F$4:$N$4,0,BA$110+1)-INDEX($F$4:$N$4,0,BA$110))+AZ113)))</f>
        <v>0.8950519666452692</v>
      </c>
    </row>
    <row r="114" spans="1:53">
      <c r="A114" s="116" t="s">
        <v>16</v>
      </c>
      <c r="B114" s="22" t="str">
        <f t="shared" si="212"/>
        <v/>
      </c>
      <c r="C114" s="23" t="str">
        <f t="shared" si="213"/>
        <v/>
      </c>
      <c r="D114" s="57" t="str">
        <f>ITEMS_TRA!C18</f>
        <v>TFHCV3</v>
      </c>
      <c r="E114" s="23" t="str">
        <f t="shared" si="214"/>
        <v/>
      </c>
      <c r="H114" s="23" t="str">
        <f t="shared" si="214"/>
        <v/>
      </c>
      <c r="J114" s="23" t="str">
        <f t="shared" si="214"/>
        <v/>
      </c>
      <c r="K114" s="23" t="str">
        <f t="shared" si="214"/>
        <v/>
      </c>
      <c r="L114" s="125" t="str">
        <f t="shared" si="215"/>
        <v/>
      </c>
      <c r="M114" s="186">
        <f>INDEX('[2]TS BYDem'!J$10:J$59,MATCH($D114,'[2]TS BYDem'!D$10:D$59,0))</f>
        <v>2.7114063478211388</v>
      </c>
      <c r="N114" s="186" cm="1">
        <f t="array" ref="N114">IF(N$110=-1,O114,IF(N$110=99,M114,IF(N$110=0,INDEX($F95:$N95,0,N$108),(INDEX($F95:$N95,0,N$110+1)-INDEX($F95:$N95,0,N$110))/(INDEX($F$4:$N$4,0,N$110+1)-INDEX($F$4:$N$4,0,N$110))+M114)))</f>
        <v>2.7742708985474289</v>
      </c>
      <c r="O114" s="186" cm="1">
        <f t="array" ref="O114">IF(O$110=-1,P114,IF(O$110=99,N114,IF(O$110=0,INDEX($F95:$N95,0,O$108),(INDEX($F95:$N95,0,O$110+1)-INDEX($F95:$N95,0,O$110))/(INDEX($F$4:$N$4,0,O$110+1)-INDEX($F$4:$N$4,0,O$110))+N114)))</f>
        <v>2.8371354492737191</v>
      </c>
      <c r="P114" s="186" cm="1">
        <f t="array" ref="P114">IF(P$110=-1,Q114,IF(P$110=99,O114,IF(P$110=0,INDEX($F95:$N95,0,P$108),(INDEX($F95:$N95,0,P$110+1)-INDEX($F95:$N95,0,P$110))/(INDEX($F$4:$N$4,0,P$110+1)-INDEX($F$4:$N$4,0,P$110))+O114)))</f>
        <v>2.9</v>
      </c>
      <c r="Q114" s="186" cm="1">
        <f t="array" ref="Q114">IF(Q$110=-1,R114,IF(Q$110=99,P114,IF(Q$110=0,INDEX($F95:$N95,0,Q$108),(INDEX($F95:$N95,0,Q$110+1)-INDEX($F95:$N95,0,Q$110))/(INDEX($F$4:$N$4,0,Q$110+1)-INDEX($F$4:$N$4,0,Q$110))+P114)))</f>
        <v>2.9652984627095749</v>
      </c>
      <c r="R114" s="186" cm="1">
        <f t="array" ref="R114">IF(R$110=-1,S114,IF(R$110=99,Q114,IF(R$110=0,INDEX($F95:$N95,0,R$108),(INDEX($F95:$N95,0,R$110+1)-INDEX($F95:$N95,0,R$110))/(INDEX($F$4:$N$4,0,R$110+1)-INDEX($F$4:$N$4,0,R$110))+Q114)))</f>
        <v>3.0305969254191498</v>
      </c>
      <c r="S114" s="186" cm="1">
        <f t="array" ref="S114">IF(S$110=-1,T114,IF(S$110=99,R114,IF(S$110=0,INDEX($F95:$N95,0,S$108),(INDEX($F95:$N95,0,S$110+1)-INDEX($F95:$N95,0,S$110))/(INDEX($F$4:$N$4,0,S$110+1)-INDEX($F$4:$N$4,0,S$110))+R114)))</f>
        <v>3.0494586397741084</v>
      </c>
      <c r="T114" s="186" cm="1">
        <f t="array" ref="T114">IF(T$110=-1,U114,IF(T$110=99,S114,IF(T$110=0,INDEX($F95:$N95,0,T$108),(INDEX($F95:$N95,0,T$110+1)-INDEX($F95:$N95,0,T$110))/(INDEX($F$4:$N$4,0,T$110+1)-INDEX($F$4:$N$4,0,T$110))+S114)))</f>
        <v>3.0683203541290669</v>
      </c>
      <c r="U114" s="186" cm="1">
        <f t="array" ref="U114">IF(U$110=-1,V114,IF(U$110=99,T114,IF(U$110=0,INDEX($F95:$N95,0,U$108),(INDEX($F95:$N95,0,U$110+1)-INDEX($F95:$N95,0,U$110))/(INDEX($F$4:$N$4,0,U$110+1)-INDEX($F$4:$N$4,0,U$110))+T114)))</f>
        <v>2.8914666816048276</v>
      </c>
      <c r="V114" s="186" cm="1">
        <f t="array" ref="V114">IF(V$110=-1,W114,IF(V$110=99,U114,IF(V$110=0,INDEX($F95:$N95,0,V$108),(INDEX($F95:$N95,0,V$110+1)-INDEX($F95:$N95,0,V$110))/(INDEX($F$4:$N$4,0,V$110+1)-INDEX($F$4:$N$4,0,V$110))+U114)))</f>
        <v>2.9628388993511483</v>
      </c>
      <c r="W114" s="186" cm="1">
        <f t="array" ref="W114">IF(W$110=-1,X114,IF(W$110=99,V114,IF(W$110=0,INDEX($F95:$N95,0,W$108),(INDEX($F95:$N95,0,W$110+1)-INDEX($F95:$N95,0,W$110))/(INDEX($F$4:$N$4,0,W$110+1)-INDEX($F$4:$N$4,0,W$110))+V114)))</f>
        <v>2.963746449693982</v>
      </c>
      <c r="X114" s="186" cm="1">
        <f t="array" ref="X114">IF(X$110=-1,Y114,IF(X$110=99,W114,IF(X$110=0,INDEX($F95:$N95,0,X$108),(INDEX($F95:$N95,0,X$110+1)-INDEX($F95:$N95,0,X$110))/(INDEX($F$4:$N$4,0,X$110+1)-INDEX($F$4:$N$4,0,X$110))+W114)))</f>
        <v>2.9646540000368158</v>
      </c>
      <c r="Y114" s="186" cm="1">
        <f t="array" ref="Y114">IF(Y$110=-1,Z114,IF(Y$110=99,X114,IF(Y$110=0,INDEX($F95:$N95,0,Y$108),(INDEX($F95:$N95,0,Y$110+1)-INDEX($F95:$N95,0,Y$110))/(INDEX($F$4:$N$4,0,Y$110+1)-INDEX($F$4:$N$4,0,Y$110))+X114)))</f>
        <v>2.9655615503796495</v>
      </c>
      <c r="Z114" s="186" cm="1">
        <f t="array" ref="Z114">IF(Z$110=-1,AA114,IF(Z$110=99,Y114,IF(Z$110=0,INDEX($F95:$N95,0,Z$108),(INDEX($F95:$N95,0,Z$110+1)-INDEX($F95:$N95,0,Z$110))/(INDEX($F$4:$N$4,0,Z$110+1)-INDEX($F$4:$N$4,0,Z$110))+Y114)))</f>
        <v>2.9664691007224833</v>
      </c>
      <c r="AA114" s="186" cm="1">
        <f t="array" ref="AA114">IF(AA$110=-1,AB114,IF(AA$110=99,Z114,IF(AA$110=0,INDEX($F95:$N95,0,AA$108),(INDEX($F95:$N95,0,AA$110+1)-INDEX($F95:$N95,0,AA$110))/(INDEX($F$4:$N$4,0,AA$110+1)-INDEX($F$4:$N$4,0,AA$110))+Z114)))</f>
        <v>2.967376651065317</v>
      </c>
      <c r="AB114" s="186" cm="1">
        <f t="array" ref="AB114">IF(AB$110=-1,AC114,IF(AB$110=99,AA114,IF(AB$110=0,INDEX($F95:$N95,0,AB$108),(INDEX($F95:$N95,0,AB$110+1)-INDEX($F95:$N95,0,AB$110))/(INDEX($F$4:$N$4,0,AB$110+1)-INDEX($F$4:$N$4,0,AB$110))+AA114)))</f>
        <v>2.9682842014081507</v>
      </c>
      <c r="AC114" s="186" cm="1">
        <f t="array" ref="AC114">IF(AC$110=-1,AD114,IF(AC$110=99,AB114,IF(AC$110=0,INDEX($F95:$N95,0,AC$108),(INDEX($F95:$N95,0,AC$110+1)-INDEX($F95:$N95,0,AC$110))/(INDEX($F$4:$N$4,0,AC$110+1)-INDEX($F$4:$N$4,0,AC$110))+AB114)))</f>
        <v>2.9691917517509845</v>
      </c>
      <c r="AD114" s="186" cm="1">
        <f t="array" ref="AD114">IF(AD$110=-1,AE114,IF(AD$110=99,AC114,IF(AD$110=0,INDEX($F95:$N95,0,AD$108),(INDEX($F95:$N95,0,AD$110+1)-INDEX($F95:$N95,0,AD$110))/(INDEX($F$4:$N$4,0,AD$110+1)-INDEX($F$4:$N$4,0,AD$110))+AC114)))</f>
        <v>2.9700993020938182</v>
      </c>
      <c r="AE114" s="186" cm="1">
        <f t="array" ref="AE114">IF(AE$110=-1,AF114,IF(AE$110=99,AD114,IF(AE$110=0,INDEX($F95:$N95,0,AE$108),(INDEX($F95:$N95,0,AE$110+1)-INDEX($F95:$N95,0,AE$110))/(INDEX($F$4:$N$4,0,AE$110+1)-INDEX($F$4:$N$4,0,AE$110))+AD114)))</f>
        <v>2.9710068524366524</v>
      </c>
      <c r="AF114" s="186" cm="1">
        <f t="array" ref="AF114">IF(AF$110=-1,AG114,IF(AF$110=99,AE114,IF(AF$110=0,INDEX($F95:$N95,0,AF$108),(INDEX($F95:$N95,0,AF$110+1)-INDEX($F95:$N95,0,AF$110))/(INDEX($F$4:$N$4,0,AF$110+1)-INDEX($F$4:$N$4,0,AF$110))+AE114)))</f>
        <v>3.0041195339471596</v>
      </c>
      <c r="AG114" s="186" cm="1">
        <f t="array" ref="AG114">IF(AG$110=-1,AH114,IF(AG$110=99,AF114,IF(AG$110=0,INDEX($F95:$N95,0,AG$108),(INDEX($F95:$N95,0,AG$110+1)-INDEX($F95:$N95,0,AG$110))/(INDEX($F$4:$N$4,0,AG$110+1)-INDEX($F$4:$N$4,0,AG$110))+AF114)))</f>
        <v>3.0372322154576668</v>
      </c>
      <c r="AH114" s="186" cm="1">
        <f t="array" ref="AH114">IF(AH$110=-1,AI114,IF(AH$110=99,AG114,IF(AH$110=0,INDEX($F95:$N95,0,AH$108),(INDEX($F95:$N95,0,AH$110+1)-INDEX($F95:$N95,0,AH$110))/(INDEX($F$4:$N$4,0,AH$110+1)-INDEX($F$4:$N$4,0,AH$110))+AG114)))</f>
        <v>3.0703448969681739</v>
      </c>
      <c r="AI114" s="186" cm="1">
        <f t="array" ref="AI114">IF(AI$110=-1,AJ114,IF(AI$110=99,AH114,IF(AI$110=0,INDEX($F95:$N95,0,AI$108),(INDEX($F95:$N95,0,AI$110+1)-INDEX($F95:$N95,0,AI$110))/(INDEX($F$4:$N$4,0,AI$110+1)-INDEX($F$4:$N$4,0,AI$110))+AH114)))</f>
        <v>3.1034575784786811</v>
      </c>
      <c r="AJ114" s="186" cm="1">
        <f t="array" ref="AJ114">IF(AJ$110=-1,AK114,IF(AJ$110=99,AI114,IF(AJ$110=0,INDEX($F95:$N95,0,AJ$108),(INDEX($F95:$N95,0,AJ$110+1)-INDEX($F95:$N95,0,AJ$110))/(INDEX($F$4:$N$4,0,AJ$110+1)-INDEX($F$4:$N$4,0,AJ$110))+AI114)))</f>
        <v>3.1365702599891883</v>
      </c>
      <c r="AK114" s="186" cm="1">
        <f t="array" ref="AK114">IF(AK$110=-1,AL114,IF(AK$110=99,AJ114,IF(AK$110=0,INDEX($F95:$N95,0,AK$108),(INDEX($F95:$N95,0,AK$110+1)-INDEX($F95:$N95,0,AK$110))/(INDEX($F$4:$N$4,0,AK$110+1)-INDEX($F$4:$N$4,0,AK$110))+AJ114)))</f>
        <v>3.1696829414996954</v>
      </c>
      <c r="AL114" s="186" cm="1">
        <f t="array" ref="AL114">IF(AL$110=-1,AM114,IF(AL$110=99,AK114,IF(AL$110=0,INDEX($F95:$N95,0,AL$108),(INDEX($F95:$N95,0,AL$110+1)-INDEX($F95:$N95,0,AL$110))/(INDEX($F$4:$N$4,0,AL$110+1)-INDEX($F$4:$N$4,0,AL$110))+AK114)))</f>
        <v>3.2027956230102026</v>
      </c>
      <c r="AM114" s="186" cm="1">
        <f t="array" ref="AM114">IF(AM$110=-1,AN114,IF(AM$110=99,AL114,IF(AM$110=0,INDEX($F95:$N95,0,AM$108),(INDEX($F95:$N95,0,AM$110+1)-INDEX($F95:$N95,0,AM$110))/(INDEX($F$4:$N$4,0,AM$110+1)-INDEX($F$4:$N$4,0,AM$110))+AL114)))</f>
        <v>3.2359083045207098</v>
      </c>
      <c r="AN114" s="186" cm="1">
        <f t="array" ref="AN114">IF(AN$110=-1,AO114,IF(AN$110=99,AM114,IF(AN$110=0,INDEX($F95:$N95,0,AN$108),(INDEX($F95:$N95,0,AN$110+1)-INDEX($F95:$N95,0,AN$110))/(INDEX($F$4:$N$4,0,AN$110+1)-INDEX($F$4:$N$4,0,AN$110))+AM114)))</f>
        <v>3.2690209860312169</v>
      </c>
      <c r="AO114" s="186" cm="1">
        <f t="array" ref="AO114">IF(AO$110=-1,AP114,IF(AO$110=99,AN114,IF(AO$110=0,INDEX($F95:$N95,0,AO$108),(INDEX($F95:$N95,0,AO$110+1)-INDEX($F95:$N95,0,AO$110))/(INDEX($F$4:$N$4,0,AO$110+1)-INDEX($F$4:$N$4,0,AO$110))+AN114)))</f>
        <v>3.3021336675417237</v>
      </c>
      <c r="AP114" s="186" cm="1">
        <f t="array" ref="AP114">IF(AP$110=-1,AQ114,IF(AP$110=99,AO114,IF(AP$110=0,INDEX($F95:$N95,0,AP$108),(INDEX($F95:$N95,0,AP$110+1)-INDEX($F95:$N95,0,AP$110))/(INDEX($F$4:$N$4,0,AP$110+1)-INDEX($F$4:$N$4,0,AP$110))+AO114)))</f>
        <v>3.3404674412519313</v>
      </c>
      <c r="AQ114" s="186" cm="1">
        <f t="array" ref="AQ114">IF(AQ$110=-1,AR114,IF(AQ$110=99,AP114,IF(AQ$110=0,INDEX($F95:$N95,0,AQ$108),(INDEX($F95:$N95,0,AQ$110+1)-INDEX($F95:$N95,0,AQ$110))/(INDEX($F$4:$N$4,0,AQ$110+1)-INDEX($F$4:$N$4,0,AQ$110))+AP114)))</f>
        <v>3.3788012149621389</v>
      </c>
      <c r="AR114" s="186" cm="1">
        <f t="array" ref="AR114">IF(AR$110=-1,AS114,IF(AR$110=99,AQ114,IF(AR$110=0,INDEX($F95:$N95,0,AR$108),(INDEX($F95:$N95,0,AR$110+1)-INDEX($F95:$N95,0,AR$110))/(INDEX($F$4:$N$4,0,AR$110+1)-INDEX($F$4:$N$4,0,AR$110))+AQ114)))</f>
        <v>3.4171349886723466</v>
      </c>
      <c r="AS114" s="186" cm="1">
        <f t="array" ref="AS114">IF(AS$110=-1,AT114,IF(AS$110=99,AR114,IF(AS$110=0,INDEX($F95:$N95,0,AS$108),(INDEX($F95:$N95,0,AS$110+1)-INDEX($F95:$N95,0,AS$110))/(INDEX($F$4:$N$4,0,AS$110+1)-INDEX($F$4:$N$4,0,AS$110))+AR114)))</f>
        <v>3.4554687623825542</v>
      </c>
      <c r="AT114" s="186" cm="1">
        <f t="array" ref="AT114">IF(AT$110=-1,AU114,IF(AT$110=99,AS114,IF(AT$110=0,INDEX($F95:$N95,0,AT$108),(INDEX($F95:$N95,0,AT$110+1)-INDEX($F95:$N95,0,AT$110))/(INDEX($F$4:$N$4,0,AT$110+1)-INDEX($F$4:$N$4,0,AT$110))+AS114)))</f>
        <v>3.4938025360927618</v>
      </c>
      <c r="AU114" s="186" cm="1">
        <f t="array" ref="AU114">IF(AU$110=-1,AV114,IF(AU$110=99,AT114,IF(AU$110=0,INDEX($F95:$N95,0,AU$108),(INDEX($F95:$N95,0,AU$110+1)-INDEX($F95:$N95,0,AU$110))/(INDEX($F$4:$N$4,0,AU$110+1)-INDEX($F$4:$N$4,0,AU$110))+AT114)))</f>
        <v>3.5321363098029694</v>
      </c>
      <c r="AV114" s="186" cm="1">
        <f t="array" ref="AV114">IF(AV$110=-1,AW114,IF(AV$110=99,AU114,IF(AV$110=0,INDEX($F95:$N95,0,AV$108),(INDEX($F95:$N95,0,AV$110+1)-INDEX($F95:$N95,0,AV$110))/(INDEX($F$4:$N$4,0,AV$110+1)-INDEX($F$4:$N$4,0,AV$110))+AU114)))</f>
        <v>3.5704700835131771</v>
      </c>
      <c r="AW114" s="186" cm="1">
        <f t="array" ref="AW114">IF(AW$110=-1,AX114,IF(AW$110=99,AV114,IF(AW$110=0,INDEX($F95:$N95,0,AW$108),(INDEX($F95:$N95,0,AW$110+1)-INDEX($F95:$N95,0,AW$110))/(INDEX($F$4:$N$4,0,AW$110+1)-INDEX($F$4:$N$4,0,AW$110))+AV114)))</f>
        <v>3.6088038572233847</v>
      </c>
      <c r="AX114" s="186" cm="1">
        <f t="array" ref="AX114">IF(AX$110=-1,AY114,IF(AX$110=99,AW114,IF(AX$110=0,INDEX($F95:$N95,0,AX$108),(INDEX($F95:$N95,0,AX$110+1)-INDEX($F95:$N95,0,AX$110))/(INDEX($F$4:$N$4,0,AX$110+1)-INDEX($F$4:$N$4,0,AX$110))+AW114)))</f>
        <v>3.6471376309335923</v>
      </c>
      <c r="AY114" s="186" cm="1">
        <f t="array" ref="AY114">IF(AY$110=-1,AZ114,IF(AY$110=99,AX114,IF(AY$110=0,INDEX($F95:$N95,0,AY$108),(INDEX($F95:$N95,0,AY$110+1)-INDEX($F95:$N95,0,AY$110))/(INDEX($F$4:$N$4,0,AY$110+1)-INDEX($F$4:$N$4,0,AY$110))+AX114)))</f>
        <v>3.6854714046438004</v>
      </c>
      <c r="AZ114" s="186" cm="1">
        <f t="array" ref="AZ114">IF(AZ$110=-1,BA114,IF(AZ$110=99,AY114,IF(AZ$110=0,INDEX($F95:$N95,0,AZ$108),(INDEX($F95:$N95,0,AZ$110+1)-INDEX($F95:$N95,0,AZ$110))/(INDEX($F$4:$N$4,0,AZ$110+1)-INDEX($F$4:$N$4,0,AZ$110))+AY114)))</f>
        <v>3.6854714046438004</v>
      </c>
      <c r="BA114" s="186" cm="1">
        <f t="array" ref="BA114">IF(BA$110=-1,BB114,IF(BA$110=99,AZ114,IF(BA$110=0,INDEX($F95:$N95,0,BA$108),(INDEX($F95:$N95,0,BA$110+1)-INDEX($F95:$N95,0,BA$110))/(INDEX($F$4:$N$4,0,BA$110+1)-INDEX($F$4:$N$4,0,BA$110))+AZ114)))</f>
        <v>3.6854714046438004</v>
      </c>
    </row>
    <row r="115" spans="1:53">
      <c r="A115" s="116" t="s">
        <v>16</v>
      </c>
      <c r="B115" s="22" t="str">
        <f t="shared" si="212"/>
        <v/>
      </c>
      <c r="C115" s="23" t="str">
        <f t="shared" si="213"/>
        <v/>
      </c>
      <c r="D115" s="57" t="str">
        <f>ITEMS_TRA!C19</f>
        <v>TFHCV4</v>
      </c>
      <c r="E115" s="23" t="str">
        <f t="shared" si="214"/>
        <v/>
      </c>
      <c r="H115" s="23" t="str">
        <f t="shared" si="214"/>
        <v/>
      </c>
      <c r="J115" s="23" t="str">
        <f t="shared" si="214"/>
        <v/>
      </c>
      <c r="K115" s="23" t="str">
        <f t="shared" si="214"/>
        <v/>
      </c>
      <c r="L115" s="125" t="str">
        <f t="shared" si="215"/>
        <v/>
      </c>
      <c r="M115" s="186">
        <f>INDEX('[2]TS BYDem'!J$10:J$59,MATCH($D115,'[2]TS BYDem'!D$10:D$59,0))</f>
        <v>0.57023972229676956</v>
      </c>
      <c r="N115" s="186" cm="1">
        <f t="array" ref="N115">IF(N$110=-1,O115,IF(N$110=99,M115,IF(N$110=0,INDEX($F96:$N96,0,N$108),(INDEX($F96:$N96,0,N$110+1)-INDEX($F96:$N96,0,N$110))/(INDEX($F$4:$N$4,0,N$110+1)-INDEX($F$4:$N$4,0,N$110))+M115)))</f>
        <v>0.55900373411704862</v>
      </c>
      <c r="O115" s="186" cm="1">
        <f t="array" ref="O115">IF(O$110=-1,P115,IF(O$110=99,N115,IF(O$110=0,INDEX($F96:$N96,0,O$108),(INDEX($F96:$N96,0,O$110+1)-INDEX($F96:$N96,0,O$110))/(INDEX($F$4:$N$4,0,O$110+1)-INDEX($F$4:$N$4,0,O$110))+N115)))</f>
        <v>0.54776774593732769</v>
      </c>
      <c r="P115" s="186" cm="1">
        <f t="array" ref="P115">IF(P$110=-1,Q115,IF(P$110=99,O115,IF(P$110=0,INDEX($F96:$N96,0,P$108),(INDEX($F96:$N96,0,P$110+1)-INDEX($F96:$N96,0,P$110))/(INDEX($F$4:$N$4,0,P$110+1)-INDEX($F$4:$N$4,0,P$110))+O115)))</f>
        <v>0.53653175775760331</v>
      </c>
      <c r="Q115" s="186" cm="1">
        <f t="array" ref="Q115">IF(Q$110=-1,R115,IF(Q$110=99,P115,IF(Q$110=0,INDEX($F96:$N96,0,Q$108),(INDEX($F96:$N96,0,Q$110+1)-INDEX($F96:$N96,0,Q$110))/(INDEX($F$4:$N$4,0,Q$110+1)-INDEX($F$4:$N$4,0,Q$110))+P115)))</f>
        <v>0.54016937887880168</v>
      </c>
      <c r="R115" s="186" cm="1">
        <f t="array" ref="R115">IF(R$110=-1,S115,IF(R$110=99,Q115,IF(R$110=0,INDEX($F96:$N96,0,R$108),(INDEX($F96:$N96,0,R$110+1)-INDEX($F96:$N96,0,R$110))/(INDEX($F$4:$N$4,0,R$110+1)-INDEX($F$4:$N$4,0,R$110))+Q115)))</f>
        <v>0.54380700000000004</v>
      </c>
      <c r="S115" s="186" cm="1">
        <f t="array" ref="S115">IF(S$110=-1,T115,IF(S$110=99,R115,IF(S$110=0,INDEX($F96:$N96,0,S$108),(INDEX($F96:$N96,0,S$110+1)-INDEX($F96:$N96,0,S$110))/(INDEX($F$4:$N$4,0,S$110+1)-INDEX($F$4:$N$4,0,S$110))+R115)))</f>
        <v>0.54719152540890392</v>
      </c>
      <c r="T115" s="186" cm="1">
        <f t="array" ref="T115">IF(T$110=-1,U115,IF(T$110=99,S115,IF(T$110=0,INDEX($F96:$N96,0,T$108),(INDEX($F96:$N96,0,T$110+1)-INDEX($F96:$N96,0,T$110))/(INDEX($F$4:$N$4,0,T$110+1)-INDEX($F$4:$N$4,0,T$110))+S115)))</f>
        <v>0.55057605081780769</v>
      </c>
      <c r="U115" s="186" cm="1">
        <f t="array" ref="U115">IF(U$110=-1,V115,IF(U$110=99,T115,IF(U$110=0,INDEX($F96:$N96,0,U$108),(INDEX($F96:$N96,0,U$110+1)-INDEX($F96:$N96,0,U$110))/(INDEX($F$4:$N$4,0,U$110+1)-INDEX($F$4:$N$4,0,U$110))+T115)))</f>
        <v>0.51884162111264742</v>
      </c>
      <c r="V115" s="186" cm="1">
        <f t="array" ref="V115">IF(V$110=-1,W115,IF(V$110=99,U115,IF(V$110=0,INDEX($F96:$N96,0,V$108),(INDEX($F96:$N96,0,V$110+1)-INDEX($F96:$N96,0,V$110))/(INDEX($F$4:$N$4,0,V$110+1)-INDEX($F$4:$N$4,0,V$110))+U115)))</f>
        <v>0.53164857385863329</v>
      </c>
      <c r="W115" s="186" cm="1">
        <f t="array" ref="W115">IF(W$110=-1,X115,IF(W$110=99,V115,IF(W$110=0,INDEX($F96:$N96,0,W$108),(INDEX($F96:$N96,0,W$110+1)-INDEX($F96:$N96,0,W$110))/(INDEX($F$4:$N$4,0,W$110+1)-INDEX($F$4:$N$4,0,W$110))+V115)))</f>
        <v>0.53181142370024237</v>
      </c>
      <c r="X115" s="186" cm="1">
        <f t="array" ref="X115">IF(X$110=-1,Y115,IF(X$110=99,W115,IF(X$110=0,INDEX($F96:$N96,0,X$108),(INDEX($F96:$N96,0,X$110+1)-INDEX($F96:$N96,0,X$110))/(INDEX($F$4:$N$4,0,X$110+1)-INDEX($F$4:$N$4,0,X$110))+W115)))</f>
        <v>0.53197427354185145</v>
      </c>
      <c r="Y115" s="186" cm="1">
        <f t="array" ref="Y115">IF(Y$110=-1,Z115,IF(Y$110=99,X115,IF(Y$110=0,INDEX($F96:$N96,0,Y$108),(INDEX($F96:$N96,0,Y$110+1)-INDEX($F96:$N96,0,Y$110))/(INDEX($F$4:$N$4,0,Y$110+1)-INDEX($F$4:$N$4,0,Y$110))+X115)))</f>
        <v>0.53213712338346053</v>
      </c>
      <c r="Z115" s="186" cm="1">
        <f t="array" ref="Z115">IF(Z$110=-1,AA115,IF(Z$110=99,Y115,IF(Z$110=0,INDEX($F96:$N96,0,Z$108),(INDEX($F96:$N96,0,Z$110+1)-INDEX($F96:$N96,0,Z$110))/(INDEX($F$4:$N$4,0,Z$110+1)-INDEX($F$4:$N$4,0,Z$110))+Y115)))</f>
        <v>0.53229997322506961</v>
      </c>
      <c r="AA115" s="186" cm="1">
        <f t="array" ref="AA115">IF(AA$110=-1,AB115,IF(AA$110=99,Z115,IF(AA$110=0,INDEX($F96:$N96,0,AA$108),(INDEX($F96:$N96,0,AA$110+1)-INDEX($F96:$N96,0,AA$110))/(INDEX($F$4:$N$4,0,AA$110+1)-INDEX($F$4:$N$4,0,AA$110))+Z115)))</f>
        <v>0.53246282306667869</v>
      </c>
      <c r="AB115" s="186" cm="1">
        <f t="array" ref="AB115">IF(AB$110=-1,AC115,IF(AB$110=99,AA115,IF(AB$110=0,INDEX($F96:$N96,0,AB$108),(INDEX($F96:$N96,0,AB$110+1)-INDEX($F96:$N96,0,AB$110))/(INDEX($F$4:$N$4,0,AB$110+1)-INDEX($F$4:$N$4,0,AB$110))+AA115)))</f>
        <v>0.53262567290828777</v>
      </c>
      <c r="AC115" s="186" cm="1">
        <f t="array" ref="AC115">IF(AC$110=-1,AD115,IF(AC$110=99,AB115,IF(AC$110=0,INDEX($F96:$N96,0,AC$108),(INDEX($F96:$N96,0,AC$110+1)-INDEX($F96:$N96,0,AC$110))/(INDEX($F$4:$N$4,0,AC$110+1)-INDEX($F$4:$N$4,0,AC$110))+AB115)))</f>
        <v>0.53278852274989685</v>
      </c>
      <c r="AD115" s="186" cm="1">
        <f t="array" ref="AD115">IF(AD$110=-1,AE115,IF(AD$110=99,AC115,IF(AD$110=0,INDEX($F96:$N96,0,AD$108),(INDEX($F96:$N96,0,AD$110+1)-INDEX($F96:$N96,0,AD$110))/(INDEX($F$4:$N$4,0,AD$110+1)-INDEX($F$4:$N$4,0,AD$110))+AC115)))</f>
        <v>0.53295137259150593</v>
      </c>
      <c r="AE115" s="186" cm="1">
        <f t="array" ref="AE115">IF(AE$110=-1,AF115,IF(AE$110=99,AD115,IF(AE$110=0,INDEX($F96:$N96,0,AE$108),(INDEX($F96:$N96,0,AE$110+1)-INDEX($F96:$N96,0,AE$110))/(INDEX($F$4:$N$4,0,AE$110+1)-INDEX($F$4:$N$4,0,AE$110))+AD115)))</f>
        <v>0.5331142224331149</v>
      </c>
      <c r="AF115" s="186" cm="1">
        <f t="array" ref="AF115">IF(AF$110=-1,AG115,IF(AF$110=99,AE115,IF(AF$110=0,INDEX($F96:$N96,0,AF$108),(INDEX($F96:$N96,0,AF$110+1)-INDEX($F96:$N96,0,AF$110))/(INDEX($F$4:$N$4,0,AF$110+1)-INDEX($F$4:$N$4,0,AF$110))+AE115)))</f>
        <v>0.53905592581278616</v>
      </c>
      <c r="AG115" s="186" cm="1">
        <f t="array" ref="AG115">IF(AG$110=-1,AH115,IF(AG$110=99,AF115,IF(AG$110=0,INDEX($F96:$N96,0,AG$108),(INDEX($F96:$N96,0,AG$110+1)-INDEX($F96:$N96,0,AG$110))/(INDEX($F$4:$N$4,0,AG$110+1)-INDEX($F$4:$N$4,0,AG$110))+AF115)))</f>
        <v>0.54499762919245742</v>
      </c>
      <c r="AH115" s="186" cm="1">
        <f t="array" ref="AH115">IF(AH$110=-1,AI115,IF(AH$110=99,AG115,IF(AH$110=0,INDEX($F96:$N96,0,AH$108),(INDEX($F96:$N96,0,AH$110+1)-INDEX($F96:$N96,0,AH$110))/(INDEX($F$4:$N$4,0,AH$110+1)-INDEX($F$4:$N$4,0,AH$110))+AG115)))</f>
        <v>0.55093933257212868</v>
      </c>
      <c r="AI115" s="186" cm="1">
        <f t="array" ref="AI115">IF(AI$110=-1,AJ115,IF(AI$110=99,AH115,IF(AI$110=0,INDEX($F96:$N96,0,AI$108),(INDEX($F96:$N96,0,AI$110+1)-INDEX($F96:$N96,0,AI$110))/(INDEX($F$4:$N$4,0,AI$110+1)-INDEX($F$4:$N$4,0,AI$110))+AH115)))</f>
        <v>0.55688103595179994</v>
      </c>
      <c r="AJ115" s="186" cm="1">
        <f t="array" ref="AJ115">IF(AJ$110=-1,AK115,IF(AJ$110=99,AI115,IF(AJ$110=0,INDEX($F96:$N96,0,AJ$108),(INDEX($F96:$N96,0,AJ$110+1)-INDEX($F96:$N96,0,AJ$110))/(INDEX($F$4:$N$4,0,AJ$110+1)-INDEX($F$4:$N$4,0,AJ$110))+AI115)))</f>
        <v>0.5628227393314712</v>
      </c>
      <c r="AK115" s="186" cm="1">
        <f t="array" ref="AK115">IF(AK$110=-1,AL115,IF(AK$110=99,AJ115,IF(AK$110=0,INDEX($F96:$N96,0,AK$108),(INDEX($F96:$N96,0,AK$110+1)-INDEX($F96:$N96,0,AK$110))/(INDEX($F$4:$N$4,0,AK$110+1)-INDEX($F$4:$N$4,0,AK$110))+AJ115)))</f>
        <v>0.56876444271114246</v>
      </c>
      <c r="AL115" s="186" cm="1">
        <f t="array" ref="AL115">IF(AL$110=-1,AM115,IF(AL$110=99,AK115,IF(AL$110=0,INDEX($F96:$N96,0,AL$108),(INDEX($F96:$N96,0,AL$110+1)-INDEX($F96:$N96,0,AL$110))/(INDEX($F$4:$N$4,0,AL$110+1)-INDEX($F$4:$N$4,0,AL$110))+AK115)))</f>
        <v>0.57470614609081372</v>
      </c>
      <c r="AM115" s="186" cm="1">
        <f t="array" ref="AM115">IF(AM$110=-1,AN115,IF(AM$110=99,AL115,IF(AM$110=0,INDEX($F96:$N96,0,AM$108),(INDEX($F96:$N96,0,AM$110+1)-INDEX($F96:$N96,0,AM$110))/(INDEX($F$4:$N$4,0,AM$110+1)-INDEX($F$4:$N$4,0,AM$110))+AL115)))</f>
        <v>0.58064784947048498</v>
      </c>
      <c r="AN115" s="186" cm="1">
        <f t="array" ref="AN115">IF(AN$110=-1,AO115,IF(AN$110=99,AM115,IF(AN$110=0,INDEX($F96:$N96,0,AN$108),(INDEX($F96:$N96,0,AN$110+1)-INDEX($F96:$N96,0,AN$110))/(INDEX($F$4:$N$4,0,AN$110+1)-INDEX($F$4:$N$4,0,AN$110))+AM115)))</f>
        <v>0.58658955285015624</v>
      </c>
      <c r="AO115" s="186" cm="1">
        <f t="array" ref="AO115">IF(AO$110=-1,AP115,IF(AO$110=99,AN115,IF(AO$110=0,INDEX($F96:$N96,0,AO$108),(INDEX($F96:$N96,0,AO$110+1)-INDEX($F96:$N96,0,AO$110))/(INDEX($F$4:$N$4,0,AO$110+1)-INDEX($F$4:$N$4,0,AO$110))+AN115)))</f>
        <v>0.59253125622982783</v>
      </c>
      <c r="AP115" s="186" cm="1">
        <f t="array" ref="AP115">IF(AP$110=-1,AQ115,IF(AP$110=99,AO115,IF(AP$110=0,INDEX($F96:$N96,0,AP$108),(INDEX($F96:$N96,0,AP$110+1)-INDEX($F96:$N96,0,AP$110))/(INDEX($F$4:$N$4,0,AP$110+1)-INDEX($F$4:$N$4,0,AP$110))+AO115)))</f>
        <v>0.59940982668740983</v>
      </c>
      <c r="AQ115" s="186" cm="1">
        <f t="array" ref="AQ115">IF(AQ$110=-1,AR115,IF(AQ$110=99,AP115,IF(AQ$110=0,INDEX($F96:$N96,0,AQ$108),(INDEX($F96:$N96,0,AQ$110+1)-INDEX($F96:$N96,0,AQ$110))/(INDEX($F$4:$N$4,0,AQ$110+1)-INDEX($F$4:$N$4,0,AQ$110))+AP115)))</f>
        <v>0.60628839714499183</v>
      </c>
      <c r="AR115" s="186" cm="1">
        <f t="array" ref="AR115">IF(AR$110=-1,AS115,IF(AR$110=99,AQ115,IF(AR$110=0,INDEX($F96:$N96,0,AR$108),(INDEX($F96:$N96,0,AR$110+1)-INDEX($F96:$N96,0,AR$110))/(INDEX($F$4:$N$4,0,AR$110+1)-INDEX($F$4:$N$4,0,AR$110))+AQ115)))</f>
        <v>0.61316696760257383</v>
      </c>
      <c r="AS115" s="186" cm="1">
        <f t="array" ref="AS115">IF(AS$110=-1,AT115,IF(AS$110=99,AR115,IF(AS$110=0,INDEX($F96:$N96,0,AS$108),(INDEX($F96:$N96,0,AS$110+1)-INDEX($F96:$N96,0,AS$110))/(INDEX($F$4:$N$4,0,AS$110+1)-INDEX($F$4:$N$4,0,AS$110))+AR115)))</f>
        <v>0.62004553806015583</v>
      </c>
      <c r="AT115" s="186" cm="1">
        <f t="array" ref="AT115">IF(AT$110=-1,AU115,IF(AT$110=99,AS115,IF(AT$110=0,INDEX($F96:$N96,0,AT$108),(INDEX($F96:$N96,0,AT$110+1)-INDEX($F96:$N96,0,AT$110))/(INDEX($F$4:$N$4,0,AT$110+1)-INDEX($F$4:$N$4,0,AT$110))+AS115)))</f>
        <v>0.62692410851773783</v>
      </c>
      <c r="AU115" s="186" cm="1">
        <f t="array" ref="AU115">IF(AU$110=-1,AV115,IF(AU$110=99,AT115,IF(AU$110=0,INDEX($F96:$N96,0,AU$108),(INDEX($F96:$N96,0,AU$110+1)-INDEX($F96:$N96,0,AU$110))/(INDEX($F$4:$N$4,0,AU$110+1)-INDEX($F$4:$N$4,0,AU$110))+AT115)))</f>
        <v>0.63380267897531983</v>
      </c>
      <c r="AV115" s="186" cm="1">
        <f t="array" ref="AV115">IF(AV$110=-1,AW115,IF(AV$110=99,AU115,IF(AV$110=0,INDEX($F96:$N96,0,AV$108),(INDEX($F96:$N96,0,AV$110+1)-INDEX($F96:$N96,0,AV$110))/(INDEX($F$4:$N$4,0,AV$110+1)-INDEX($F$4:$N$4,0,AV$110))+AU115)))</f>
        <v>0.64068124943290183</v>
      </c>
      <c r="AW115" s="186" cm="1">
        <f t="array" ref="AW115">IF(AW$110=-1,AX115,IF(AW$110=99,AV115,IF(AW$110=0,INDEX($F96:$N96,0,AW$108),(INDEX($F96:$N96,0,AW$110+1)-INDEX($F96:$N96,0,AW$110))/(INDEX($F$4:$N$4,0,AW$110+1)-INDEX($F$4:$N$4,0,AW$110))+AV115)))</f>
        <v>0.64755981989048383</v>
      </c>
      <c r="AX115" s="186" cm="1">
        <f t="array" ref="AX115">IF(AX$110=-1,AY115,IF(AX$110=99,AW115,IF(AX$110=0,INDEX($F96:$N96,0,AX$108),(INDEX($F96:$N96,0,AX$110+1)-INDEX($F96:$N96,0,AX$110))/(INDEX($F$4:$N$4,0,AX$110+1)-INDEX($F$4:$N$4,0,AX$110))+AW115)))</f>
        <v>0.65443839034806583</v>
      </c>
      <c r="AY115" s="186" cm="1">
        <f t="array" ref="AY115">IF(AY$110=-1,AZ115,IF(AY$110=99,AX115,IF(AY$110=0,INDEX($F96:$N96,0,AY$108),(INDEX($F96:$N96,0,AY$110+1)-INDEX($F96:$N96,0,AY$110))/(INDEX($F$4:$N$4,0,AY$110+1)-INDEX($F$4:$N$4,0,AY$110))+AX115)))</f>
        <v>0.6613169608056475</v>
      </c>
      <c r="AZ115" s="186" cm="1">
        <f t="array" ref="AZ115">IF(AZ$110=-1,BA115,IF(AZ$110=99,AY115,IF(AZ$110=0,INDEX($F96:$N96,0,AZ$108),(INDEX($F96:$N96,0,AZ$110+1)-INDEX($F96:$N96,0,AZ$110))/(INDEX($F$4:$N$4,0,AZ$110+1)-INDEX($F$4:$N$4,0,AZ$110))+AY115)))</f>
        <v>0.6613169608056475</v>
      </c>
      <c r="BA115" s="186" cm="1">
        <f t="array" ref="BA115">IF(BA$110=-1,BB115,IF(BA$110=99,AZ115,IF(BA$110=0,INDEX($F96:$N96,0,BA$108),(INDEX($F96:$N96,0,BA$110+1)-INDEX($F96:$N96,0,BA$110))/(INDEX($F$4:$N$4,0,BA$110+1)-INDEX($F$4:$N$4,0,BA$110))+AZ115)))</f>
        <v>0.6613169608056475</v>
      </c>
    </row>
    <row r="116" spans="1:53">
      <c r="A116" s="116" t="s">
        <v>16</v>
      </c>
      <c r="B116" s="22" t="str">
        <f t="shared" si="212"/>
        <v/>
      </c>
      <c r="C116" s="23" t="str">
        <f t="shared" si="213"/>
        <v/>
      </c>
      <c r="D116" s="57" t="str">
        <f>ITEMS_TRA!C20</f>
        <v>TFHCV5</v>
      </c>
      <c r="E116" s="23" t="str">
        <f t="shared" si="214"/>
        <v/>
      </c>
      <c r="H116" s="23" t="str">
        <f t="shared" si="214"/>
        <v/>
      </c>
      <c r="J116" s="23" t="str">
        <f t="shared" si="214"/>
        <v/>
      </c>
      <c r="K116" s="23" t="str">
        <f t="shared" si="214"/>
        <v/>
      </c>
      <c r="L116" s="125" t="str">
        <f t="shared" si="215"/>
        <v/>
      </c>
      <c r="M116" s="186">
        <f>INDEX('[2]TS BYDem'!J$10:J$59,MATCH($D116,'[2]TS BYDem'!D$10:D$59,0))</f>
        <v>0.27326501935541331</v>
      </c>
      <c r="N116" s="186" cm="1">
        <f t="array" ref="N116">IF(N$110=-1,O116,IF(N$110=99,M116,IF(N$110=0,INDEX($F97:$N97,0,N$108),(INDEX($F97:$N97,0,N$110+1)-INDEX($F97:$N97,0,N$110))/(INDEX($F$4:$N$4,0,N$110+1)-INDEX($F$4:$N$4,0,N$110))+M116)))</f>
        <v>0.27740453823694228</v>
      </c>
      <c r="O116" s="186" cm="1">
        <f t="array" ref="O116">IF(O$110=-1,P116,IF(O$110=99,N116,IF(O$110=0,INDEX($F97:$N97,0,O$108),(INDEX($F97:$N97,0,O$110+1)-INDEX($F97:$N97,0,O$110))/(INDEX($F$4:$N$4,0,O$110+1)-INDEX($F$4:$N$4,0,O$110))+N116)))</f>
        <v>0.28154405711847125</v>
      </c>
      <c r="P116" s="186" cm="1">
        <f t="array" ref="P116">IF(P$110=-1,Q116,IF(P$110=99,O116,IF(P$110=0,INDEX($F97:$N97,0,P$108),(INDEX($F97:$N97,0,P$110+1)-INDEX($F97:$N97,0,P$110))/(INDEX($F$4:$N$4,0,P$110+1)-INDEX($F$4:$N$4,0,P$110))+O116)))</f>
        <v>0.28568357599999999</v>
      </c>
      <c r="Q116" s="186" cm="1">
        <f t="array" ref="Q116">IF(Q$110=-1,R116,IF(Q$110=99,P116,IF(Q$110=0,INDEX($F97:$N97,0,Q$108),(INDEX($F97:$N97,0,Q$110+1)-INDEX($F97:$N97,0,Q$110))/(INDEX($F$4:$N$4,0,Q$110+1)-INDEX($F$4:$N$4,0,Q$110))+P116)))</f>
        <v>0.2876204765</v>
      </c>
      <c r="R116" s="186" cm="1">
        <f t="array" ref="R116">IF(R$110=-1,S116,IF(R$110=99,Q116,IF(R$110=0,INDEX($F97:$N97,0,R$108),(INDEX($F97:$N97,0,R$110+1)-INDEX($F97:$N97,0,R$110))/(INDEX($F$4:$N$4,0,R$110+1)-INDEX($F$4:$N$4,0,R$110))+Q116)))</f>
        <v>0.289557377</v>
      </c>
      <c r="S116" s="186" cm="1">
        <f t="array" ref="S116">IF(S$110=-1,T116,IF(S$110=99,R116,IF(S$110=0,INDEX($F97:$N97,0,S$108),(INDEX($F97:$N97,0,S$110+1)-INDEX($F97:$N97,0,S$110))/(INDEX($F$4:$N$4,0,S$110+1)-INDEX($F$4:$N$4,0,S$110))+R116)))</f>
        <v>0.29135951323545128</v>
      </c>
      <c r="T116" s="186" cm="1">
        <f t="array" ref="T116">IF(T$110=-1,U116,IF(T$110=99,S116,IF(T$110=0,INDEX($F97:$N97,0,T$108),(INDEX($F97:$N97,0,T$110+1)-INDEX($F97:$N97,0,T$110))/(INDEX($F$4:$N$4,0,T$110+1)-INDEX($F$4:$N$4,0,T$110))+S116)))</f>
        <v>0.29316164947090256</v>
      </c>
      <c r="U116" s="186" cm="1">
        <f t="array" ref="U116">IF(U$110=-1,V116,IF(U$110=99,T116,IF(U$110=0,INDEX($F97:$N97,0,U$108),(INDEX($F97:$N97,0,U$110+1)-INDEX($F97:$N97,0,U$110))/(INDEX($F$4:$N$4,0,U$110+1)-INDEX($F$4:$N$4,0,U$110))+T116)))</f>
        <v>0.27626422404971984</v>
      </c>
      <c r="V116" s="186" cm="1">
        <f t="array" ref="V116">IF(V$110=-1,W116,IF(V$110=99,U116,IF(V$110=0,INDEX($F97:$N97,0,V$108),(INDEX($F97:$N97,0,V$110+1)-INDEX($F97:$N97,0,V$110))/(INDEX($F$4:$N$4,0,V$110+1)-INDEX($F$4:$N$4,0,V$110))+U116)))</f>
        <v>0.2830834588968083</v>
      </c>
      <c r="W116" s="186" cm="1">
        <f t="array" ref="W116">IF(W$110=-1,X116,IF(W$110=99,V116,IF(W$110=0,INDEX($F97:$N97,0,W$108),(INDEX($F97:$N97,0,W$110+1)-INDEX($F97:$N97,0,W$110))/(INDEX($F$4:$N$4,0,W$110+1)-INDEX($F$4:$N$4,0,W$110))+V116)))</f>
        <v>0.28317017049298338</v>
      </c>
      <c r="X116" s="186" cm="1">
        <f t="array" ref="X116">IF(X$110=-1,Y116,IF(X$110=99,W116,IF(X$110=0,INDEX($F97:$N97,0,X$108),(INDEX($F97:$N97,0,X$110+1)-INDEX($F97:$N97,0,X$110))/(INDEX($F$4:$N$4,0,X$110+1)-INDEX($F$4:$N$4,0,X$110))+W116)))</f>
        <v>0.28325688208915845</v>
      </c>
      <c r="Y116" s="186" cm="1">
        <f t="array" ref="Y116">IF(Y$110=-1,Z116,IF(Y$110=99,X116,IF(Y$110=0,INDEX($F97:$N97,0,Y$108),(INDEX($F97:$N97,0,Y$110+1)-INDEX($F97:$N97,0,Y$110))/(INDEX($F$4:$N$4,0,Y$110+1)-INDEX($F$4:$N$4,0,Y$110))+X116)))</f>
        <v>0.28334359368533352</v>
      </c>
      <c r="Z116" s="186" cm="1">
        <f t="array" ref="Z116">IF(Z$110=-1,AA116,IF(Z$110=99,Y116,IF(Z$110=0,INDEX($F97:$N97,0,Z$108),(INDEX($F97:$N97,0,Z$110+1)-INDEX($F97:$N97,0,Z$110))/(INDEX($F$4:$N$4,0,Z$110+1)-INDEX($F$4:$N$4,0,Z$110))+Y116)))</f>
        <v>0.28343030528150859</v>
      </c>
      <c r="AA116" s="186" cm="1">
        <f t="array" ref="AA116">IF(AA$110=-1,AB116,IF(AA$110=99,Z116,IF(AA$110=0,INDEX($F97:$N97,0,AA$108),(INDEX($F97:$N97,0,AA$110+1)-INDEX($F97:$N97,0,AA$110))/(INDEX($F$4:$N$4,0,AA$110+1)-INDEX($F$4:$N$4,0,AA$110))+Z116)))</f>
        <v>0.28351701687768366</v>
      </c>
      <c r="AB116" s="186" cm="1">
        <f t="array" ref="AB116">IF(AB$110=-1,AC116,IF(AB$110=99,AA116,IF(AB$110=0,INDEX($F97:$N97,0,AB$108),(INDEX($F97:$N97,0,AB$110+1)-INDEX($F97:$N97,0,AB$110))/(INDEX($F$4:$N$4,0,AB$110+1)-INDEX($F$4:$N$4,0,AB$110))+AA116)))</f>
        <v>0.28360372847385873</v>
      </c>
      <c r="AC116" s="186" cm="1">
        <f t="array" ref="AC116">IF(AC$110=-1,AD116,IF(AC$110=99,AB116,IF(AC$110=0,INDEX($F97:$N97,0,AC$108),(INDEX($F97:$N97,0,AC$110+1)-INDEX($F97:$N97,0,AC$110))/(INDEX($F$4:$N$4,0,AC$110+1)-INDEX($F$4:$N$4,0,AC$110))+AB116)))</f>
        <v>0.2836904400700338</v>
      </c>
      <c r="AD116" s="186" cm="1">
        <f t="array" ref="AD116">IF(AD$110=-1,AE116,IF(AD$110=99,AC116,IF(AD$110=0,INDEX($F97:$N97,0,AD$108),(INDEX($F97:$N97,0,AD$110+1)-INDEX($F97:$N97,0,AD$110))/(INDEX($F$4:$N$4,0,AD$110+1)-INDEX($F$4:$N$4,0,AD$110))+AC116)))</f>
        <v>0.28377715166620887</v>
      </c>
      <c r="AE116" s="186" cm="1">
        <f t="array" ref="AE116">IF(AE$110=-1,AF116,IF(AE$110=99,AD116,IF(AE$110=0,INDEX($F97:$N97,0,AE$108),(INDEX($F97:$N97,0,AE$110+1)-INDEX($F97:$N97,0,AE$110))/(INDEX($F$4:$N$4,0,AE$110+1)-INDEX($F$4:$N$4,0,AE$110))+AD116)))</f>
        <v>0.28386386326238411</v>
      </c>
      <c r="AF116" s="186" cm="1">
        <f t="array" ref="AF116">IF(AF$110=-1,AG116,IF(AF$110=99,AE116,IF(AF$110=0,INDEX($F97:$N97,0,AF$108),(INDEX($F97:$N97,0,AF$110+1)-INDEX($F97:$N97,0,AF$110))/(INDEX($F$4:$N$4,0,AF$110+1)-INDEX($F$4:$N$4,0,AF$110))+AE116)))</f>
        <v>0.28702760342301031</v>
      </c>
      <c r="AG116" s="186" cm="1">
        <f t="array" ref="AG116">IF(AG$110=-1,AH116,IF(AG$110=99,AF116,IF(AG$110=0,INDEX($F97:$N97,0,AG$108),(INDEX($F97:$N97,0,AG$110+1)-INDEX($F97:$N97,0,AG$110))/(INDEX($F$4:$N$4,0,AG$110+1)-INDEX($F$4:$N$4,0,AG$110))+AF116)))</f>
        <v>0.29019134358363652</v>
      </c>
      <c r="AH116" s="186" cm="1">
        <f t="array" ref="AH116">IF(AH$110=-1,AI116,IF(AH$110=99,AG116,IF(AH$110=0,INDEX($F97:$N97,0,AH$108),(INDEX($F97:$N97,0,AH$110+1)-INDEX($F97:$N97,0,AH$110))/(INDEX($F$4:$N$4,0,AH$110+1)-INDEX($F$4:$N$4,0,AH$110))+AG116)))</f>
        <v>0.29335508374426272</v>
      </c>
      <c r="AI116" s="186" cm="1">
        <f t="array" ref="AI116">IF(AI$110=-1,AJ116,IF(AI$110=99,AH116,IF(AI$110=0,INDEX($F97:$N97,0,AI$108),(INDEX($F97:$N97,0,AI$110+1)-INDEX($F97:$N97,0,AI$110))/(INDEX($F$4:$N$4,0,AI$110+1)-INDEX($F$4:$N$4,0,AI$110))+AH116)))</f>
        <v>0.29651882390488893</v>
      </c>
      <c r="AJ116" s="186" cm="1">
        <f t="array" ref="AJ116">IF(AJ$110=-1,AK116,IF(AJ$110=99,AI116,IF(AJ$110=0,INDEX($F97:$N97,0,AJ$108),(INDEX($F97:$N97,0,AJ$110+1)-INDEX($F97:$N97,0,AJ$110))/(INDEX($F$4:$N$4,0,AJ$110+1)-INDEX($F$4:$N$4,0,AJ$110))+AI116)))</f>
        <v>0.29968256406551513</v>
      </c>
      <c r="AK116" s="186" cm="1">
        <f t="array" ref="AK116">IF(AK$110=-1,AL116,IF(AK$110=99,AJ116,IF(AK$110=0,INDEX($F97:$N97,0,AK$108),(INDEX($F97:$N97,0,AK$110+1)-INDEX($F97:$N97,0,AK$110))/(INDEX($F$4:$N$4,0,AK$110+1)-INDEX($F$4:$N$4,0,AK$110))+AJ116)))</f>
        <v>0.30284630422614134</v>
      </c>
      <c r="AL116" s="186" cm="1">
        <f t="array" ref="AL116">IF(AL$110=-1,AM116,IF(AL$110=99,AK116,IF(AL$110=0,INDEX($F97:$N97,0,AL$108),(INDEX($F97:$N97,0,AL$110+1)-INDEX($F97:$N97,0,AL$110))/(INDEX($F$4:$N$4,0,AL$110+1)-INDEX($F$4:$N$4,0,AL$110))+AK116)))</f>
        <v>0.30601004438676754</v>
      </c>
      <c r="AM116" s="186" cm="1">
        <f t="array" ref="AM116">IF(AM$110=-1,AN116,IF(AM$110=99,AL116,IF(AM$110=0,INDEX($F97:$N97,0,AM$108),(INDEX($F97:$N97,0,AM$110+1)-INDEX($F97:$N97,0,AM$110))/(INDEX($F$4:$N$4,0,AM$110+1)-INDEX($F$4:$N$4,0,AM$110))+AL116)))</f>
        <v>0.30917378454739375</v>
      </c>
      <c r="AN116" s="186" cm="1">
        <f t="array" ref="AN116">IF(AN$110=-1,AO116,IF(AN$110=99,AM116,IF(AN$110=0,INDEX($F97:$N97,0,AN$108),(INDEX($F97:$N97,0,AN$110+1)-INDEX($F97:$N97,0,AN$110))/(INDEX($F$4:$N$4,0,AN$110+1)-INDEX($F$4:$N$4,0,AN$110))+AM116)))</f>
        <v>0.31233752470801995</v>
      </c>
      <c r="AO116" s="186" cm="1">
        <f t="array" ref="AO116">IF(AO$110=-1,AP116,IF(AO$110=99,AN116,IF(AO$110=0,INDEX($F97:$N97,0,AO$108),(INDEX($F97:$N97,0,AO$110+1)-INDEX($F97:$N97,0,AO$110))/(INDEX($F$4:$N$4,0,AO$110+1)-INDEX($F$4:$N$4,0,AO$110))+AN116)))</f>
        <v>0.3155012648686461</v>
      </c>
      <c r="AP116" s="186" cm="1">
        <f t="array" ref="AP116">IF(AP$110=-1,AQ116,IF(AP$110=99,AO116,IF(AP$110=0,INDEX($F97:$N97,0,AP$108),(INDEX($F97:$N97,0,AP$110+1)-INDEX($F97:$N97,0,AP$110))/(INDEX($F$4:$N$4,0,AP$110+1)-INDEX($F$4:$N$4,0,AP$110))+AO116)))</f>
        <v>0.31916385254995056</v>
      </c>
      <c r="AQ116" s="186" cm="1">
        <f t="array" ref="AQ116">IF(AQ$110=-1,AR116,IF(AQ$110=99,AP116,IF(AQ$110=0,INDEX($F97:$N97,0,AQ$108),(INDEX($F97:$N97,0,AQ$110+1)-INDEX($F97:$N97,0,AQ$110))/(INDEX($F$4:$N$4,0,AQ$110+1)-INDEX($F$4:$N$4,0,AQ$110))+AP116)))</f>
        <v>0.32282644023125501</v>
      </c>
      <c r="AR116" s="186" cm="1">
        <f t="array" ref="AR116">IF(AR$110=-1,AS116,IF(AR$110=99,AQ116,IF(AR$110=0,INDEX($F97:$N97,0,AR$108),(INDEX($F97:$N97,0,AR$110+1)-INDEX($F97:$N97,0,AR$110))/(INDEX($F$4:$N$4,0,AR$110+1)-INDEX($F$4:$N$4,0,AR$110))+AQ116)))</f>
        <v>0.32648902791255946</v>
      </c>
      <c r="AS116" s="186" cm="1">
        <f t="array" ref="AS116">IF(AS$110=-1,AT116,IF(AS$110=99,AR116,IF(AS$110=0,INDEX($F97:$N97,0,AS$108),(INDEX($F97:$N97,0,AS$110+1)-INDEX($F97:$N97,0,AS$110))/(INDEX($F$4:$N$4,0,AS$110+1)-INDEX($F$4:$N$4,0,AS$110))+AR116)))</f>
        <v>0.33015161559386391</v>
      </c>
      <c r="AT116" s="186" cm="1">
        <f t="array" ref="AT116">IF(AT$110=-1,AU116,IF(AT$110=99,AS116,IF(AT$110=0,INDEX($F97:$N97,0,AT$108),(INDEX($F97:$N97,0,AT$110+1)-INDEX($F97:$N97,0,AT$110))/(INDEX($F$4:$N$4,0,AT$110+1)-INDEX($F$4:$N$4,0,AT$110))+AS116)))</f>
        <v>0.33381420327516836</v>
      </c>
      <c r="AU116" s="186" cm="1">
        <f t="array" ref="AU116">IF(AU$110=-1,AV116,IF(AU$110=99,AT116,IF(AU$110=0,INDEX($F97:$N97,0,AU$108),(INDEX($F97:$N97,0,AU$110+1)-INDEX($F97:$N97,0,AU$110))/(INDEX($F$4:$N$4,0,AU$110+1)-INDEX($F$4:$N$4,0,AU$110))+AT116)))</f>
        <v>0.33747679095647282</v>
      </c>
      <c r="AV116" s="186" cm="1">
        <f t="array" ref="AV116">IF(AV$110=-1,AW116,IF(AV$110=99,AU116,IF(AV$110=0,INDEX($F97:$N97,0,AV$108),(INDEX($F97:$N97,0,AV$110+1)-INDEX($F97:$N97,0,AV$110))/(INDEX($F$4:$N$4,0,AV$110+1)-INDEX($F$4:$N$4,0,AV$110))+AU116)))</f>
        <v>0.34113937863777727</v>
      </c>
      <c r="AW116" s="186" cm="1">
        <f t="array" ref="AW116">IF(AW$110=-1,AX116,IF(AW$110=99,AV116,IF(AW$110=0,INDEX($F97:$N97,0,AW$108),(INDEX($F97:$N97,0,AW$110+1)-INDEX($F97:$N97,0,AW$110))/(INDEX($F$4:$N$4,0,AW$110+1)-INDEX($F$4:$N$4,0,AW$110))+AV116)))</f>
        <v>0.34480196631908172</v>
      </c>
      <c r="AX116" s="186" cm="1">
        <f t="array" ref="AX116">IF(AX$110=-1,AY116,IF(AX$110=99,AW116,IF(AX$110=0,INDEX($F97:$N97,0,AX$108),(INDEX($F97:$N97,0,AX$110+1)-INDEX($F97:$N97,0,AX$110))/(INDEX($F$4:$N$4,0,AX$110+1)-INDEX($F$4:$N$4,0,AX$110))+AW116)))</f>
        <v>0.34846455400038617</v>
      </c>
      <c r="AY116" s="186" cm="1">
        <f t="array" ref="AY116">IF(AY$110=-1,AZ116,IF(AY$110=99,AX116,IF(AY$110=0,INDEX($F97:$N97,0,AY$108),(INDEX($F97:$N97,0,AY$110+1)-INDEX($F97:$N97,0,AY$110))/(INDEX($F$4:$N$4,0,AY$110+1)-INDEX($F$4:$N$4,0,AY$110))+AX116)))</f>
        <v>0.35212714168169051</v>
      </c>
      <c r="AZ116" s="186" cm="1">
        <f t="array" ref="AZ116">IF(AZ$110=-1,BA116,IF(AZ$110=99,AY116,IF(AZ$110=0,INDEX($F97:$N97,0,AZ$108),(INDEX($F97:$N97,0,AZ$110+1)-INDEX($F97:$N97,0,AZ$110))/(INDEX($F$4:$N$4,0,AZ$110+1)-INDEX($F$4:$N$4,0,AZ$110))+AY116)))</f>
        <v>0.35212714168169051</v>
      </c>
      <c r="BA116" s="186" cm="1">
        <f t="array" ref="BA116">IF(BA$110=-1,BB116,IF(BA$110=99,AZ116,IF(BA$110=0,INDEX($F97:$N97,0,BA$108),(INDEX($F97:$N97,0,BA$110+1)-INDEX($F97:$N97,0,BA$110))/(INDEX($F$4:$N$4,0,BA$110+1)-INDEX($F$4:$N$4,0,BA$110))+AZ116)))</f>
        <v>0.35212714168169051</v>
      </c>
    </row>
    <row r="117" spans="1:53">
      <c r="A117" s="116" t="s">
        <v>16</v>
      </c>
      <c r="B117" s="22" t="str">
        <f t="shared" si="212"/>
        <v/>
      </c>
      <c r="C117" s="23" t="str">
        <f t="shared" si="213"/>
        <v/>
      </c>
      <c r="D117" s="57" t="str">
        <f>ITEMS_TRA!C21</f>
        <v>TFHCV6</v>
      </c>
      <c r="E117" s="23" t="str">
        <f t="shared" si="214"/>
        <v/>
      </c>
      <c r="H117" s="23" t="str">
        <f t="shared" si="214"/>
        <v/>
      </c>
      <c r="J117" s="23" t="str">
        <f t="shared" si="214"/>
        <v/>
      </c>
      <c r="K117" s="23" t="str">
        <f t="shared" si="214"/>
        <v/>
      </c>
      <c r="L117" s="125" t="str">
        <f t="shared" si="215"/>
        <v/>
      </c>
      <c r="M117" s="186">
        <f>INDEX('[2]TS BYDem'!J$10:J$59,MATCH($D117,'[2]TS BYDem'!D$10:D$59,0))</f>
        <v>5.0361375113209643</v>
      </c>
      <c r="N117" s="186" cm="1">
        <f t="array" ref="N117">IF(N$110=-1,O117,IF(N$110=99,M117,IF(N$110=0,INDEX($F98:$N98,0,N$108),(INDEX($F98:$N98,0,N$110+1)-INDEX($F98:$N98,0,N$110))/(INDEX($F$4:$N$4,0,N$110+1)-INDEX($F$4:$N$4,0,N$110))+M117)))</f>
        <v>5.3607583408806443</v>
      </c>
      <c r="O117" s="186" cm="1">
        <f t="array" ref="O117">IF(O$110=-1,P117,IF(O$110=99,N117,IF(O$110=0,INDEX($F98:$N98,0,O$108),(INDEX($F98:$N98,0,O$110+1)-INDEX($F98:$N98,0,O$110))/(INDEX($F$4:$N$4,0,O$110+1)-INDEX($F$4:$N$4,0,O$110))+N117)))</f>
        <v>5.6853791704403243</v>
      </c>
      <c r="P117" s="186" cm="1">
        <f t="array" ref="P117">IF(P$110=-1,Q117,IF(P$110=99,O117,IF(P$110=0,INDEX($F98:$N98,0,P$108),(INDEX($F98:$N98,0,P$110+1)-INDEX($F98:$N98,0,P$110))/(INDEX($F$4:$N$4,0,P$110+1)-INDEX($F$4:$N$4,0,P$110))+O117)))</f>
        <v>6.01</v>
      </c>
      <c r="Q117" s="186" cm="1">
        <f t="array" ref="Q117">IF(Q$110=-1,R117,IF(Q$110=99,P117,IF(Q$110=0,INDEX($F98:$N98,0,Q$108),(INDEX($F98:$N98,0,Q$110+1)-INDEX($F98:$N98,0,Q$110))/(INDEX($F$4:$N$4,0,Q$110+1)-INDEX($F$4:$N$4,0,Q$110))+P117)))</f>
        <v>6.0652596920330133</v>
      </c>
      <c r="R117" s="186" cm="1">
        <f t="array" ref="R117">IF(R$110=-1,S117,IF(R$110=99,Q117,IF(R$110=0,INDEX($F98:$N98,0,R$108),(INDEX($F98:$N98,0,R$110+1)-INDEX($F98:$N98,0,R$110))/(INDEX($F$4:$N$4,0,R$110+1)-INDEX($F$4:$N$4,0,R$110))+Q117)))</f>
        <v>6.1205193840660259</v>
      </c>
      <c r="S117" s="186" cm="1">
        <f t="array" ref="S117">IF(S$110=-1,T117,IF(S$110=99,R117,IF(S$110=0,INDEX($F98:$N98,0,S$108),(INDEX($F98:$N98,0,S$110+1)-INDEX($F98:$N98,0,S$110))/(INDEX($F$4:$N$4,0,S$110+1)-INDEX($F$4:$N$4,0,S$110))+R117)))</f>
        <v>6.1586120407825806</v>
      </c>
      <c r="T117" s="186" cm="1">
        <f t="array" ref="T117">IF(T$110=-1,U117,IF(T$110=99,S117,IF(T$110=0,INDEX($F98:$N98,0,T$108),(INDEX($F98:$N98,0,T$110+1)-INDEX($F98:$N98,0,T$110))/(INDEX($F$4:$N$4,0,T$110+1)-INDEX($F$4:$N$4,0,T$110))+S117)))</f>
        <v>6.1967046974991353</v>
      </c>
      <c r="U117" s="186" cm="1">
        <f t="array" ref="U117">IF(U$110=-1,V117,IF(U$110=99,T117,IF(U$110=0,INDEX($F98:$N98,0,U$108),(INDEX($F98:$N98,0,U$110+1)-INDEX($F98:$N98,0,U$110))/(INDEX($F$4:$N$4,0,U$110+1)-INDEX($F$4:$N$4,0,U$110))+T117)))</f>
        <v>5.8395353485339427</v>
      </c>
      <c r="V117" s="186" cm="1">
        <f t="array" ref="V117">IF(V$110=-1,W117,IF(V$110=99,U117,IF(V$110=0,INDEX($F98:$N98,0,V$108),(INDEX($F98:$N98,0,V$110+1)-INDEX($F98:$N98,0,V$110))/(INDEX($F$4:$N$4,0,V$110+1)-INDEX($F$4:$N$4,0,V$110))+U117)))</f>
        <v>5.9836769328324619</v>
      </c>
      <c r="W117" s="186" cm="1">
        <f t="array" ref="W117">IF(W$110=-1,X117,IF(W$110=99,V117,IF(W$110=0,INDEX($F98:$N98,0,W$108),(INDEX($F98:$N98,0,W$110+1)-INDEX($F98:$N98,0,W$110))/(INDEX($F$4:$N$4,0,W$110+1)-INDEX($F$4:$N$4,0,W$110))+V117)))</f>
        <v>5.9855097992947552</v>
      </c>
      <c r="X117" s="186" cm="1">
        <f t="array" ref="X117">IF(X$110=-1,Y117,IF(X$110=99,W117,IF(X$110=0,INDEX($F98:$N98,0,X$108),(INDEX($F98:$N98,0,X$110+1)-INDEX($F98:$N98,0,X$110))/(INDEX($F$4:$N$4,0,X$110+1)-INDEX($F$4:$N$4,0,X$110))+W117)))</f>
        <v>5.9873426657570485</v>
      </c>
      <c r="Y117" s="186" cm="1">
        <f t="array" ref="Y117">IF(Y$110=-1,Z117,IF(Y$110=99,X117,IF(Y$110=0,INDEX($F98:$N98,0,Y$108),(INDEX($F98:$N98,0,Y$110+1)-INDEX($F98:$N98,0,Y$110))/(INDEX($F$4:$N$4,0,Y$110+1)-INDEX($F$4:$N$4,0,Y$110))+X117)))</f>
        <v>5.9891755322193418</v>
      </c>
      <c r="Z117" s="186" cm="1">
        <f t="array" ref="Z117">IF(Z$110=-1,AA117,IF(Z$110=99,Y117,IF(Z$110=0,INDEX($F98:$N98,0,Z$108),(INDEX($F98:$N98,0,Z$110+1)-INDEX($F98:$N98,0,Z$110))/(INDEX($F$4:$N$4,0,Z$110+1)-INDEX($F$4:$N$4,0,Z$110))+Y117)))</f>
        <v>5.9910083986816351</v>
      </c>
      <c r="AA117" s="186" cm="1">
        <f t="array" ref="AA117">IF(AA$110=-1,AB117,IF(AA$110=99,Z117,IF(AA$110=0,INDEX($F98:$N98,0,AA$108),(INDEX($F98:$N98,0,AA$110+1)-INDEX($F98:$N98,0,AA$110))/(INDEX($F$4:$N$4,0,AA$110+1)-INDEX($F$4:$N$4,0,AA$110))+Z117)))</f>
        <v>5.9928412651439285</v>
      </c>
      <c r="AB117" s="186" cm="1">
        <f t="array" ref="AB117">IF(AB$110=-1,AC117,IF(AB$110=99,AA117,IF(AB$110=0,INDEX($F98:$N98,0,AB$108),(INDEX($F98:$N98,0,AB$110+1)-INDEX($F98:$N98,0,AB$110))/(INDEX($F$4:$N$4,0,AB$110+1)-INDEX($F$4:$N$4,0,AB$110))+AA117)))</f>
        <v>5.9946741316062218</v>
      </c>
      <c r="AC117" s="186" cm="1">
        <f t="array" ref="AC117">IF(AC$110=-1,AD117,IF(AC$110=99,AB117,IF(AC$110=0,INDEX($F98:$N98,0,AC$108),(INDEX($F98:$N98,0,AC$110+1)-INDEX($F98:$N98,0,AC$110))/(INDEX($F$4:$N$4,0,AC$110+1)-INDEX($F$4:$N$4,0,AC$110))+AB117)))</f>
        <v>5.9965069980685151</v>
      </c>
      <c r="AD117" s="186" cm="1">
        <f t="array" ref="AD117">IF(AD$110=-1,AE117,IF(AD$110=99,AC117,IF(AD$110=0,INDEX($F98:$N98,0,AD$108),(INDEX($F98:$N98,0,AD$110+1)-INDEX($F98:$N98,0,AD$110))/(INDEX($F$4:$N$4,0,AD$110+1)-INDEX($F$4:$N$4,0,AD$110))+AC117)))</f>
        <v>5.9983398645308084</v>
      </c>
      <c r="AE117" s="186" cm="1">
        <f t="array" ref="AE117">IF(AE$110=-1,AF117,IF(AE$110=99,AD117,IF(AE$110=0,INDEX($F98:$N98,0,AE$108),(INDEX($F98:$N98,0,AE$110+1)-INDEX($F98:$N98,0,AE$110))/(INDEX($F$4:$N$4,0,AE$110+1)-INDEX($F$4:$N$4,0,AE$110))+AD117)))</f>
        <v>6.0001727309931017</v>
      </c>
      <c r="AF117" s="186" cm="1">
        <f t="array" ref="AF117">IF(AF$110=-1,AG117,IF(AF$110=99,AE117,IF(AF$110=0,INDEX($F98:$N98,0,AF$108),(INDEX($F98:$N98,0,AF$110+1)-INDEX($F98:$N98,0,AF$110))/(INDEX($F$4:$N$4,0,AF$110+1)-INDEX($F$4:$N$4,0,AF$110))+AE117)))</f>
        <v>6.0670462922191408</v>
      </c>
      <c r="AG117" s="186" cm="1">
        <f t="array" ref="AG117">IF(AG$110=-1,AH117,IF(AG$110=99,AF117,IF(AG$110=0,INDEX($F98:$N98,0,AG$108),(INDEX($F98:$N98,0,AG$110+1)-INDEX($F98:$N98,0,AG$110))/(INDEX($F$4:$N$4,0,AG$110+1)-INDEX($F$4:$N$4,0,AG$110))+AF117)))</f>
        <v>6.13391985344518</v>
      </c>
      <c r="AH117" s="186" cm="1">
        <f t="array" ref="AH117">IF(AH$110=-1,AI117,IF(AH$110=99,AG117,IF(AH$110=0,INDEX($F98:$N98,0,AH$108),(INDEX($F98:$N98,0,AH$110+1)-INDEX($F98:$N98,0,AH$110))/(INDEX($F$4:$N$4,0,AH$110+1)-INDEX($F$4:$N$4,0,AH$110))+AG117)))</f>
        <v>6.2007934146712191</v>
      </c>
      <c r="AI117" s="186" cm="1">
        <f t="array" ref="AI117">IF(AI$110=-1,AJ117,IF(AI$110=99,AH117,IF(AI$110=0,INDEX($F98:$N98,0,AI$108),(INDEX($F98:$N98,0,AI$110+1)-INDEX($F98:$N98,0,AI$110))/(INDEX($F$4:$N$4,0,AI$110+1)-INDEX($F$4:$N$4,0,AI$110))+AH117)))</f>
        <v>6.2676669758972583</v>
      </c>
      <c r="AJ117" s="186" cm="1">
        <f t="array" ref="AJ117">IF(AJ$110=-1,AK117,IF(AJ$110=99,AI117,IF(AJ$110=0,INDEX($F98:$N98,0,AJ$108),(INDEX($F98:$N98,0,AJ$110+1)-INDEX($F98:$N98,0,AJ$110))/(INDEX($F$4:$N$4,0,AJ$110+1)-INDEX($F$4:$N$4,0,AJ$110))+AI117)))</f>
        <v>6.3345405371232975</v>
      </c>
      <c r="AK117" s="186" cm="1">
        <f t="array" ref="AK117">IF(AK$110=-1,AL117,IF(AK$110=99,AJ117,IF(AK$110=0,INDEX($F98:$N98,0,AK$108),(INDEX($F98:$N98,0,AK$110+1)-INDEX($F98:$N98,0,AK$110))/(INDEX($F$4:$N$4,0,AK$110+1)-INDEX($F$4:$N$4,0,AK$110))+AJ117)))</f>
        <v>6.4014140983493366</v>
      </c>
      <c r="AL117" s="186" cm="1">
        <f t="array" ref="AL117">IF(AL$110=-1,AM117,IF(AL$110=99,AK117,IF(AL$110=0,INDEX($F98:$N98,0,AL$108),(INDEX($F98:$N98,0,AL$110+1)-INDEX($F98:$N98,0,AL$110))/(INDEX($F$4:$N$4,0,AL$110+1)-INDEX($F$4:$N$4,0,AL$110))+AK117)))</f>
        <v>6.4682876595753758</v>
      </c>
      <c r="AM117" s="186" cm="1">
        <f t="array" ref="AM117">IF(AM$110=-1,AN117,IF(AM$110=99,AL117,IF(AM$110=0,INDEX($F98:$N98,0,AM$108),(INDEX($F98:$N98,0,AM$110+1)-INDEX($F98:$N98,0,AM$110))/(INDEX($F$4:$N$4,0,AM$110+1)-INDEX($F$4:$N$4,0,AM$110))+AL117)))</f>
        <v>6.5351612208014149</v>
      </c>
      <c r="AN117" s="186" cm="1">
        <f t="array" ref="AN117">IF(AN$110=-1,AO117,IF(AN$110=99,AM117,IF(AN$110=0,INDEX($F98:$N98,0,AN$108),(INDEX($F98:$N98,0,AN$110+1)-INDEX($F98:$N98,0,AN$110))/(INDEX($F$4:$N$4,0,AN$110+1)-INDEX($F$4:$N$4,0,AN$110))+AM117)))</f>
        <v>6.6020347820274541</v>
      </c>
      <c r="AO117" s="186" cm="1">
        <f t="array" ref="AO117">IF(AO$110=-1,AP117,IF(AO$110=99,AN117,IF(AO$110=0,INDEX($F98:$N98,0,AO$108),(INDEX($F98:$N98,0,AO$110+1)-INDEX($F98:$N98,0,AO$110))/(INDEX($F$4:$N$4,0,AO$110+1)-INDEX($F$4:$N$4,0,AO$110))+AN117)))</f>
        <v>6.668908343253495</v>
      </c>
      <c r="AP117" s="186" cm="1">
        <f t="array" ref="AP117">IF(AP$110=-1,AQ117,IF(AP$110=99,AO117,IF(AP$110=0,INDEX($F98:$N98,0,AP$108),(INDEX($F98:$N98,0,AP$110+1)-INDEX($F98:$N98,0,AP$110))/(INDEX($F$4:$N$4,0,AP$110+1)-INDEX($F$4:$N$4,0,AP$110))+AO117)))</f>
        <v>6.7463262945124791</v>
      </c>
      <c r="AQ117" s="186" cm="1">
        <f t="array" ref="AQ117">IF(AQ$110=-1,AR117,IF(AQ$110=99,AP117,IF(AQ$110=0,INDEX($F98:$N98,0,AQ$108),(INDEX($F98:$N98,0,AQ$110+1)-INDEX($F98:$N98,0,AQ$110))/(INDEX($F$4:$N$4,0,AQ$110+1)-INDEX($F$4:$N$4,0,AQ$110))+AP117)))</f>
        <v>6.8237442457714632</v>
      </c>
      <c r="AR117" s="186" cm="1">
        <f t="array" ref="AR117">IF(AR$110=-1,AS117,IF(AR$110=99,AQ117,IF(AR$110=0,INDEX($F98:$N98,0,AR$108),(INDEX($F98:$N98,0,AR$110+1)-INDEX($F98:$N98,0,AR$110))/(INDEX($F$4:$N$4,0,AR$110+1)-INDEX($F$4:$N$4,0,AR$110))+AQ117)))</f>
        <v>6.9011621970304473</v>
      </c>
      <c r="AS117" s="186" cm="1">
        <f t="array" ref="AS117">IF(AS$110=-1,AT117,IF(AS$110=99,AR117,IF(AS$110=0,INDEX($F98:$N98,0,AS$108),(INDEX($F98:$N98,0,AS$110+1)-INDEX($F98:$N98,0,AS$110))/(INDEX($F$4:$N$4,0,AS$110+1)-INDEX($F$4:$N$4,0,AS$110))+AR117)))</f>
        <v>6.9785801482894314</v>
      </c>
      <c r="AT117" s="186" cm="1">
        <f t="array" ref="AT117">IF(AT$110=-1,AU117,IF(AT$110=99,AS117,IF(AT$110=0,INDEX($F98:$N98,0,AT$108),(INDEX($F98:$N98,0,AT$110+1)-INDEX($F98:$N98,0,AT$110))/(INDEX($F$4:$N$4,0,AT$110+1)-INDEX($F$4:$N$4,0,AT$110))+AS117)))</f>
        <v>7.0559980995484155</v>
      </c>
      <c r="AU117" s="186" cm="1">
        <f t="array" ref="AU117">IF(AU$110=-1,AV117,IF(AU$110=99,AT117,IF(AU$110=0,INDEX($F98:$N98,0,AU$108),(INDEX($F98:$N98,0,AU$110+1)-INDEX($F98:$N98,0,AU$110))/(INDEX($F$4:$N$4,0,AU$110+1)-INDEX($F$4:$N$4,0,AU$110))+AT117)))</f>
        <v>7.1334160508073996</v>
      </c>
      <c r="AV117" s="186" cm="1">
        <f t="array" ref="AV117">IF(AV$110=-1,AW117,IF(AV$110=99,AU117,IF(AV$110=0,INDEX($F98:$N98,0,AV$108),(INDEX($F98:$N98,0,AV$110+1)-INDEX($F98:$N98,0,AV$110))/(INDEX($F$4:$N$4,0,AV$110+1)-INDEX($F$4:$N$4,0,AV$110))+AU117)))</f>
        <v>7.2108340020663837</v>
      </c>
      <c r="AW117" s="186" cm="1">
        <f t="array" ref="AW117">IF(AW$110=-1,AX117,IF(AW$110=99,AV117,IF(AW$110=0,INDEX($F98:$N98,0,AW$108),(INDEX($F98:$N98,0,AW$110+1)-INDEX($F98:$N98,0,AW$110))/(INDEX($F$4:$N$4,0,AW$110+1)-INDEX($F$4:$N$4,0,AW$110))+AV117)))</f>
        <v>7.2882519533253678</v>
      </c>
      <c r="AX117" s="186" cm="1">
        <f t="array" ref="AX117">IF(AX$110=-1,AY117,IF(AX$110=99,AW117,IF(AX$110=0,INDEX($F98:$N98,0,AX$108),(INDEX($F98:$N98,0,AX$110+1)-INDEX($F98:$N98,0,AX$110))/(INDEX($F$4:$N$4,0,AX$110+1)-INDEX($F$4:$N$4,0,AX$110))+AW117)))</f>
        <v>7.3656699045843519</v>
      </c>
      <c r="AY117" s="186" cm="1">
        <f t="array" ref="AY117">IF(AY$110=-1,AZ117,IF(AY$110=99,AX117,IF(AY$110=0,INDEX($F98:$N98,0,AY$108),(INDEX($F98:$N98,0,AY$110+1)-INDEX($F98:$N98,0,AY$110))/(INDEX($F$4:$N$4,0,AY$110+1)-INDEX($F$4:$N$4,0,AY$110))+AX117)))</f>
        <v>7.4430878558433351</v>
      </c>
      <c r="AZ117" s="186" cm="1">
        <f t="array" ref="AZ117">IF(AZ$110=-1,BA117,IF(AZ$110=99,AY117,IF(AZ$110=0,INDEX($F98:$N98,0,AZ$108),(INDEX($F98:$N98,0,AZ$110+1)-INDEX($F98:$N98,0,AZ$110))/(INDEX($F$4:$N$4,0,AZ$110+1)-INDEX($F$4:$N$4,0,AZ$110))+AY117)))</f>
        <v>7.4430878558433351</v>
      </c>
      <c r="BA117" s="186" cm="1">
        <f t="array" ref="BA117">IF(BA$110=-1,BB117,IF(BA$110=99,AZ117,IF(BA$110=0,INDEX($F98:$N98,0,BA$108),(INDEX($F98:$N98,0,BA$110+1)-INDEX($F98:$N98,0,BA$110))/(INDEX($F$4:$N$4,0,BA$110+1)-INDEX($F$4:$N$4,0,BA$110))+AZ117)))</f>
        <v>7.4430878558433351</v>
      </c>
    </row>
    <row r="118" spans="1:53">
      <c r="A118" s="116" t="s">
        <v>16</v>
      </c>
      <c r="B118" s="22" t="str">
        <f t="shared" si="212"/>
        <v/>
      </c>
      <c r="C118" s="23" t="str">
        <f t="shared" si="213"/>
        <v/>
      </c>
      <c r="D118" s="57" t="str">
        <f>ITEMS_TRA!C22</f>
        <v>TFHCV7</v>
      </c>
      <c r="E118" s="23" t="str">
        <f t="shared" si="214"/>
        <v/>
      </c>
      <c r="H118" s="23" t="str">
        <f t="shared" si="214"/>
        <v/>
      </c>
      <c r="J118" s="23" t="str">
        <f t="shared" si="214"/>
        <v/>
      </c>
      <c r="K118" s="23" t="str">
        <f t="shared" si="214"/>
        <v/>
      </c>
      <c r="L118" s="125" t="str">
        <f t="shared" si="215"/>
        <v/>
      </c>
      <c r="M118" s="186">
        <f>INDEX('[2]TS BYDem'!J$10:J$59,MATCH($D118,'[2]TS BYDem'!D$10:D$59,0))</f>
        <v>1.5653068685251963</v>
      </c>
      <c r="N118" s="186" cm="1">
        <f t="array" ref="N118">IF(N$110=-1,O118,IF(N$110=99,M118,IF(N$110=0,INDEX($F99:$N99,0,N$108),(INDEX($F99:$N99,0,N$110+1)-INDEX($F99:$N99,0,N$110))/(INDEX($F$4:$N$4,0,N$110+1)-INDEX($F$4:$N$4,0,N$110))+M118)))</f>
        <v>1.6102045790167996</v>
      </c>
      <c r="O118" s="186" cm="1">
        <f t="array" ref="O118">IF(O$110=-1,P118,IF(O$110=99,N118,IF(O$110=0,INDEX($F99:$N99,0,O$108),(INDEX($F99:$N99,0,O$110+1)-INDEX($F99:$N99,0,O$110))/(INDEX($F$4:$N$4,0,O$110+1)-INDEX($F$4:$N$4,0,O$110))+N118)))</f>
        <v>1.6551022895084029</v>
      </c>
      <c r="P118" s="186" cm="1">
        <f t="array" ref="P118">IF(P$110=-1,Q118,IF(P$110=99,O118,IF(P$110=0,INDEX($F99:$N99,0,P$108),(INDEX($F99:$N99,0,P$110+1)-INDEX($F99:$N99,0,P$110))/(INDEX($F$4:$N$4,0,P$110+1)-INDEX($F$4:$N$4,0,P$110))+O118)))</f>
        <v>1.7</v>
      </c>
      <c r="Q118" s="186" cm="1">
        <f t="array" ref="Q118">IF(Q$110=-1,R118,IF(Q$110=99,P118,IF(Q$110=0,INDEX($F99:$N99,0,Q$108),(INDEX($F99:$N99,0,Q$110+1)-INDEX($F99:$N99,0,Q$110))/(INDEX($F$4:$N$4,0,Q$110+1)-INDEX($F$4:$N$4,0,Q$110))+P118)))</f>
        <v>1.74</v>
      </c>
      <c r="R118" s="186" cm="1">
        <f t="array" ref="R118">IF(R$110=-1,S118,IF(R$110=99,Q118,IF(R$110=0,INDEX($F99:$N99,0,R$108),(INDEX($F99:$N99,0,R$110+1)-INDEX($F99:$N99,0,R$110))/(INDEX($F$4:$N$4,0,R$110+1)-INDEX($F$4:$N$4,0,R$110))+Q118)))</f>
        <v>1.78</v>
      </c>
      <c r="S118" s="186" cm="1">
        <f t="array" ref="S118">IF(S$110=-1,T118,IF(S$110=99,R118,IF(S$110=0,INDEX($F99:$N99,0,S$108),(INDEX($F99:$N99,0,S$110+1)-INDEX($F99:$N99,0,S$110))/(INDEX($F$4:$N$4,0,S$110+1)-INDEX($F$4:$N$4,0,S$110))+R118)))</f>
        <v>1.7910782965792071</v>
      </c>
      <c r="T118" s="186" cm="1">
        <f t="array" ref="T118">IF(T$110=-1,U118,IF(T$110=99,S118,IF(T$110=0,INDEX($F99:$N99,0,T$108),(INDEX($F99:$N99,0,T$110+1)-INDEX($F99:$N99,0,T$110))/(INDEX($F$4:$N$4,0,T$110+1)-INDEX($F$4:$N$4,0,T$110))+S118)))</f>
        <v>1.802156593158414</v>
      </c>
      <c r="U118" s="186" cm="1">
        <f t="array" ref="U118">IF(U$110=-1,V118,IF(U$110=99,T118,IF(U$110=0,INDEX($F99:$N99,0,U$108),(INDEX($F99:$N99,0,U$110+1)-INDEX($F99:$N99,0,U$110))/(INDEX($F$4:$N$4,0,U$110+1)-INDEX($F$4:$N$4,0,U$110))+T118)))</f>
        <v>1.6982828201558868</v>
      </c>
      <c r="V118" s="186" cm="1">
        <f t="array" ref="V118">IF(V$110=-1,W118,IF(V$110=99,U118,IF(V$110=0,INDEX($F99:$N99,0,V$108),(INDEX($F99:$N99,0,V$110+1)-INDEX($F99:$N99,0,V$110))/(INDEX($F$4:$N$4,0,V$110+1)-INDEX($F$4:$N$4,0,V$110))+U118)))</f>
        <v>1.7402027952350143</v>
      </c>
      <c r="W118" s="186" cm="1">
        <f t="array" ref="W118">IF(W$110=-1,X118,IF(W$110=99,V118,IF(W$110=0,INDEX($F99:$N99,0,W$108),(INDEX($F99:$N99,0,W$110+1)-INDEX($F99:$N99,0,W$110))/(INDEX($F$4:$N$4,0,W$110+1)-INDEX($F$4:$N$4,0,W$110))+V118)))</f>
        <v>1.7407358386089762</v>
      </c>
      <c r="X118" s="186" cm="1">
        <f t="array" ref="X118">IF(X$110=-1,Y118,IF(X$110=99,W118,IF(X$110=0,INDEX($F99:$N99,0,X$108),(INDEX($F99:$N99,0,X$110+1)-INDEX($F99:$N99,0,X$110))/(INDEX($F$4:$N$4,0,X$110+1)-INDEX($F$4:$N$4,0,X$110))+W118)))</f>
        <v>1.7412688819829381</v>
      </c>
      <c r="Y118" s="186" cm="1">
        <f t="array" ref="Y118">IF(Y$110=-1,Z118,IF(Y$110=99,X118,IF(Y$110=0,INDEX($F99:$N99,0,Y$108),(INDEX($F99:$N99,0,Y$110+1)-INDEX($F99:$N99,0,Y$110))/(INDEX($F$4:$N$4,0,Y$110+1)-INDEX($F$4:$N$4,0,Y$110))+X118)))</f>
        <v>1.7418019253568999</v>
      </c>
      <c r="Z118" s="186" cm="1">
        <f t="array" ref="Z118">IF(Z$110=-1,AA118,IF(Z$110=99,Y118,IF(Z$110=0,INDEX($F99:$N99,0,Z$108),(INDEX($F99:$N99,0,Z$110+1)-INDEX($F99:$N99,0,Z$110))/(INDEX($F$4:$N$4,0,Z$110+1)-INDEX($F$4:$N$4,0,Z$110))+Y118)))</f>
        <v>1.7423349687308618</v>
      </c>
      <c r="AA118" s="186" cm="1">
        <f t="array" ref="AA118">IF(AA$110=-1,AB118,IF(AA$110=99,Z118,IF(AA$110=0,INDEX($F99:$N99,0,AA$108),(INDEX($F99:$N99,0,AA$110+1)-INDEX($F99:$N99,0,AA$110))/(INDEX($F$4:$N$4,0,AA$110+1)-INDEX($F$4:$N$4,0,AA$110))+Z118)))</f>
        <v>1.7428680121048237</v>
      </c>
      <c r="AB118" s="186" cm="1">
        <f t="array" ref="AB118">IF(AB$110=-1,AC118,IF(AB$110=99,AA118,IF(AB$110=0,INDEX($F99:$N99,0,AB$108),(INDEX($F99:$N99,0,AB$110+1)-INDEX($F99:$N99,0,AB$110))/(INDEX($F$4:$N$4,0,AB$110+1)-INDEX($F$4:$N$4,0,AB$110))+AA118)))</f>
        <v>1.7434010554787855</v>
      </c>
      <c r="AC118" s="186" cm="1">
        <f t="array" ref="AC118">IF(AC$110=-1,AD118,IF(AC$110=99,AB118,IF(AC$110=0,INDEX($F99:$N99,0,AC$108),(INDEX($F99:$N99,0,AC$110+1)-INDEX($F99:$N99,0,AC$110))/(INDEX($F$4:$N$4,0,AC$110+1)-INDEX($F$4:$N$4,0,AC$110))+AB118)))</f>
        <v>1.7439340988527474</v>
      </c>
      <c r="AD118" s="186" cm="1">
        <f t="array" ref="AD118">IF(AD$110=-1,AE118,IF(AD$110=99,AC118,IF(AD$110=0,INDEX($F99:$N99,0,AD$108),(INDEX($F99:$N99,0,AD$110+1)-INDEX($F99:$N99,0,AD$110))/(INDEX($F$4:$N$4,0,AD$110+1)-INDEX($F$4:$N$4,0,AD$110))+AC118)))</f>
        <v>1.7444671422267093</v>
      </c>
      <c r="AE118" s="186" cm="1">
        <f t="array" ref="AE118">IF(AE$110=-1,AF118,IF(AE$110=99,AD118,IF(AE$110=0,INDEX($F99:$N99,0,AE$108),(INDEX($F99:$N99,0,AE$110+1)-INDEX($F99:$N99,0,AE$110))/(INDEX($F$4:$N$4,0,AE$110+1)-INDEX($F$4:$N$4,0,AE$110))+AD118)))</f>
        <v>1.745000185600672</v>
      </c>
      <c r="AF118" s="186" cm="1">
        <f t="array" ref="AF118">IF(AF$110=-1,AG118,IF(AF$110=99,AE118,IF(AF$110=0,INDEX($F99:$N99,0,AF$108),(INDEX($F99:$N99,0,AF$110+1)-INDEX($F99:$N99,0,AF$110))/(INDEX($F$4:$N$4,0,AF$110+1)-INDEX($F$4:$N$4,0,AF$110))+AE118)))</f>
        <v>1.7644486884993382</v>
      </c>
      <c r="AG118" s="186" cm="1">
        <f t="array" ref="AG118">IF(AG$110=-1,AH118,IF(AG$110=99,AF118,IF(AG$110=0,INDEX($F99:$N99,0,AG$108),(INDEX($F99:$N99,0,AG$110+1)-INDEX($F99:$N99,0,AG$110))/(INDEX($F$4:$N$4,0,AG$110+1)-INDEX($F$4:$N$4,0,AG$110))+AF118)))</f>
        <v>1.7838971913980044</v>
      </c>
      <c r="AH118" s="186" cm="1">
        <f t="array" ref="AH118">IF(AH$110=-1,AI118,IF(AH$110=99,AG118,IF(AH$110=0,INDEX($F99:$N99,0,AH$108),(INDEX($F99:$N99,0,AH$110+1)-INDEX($F99:$N99,0,AH$110))/(INDEX($F$4:$N$4,0,AH$110+1)-INDEX($F$4:$N$4,0,AH$110))+AG118)))</f>
        <v>1.8033456942966706</v>
      </c>
      <c r="AI118" s="186" cm="1">
        <f t="array" ref="AI118">IF(AI$110=-1,AJ118,IF(AI$110=99,AH118,IF(AI$110=0,INDEX($F99:$N99,0,AI$108),(INDEX($F99:$N99,0,AI$110+1)-INDEX($F99:$N99,0,AI$110))/(INDEX($F$4:$N$4,0,AI$110+1)-INDEX($F$4:$N$4,0,AI$110))+AH118)))</f>
        <v>1.8227941971953368</v>
      </c>
      <c r="AJ118" s="186" cm="1">
        <f t="array" ref="AJ118">IF(AJ$110=-1,AK118,IF(AJ$110=99,AI118,IF(AJ$110=0,INDEX($F99:$N99,0,AJ$108),(INDEX($F99:$N99,0,AJ$110+1)-INDEX($F99:$N99,0,AJ$110))/(INDEX($F$4:$N$4,0,AJ$110+1)-INDEX($F$4:$N$4,0,AJ$110))+AI118)))</f>
        <v>1.8422427000940029</v>
      </c>
      <c r="AK118" s="186" cm="1">
        <f t="array" ref="AK118">IF(AK$110=-1,AL118,IF(AK$110=99,AJ118,IF(AK$110=0,INDEX($F99:$N99,0,AK$108),(INDEX($F99:$N99,0,AK$110+1)-INDEX($F99:$N99,0,AK$110))/(INDEX($F$4:$N$4,0,AK$110+1)-INDEX($F$4:$N$4,0,AK$110))+AJ118)))</f>
        <v>1.8616912029926691</v>
      </c>
      <c r="AL118" s="186" cm="1">
        <f t="array" ref="AL118">IF(AL$110=-1,AM118,IF(AL$110=99,AK118,IF(AL$110=0,INDEX($F99:$N99,0,AL$108),(INDEX($F99:$N99,0,AL$110+1)-INDEX($F99:$N99,0,AL$110))/(INDEX($F$4:$N$4,0,AL$110+1)-INDEX($F$4:$N$4,0,AL$110))+AK118)))</f>
        <v>1.8811397058913353</v>
      </c>
      <c r="AM118" s="186" cm="1">
        <f t="array" ref="AM118">IF(AM$110=-1,AN118,IF(AM$110=99,AL118,IF(AM$110=0,INDEX($F99:$N99,0,AM$108),(INDEX($F99:$N99,0,AM$110+1)-INDEX($F99:$N99,0,AM$110))/(INDEX($F$4:$N$4,0,AM$110+1)-INDEX($F$4:$N$4,0,AM$110))+AL118)))</f>
        <v>1.9005882087900015</v>
      </c>
      <c r="AN118" s="186" cm="1">
        <f t="array" ref="AN118">IF(AN$110=-1,AO118,IF(AN$110=99,AM118,IF(AN$110=0,INDEX($F99:$N99,0,AN$108),(INDEX($F99:$N99,0,AN$110+1)-INDEX($F99:$N99,0,AN$110))/(INDEX($F$4:$N$4,0,AN$110+1)-INDEX($F$4:$N$4,0,AN$110))+AM118)))</f>
        <v>1.9200367116886676</v>
      </c>
      <c r="AO118" s="186" cm="1">
        <f t="array" ref="AO118">IF(AO$110=-1,AP118,IF(AO$110=99,AN118,IF(AO$110=0,INDEX($F99:$N99,0,AO$108),(INDEX($F99:$N99,0,AO$110+1)-INDEX($F99:$N99,0,AO$110))/(INDEX($F$4:$N$4,0,AO$110+1)-INDEX($F$4:$N$4,0,AO$110))+AN118)))</f>
        <v>1.9394852145873329</v>
      </c>
      <c r="AP118" s="186" cm="1">
        <f t="array" ref="AP118">IF(AP$110=-1,AQ118,IF(AP$110=99,AO118,IF(AP$110=0,INDEX($F99:$N99,0,AP$108),(INDEX($F99:$N99,0,AP$110+1)-INDEX($F99:$N99,0,AP$110))/(INDEX($F$4:$N$4,0,AP$110+1)-INDEX($F$4:$N$4,0,AP$110))+AO118)))</f>
        <v>1.9620002896314128</v>
      </c>
      <c r="AQ118" s="186" cm="1">
        <f t="array" ref="AQ118">IF(AQ$110=-1,AR118,IF(AQ$110=99,AP118,IF(AQ$110=0,INDEX($F99:$N99,0,AQ$108),(INDEX($F99:$N99,0,AQ$110+1)-INDEX($F99:$N99,0,AQ$110))/(INDEX($F$4:$N$4,0,AQ$110+1)-INDEX($F$4:$N$4,0,AQ$110))+AP118)))</f>
        <v>1.9845153646754925</v>
      </c>
      <c r="AR118" s="186" cm="1">
        <f t="array" ref="AR118">IF(AR$110=-1,AS118,IF(AR$110=99,AQ118,IF(AR$110=0,INDEX($F99:$N99,0,AR$108),(INDEX($F99:$N99,0,AR$110+1)-INDEX($F99:$N99,0,AR$110))/(INDEX($F$4:$N$4,0,AR$110+1)-INDEX($F$4:$N$4,0,AR$110))+AQ118)))</f>
        <v>2.0070304397195722</v>
      </c>
      <c r="AS118" s="186" cm="1">
        <f t="array" ref="AS118">IF(AS$110=-1,AT118,IF(AS$110=99,AR118,IF(AS$110=0,INDEX($F99:$N99,0,AS$108),(INDEX($F99:$N99,0,AS$110+1)-INDEX($F99:$N99,0,AS$110))/(INDEX($F$4:$N$4,0,AS$110+1)-INDEX($F$4:$N$4,0,AS$110))+AR118)))</f>
        <v>2.0295455147636519</v>
      </c>
      <c r="AT118" s="186" cm="1">
        <f t="array" ref="AT118">IF(AT$110=-1,AU118,IF(AT$110=99,AS118,IF(AT$110=0,INDEX($F99:$N99,0,AT$108),(INDEX($F99:$N99,0,AT$110+1)-INDEX($F99:$N99,0,AT$110))/(INDEX($F$4:$N$4,0,AT$110+1)-INDEX($F$4:$N$4,0,AT$110))+AS118)))</f>
        <v>2.0520605898077315</v>
      </c>
      <c r="AU118" s="186" cm="1">
        <f t="array" ref="AU118">IF(AU$110=-1,AV118,IF(AU$110=99,AT118,IF(AU$110=0,INDEX($F99:$N99,0,AU$108),(INDEX($F99:$N99,0,AU$110+1)-INDEX($F99:$N99,0,AU$110))/(INDEX($F$4:$N$4,0,AU$110+1)-INDEX($F$4:$N$4,0,AU$110))+AT118)))</f>
        <v>2.0745756648518112</v>
      </c>
      <c r="AV118" s="186" cm="1">
        <f t="array" ref="AV118">IF(AV$110=-1,AW118,IF(AV$110=99,AU118,IF(AV$110=0,INDEX($F99:$N99,0,AV$108),(INDEX($F99:$N99,0,AV$110+1)-INDEX($F99:$N99,0,AV$110))/(INDEX($F$4:$N$4,0,AV$110+1)-INDEX($F$4:$N$4,0,AV$110))+AU118)))</f>
        <v>2.0970907398958909</v>
      </c>
      <c r="AW118" s="186" cm="1">
        <f t="array" ref="AW118">IF(AW$110=-1,AX118,IF(AW$110=99,AV118,IF(AW$110=0,INDEX($F99:$N99,0,AW$108),(INDEX($F99:$N99,0,AW$110+1)-INDEX($F99:$N99,0,AW$110))/(INDEX($F$4:$N$4,0,AW$110+1)-INDEX($F$4:$N$4,0,AW$110))+AV118)))</f>
        <v>2.1196058149399706</v>
      </c>
      <c r="AX118" s="186" cm="1">
        <f t="array" ref="AX118">IF(AX$110=-1,AY118,IF(AX$110=99,AW118,IF(AX$110=0,INDEX($F99:$N99,0,AX$108),(INDEX($F99:$N99,0,AX$110+1)-INDEX($F99:$N99,0,AX$110))/(INDEX($F$4:$N$4,0,AX$110+1)-INDEX($F$4:$N$4,0,AX$110))+AW118)))</f>
        <v>2.1421208899840503</v>
      </c>
      <c r="AY118" s="186" cm="1">
        <f t="array" ref="AY118">IF(AY$110=-1,AZ118,IF(AY$110=99,AX118,IF(AY$110=0,INDEX($F99:$N99,0,AY$108),(INDEX($F99:$N99,0,AY$110+1)-INDEX($F99:$N99,0,AY$110))/(INDEX($F$4:$N$4,0,AY$110+1)-INDEX($F$4:$N$4,0,AY$110))+AX118)))</f>
        <v>2.1646359650281308</v>
      </c>
      <c r="AZ118" s="186" cm="1">
        <f t="array" ref="AZ118">IF(AZ$110=-1,BA118,IF(AZ$110=99,AY118,IF(AZ$110=0,INDEX($F99:$N99,0,AZ$108),(INDEX($F99:$N99,0,AZ$110+1)-INDEX($F99:$N99,0,AZ$110))/(INDEX($F$4:$N$4,0,AZ$110+1)-INDEX($F$4:$N$4,0,AZ$110))+AY118)))</f>
        <v>2.1646359650281308</v>
      </c>
      <c r="BA118" s="186" cm="1">
        <f t="array" ref="BA118">IF(BA$110=-1,BB118,IF(BA$110=99,AZ118,IF(BA$110=0,INDEX($F99:$N99,0,BA$108),(INDEX($F99:$N99,0,BA$110+1)-INDEX($F99:$N99,0,BA$110))/(INDEX($F$4:$N$4,0,BA$110+1)-INDEX($F$4:$N$4,0,BA$110))+AZ118)))</f>
        <v>2.1646359650281308</v>
      </c>
    </row>
    <row r="119" spans="1:53">
      <c r="A119" s="116" t="s">
        <v>16</v>
      </c>
      <c r="B119" s="22" t="str">
        <f t="shared" si="212"/>
        <v/>
      </c>
      <c r="C119" s="23" t="str">
        <f t="shared" si="213"/>
        <v/>
      </c>
      <c r="D119" s="57" t="str">
        <f>ITEMS_TRA!C23</f>
        <v>TFHCV8</v>
      </c>
      <c r="E119" s="23" t="str">
        <f t="shared" si="214"/>
        <v/>
      </c>
      <c r="H119" s="23" t="str">
        <f t="shared" si="214"/>
        <v/>
      </c>
      <c r="J119" s="23" t="str">
        <f t="shared" si="214"/>
        <v/>
      </c>
      <c r="K119" s="23" t="str">
        <f t="shared" si="214"/>
        <v/>
      </c>
      <c r="L119" s="125" t="str">
        <f t="shared" si="215"/>
        <v/>
      </c>
      <c r="M119" s="186">
        <f>INDEX('[2]TS BYDem'!J$10:J$59,MATCH($D119,'[2]TS BYDem'!D$10:D$59,0))</f>
        <v>5.8486156921973939E-2</v>
      </c>
      <c r="N119" s="186" cm="1">
        <f t="array" ref="N119">IF(N$110=-1,O119,IF(N$110=99,M119,IF(N$110=0,INDEX($F100:$N100,0,N$108),(INDEX($F100:$N100,0,N$110+1)-INDEX($F100:$N100,0,N$110))/(INDEX($F$4:$N$4,0,N$110+1)-INDEX($F$4:$N$4,0,N$110))+M119)))</f>
        <v>6.5622085483256903E-2</v>
      </c>
      <c r="O119" s="186" cm="1">
        <f t="array" ref="O119">IF(O$110=-1,P119,IF(O$110=99,N119,IF(O$110=0,INDEX($F100:$N100,0,O$108),(INDEX($F100:$N100,0,O$110+1)-INDEX($F100:$N100,0,O$110))/(INDEX($F$4:$N$4,0,O$110+1)-INDEX($F$4:$N$4,0,O$110))+N119)))</f>
        <v>7.2758014044539868E-2</v>
      </c>
      <c r="P119" s="186" cm="1">
        <f t="array" ref="P119">IF(P$110=-1,Q119,IF(P$110=99,O119,IF(P$110=0,INDEX($F100:$N100,0,P$108),(INDEX($F100:$N100,0,P$110+1)-INDEX($F100:$N100,0,P$110))/(INDEX($F$4:$N$4,0,P$110+1)-INDEX($F$4:$N$4,0,P$110))+O119)))</f>
        <v>7.9893942605822804E-2</v>
      </c>
      <c r="Q119" s="186" cm="1">
        <f t="array" ref="Q119">IF(Q$110=-1,R119,IF(Q$110=99,P119,IF(Q$110=0,INDEX($F100:$N100,0,Q$108),(INDEX($F100:$N100,0,Q$110+1)-INDEX($F100:$N100,0,Q$110))/(INDEX($F$4:$N$4,0,Q$110+1)-INDEX($F$4:$N$4,0,Q$110))+P119)))</f>
        <v>9.0970063028559395E-2</v>
      </c>
      <c r="R119" s="186" cm="1">
        <f t="array" ref="R119">IF(R$110=-1,S119,IF(R$110=99,Q119,IF(R$110=0,INDEX($F100:$N100,0,R$108),(INDEX($F100:$N100,0,R$110+1)-INDEX($F100:$N100,0,R$110))/(INDEX($F$4:$N$4,0,R$110+1)-INDEX($F$4:$N$4,0,R$110))+Q119)))</f>
        <v>0.102046183451296</v>
      </c>
      <c r="S119" s="186" cm="1">
        <f t="array" ref="S119">IF(S$110=-1,T119,IF(S$110=99,R119,IF(S$110=0,INDEX($F100:$N100,0,S$108),(INDEX($F100:$N100,0,S$110+1)-INDEX($F100:$N100,0,S$110))/(INDEX($F$4:$N$4,0,S$110+1)-INDEX($F$4:$N$4,0,S$110))+R119)))</f>
        <v>0.1026812946226722</v>
      </c>
      <c r="T119" s="186" cm="1">
        <f t="array" ref="T119">IF(T$110=-1,U119,IF(T$110=99,S119,IF(T$110=0,INDEX($F100:$N100,0,T$108),(INDEX($F100:$N100,0,T$110+1)-INDEX($F100:$N100,0,T$110))/(INDEX($F$4:$N$4,0,T$110+1)-INDEX($F$4:$N$4,0,T$110))+S119)))</f>
        <v>0.10331640579404838</v>
      </c>
      <c r="U119" s="186" cm="1">
        <f t="array" ref="U119">IF(U$110=-1,V119,IF(U$110=99,T119,IF(U$110=0,INDEX($F100:$N100,0,U$108),(INDEX($F100:$N100,0,U$110+1)-INDEX($F100:$N100,0,U$110))/(INDEX($F$4:$N$4,0,U$110+1)-INDEX($F$4:$N$4,0,U$110))+T119)))</f>
        <v>9.7361393380793235E-2</v>
      </c>
      <c r="V119" s="186" cm="1">
        <f t="array" ref="V119">IF(V$110=-1,W119,IF(V$110=99,U119,IF(V$110=0,INDEX($F100:$N100,0,V$108),(INDEX($F100:$N100,0,V$110+1)-INDEX($F100:$N100,0,V$110))/(INDEX($F$4:$N$4,0,V$110+1)-INDEX($F$4:$N$4,0,V$110))+U119)))</f>
        <v>9.9764636901691184E-2</v>
      </c>
      <c r="W119" s="186" cm="1">
        <f t="array" ref="W119">IF(W$110=-1,X119,IF(W$110=99,V119,IF(W$110=0,INDEX($F100:$N100,0,W$108),(INDEX($F100:$N100,0,W$110+1)-INDEX($F100:$N100,0,W$110))/(INDEX($F$4:$N$4,0,W$110+1)-INDEX($F$4:$N$4,0,W$110))+V119)))</f>
        <v>9.9795195914009621E-2</v>
      </c>
      <c r="X119" s="186" cm="1">
        <f t="array" ref="X119">IF(X$110=-1,Y119,IF(X$110=99,W119,IF(X$110=0,INDEX($F100:$N100,0,X$108),(INDEX($F100:$N100,0,X$110+1)-INDEX($F100:$N100,0,X$110))/(INDEX($F$4:$N$4,0,X$110+1)-INDEX($F$4:$N$4,0,X$110))+W119)))</f>
        <v>9.9825754926328059E-2</v>
      </c>
      <c r="Y119" s="186" cm="1">
        <f t="array" ref="Y119">IF(Y$110=-1,Z119,IF(Y$110=99,X119,IF(Y$110=0,INDEX($F100:$N100,0,Y$108),(INDEX($F100:$N100,0,Y$110+1)-INDEX($F100:$N100,0,Y$110))/(INDEX($F$4:$N$4,0,Y$110+1)-INDEX($F$4:$N$4,0,Y$110))+X119)))</f>
        <v>9.9856313938646496E-2</v>
      </c>
      <c r="Z119" s="186" cm="1">
        <f t="array" ref="Z119">IF(Z$110=-1,AA119,IF(Z$110=99,Y119,IF(Z$110=0,INDEX($F100:$N100,0,Z$108),(INDEX($F100:$N100,0,Z$110+1)-INDEX($F100:$N100,0,Z$110))/(INDEX($F$4:$N$4,0,Z$110+1)-INDEX($F$4:$N$4,0,Z$110))+Y119)))</f>
        <v>9.9886872950964933E-2</v>
      </c>
      <c r="AA119" s="186" cm="1">
        <f t="array" ref="AA119">IF(AA$110=-1,AB119,IF(AA$110=99,Z119,IF(AA$110=0,INDEX($F100:$N100,0,AA$108),(INDEX($F100:$N100,0,AA$110+1)-INDEX($F100:$N100,0,AA$110))/(INDEX($F$4:$N$4,0,AA$110+1)-INDEX($F$4:$N$4,0,AA$110))+Z119)))</f>
        <v>9.9917431963283371E-2</v>
      </c>
      <c r="AB119" s="186" cm="1">
        <f t="array" ref="AB119">IF(AB$110=-1,AC119,IF(AB$110=99,AA119,IF(AB$110=0,INDEX($F100:$N100,0,AB$108),(INDEX($F100:$N100,0,AB$110+1)-INDEX($F100:$N100,0,AB$110))/(INDEX($F$4:$N$4,0,AB$110+1)-INDEX($F$4:$N$4,0,AB$110))+AA119)))</f>
        <v>9.9947990975601808E-2</v>
      </c>
      <c r="AC119" s="186" cm="1">
        <f t="array" ref="AC119">IF(AC$110=-1,AD119,IF(AC$110=99,AB119,IF(AC$110=0,INDEX($F100:$N100,0,AC$108),(INDEX($F100:$N100,0,AC$110+1)-INDEX($F100:$N100,0,AC$110))/(INDEX($F$4:$N$4,0,AC$110+1)-INDEX($F$4:$N$4,0,AC$110))+AB119)))</f>
        <v>9.9978549987920246E-2</v>
      </c>
      <c r="AD119" s="186" cm="1">
        <f t="array" ref="AD119">IF(AD$110=-1,AE119,IF(AD$110=99,AC119,IF(AD$110=0,INDEX($F100:$N100,0,AD$108),(INDEX($F100:$N100,0,AD$110+1)-INDEX($F100:$N100,0,AD$110))/(INDEX($F$4:$N$4,0,AD$110+1)-INDEX($F$4:$N$4,0,AD$110))+AC119)))</f>
        <v>0.10000910900023868</v>
      </c>
      <c r="AE119" s="186" cm="1">
        <f t="array" ref="AE119">IF(AE$110=-1,AF119,IF(AE$110=99,AD119,IF(AE$110=0,INDEX($F100:$N100,0,AE$108),(INDEX($F100:$N100,0,AE$110+1)-INDEX($F100:$N100,0,AE$110))/(INDEX($F$4:$N$4,0,AE$110+1)-INDEX($F$4:$N$4,0,AE$110))+AD119)))</f>
        <v>0.10003966801255715</v>
      </c>
      <c r="AF119" s="186" cm="1">
        <f t="array" ref="AF119">IF(AF$110=-1,AG119,IF(AF$110=99,AE119,IF(AF$110=0,INDEX($F100:$N100,0,AF$108),(INDEX($F100:$N100,0,AF$110+1)-INDEX($F100:$N100,0,AF$110))/(INDEX($F$4:$N$4,0,AF$110+1)-INDEX($F$4:$N$4,0,AF$110))+AE119)))</f>
        <v>0.1011546373915742</v>
      </c>
      <c r="AG119" s="186" cm="1">
        <f t="array" ref="AG119">IF(AG$110=-1,AH119,IF(AG$110=99,AF119,IF(AG$110=0,INDEX($F100:$N100,0,AG$108),(INDEX($F100:$N100,0,AG$110+1)-INDEX($F100:$N100,0,AG$110))/(INDEX($F$4:$N$4,0,AG$110+1)-INDEX($F$4:$N$4,0,AG$110))+AF119)))</f>
        <v>0.10226960677059124</v>
      </c>
      <c r="AH119" s="186" cm="1">
        <f t="array" ref="AH119">IF(AH$110=-1,AI119,IF(AH$110=99,AG119,IF(AH$110=0,INDEX($F100:$N100,0,AH$108),(INDEX($F100:$N100,0,AH$110+1)-INDEX($F100:$N100,0,AH$110))/(INDEX($F$4:$N$4,0,AH$110+1)-INDEX($F$4:$N$4,0,AH$110))+AG119)))</f>
        <v>0.10338457614960829</v>
      </c>
      <c r="AI119" s="186" cm="1">
        <f t="array" ref="AI119">IF(AI$110=-1,AJ119,IF(AI$110=99,AH119,IF(AI$110=0,INDEX($F100:$N100,0,AI$108),(INDEX($F100:$N100,0,AI$110+1)-INDEX($F100:$N100,0,AI$110))/(INDEX($F$4:$N$4,0,AI$110+1)-INDEX($F$4:$N$4,0,AI$110))+AH119)))</f>
        <v>0.10449954552862534</v>
      </c>
      <c r="AJ119" s="186" cm="1">
        <f t="array" ref="AJ119">IF(AJ$110=-1,AK119,IF(AJ$110=99,AI119,IF(AJ$110=0,INDEX($F100:$N100,0,AJ$108),(INDEX($F100:$N100,0,AJ$110+1)-INDEX($F100:$N100,0,AJ$110))/(INDEX($F$4:$N$4,0,AJ$110+1)-INDEX($F$4:$N$4,0,AJ$110))+AI119)))</f>
        <v>0.10561451490764238</v>
      </c>
      <c r="AK119" s="186" cm="1">
        <f t="array" ref="AK119">IF(AK$110=-1,AL119,IF(AK$110=99,AJ119,IF(AK$110=0,INDEX($F100:$N100,0,AK$108),(INDEX($F100:$N100,0,AK$110+1)-INDEX($F100:$N100,0,AK$110))/(INDEX($F$4:$N$4,0,AK$110+1)-INDEX($F$4:$N$4,0,AK$110))+AJ119)))</f>
        <v>0.10672948428665943</v>
      </c>
      <c r="AL119" s="186" cm="1">
        <f t="array" ref="AL119">IF(AL$110=-1,AM119,IF(AL$110=99,AK119,IF(AL$110=0,INDEX($F100:$N100,0,AL$108),(INDEX($F100:$N100,0,AL$110+1)-INDEX($F100:$N100,0,AL$110))/(INDEX($F$4:$N$4,0,AL$110+1)-INDEX($F$4:$N$4,0,AL$110))+AK119)))</f>
        <v>0.10784445366567648</v>
      </c>
      <c r="AM119" s="186" cm="1">
        <f t="array" ref="AM119">IF(AM$110=-1,AN119,IF(AM$110=99,AL119,IF(AM$110=0,INDEX($F100:$N100,0,AM$108),(INDEX($F100:$N100,0,AM$110+1)-INDEX($F100:$N100,0,AM$110))/(INDEX($F$4:$N$4,0,AM$110+1)-INDEX($F$4:$N$4,0,AM$110))+AL119)))</f>
        <v>0.10895942304469353</v>
      </c>
      <c r="AN119" s="186" cm="1">
        <f t="array" ref="AN119">IF(AN$110=-1,AO119,IF(AN$110=99,AM119,IF(AN$110=0,INDEX($F100:$N100,0,AN$108),(INDEX($F100:$N100,0,AN$110+1)-INDEX($F100:$N100,0,AN$110))/(INDEX($F$4:$N$4,0,AN$110+1)-INDEX($F$4:$N$4,0,AN$110))+AM119)))</f>
        <v>0.11007439242371057</v>
      </c>
      <c r="AO119" s="186" cm="1">
        <f t="array" ref="AO119">IF(AO$110=-1,AP119,IF(AO$110=99,AN119,IF(AO$110=0,INDEX($F100:$N100,0,AO$108),(INDEX($F100:$N100,0,AO$110+1)-INDEX($F100:$N100,0,AO$110))/(INDEX($F$4:$N$4,0,AO$110+1)-INDEX($F$4:$N$4,0,AO$110))+AN119)))</f>
        <v>0.11118936180272759</v>
      </c>
      <c r="AP119" s="186" cm="1">
        <f t="array" ref="AP119">IF(AP$110=-1,AQ119,IF(AP$110=99,AO119,IF(AP$110=0,INDEX($F100:$N100,0,AP$108),(INDEX($F100:$N100,0,AP$110+1)-INDEX($F100:$N100,0,AP$110))/(INDEX($F$4:$N$4,0,AP$110+1)-INDEX($F$4:$N$4,0,AP$110))+AO119)))</f>
        <v>0.1124801356669792</v>
      </c>
      <c r="AQ119" s="186" cm="1">
        <f t="array" ref="AQ119">IF(AQ$110=-1,AR119,IF(AQ$110=99,AP119,IF(AQ$110=0,INDEX($F100:$N100,0,AQ$108),(INDEX($F100:$N100,0,AQ$110+1)-INDEX($F100:$N100,0,AQ$110))/(INDEX($F$4:$N$4,0,AQ$110+1)-INDEX($F$4:$N$4,0,AQ$110))+AP119)))</f>
        <v>0.11377090953123081</v>
      </c>
      <c r="AR119" s="186" cm="1">
        <f t="array" ref="AR119">IF(AR$110=-1,AS119,IF(AR$110=99,AQ119,IF(AR$110=0,INDEX($F100:$N100,0,AR$108),(INDEX($F100:$N100,0,AR$110+1)-INDEX($F100:$N100,0,AR$110))/(INDEX($F$4:$N$4,0,AR$110+1)-INDEX($F$4:$N$4,0,AR$110))+AQ119)))</f>
        <v>0.11506168339548242</v>
      </c>
      <c r="AS119" s="186" cm="1">
        <f t="array" ref="AS119">IF(AS$110=-1,AT119,IF(AS$110=99,AR119,IF(AS$110=0,INDEX($F100:$N100,0,AS$108),(INDEX($F100:$N100,0,AS$110+1)-INDEX($F100:$N100,0,AS$110))/(INDEX($F$4:$N$4,0,AS$110+1)-INDEX($F$4:$N$4,0,AS$110))+AR119)))</f>
        <v>0.11635245725973403</v>
      </c>
      <c r="AT119" s="186" cm="1">
        <f t="array" ref="AT119">IF(AT$110=-1,AU119,IF(AT$110=99,AS119,IF(AT$110=0,INDEX($F100:$N100,0,AT$108),(INDEX($F100:$N100,0,AT$110+1)-INDEX($F100:$N100,0,AT$110))/(INDEX($F$4:$N$4,0,AT$110+1)-INDEX($F$4:$N$4,0,AT$110))+AS119)))</f>
        <v>0.11764323112398564</v>
      </c>
      <c r="AU119" s="186" cm="1">
        <f t="array" ref="AU119">IF(AU$110=-1,AV119,IF(AU$110=99,AT119,IF(AU$110=0,INDEX($F100:$N100,0,AU$108),(INDEX($F100:$N100,0,AU$110+1)-INDEX($F100:$N100,0,AU$110))/(INDEX($F$4:$N$4,0,AU$110+1)-INDEX($F$4:$N$4,0,AU$110))+AT119)))</f>
        <v>0.11893400498823725</v>
      </c>
      <c r="AV119" s="186" cm="1">
        <f t="array" ref="AV119">IF(AV$110=-1,AW119,IF(AV$110=99,AU119,IF(AV$110=0,INDEX($F100:$N100,0,AV$108),(INDEX($F100:$N100,0,AV$110+1)-INDEX($F100:$N100,0,AV$110))/(INDEX($F$4:$N$4,0,AV$110+1)-INDEX($F$4:$N$4,0,AV$110))+AU119)))</f>
        <v>0.12022477885248886</v>
      </c>
      <c r="AW119" s="186" cm="1">
        <f t="array" ref="AW119">IF(AW$110=-1,AX119,IF(AW$110=99,AV119,IF(AW$110=0,INDEX($F100:$N100,0,AW$108),(INDEX($F100:$N100,0,AW$110+1)-INDEX($F100:$N100,0,AW$110))/(INDEX($F$4:$N$4,0,AW$110+1)-INDEX($F$4:$N$4,0,AW$110))+AV119)))</f>
        <v>0.12151555271674047</v>
      </c>
      <c r="AX119" s="186" cm="1">
        <f t="array" ref="AX119">IF(AX$110=-1,AY119,IF(AX$110=99,AW119,IF(AX$110=0,INDEX($F100:$N100,0,AX$108),(INDEX($F100:$N100,0,AX$110+1)-INDEX($F100:$N100,0,AX$110))/(INDEX($F$4:$N$4,0,AX$110+1)-INDEX($F$4:$N$4,0,AX$110))+AW119)))</f>
        <v>0.12280632658099208</v>
      </c>
      <c r="AY119" s="186" cm="1">
        <f t="array" ref="AY119">IF(AY$110=-1,AZ119,IF(AY$110=99,AX119,IF(AY$110=0,INDEX($F100:$N100,0,AY$108),(INDEX($F100:$N100,0,AY$110+1)-INDEX($F100:$N100,0,AY$110))/(INDEX($F$4:$N$4,0,AY$110+1)-INDEX($F$4:$N$4,0,AY$110))+AX119)))</f>
        <v>0.12409710044524368</v>
      </c>
      <c r="AZ119" s="186" cm="1">
        <f t="array" ref="AZ119">IF(AZ$110=-1,BA119,IF(AZ$110=99,AY119,IF(AZ$110=0,INDEX($F100:$N100,0,AZ$108),(INDEX($F100:$N100,0,AZ$110+1)-INDEX($F100:$N100,0,AZ$110))/(INDEX($F$4:$N$4,0,AZ$110+1)-INDEX($F$4:$N$4,0,AZ$110))+AY119)))</f>
        <v>0.12409710044524368</v>
      </c>
      <c r="BA119" s="186" cm="1">
        <f t="array" ref="BA119">IF(BA$110=-1,BB119,IF(BA$110=99,AZ119,IF(BA$110=0,INDEX($F100:$N100,0,BA$108),(INDEX($F100:$N100,0,BA$110+1)-INDEX($F100:$N100,0,BA$110))/(INDEX($F$4:$N$4,0,BA$110+1)-INDEX($F$4:$N$4,0,BA$110))+AZ119)))</f>
        <v>0.12409710044524368</v>
      </c>
    </row>
    <row r="120" spans="1:53">
      <c r="A120" s="116" t="s">
        <v>16</v>
      </c>
      <c r="B120" s="22" t="str">
        <f t="shared" si="212"/>
        <v/>
      </c>
      <c r="C120" s="23" t="str">
        <f t="shared" si="213"/>
        <v/>
      </c>
      <c r="D120" s="57" t="str">
        <f>ITEMS_TRA!C24</f>
        <v>TFHCV9</v>
      </c>
      <c r="E120" s="23" t="str">
        <f t="shared" si="214"/>
        <v/>
      </c>
      <c r="H120" s="23" t="str">
        <f t="shared" si="214"/>
        <v/>
      </c>
      <c r="J120" s="23" t="str">
        <f t="shared" si="214"/>
        <v/>
      </c>
      <c r="K120" s="23" t="str">
        <f t="shared" si="214"/>
        <v/>
      </c>
      <c r="L120" s="125" t="str">
        <f t="shared" si="215"/>
        <v/>
      </c>
      <c r="M120" s="186">
        <f>INDEX('[2]TS BYDem'!J$10:J$59,MATCH($D120,'[2]TS BYDem'!D$10:D$59,0))</f>
        <v>3.9969372950314989E-2</v>
      </c>
      <c r="N120" s="186" cm="1">
        <f t="array" ref="N120">IF(N$110=-1,O120,IF(N$110=99,M120,IF(N$110=0,INDEX($F101:$N101,0,N$108),(INDEX($F101:$N101,0,N$110+1)-INDEX($F101:$N101,0,N$110))/(INDEX($F$4:$N$4,0,N$110+1)-INDEX($F$4:$N$4,0,N$110))+M120)))</f>
        <v>3.4102559292729893E-2</v>
      </c>
      <c r="O120" s="186" cm="1">
        <f t="array" ref="O120">IF(O$110=-1,P120,IF(O$110=99,N120,IF(O$110=0,INDEX($F101:$N101,0,O$108),(INDEX($F101:$N101,0,O$110+1)-INDEX($F101:$N101,0,O$110))/(INDEX($F$4:$N$4,0,O$110+1)-INDEX($F$4:$N$4,0,O$110))+N120)))</f>
        <v>2.8235745635144794E-2</v>
      </c>
      <c r="P120" s="186" cm="1">
        <f t="array" ref="P120">IF(P$110=-1,Q120,IF(P$110=99,O120,IF(P$110=0,INDEX($F101:$N101,0,P$108),(INDEX($F101:$N101,0,P$110+1)-INDEX($F101:$N101,0,P$110))/(INDEX($F$4:$N$4,0,P$110+1)-INDEX($F$4:$N$4,0,P$110))+O120)))</f>
        <v>2.2368931977559604E-2</v>
      </c>
      <c r="Q120" s="186" cm="1">
        <f t="array" ref="Q120">IF(Q$110=-1,R120,IF(Q$110=99,P120,IF(Q$110=0,INDEX($F101:$N101,0,Q$108),(INDEX($F101:$N101,0,Q$110+1)-INDEX($F101:$N101,0,Q$110))/(INDEX($F$4:$N$4,0,Q$110+1)-INDEX($F$4:$N$4,0,Q$110))+P120)))</f>
        <v>2.2519965988779801E-2</v>
      </c>
      <c r="R120" s="186" cm="1">
        <f t="array" ref="R120">IF(R$110=-1,S120,IF(R$110=99,Q120,IF(R$110=0,INDEX($F101:$N101,0,R$108),(INDEX($F101:$N101,0,R$110+1)-INDEX($F101:$N101,0,R$110))/(INDEX($F$4:$N$4,0,R$110+1)-INDEX($F$4:$N$4,0,R$110))+Q120)))</f>
        <v>2.2670999999999997E-2</v>
      </c>
      <c r="S120" s="186" cm="1">
        <f t="array" ref="S120">IF(S$110=-1,T120,IF(S$110=99,R120,IF(S$110=0,INDEX($F101:$N101,0,S$108),(INDEX($F101:$N101,0,S$110+1)-INDEX($F101:$N101,0,S$110))/(INDEX($F$4:$N$4,0,S$110+1)-INDEX($F$4:$N$4,0,S$110))+R120)))</f>
        <v>2.2812098911093932E-2</v>
      </c>
      <c r="T120" s="186" cm="1">
        <f t="array" ref="T120">IF(T$110=-1,U120,IF(T$110=99,S120,IF(T$110=0,INDEX($F101:$N101,0,T$108),(INDEX($F101:$N101,0,T$110+1)-INDEX($F101:$N101,0,T$110))/(INDEX($F$4:$N$4,0,T$110+1)-INDEX($F$4:$N$4,0,T$110))+S120)))</f>
        <v>2.2953197822187865E-2</v>
      </c>
      <c r="U120" s="186" cm="1">
        <f t="array" ref="U120">IF(U$110=-1,V120,IF(U$110=99,T120,IF(U$110=0,INDEX($F101:$N101,0,U$108),(INDEX($F101:$N101,0,U$110+1)-INDEX($F101:$N101,0,U$110))/(INDEX($F$4:$N$4,0,U$110+1)-INDEX($F$4:$N$4,0,U$110))+T120)))</f>
        <v>2.1630207761659609E-2</v>
      </c>
      <c r="V120" s="186" cm="1">
        <f t="array" ref="V120">IF(V$110=-1,W120,IF(V$110=99,U120,IF(V$110=0,INDEX($F101:$N101,0,V$108),(INDEX($F101:$N101,0,V$110+1)-INDEX($F101:$N101,0,V$110))/(INDEX($F$4:$N$4,0,V$110+1)-INDEX($F$4:$N$4,0,V$110))+U120)))</f>
        <v>2.2164122230771348E-2</v>
      </c>
      <c r="W120" s="186" cm="1">
        <f t="array" ref="W120">IF(W$110=-1,X120,IF(W$110=99,V120,IF(W$110=0,INDEX($F101:$N101,0,W$108),(INDEX($F101:$N101,0,W$110+1)-INDEX($F101:$N101,0,W$110))/(INDEX($F$4:$N$4,0,W$110+1)-INDEX($F$4:$N$4,0,W$110))+V120)))</f>
        <v>2.217091134668769E-2</v>
      </c>
      <c r="X120" s="186" cm="1">
        <f t="array" ref="X120">IF(X$110=-1,Y120,IF(X$110=99,W120,IF(X$110=0,INDEX($F101:$N101,0,X$108),(INDEX($F101:$N101,0,X$110+1)-INDEX($F101:$N101,0,X$110))/(INDEX($F$4:$N$4,0,X$110+1)-INDEX($F$4:$N$4,0,X$110))+W120)))</f>
        <v>2.2177700462604033E-2</v>
      </c>
      <c r="Y120" s="186" cm="1">
        <f t="array" ref="Y120">IF(Y$110=-1,Z120,IF(Y$110=99,X120,IF(Y$110=0,INDEX($F101:$N101,0,Y$108),(INDEX($F101:$N101,0,Y$110+1)-INDEX($F101:$N101,0,Y$110))/(INDEX($F$4:$N$4,0,Y$110+1)-INDEX($F$4:$N$4,0,Y$110))+X120)))</f>
        <v>2.2184489578520376E-2</v>
      </c>
      <c r="Z120" s="186" cm="1">
        <f t="array" ref="Z120">IF(Z$110=-1,AA120,IF(Z$110=99,Y120,IF(Z$110=0,INDEX($F101:$N101,0,Z$108),(INDEX($F101:$N101,0,Z$110+1)-INDEX($F101:$N101,0,Z$110))/(INDEX($F$4:$N$4,0,Z$110+1)-INDEX($F$4:$N$4,0,Z$110))+Y120)))</f>
        <v>2.2191278694436718E-2</v>
      </c>
      <c r="AA120" s="186" cm="1">
        <f t="array" ref="AA120">IF(AA$110=-1,AB120,IF(AA$110=99,Z120,IF(AA$110=0,INDEX($F101:$N101,0,AA$108),(INDEX($F101:$N101,0,AA$110+1)-INDEX($F101:$N101,0,AA$110))/(INDEX($F$4:$N$4,0,AA$110+1)-INDEX($F$4:$N$4,0,AA$110))+Z120)))</f>
        <v>2.2198067810353061E-2</v>
      </c>
      <c r="AB120" s="186" cm="1">
        <f t="array" ref="AB120">IF(AB$110=-1,AC120,IF(AB$110=99,AA120,IF(AB$110=0,INDEX($F101:$N101,0,AB$108),(INDEX($F101:$N101,0,AB$110+1)-INDEX($F101:$N101,0,AB$110))/(INDEX($F$4:$N$4,0,AB$110+1)-INDEX($F$4:$N$4,0,AB$110))+AA120)))</f>
        <v>2.2204856926269403E-2</v>
      </c>
      <c r="AC120" s="186" cm="1">
        <f t="array" ref="AC120">IF(AC$110=-1,AD120,IF(AC$110=99,AB120,IF(AC$110=0,INDEX($F101:$N101,0,AC$108),(INDEX($F101:$N101,0,AC$110+1)-INDEX($F101:$N101,0,AC$110))/(INDEX($F$4:$N$4,0,AC$110+1)-INDEX($F$4:$N$4,0,AC$110))+AB120)))</f>
        <v>2.2211646042185746E-2</v>
      </c>
      <c r="AD120" s="186" cm="1">
        <f t="array" ref="AD120">IF(AD$110=-1,AE120,IF(AD$110=99,AC120,IF(AD$110=0,INDEX($F101:$N101,0,AD$108),(INDEX($F101:$N101,0,AD$110+1)-INDEX($F101:$N101,0,AD$110))/(INDEX($F$4:$N$4,0,AD$110+1)-INDEX($F$4:$N$4,0,AD$110))+AC120)))</f>
        <v>2.2218435158102089E-2</v>
      </c>
      <c r="AE120" s="186" cm="1">
        <f t="array" ref="AE120">IF(AE$110=-1,AF120,IF(AE$110=99,AD120,IF(AE$110=0,INDEX($F101:$N101,0,AE$108),(INDEX($F101:$N101,0,AE$110+1)-INDEX($F101:$N101,0,AE$110))/(INDEX($F$4:$N$4,0,AE$110+1)-INDEX($F$4:$N$4,0,AE$110))+AD120)))</f>
        <v>2.2225224274018442E-2</v>
      </c>
      <c r="AF120" s="186" cm="1">
        <f t="array" ref="AF120">IF(AF$110=-1,AG120,IF(AF$110=99,AE120,IF(AF$110=0,INDEX($F101:$N101,0,AF$108),(INDEX($F101:$N101,0,AF$110+1)-INDEX($F101:$N101,0,AF$110))/(INDEX($F$4:$N$4,0,AF$110+1)-INDEX($F$4:$N$4,0,AF$110))+AE120)))</f>
        <v>2.2472930458971058E-2</v>
      </c>
      <c r="AG120" s="186" cm="1">
        <f t="array" ref="AG120">IF(AG$110=-1,AH120,IF(AG$110=99,AF120,IF(AG$110=0,INDEX($F101:$N101,0,AG$108),(INDEX($F101:$N101,0,AG$110+1)-INDEX($F101:$N101,0,AG$110))/(INDEX($F$4:$N$4,0,AG$110+1)-INDEX($F$4:$N$4,0,AG$110))+AF120)))</f>
        <v>2.2720636643923674E-2</v>
      </c>
      <c r="AH120" s="186" cm="1">
        <f t="array" ref="AH120">IF(AH$110=-1,AI120,IF(AH$110=99,AG120,IF(AH$110=0,INDEX($F101:$N101,0,AH$108),(INDEX($F101:$N101,0,AH$110+1)-INDEX($F101:$N101,0,AH$110))/(INDEX($F$4:$N$4,0,AH$110+1)-INDEX($F$4:$N$4,0,AH$110))+AG120)))</f>
        <v>2.296834282887629E-2</v>
      </c>
      <c r="AI120" s="186" cm="1">
        <f t="array" ref="AI120">IF(AI$110=-1,AJ120,IF(AI$110=99,AH120,IF(AI$110=0,INDEX($F101:$N101,0,AI$108),(INDEX($F101:$N101,0,AI$110+1)-INDEX($F101:$N101,0,AI$110))/(INDEX($F$4:$N$4,0,AI$110+1)-INDEX($F$4:$N$4,0,AI$110))+AH120)))</f>
        <v>2.3216049013828906E-2</v>
      </c>
      <c r="AJ120" s="186" cm="1">
        <f t="array" ref="AJ120">IF(AJ$110=-1,AK120,IF(AJ$110=99,AI120,IF(AJ$110=0,INDEX($F101:$N101,0,AJ$108),(INDEX($F101:$N101,0,AJ$110+1)-INDEX($F101:$N101,0,AJ$110))/(INDEX($F$4:$N$4,0,AJ$110+1)-INDEX($F$4:$N$4,0,AJ$110))+AI120)))</f>
        <v>2.3463755198781522E-2</v>
      </c>
      <c r="AK120" s="186" cm="1">
        <f t="array" ref="AK120">IF(AK$110=-1,AL120,IF(AK$110=99,AJ120,IF(AK$110=0,INDEX($F101:$N101,0,AK$108),(INDEX($F101:$N101,0,AK$110+1)-INDEX($F101:$N101,0,AK$110))/(INDEX($F$4:$N$4,0,AK$110+1)-INDEX($F$4:$N$4,0,AK$110))+AJ120)))</f>
        <v>2.3711461383734138E-2</v>
      </c>
      <c r="AL120" s="186" cm="1">
        <f t="array" ref="AL120">IF(AL$110=-1,AM120,IF(AL$110=99,AK120,IF(AL$110=0,INDEX($F101:$N101,0,AL$108),(INDEX($F101:$N101,0,AL$110+1)-INDEX($F101:$N101,0,AL$110))/(INDEX($F$4:$N$4,0,AL$110+1)-INDEX($F$4:$N$4,0,AL$110))+AK120)))</f>
        <v>2.3959167568686754E-2</v>
      </c>
      <c r="AM120" s="186" cm="1">
        <f t="array" ref="AM120">IF(AM$110=-1,AN120,IF(AM$110=99,AL120,IF(AM$110=0,INDEX($F101:$N101,0,AM$108),(INDEX($F101:$N101,0,AM$110+1)-INDEX($F101:$N101,0,AM$110))/(INDEX($F$4:$N$4,0,AM$110+1)-INDEX($F$4:$N$4,0,AM$110))+AL120)))</f>
        <v>2.420687375363937E-2</v>
      </c>
      <c r="AN120" s="186" cm="1">
        <f t="array" ref="AN120">IF(AN$110=-1,AO120,IF(AN$110=99,AM120,IF(AN$110=0,INDEX($F101:$N101,0,AN$108),(INDEX($F101:$N101,0,AN$110+1)-INDEX($F101:$N101,0,AN$110))/(INDEX($F$4:$N$4,0,AN$110+1)-INDEX($F$4:$N$4,0,AN$110))+AM120)))</f>
        <v>2.4454579938591986E-2</v>
      </c>
      <c r="AO120" s="186" cm="1">
        <f t="array" ref="AO120">IF(AO$110=-1,AP120,IF(AO$110=99,AN120,IF(AO$110=0,INDEX($F101:$N101,0,AO$108),(INDEX($F101:$N101,0,AO$110+1)-INDEX($F101:$N101,0,AO$110))/(INDEX($F$4:$N$4,0,AO$110+1)-INDEX($F$4:$N$4,0,AO$110))+AN120)))</f>
        <v>2.4702286123544609E-2</v>
      </c>
      <c r="AP120" s="186" cm="1">
        <f t="array" ref="AP120">IF(AP$110=-1,AQ120,IF(AP$110=99,AO120,IF(AP$110=0,INDEX($F101:$N101,0,AP$108),(INDEX($F101:$N101,0,AP$110+1)-INDEX($F101:$N101,0,AP$110))/(INDEX($F$4:$N$4,0,AP$110+1)-INDEX($F$4:$N$4,0,AP$110))+AO120)))</f>
        <v>2.4989049756311089E-2</v>
      </c>
      <c r="AQ120" s="186" cm="1">
        <f t="array" ref="AQ120">IF(AQ$110=-1,AR120,IF(AQ$110=99,AP120,IF(AQ$110=0,INDEX($F101:$N101,0,AQ$108),(INDEX($F101:$N101,0,AQ$110+1)-INDEX($F101:$N101,0,AQ$110))/(INDEX($F$4:$N$4,0,AQ$110+1)-INDEX($F$4:$N$4,0,AQ$110))+AP120)))</f>
        <v>2.527581338907757E-2</v>
      </c>
      <c r="AR120" s="186" cm="1">
        <f t="array" ref="AR120">IF(AR$110=-1,AS120,IF(AR$110=99,AQ120,IF(AR$110=0,INDEX($F101:$N101,0,AR$108),(INDEX($F101:$N101,0,AR$110+1)-INDEX($F101:$N101,0,AR$110))/(INDEX($F$4:$N$4,0,AR$110+1)-INDEX($F$4:$N$4,0,AR$110))+AQ120)))</f>
        <v>2.556257702184405E-2</v>
      </c>
      <c r="AS120" s="186" cm="1">
        <f t="array" ref="AS120">IF(AS$110=-1,AT120,IF(AS$110=99,AR120,IF(AS$110=0,INDEX($F101:$N101,0,AS$108),(INDEX($F101:$N101,0,AS$110+1)-INDEX($F101:$N101,0,AS$110))/(INDEX($F$4:$N$4,0,AS$110+1)-INDEX($F$4:$N$4,0,AS$110))+AR120)))</f>
        <v>2.5849340654610531E-2</v>
      </c>
      <c r="AT120" s="186" cm="1">
        <f t="array" ref="AT120">IF(AT$110=-1,AU120,IF(AT$110=99,AS120,IF(AT$110=0,INDEX($F101:$N101,0,AT$108),(INDEX($F101:$N101,0,AT$110+1)-INDEX($F101:$N101,0,AT$110))/(INDEX($F$4:$N$4,0,AT$110+1)-INDEX($F$4:$N$4,0,AT$110))+AS120)))</f>
        <v>2.6136104287377011E-2</v>
      </c>
      <c r="AU120" s="186" cm="1">
        <f t="array" ref="AU120">IF(AU$110=-1,AV120,IF(AU$110=99,AT120,IF(AU$110=0,INDEX($F101:$N101,0,AU$108),(INDEX($F101:$N101,0,AU$110+1)-INDEX($F101:$N101,0,AU$110))/(INDEX($F$4:$N$4,0,AU$110+1)-INDEX($F$4:$N$4,0,AU$110))+AT120)))</f>
        <v>2.6422867920143492E-2</v>
      </c>
      <c r="AV120" s="186" cm="1">
        <f t="array" ref="AV120">IF(AV$110=-1,AW120,IF(AV$110=99,AU120,IF(AV$110=0,INDEX($F101:$N101,0,AV$108),(INDEX($F101:$N101,0,AV$110+1)-INDEX($F101:$N101,0,AV$110))/(INDEX($F$4:$N$4,0,AV$110+1)-INDEX($F$4:$N$4,0,AV$110))+AU120)))</f>
        <v>2.6709631552909972E-2</v>
      </c>
      <c r="AW120" s="186" cm="1">
        <f t="array" ref="AW120">IF(AW$110=-1,AX120,IF(AW$110=99,AV120,IF(AW$110=0,INDEX($F101:$N101,0,AW$108),(INDEX($F101:$N101,0,AW$110+1)-INDEX($F101:$N101,0,AW$110))/(INDEX($F$4:$N$4,0,AW$110+1)-INDEX($F$4:$N$4,0,AW$110))+AV120)))</f>
        <v>2.6996395185676453E-2</v>
      </c>
      <c r="AX120" s="186" cm="1">
        <f t="array" ref="AX120">IF(AX$110=-1,AY120,IF(AX$110=99,AW120,IF(AX$110=0,INDEX($F101:$N101,0,AX$108),(INDEX($F101:$N101,0,AX$110+1)-INDEX($F101:$N101,0,AX$110))/(INDEX($F$4:$N$4,0,AX$110+1)-INDEX($F$4:$N$4,0,AX$110))+AW120)))</f>
        <v>2.7283158818442933E-2</v>
      </c>
      <c r="AY120" s="186" cm="1">
        <f t="array" ref="AY120">IF(AY$110=-1,AZ120,IF(AY$110=99,AX120,IF(AY$110=0,INDEX($F101:$N101,0,AY$108),(INDEX($F101:$N101,0,AY$110+1)-INDEX($F101:$N101,0,AY$110))/(INDEX($F$4:$N$4,0,AY$110+1)-INDEX($F$4:$N$4,0,AY$110))+AX120)))</f>
        <v>2.75699224512094E-2</v>
      </c>
      <c r="AZ120" s="186" cm="1">
        <f t="array" ref="AZ120">IF(AZ$110=-1,BA120,IF(AZ$110=99,AY120,IF(AZ$110=0,INDEX($F101:$N101,0,AZ$108),(INDEX($F101:$N101,0,AZ$110+1)-INDEX($F101:$N101,0,AZ$110))/(INDEX($F$4:$N$4,0,AZ$110+1)-INDEX($F$4:$N$4,0,AZ$110))+AY120)))</f>
        <v>2.75699224512094E-2</v>
      </c>
      <c r="BA120" s="186" cm="1">
        <f t="array" ref="BA120">IF(BA$110=-1,BB120,IF(BA$110=99,AZ120,IF(BA$110=0,INDEX($F101:$N101,0,BA$108),(INDEX($F101:$N101,0,BA$110+1)-INDEX($F101:$N101,0,BA$110))/(INDEX($F$4:$N$4,0,BA$110+1)-INDEX($F$4:$N$4,0,BA$110))+AZ120)))</f>
        <v>2.75699224512094E-2</v>
      </c>
    </row>
    <row r="121" spans="1:53">
      <c r="A121" s="116" t="s">
        <v>16</v>
      </c>
      <c r="B121" s="22" t="str">
        <f t="shared" si="212"/>
        <v/>
      </c>
      <c r="C121" s="23" t="str">
        <f t="shared" si="213"/>
        <v/>
      </c>
      <c r="D121" s="57" t="str">
        <f>ITEMS_TRA!C25</f>
        <v>TFRCO</v>
      </c>
      <c r="E121" s="23" t="str">
        <f t="shared" si="214"/>
        <v/>
      </c>
      <c r="H121" s="23" t="str">
        <f t="shared" si="214"/>
        <v/>
      </c>
      <c r="J121" s="23" t="str">
        <f t="shared" si="214"/>
        <v/>
      </c>
      <c r="K121" s="23" t="str">
        <f t="shared" si="214"/>
        <v/>
      </c>
      <c r="L121" s="125" t="str">
        <f t="shared" si="215"/>
        <v/>
      </c>
      <c r="M121" s="186">
        <f>INDEX('[2]TS BYDem'!J$10:J$59,MATCH($D121,'[2]TS BYDem'!D$10:D$59,0))</f>
        <v>22</v>
      </c>
      <c r="N121" s="186" cm="1">
        <f t="array" ref="N121">IF(N$110=-1,O121,IF(N$110=99,M121,IF(N$110=0,INDEX($F102:$N102,0,N$108),(INDEX($F102:$N102,0,N$110+1)-INDEX($F102:$N102,0,N$110))/(INDEX($F$4:$N$4,0,N$110+1)-INDEX($F$4:$N$4,0,N$110))+M121)))</f>
        <v>22.394471154794275</v>
      </c>
      <c r="O121" s="186" cm="1">
        <f t="array" ref="O121">IF(O$110=-1,P121,IF(O$110=99,N121,IF(O$110=0,INDEX($F102:$N102,0,O$108),(INDEX($F102:$N102,0,O$110+1)-INDEX($F102:$N102,0,O$110))/(INDEX($F$4:$N$4,0,O$110+1)-INDEX($F$4:$N$4,0,O$110))+N121)))</f>
        <v>22.788942309588549</v>
      </c>
      <c r="P121" s="186" cm="1">
        <f t="array" ref="P121">IF(P$110=-1,Q121,IF(P$110=99,O121,IF(P$110=0,INDEX($F102:$N102,0,P$108),(INDEX($F102:$N102,0,P$110+1)-INDEX($F102:$N102,0,P$110))/(INDEX($F$4:$N$4,0,P$110+1)-INDEX($F$4:$N$4,0,P$110))+O121)))</f>
        <v>23.18341346438282</v>
      </c>
      <c r="Q121" s="186" cm="1">
        <f t="array" ref="Q121">IF(Q$110=-1,R121,IF(Q$110=99,P121,IF(Q$110=0,INDEX($F102:$N102,0,Q$108),(INDEX($F102:$N102,0,Q$110+1)-INDEX($F102:$N102,0,Q$110))/(INDEX($F$4:$N$4,0,Q$110+1)-INDEX($F$4:$N$4,0,Q$110))+P121)))</f>
        <v>23.396576241140856</v>
      </c>
      <c r="R121" s="186" cm="1">
        <f t="array" ref="R121">IF(R$110=-1,S121,IF(R$110=99,Q121,IF(R$110=0,INDEX($F102:$N102,0,R$108),(INDEX($F102:$N102,0,R$110+1)-INDEX($F102:$N102,0,R$110))/(INDEX($F$4:$N$4,0,R$110+1)-INDEX($F$4:$N$4,0,R$110))+Q121)))</f>
        <v>23.609739017898892</v>
      </c>
      <c r="S121" s="186" cm="1">
        <f t="array" ref="S121">IF(S$110=-1,T121,IF(S$110=99,R121,IF(S$110=0,INDEX($F102:$N102,0,S$108),(INDEX($F102:$N102,0,S$110+1)-INDEX($F102:$N102,0,S$110))/(INDEX($F$4:$N$4,0,S$110+1)-INDEX($F$4:$N$4,0,S$110))+R121)))</f>
        <v>23.75668041733595</v>
      </c>
      <c r="T121" s="186" cm="1">
        <f t="array" ref="T121">IF(T$110=-1,U121,IF(T$110=99,S121,IF(T$110=0,INDEX($F102:$N102,0,T$108),(INDEX($F102:$N102,0,T$110+1)-INDEX($F102:$N102,0,T$110))/(INDEX($F$4:$N$4,0,T$110+1)-INDEX($F$4:$N$4,0,T$110))+S121)))</f>
        <v>23.903621816773004</v>
      </c>
      <c r="U121" s="186" cm="1">
        <f t="array" ref="U121">IF(U$110=-1,V121,IF(U$110=99,T121,IF(U$110=0,INDEX($F102:$N102,0,U$108),(INDEX($F102:$N102,0,U$110+1)-INDEX($F102:$N102,0,U$110))/(INDEX($F$4:$N$4,0,U$110+1)-INDEX($F$4:$N$4,0,U$110))+T121)))</f>
        <v>22.525850653068428</v>
      </c>
      <c r="V121" s="186" cm="1">
        <f t="array" ref="V121">IF(V$110=-1,W121,IF(V$110=99,U121,IF(V$110=0,INDEX($F102:$N102,0,V$108),(INDEX($F102:$N102,0,V$110+1)-INDEX($F102:$N102,0,V$110))/(INDEX($F$4:$N$4,0,V$110+1)-INDEX($F$4:$N$4,0,V$110))+U121)))</f>
        <v>23.081872940290349</v>
      </c>
      <c r="W121" s="186" cm="1">
        <f t="array" ref="W121">IF(W$110=-1,X121,IF(W$110=99,V121,IF(W$110=0,INDEX($F102:$N102,0,W$108),(INDEX($F102:$N102,0,W$110+1)-INDEX($F102:$N102,0,W$110))/(INDEX($F$4:$N$4,0,W$110+1)-INDEX($F$4:$N$4,0,W$110))+V121)))</f>
        <v>28.143818973593948</v>
      </c>
      <c r="X121" s="186" cm="1">
        <f t="array" ref="X121">IF(X$110=-1,Y121,IF(X$110=99,W121,IF(X$110=0,INDEX($F102:$N102,0,X$108),(INDEX($F102:$N102,0,X$110+1)-INDEX($F102:$N102,0,X$110))/(INDEX($F$4:$N$4,0,X$110+1)-INDEX($F$4:$N$4,0,X$110))+W121)))</f>
        <v>33.205765006897551</v>
      </c>
      <c r="Y121" s="186" cm="1">
        <f t="array" ref="Y121">IF(Y$110=-1,Z121,IF(Y$110=99,X121,IF(Y$110=0,INDEX($F102:$N102,0,Y$108),(INDEX($F102:$N102,0,Y$110+1)-INDEX($F102:$N102,0,Y$110))/(INDEX($F$4:$N$4,0,Y$110+1)-INDEX($F$4:$N$4,0,Y$110))+X121)))</f>
        <v>38.267711040201149</v>
      </c>
      <c r="Z121" s="186" cm="1">
        <f t="array" ref="Z121">IF(Z$110=-1,AA121,IF(Z$110=99,Y121,IF(Z$110=0,INDEX($F102:$N102,0,Z$108),(INDEX($F102:$N102,0,Z$110+1)-INDEX($F102:$N102,0,Z$110))/(INDEX($F$4:$N$4,0,Z$110+1)-INDEX($F$4:$N$4,0,Z$110))+Y121)))</f>
        <v>43.329657073504748</v>
      </c>
      <c r="AA121" s="186" cm="1">
        <f t="array" ref="AA121">IF(AA$110=-1,AB121,IF(AA$110=99,Z121,IF(AA$110=0,INDEX($F102:$N102,0,AA$108),(INDEX($F102:$N102,0,AA$110+1)-INDEX($F102:$N102,0,AA$110))/(INDEX($F$4:$N$4,0,AA$110+1)-INDEX($F$4:$N$4,0,AA$110))+Z121)))</f>
        <v>48.391603106808347</v>
      </c>
      <c r="AB121" s="186" cm="1">
        <f t="array" ref="AB121">IF(AB$110=-1,AC121,IF(AB$110=99,AA121,IF(AB$110=0,INDEX($F102:$N102,0,AB$108),(INDEX($F102:$N102,0,AB$110+1)-INDEX($F102:$N102,0,AB$110))/(INDEX($F$4:$N$4,0,AB$110+1)-INDEX($F$4:$N$4,0,AB$110))+AA121)))</f>
        <v>53.453549140111946</v>
      </c>
      <c r="AC121" s="186" cm="1">
        <f t="array" ref="AC121">IF(AC$110=-1,AD121,IF(AC$110=99,AB121,IF(AC$110=0,INDEX($F102:$N102,0,AC$108),(INDEX($F102:$N102,0,AC$110+1)-INDEX($F102:$N102,0,AC$110))/(INDEX($F$4:$N$4,0,AC$110+1)-INDEX($F$4:$N$4,0,AC$110))+AB121)))</f>
        <v>58.515495173415545</v>
      </c>
      <c r="AD121" s="186" cm="1">
        <f t="array" ref="AD121">IF(AD$110=-1,AE121,IF(AD$110=99,AC121,IF(AD$110=0,INDEX($F102:$N102,0,AD$108),(INDEX($F102:$N102,0,AD$110+1)-INDEX($F102:$N102,0,AD$110))/(INDEX($F$4:$N$4,0,AD$110+1)-INDEX($F$4:$N$4,0,AD$110))+AC121)))</f>
        <v>63.577441206719143</v>
      </c>
      <c r="AE121" s="186" cm="1">
        <f t="array" ref="AE121">IF(AE$110=-1,AF121,IF(AE$110=99,AD121,IF(AE$110=0,INDEX($F102:$N102,0,AE$108),(INDEX($F102:$N102,0,AE$110+1)-INDEX($F102:$N102,0,AE$110))/(INDEX($F$4:$N$4,0,AE$110+1)-INDEX($F$4:$N$4,0,AE$110))+AD121)))</f>
        <v>68.639387240022742</v>
      </c>
      <c r="AF121" s="186" cm="1">
        <f t="array" ref="AF121">IF(AF$110=-1,AG121,IF(AF$110=99,AE121,IF(AF$110=0,INDEX($F102:$N102,0,AF$108),(INDEX($F102:$N102,0,AF$110+1)-INDEX($F102:$N102,0,AF$110))/(INDEX($F$4:$N$4,0,AF$110+1)-INDEX($F$4:$N$4,0,AF$110))+AE121)))</f>
        <v>73.865947759306707</v>
      </c>
      <c r="AG121" s="186" cm="1">
        <f t="array" ref="AG121">IF(AG$110=-1,AH121,IF(AG$110=99,AF121,IF(AG$110=0,INDEX($F102:$N102,0,AG$108),(INDEX($F102:$N102,0,AG$110+1)-INDEX($F102:$N102,0,AG$110))/(INDEX($F$4:$N$4,0,AG$110+1)-INDEX($F$4:$N$4,0,AG$110))+AF121)))</f>
        <v>79.092508278590671</v>
      </c>
      <c r="AH121" s="186" cm="1">
        <f t="array" ref="AH121">IF(AH$110=-1,AI121,IF(AH$110=99,AG121,IF(AH$110=0,INDEX($F102:$N102,0,AH$108),(INDEX($F102:$N102,0,AH$110+1)-INDEX($F102:$N102,0,AH$110))/(INDEX($F$4:$N$4,0,AH$110+1)-INDEX($F$4:$N$4,0,AH$110))+AG121)))</f>
        <v>84.319068797874635</v>
      </c>
      <c r="AI121" s="186" cm="1">
        <f t="array" ref="AI121">IF(AI$110=-1,AJ121,IF(AI$110=99,AH121,IF(AI$110=0,INDEX($F102:$N102,0,AI$108),(INDEX($F102:$N102,0,AI$110+1)-INDEX($F102:$N102,0,AI$110))/(INDEX($F$4:$N$4,0,AI$110+1)-INDEX($F$4:$N$4,0,AI$110))+AH121)))</f>
        <v>89.5456293171586</v>
      </c>
      <c r="AJ121" s="186" cm="1">
        <f t="array" ref="AJ121">IF(AJ$110=-1,AK121,IF(AJ$110=99,AI121,IF(AJ$110=0,INDEX($F102:$N102,0,AJ$108),(INDEX($F102:$N102,0,AJ$110+1)-INDEX($F102:$N102,0,AJ$110))/(INDEX($F$4:$N$4,0,AJ$110+1)-INDEX($F$4:$N$4,0,AJ$110))+AI121)))</f>
        <v>94.772189836442564</v>
      </c>
      <c r="AK121" s="186" cm="1">
        <f t="array" ref="AK121">IF(AK$110=-1,AL121,IF(AK$110=99,AJ121,IF(AK$110=0,INDEX($F102:$N102,0,AK$108),(INDEX($F102:$N102,0,AK$110+1)-INDEX($F102:$N102,0,AK$110))/(INDEX($F$4:$N$4,0,AK$110+1)-INDEX($F$4:$N$4,0,AK$110))+AJ121)))</f>
        <v>99.998750355726528</v>
      </c>
      <c r="AL121" s="186" cm="1">
        <f t="array" ref="AL121">IF(AL$110=-1,AM121,IF(AL$110=99,AK121,IF(AL$110=0,INDEX($F102:$N102,0,AL$108),(INDEX($F102:$N102,0,AL$110+1)-INDEX($F102:$N102,0,AL$110))/(INDEX($F$4:$N$4,0,AL$110+1)-INDEX($F$4:$N$4,0,AL$110))+AK121)))</f>
        <v>105.22531087501049</v>
      </c>
      <c r="AM121" s="186" cm="1">
        <f t="array" ref="AM121">IF(AM$110=-1,AN121,IF(AM$110=99,AL121,IF(AM$110=0,INDEX($F102:$N102,0,AM$108),(INDEX($F102:$N102,0,AM$110+1)-INDEX($F102:$N102,0,AM$110))/(INDEX($F$4:$N$4,0,AM$110+1)-INDEX($F$4:$N$4,0,AM$110))+AL121)))</f>
        <v>110.45187139429446</v>
      </c>
      <c r="AN121" s="186" cm="1">
        <f t="array" ref="AN121">IF(AN$110=-1,AO121,IF(AN$110=99,AM121,IF(AN$110=0,INDEX($F102:$N102,0,AN$108),(INDEX($F102:$N102,0,AN$110+1)-INDEX($F102:$N102,0,AN$110))/(INDEX($F$4:$N$4,0,AN$110+1)-INDEX($F$4:$N$4,0,AN$110))+AM121)))</f>
        <v>115.67843191357842</v>
      </c>
      <c r="AO121" s="186" cm="1">
        <f t="array" ref="AO121">IF(AO$110=-1,AP121,IF(AO$110=99,AN121,IF(AO$110=0,INDEX($F102:$N102,0,AO$108),(INDEX($F102:$N102,0,AO$110+1)-INDEX($F102:$N102,0,AO$110))/(INDEX($F$4:$N$4,0,AO$110+1)-INDEX($F$4:$N$4,0,AO$110))+AN121)))</f>
        <v>120.90499243286243</v>
      </c>
      <c r="AP121" s="186" cm="1">
        <f t="array" ref="AP121">IF(AP$110=-1,AQ121,IF(AP$110=99,AO121,IF(AP$110=0,INDEX($F102:$N102,0,AP$108),(INDEX($F102:$N102,0,AP$110+1)-INDEX($F102:$N102,0,AP$110))/(INDEX($F$4:$N$4,0,AP$110+1)-INDEX($F$4:$N$4,0,AP$110))+AO121)))</f>
        <v>128.16677470407387</v>
      </c>
      <c r="AQ121" s="186" cm="1">
        <f t="array" ref="AQ121">IF(AQ$110=-1,AR121,IF(AQ$110=99,AP121,IF(AQ$110=0,INDEX($F102:$N102,0,AQ$108),(INDEX($F102:$N102,0,AQ$110+1)-INDEX($F102:$N102,0,AQ$110))/(INDEX($F$4:$N$4,0,AQ$110+1)-INDEX($F$4:$N$4,0,AQ$110))+AP121)))</f>
        <v>135.42855697528532</v>
      </c>
      <c r="AR121" s="186" cm="1">
        <f t="array" ref="AR121">IF(AR$110=-1,AS121,IF(AR$110=99,AQ121,IF(AR$110=0,INDEX($F102:$N102,0,AR$108),(INDEX($F102:$N102,0,AR$110+1)-INDEX($F102:$N102,0,AR$110))/(INDEX($F$4:$N$4,0,AR$110+1)-INDEX($F$4:$N$4,0,AR$110))+AQ121)))</f>
        <v>142.69033924649676</v>
      </c>
      <c r="AS121" s="186" cm="1">
        <f t="array" ref="AS121">IF(AS$110=-1,AT121,IF(AS$110=99,AR121,IF(AS$110=0,INDEX($F102:$N102,0,AS$108),(INDEX($F102:$N102,0,AS$110+1)-INDEX($F102:$N102,0,AS$110))/(INDEX($F$4:$N$4,0,AS$110+1)-INDEX($F$4:$N$4,0,AS$110))+AR121)))</f>
        <v>149.95212151770821</v>
      </c>
      <c r="AT121" s="186" cm="1">
        <f t="array" ref="AT121">IF(AT$110=-1,AU121,IF(AT$110=99,AS121,IF(AT$110=0,INDEX($F102:$N102,0,AT$108),(INDEX($F102:$N102,0,AT$110+1)-INDEX($F102:$N102,0,AT$110))/(INDEX($F$4:$N$4,0,AT$110+1)-INDEX($F$4:$N$4,0,AT$110))+AS121)))</f>
        <v>157.21390378891965</v>
      </c>
      <c r="AU121" s="186" cm="1">
        <f t="array" ref="AU121">IF(AU$110=-1,AV121,IF(AU$110=99,AT121,IF(AU$110=0,INDEX($F102:$N102,0,AU$108),(INDEX($F102:$N102,0,AU$110+1)-INDEX($F102:$N102,0,AU$110))/(INDEX($F$4:$N$4,0,AU$110+1)-INDEX($F$4:$N$4,0,AU$110))+AT121)))</f>
        <v>164.4756860601311</v>
      </c>
      <c r="AV121" s="186" cm="1">
        <f t="array" ref="AV121">IF(AV$110=-1,AW121,IF(AV$110=99,AU121,IF(AV$110=0,INDEX($F102:$N102,0,AV$108),(INDEX($F102:$N102,0,AV$110+1)-INDEX($F102:$N102,0,AV$110))/(INDEX($F$4:$N$4,0,AV$110+1)-INDEX($F$4:$N$4,0,AV$110))+AU121)))</f>
        <v>171.73746833134254</v>
      </c>
      <c r="AW121" s="186" cm="1">
        <f t="array" ref="AW121">IF(AW$110=-1,AX121,IF(AW$110=99,AV121,IF(AW$110=0,INDEX($F102:$N102,0,AW$108),(INDEX($F102:$N102,0,AW$110+1)-INDEX($F102:$N102,0,AW$110))/(INDEX($F$4:$N$4,0,AW$110+1)-INDEX($F$4:$N$4,0,AW$110))+AV121)))</f>
        <v>178.99925060255399</v>
      </c>
      <c r="AX121" s="186" cm="1">
        <f t="array" ref="AX121">IF(AX$110=-1,AY121,IF(AX$110=99,AW121,IF(AX$110=0,INDEX($F102:$N102,0,AX$108),(INDEX($F102:$N102,0,AX$110+1)-INDEX($F102:$N102,0,AX$110))/(INDEX($F$4:$N$4,0,AX$110+1)-INDEX($F$4:$N$4,0,AX$110))+AW121)))</f>
        <v>186.26103287376543</v>
      </c>
      <c r="AY121" s="186" cm="1">
        <f t="array" ref="AY121">IF(AY$110=-1,AZ121,IF(AY$110=99,AX121,IF(AY$110=0,INDEX($F102:$N102,0,AY$108),(INDEX($F102:$N102,0,AY$110+1)-INDEX($F102:$N102,0,AY$110))/(INDEX($F$4:$N$4,0,AY$110+1)-INDEX($F$4:$N$4,0,AY$110))+AX121)))</f>
        <v>193.52281514497699</v>
      </c>
      <c r="AZ121" s="186" cm="1">
        <f t="array" ref="AZ121">IF(AZ$110=-1,BA121,IF(AZ$110=99,AY121,IF(AZ$110=0,INDEX($F102:$N102,0,AZ$108),(INDEX($F102:$N102,0,AZ$110+1)-INDEX($F102:$N102,0,AZ$110))/(INDEX($F$4:$N$4,0,AZ$110+1)-INDEX($F$4:$N$4,0,AZ$110))+AY121)))</f>
        <v>193.52281514497699</v>
      </c>
      <c r="BA121" s="186" cm="1">
        <f t="array" ref="BA121">IF(BA$110=-1,BB121,IF(BA$110=99,AZ121,IF(BA$110=0,INDEX($F102:$N102,0,BA$108),(INDEX($F102:$N102,0,BA$110+1)-INDEX($F102:$N102,0,BA$110))/(INDEX($F$4:$N$4,0,BA$110+1)-INDEX($F$4:$N$4,0,BA$110))+AZ121)))</f>
        <v>193.52281514497699</v>
      </c>
    </row>
    <row r="122" spans="1:53">
      <c r="A122" s="116" t="s">
        <v>16</v>
      </c>
      <c r="B122" s="22" t="str">
        <f t="shared" si="212"/>
        <v/>
      </c>
      <c r="C122" s="23" t="str">
        <f t="shared" si="213"/>
        <v/>
      </c>
      <c r="D122" s="57" t="str">
        <f>ITEMS_TRA!C26</f>
        <v>TFROT</v>
      </c>
      <c r="E122" s="23" t="str">
        <f t="shared" si="214"/>
        <v/>
      </c>
      <c r="H122" s="23" t="str">
        <f t="shared" si="214"/>
        <v/>
      </c>
      <c r="J122" s="23" t="str">
        <f t="shared" si="214"/>
        <v/>
      </c>
      <c r="K122" s="23" t="str">
        <f t="shared" si="214"/>
        <v/>
      </c>
      <c r="L122" s="125" t="str">
        <f t="shared" si="215"/>
        <v/>
      </c>
      <c r="M122" s="186">
        <f>INDEX('[2]TS BYDem'!J$10:J$59,MATCH($D122,'[2]TS BYDem'!D$10:D$59,0))</f>
        <v>25.1</v>
      </c>
      <c r="N122" s="186" cm="1">
        <f t="array" ref="N122">IF(N$110=-1,O122,IF(N$110=99,M122,IF(N$110=0,INDEX($F103:$N103,0,N$108),(INDEX($F103:$N103,0,N$110+1)-INDEX($F103:$N103,0,N$110))/(INDEX($F$4:$N$4,0,N$110+1)-INDEX($F$4:$N$4,0,N$110))+M122)))</f>
        <v>25.5500557266062</v>
      </c>
      <c r="O122" s="186" cm="1">
        <f t="array" ref="O122">IF(O$110=-1,P122,IF(O$110=99,N122,IF(O$110=0,INDEX($F103:$N103,0,O$108),(INDEX($F103:$N103,0,O$110+1)-INDEX($F103:$N103,0,O$110))/(INDEX($F$4:$N$4,0,O$110+1)-INDEX($F$4:$N$4,0,O$110))+N122)))</f>
        <v>26.000111453212398</v>
      </c>
      <c r="P122" s="186" cm="1">
        <f t="array" ref="P122">IF(P$110=-1,Q122,IF(P$110=99,O122,IF(P$110=0,INDEX($F103:$N103,0,P$108),(INDEX($F103:$N103,0,P$110+1)-INDEX($F103:$N103,0,P$110))/(INDEX($F$4:$N$4,0,P$110+1)-INDEX($F$4:$N$4,0,P$110))+O122)))</f>
        <v>26.4501671798186</v>
      </c>
      <c r="Q122" s="186" cm="1">
        <f t="array" ref="Q122">IF(Q$110=-1,R122,IF(Q$110=99,P122,IF(Q$110=0,INDEX($F103:$N103,0,Q$108),(INDEX($F103:$N103,0,Q$110+1)-INDEX($F103:$N103,0,Q$110))/(INDEX($F$4:$N$4,0,Q$110+1)-INDEX($F$4:$N$4,0,Q$110))+P122)))</f>
        <v>26.693366529665269</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27.237648406378405</v>
      </c>
      <c r="T122" s="186" cm="1">
        <f t="array" ref="T122">IF(T$110=-1,U122,IF(T$110=99,S122,IF(T$110=0,INDEX($F103:$N103,0,T$108),(INDEX($F103:$N103,0,T$110+1)-INDEX($F103:$N103,0,T$110))/(INDEX($F$4:$N$4,0,T$110+1)-INDEX($F$4:$N$4,0,T$110))+S122)))</f>
        <v>27.538730933244871</v>
      </c>
      <c r="U122" s="186" cm="1">
        <f t="array" ref="U122">IF(U$110=-1,V122,IF(U$110=99,T122,IF(U$110=0,INDEX($F103:$N103,0,U$108),(INDEX($F103:$N103,0,U$110+1)-INDEX($F103:$N103,0,U$110))/(INDEX($F$4:$N$4,0,U$110+1)-INDEX($F$4:$N$4,0,U$110))+T122)))</f>
        <v>25.699947790546275</v>
      </c>
      <c r="V122" s="186" cm="1">
        <f t="array" ref="V122">IF(V$110=-1,W122,IF(V$110=99,U122,IF(V$110=0,INDEX($F103:$N103,0,V$108),(INDEX($F103:$N103,0,V$110+1)-INDEX($F103:$N103,0,V$110))/(INDEX($F$4:$N$4,0,V$110+1)-INDEX($F$4:$N$4,0,V$110))+U122)))</f>
        <v>26.592015771098485</v>
      </c>
      <c r="W122" s="186" cm="1">
        <f t="array" ref="W122">IF(W$110=-1,X122,IF(W$110=99,V122,IF(W$110=0,INDEX($F103:$N103,0,W$108),(INDEX($F103:$N103,0,W$110+1)-INDEX($F103:$N103,0,W$110))/(INDEX($F$4:$N$4,0,W$110+1)-INDEX($F$4:$N$4,0,W$110))+V122)))</f>
        <v>27.340864661736958</v>
      </c>
      <c r="X122" s="186" cm="1">
        <f t="array" ref="X122">IF(X$110=-1,Y122,IF(X$110=99,W122,IF(X$110=0,INDEX($F103:$N103,0,X$108),(INDEX($F103:$N103,0,X$110+1)-INDEX($F103:$N103,0,X$110))/(INDEX($F$4:$N$4,0,X$110+1)-INDEX($F$4:$N$4,0,X$110))+W122)))</f>
        <v>28.089713552375432</v>
      </c>
      <c r="Y122" s="186" cm="1">
        <f t="array" ref="Y122">IF(Y$110=-1,Z122,IF(Y$110=99,X122,IF(Y$110=0,INDEX($F103:$N103,0,Y$108),(INDEX($F103:$N103,0,Y$110+1)-INDEX($F103:$N103,0,Y$110))/(INDEX($F$4:$N$4,0,Y$110+1)-INDEX($F$4:$N$4,0,Y$110))+X122)))</f>
        <v>28.838562443013906</v>
      </c>
      <c r="Z122" s="186" cm="1">
        <f t="array" ref="Z122">IF(Z$110=-1,AA122,IF(Z$110=99,Y122,IF(Z$110=0,INDEX($F103:$N103,0,Z$108),(INDEX($F103:$N103,0,Z$110+1)-INDEX($F103:$N103,0,Z$110))/(INDEX($F$4:$N$4,0,Z$110+1)-INDEX($F$4:$N$4,0,Z$110))+Y122)))</f>
        <v>29.58741133365238</v>
      </c>
      <c r="AA122" s="186" cm="1">
        <f t="array" ref="AA122">IF(AA$110=-1,AB122,IF(AA$110=99,Z122,IF(AA$110=0,INDEX($F103:$N103,0,AA$108),(INDEX($F103:$N103,0,AA$110+1)-INDEX($F103:$N103,0,AA$110))/(INDEX($F$4:$N$4,0,AA$110+1)-INDEX($F$4:$N$4,0,AA$110))+Z122)))</f>
        <v>30.336260224290854</v>
      </c>
      <c r="AB122" s="186" cm="1">
        <f t="array" ref="AB122">IF(AB$110=-1,AC122,IF(AB$110=99,AA122,IF(AB$110=0,INDEX($F103:$N103,0,AB$108),(INDEX($F103:$N103,0,AB$110+1)-INDEX($F103:$N103,0,AB$110))/(INDEX($F$4:$N$4,0,AB$110+1)-INDEX($F$4:$N$4,0,AB$110))+AA122)))</f>
        <v>31.085109114929327</v>
      </c>
      <c r="AC122" s="186" cm="1">
        <f t="array" ref="AC122">IF(AC$110=-1,AD122,IF(AC$110=99,AB122,IF(AC$110=0,INDEX($F103:$N103,0,AC$108),(INDEX($F103:$N103,0,AC$110+1)-INDEX($F103:$N103,0,AC$110))/(INDEX($F$4:$N$4,0,AC$110+1)-INDEX($F$4:$N$4,0,AC$110))+AB122)))</f>
        <v>31.833958005567801</v>
      </c>
      <c r="AD122" s="186" cm="1">
        <f t="array" ref="AD122">IF(AD$110=-1,AE122,IF(AD$110=99,AC122,IF(AD$110=0,INDEX($F103:$N103,0,AD$108),(INDEX($F103:$N103,0,AD$110+1)-INDEX($F103:$N103,0,AD$110))/(INDEX($F$4:$N$4,0,AD$110+1)-INDEX($F$4:$N$4,0,AD$110))+AC122)))</f>
        <v>32.582806896206272</v>
      </c>
      <c r="AE122" s="186" cm="1">
        <f t="array" ref="AE122">IF(AE$110=-1,AF122,IF(AE$110=99,AD122,IF(AE$110=0,INDEX($F103:$N103,0,AE$108),(INDEX($F103:$N103,0,AE$110+1)-INDEX($F103:$N103,0,AE$110))/(INDEX($F$4:$N$4,0,AE$110+1)-INDEX($F$4:$N$4,0,AE$110))+AD122)))</f>
        <v>33.331655786844742</v>
      </c>
      <c r="AF122" s="186" cm="1">
        <f t="array" ref="AF122">IF(AF$110=-1,AG122,IF(AF$110=99,AE122,IF(AF$110=0,INDEX($F103:$N103,0,AF$108),(INDEX($F103:$N103,0,AF$110+1)-INDEX($F103:$N103,0,AF$110))/(INDEX($F$4:$N$4,0,AF$110+1)-INDEX($F$4:$N$4,0,AF$110))+AE122)))</f>
        <v>34.397033608749112</v>
      </c>
      <c r="AG122" s="186" cm="1">
        <f t="array" ref="AG122">IF(AG$110=-1,AH122,IF(AG$110=99,AF122,IF(AG$110=0,INDEX($F103:$N103,0,AG$108),(INDEX($F103:$N103,0,AG$110+1)-INDEX($F103:$N103,0,AG$110))/(INDEX($F$4:$N$4,0,AG$110+1)-INDEX($F$4:$N$4,0,AG$110))+AF122)))</f>
        <v>35.462411430653482</v>
      </c>
      <c r="AH122" s="186" cm="1">
        <f t="array" ref="AH122">IF(AH$110=-1,AI122,IF(AH$110=99,AG122,IF(AH$110=0,INDEX($F103:$N103,0,AH$108),(INDEX($F103:$N103,0,AH$110+1)-INDEX($F103:$N103,0,AH$110))/(INDEX($F$4:$N$4,0,AH$110+1)-INDEX($F$4:$N$4,0,AH$110))+AG122)))</f>
        <v>36.527789252557852</v>
      </c>
      <c r="AI122" s="186" cm="1">
        <f t="array" ref="AI122">IF(AI$110=-1,AJ122,IF(AI$110=99,AH122,IF(AI$110=0,INDEX($F103:$N103,0,AI$108),(INDEX($F103:$N103,0,AI$110+1)-INDEX($F103:$N103,0,AI$110))/(INDEX($F$4:$N$4,0,AI$110+1)-INDEX($F$4:$N$4,0,AI$110))+AH122)))</f>
        <v>37.593167074462222</v>
      </c>
      <c r="AJ122" s="186" cm="1">
        <f t="array" ref="AJ122">IF(AJ$110=-1,AK122,IF(AJ$110=99,AI122,IF(AJ$110=0,INDEX($F103:$N103,0,AJ$108),(INDEX($F103:$N103,0,AJ$110+1)-INDEX($F103:$N103,0,AJ$110))/(INDEX($F$4:$N$4,0,AJ$110+1)-INDEX($F$4:$N$4,0,AJ$110))+AI122)))</f>
        <v>38.658544896366593</v>
      </c>
      <c r="AK122" s="186" cm="1">
        <f t="array" ref="AK122">IF(AK$110=-1,AL122,IF(AK$110=99,AJ122,IF(AK$110=0,INDEX($F103:$N103,0,AK$108),(INDEX($F103:$N103,0,AK$110+1)-INDEX($F103:$N103,0,AK$110))/(INDEX($F$4:$N$4,0,AK$110+1)-INDEX($F$4:$N$4,0,AK$110))+AJ122)))</f>
        <v>39.723922718270963</v>
      </c>
      <c r="AL122" s="186" cm="1">
        <f t="array" ref="AL122">IF(AL$110=-1,AM122,IF(AL$110=99,AK122,IF(AL$110=0,INDEX($F103:$N103,0,AL$108),(INDEX($F103:$N103,0,AL$110+1)-INDEX($F103:$N103,0,AL$110))/(INDEX($F$4:$N$4,0,AL$110+1)-INDEX($F$4:$N$4,0,AL$110))+AK122)))</f>
        <v>40.789300540175333</v>
      </c>
      <c r="AM122" s="186" cm="1">
        <f t="array" ref="AM122">IF(AM$110=-1,AN122,IF(AM$110=99,AL122,IF(AM$110=0,INDEX($F103:$N103,0,AM$108),(INDEX($F103:$N103,0,AM$110+1)-INDEX($F103:$N103,0,AM$110))/(INDEX($F$4:$N$4,0,AM$110+1)-INDEX($F$4:$N$4,0,AM$110))+AL122)))</f>
        <v>41.854678362079703</v>
      </c>
      <c r="AN122" s="186" cm="1">
        <f t="array" ref="AN122">IF(AN$110=-1,AO122,IF(AN$110=99,AM122,IF(AN$110=0,INDEX($F103:$N103,0,AN$108),(INDEX($F103:$N103,0,AN$110+1)-INDEX($F103:$N103,0,AN$110))/(INDEX($F$4:$N$4,0,AN$110+1)-INDEX($F$4:$N$4,0,AN$110))+AM122)))</f>
        <v>42.920056183984073</v>
      </c>
      <c r="AO122" s="186" cm="1">
        <f t="array" ref="AO122">IF(AO$110=-1,AP122,IF(AO$110=99,AN122,IF(AO$110=0,INDEX($F103:$N103,0,AO$108),(INDEX($F103:$N103,0,AO$110+1)-INDEX($F103:$N103,0,AO$110))/(INDEX($F$4:$N$4,0,AO$110+1)-INDEX($F$4:$N$4,0,AO$110))+AN122)))</f>
        <v>43.985434005888429</v>
      </c>
      <c r="AP122" s="186" cm="1">
        <f t="array" ref="AP122">IF(AP$110=-1,AQ122,IF(AP$110=99,AO122,IF(AP$110=0,INDEX($F103:$N103,0,AP$108),(INDEX($F103:$N103,0,AP$110+1)-INDEX($F103:$N103,0,AP$110))/(INDEX($F$4:$N$4,0,AP$110+1)-INDEX($F$4:$N$4,0,AP$110))+AO122)))</f>
        <v>45.412425305487382</v>
      </c>
      <c r="AQ122" s="186" cm="1">
        <f t="array" ref="AQ122">IF(AQ$110=-1,AR122,IF(AQ$110=99,AP122,IF(AQ$110=0,INDEX($F103:$N103,0,AQ$108),(INDEX($F103:$N103,0,AQ$110+1)-INDEX($F103:$N103,0,AQ$110))/(INDEX($F$4:$N$4,0,AQ$110+1)-INDEX($F$4:$N$4,0,AQ$110))+AP122)))</f>
        <v>46.839416605086335</v>
      </c>
      <c r="AR122" s="186" cm="1">
        <f t="array" ref="AR122">IF(AR$110=-1,AS122,IF(AR$110=99,AQ122,IF(AR$110=0,INDEX($F103:$N103,0,AR$108),(INDEX($F103:$N103,0,AR$110+1)-INDEX($F103:$N103,0,AR$110))/(INDEX($F$4:$N$4,0,AR$110+1)-INDEX($F$4:$N$4,0,AR$110))+AQ122)))</f>
        <v>48.266407904685288</v>
      </c>
      <c r="AS122" s="186" cm="1">
        <f t="array" ref="AS122">IF(AS$110=-1,AT122,IF(AS$110=99,AR122,IF(AS$110=0,INDEX($F103:$N103,0,AS$108),(INDEX($F103:$N103,0,AS$110+1)-INDEX($F103:$N103,0,AS$110))/(INDEX($F$4:$N$4,0,AS$110+1)-INDEX($F$4:$N$4,0,AS$110))+AR122)))</f>
        <v>49.693399204284241</v>
      </c>
      <c r="AT122" s="186" cm="1">
        <f t="array" ref="AT122">IF(AT$110=-1,AU122,IF(AT$110=99,AS122,IF(AT$110=0,INDEX($F103:$N103,0,AT$108),(INDEX($F103:$N103,0,AT$110+1)-INDEX($F103:$N103,0,AT$110))/(INDEX($F$4:$N$4,0,AT$110+1)-INDEX($F$4:$N$4,0,AT$110))+AS122)))</f>
        <v>51.120390503883193</v>
      </c>
      <c r="AU122" s="186" cm="1">
        <f t="array" ref="AU122">IF(AU$110=-1,AV122,IF(AU$110=99,AT122,IF(AU$110=0,INDEX($F103:$N103,0,AU$108),(INDEX($F103:$N103,0,AU$110+1)-INDEX($F103:$N103,0,AU$110))/(INDEX($F$4:$N$4,0,AU$110+1)-INDEX($F$4:$N$4,0,AU$110))+AT122)))</f>
        <v>52.547381803482146</v>
      </c>
      <c r="AV122" s="186" cm="1">
        <f t="array" ref="AV122">IF(AV$110=-1,AW122,IF(AV$110=99,AU122,IF(AV$110=0,INDEX($F103:$N103,0,AV$108),(INDEX($F103:$N103,0,AV$110+1)-INDEX($F103:$N103,0,AV$110))/(INDEX($F$4:$N$4,0,AV$110+1)-INDEX($F$4:$N$4,0,AV$110))+AU122)))</f>
        <v>53.974373103081099</v>
      </c>
      <c r="AW122" s="186" cm="1">
        <f t="array" ref="AW122">IF(AW$110=-1,AX122,IF(AW$110=99,AV122,IF(AW$110=0,INDEX($F103:$N103,0,AW$108),(INDEX($F103:$N103,0,AW$110+1)-INDEX($F103:$N103,0,AW$110))/(INDEX($F$4:$N$4,0,AW$110+1)-INDEX($F$4:$N$4,0,AW$110))+AV122)))</f>
        <v>55.401364402680052</v>
      </c>
      <c r="AX122" s="186" cm="1">
        <f t="array" ref="AX122">IF(AX$110=-1,AY122,IF(AX$110=99,AW122,IF(AX$110=0,INDEX($F103:$N103,0,AX$108),(INDEX($F103:$N103,0,AX$110+1)-INDEX($F103:$N103,0,AX$110))/(INDEX($F$4:$N$4,0,AX$110+1)-INDEX($F$4:$N$4,0,AX$110))+AW122)))</f>
        <v>56.828355702279005</v>
      </c>
      <c r="AY122" s="186" cm="1">
        <f t="array" ref="AY122">IF(AY$110=-1,AZ122,IF(AY$110=99,AX122,IF(AY$110=0,INDEX($F103:$N103,0,AY$108),(INDEX($F103:$N103,0,AY$110+1)-INDEX($F103:$N103,0,AY$110))/(INDEX($F$4:$N$4,0,AY$110+1)-INDEX($F$4:$N$4,0,AY$110))+AX122)))</f>
        <v>58.255347001877944</v>
      </c>
      <c r="AZ122" s="186" cm="1">
        <f t="array" ref="AZ122">IF(AZ$110=-1,BA122,IF(AZ$110=99,AY122,IF(AZ$110=0,INDEX($F103:$N103,0,AZ$108),(INDEX($F103:$N103,0,AZ$110+1)-INDEX($F103:$N103,0,AZ$110))/(INDEX($F$4:$N$4,0,AZ$110+1)-INDEX($F$4:$N$4,0,AZ$110))+AY122)))</f>
        <v>58.255347001877944</v>
      </c>
      <c r="BA122" s="186" cm="1">
        <f t="array" ref="BA122">IF(BA$110=-1,BB122,IF(BA$110=99,AZ122,IF(BA$110=0,INDEX($F103:$N103,0,BA$108),(INDEX($F103:$N103,0,BA$110+1)-INDEX($F103:$N103,0,BA$110))/(INDEX($F$4:$N$4,0,BA$110+1)-INDEX($F$4:$N$4,0,BA$110))+AZ122)))</f>
        <v>58.255347001877944</v>
      </c>
    </row>
    <row r="123" spans="1:53">
      <c r="A123" s="40" t="s">
        <v>16</v>
      </c>
      <c r="B123" s="22" t="str">
        <f t="shared" si="212"/>
        <v/>
      </c>
      <c r="C123" s="124" t="str">
        <f t="shared" si="213"/>
        <v/>
      </c>
      <c r="D123" s="57" t="str">
        <f>ITEMS_TRA!C27</f>
        <v>TFREX</v>
      </c>
      <c r="E123" s="124" t="str">
        <f t="shared" si="214"/>
        <v/>
      </c>
      <c r="H123" s="124" t="str">
        <f t="shared" si="214"/>
        <v/>
      </c>
      <c r="J123" s="124" t="str">
        <f t="shared" si="214"/>
        <v/>
      </c>
      <c r="K123" s="124" t="str">
        <f t="shared" si="214"/>
        <v/>
      </c>
      <c r="L123" s="125" t="str">
        <f t="shared" si="215"/>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81.711261480059846</v>
      </c>
      <c r="W123" s="186" cm="1">
        <f t="array" ref="W123">IF(W$110=-1,X123,IF(W$110=99,V123,IF(W$110=0,INDEX($F104:$N104,0,W$108),(INDEX($F104:$N104,0,W$110+1)-INDEX($F104:$N104,0,W$110))/(INDEX($F$4:$N$4,0,W$110+1)-INDEX($F$4:$N$4,0,W$110))+V123)))</f>
        <v>82.596353096491868</v>
      </c>
      <c r="X123" s="186" cm="1">
        <f t="array" ref="X123">IF(X$110=-1,Y123,IF(X$110=99,W123,IF(X$110=0,INDEX($F104:$N104,0,X$108),(INDEX($F104:$N104,0,X$110+1)-INDEX($F104:$N104,0,X$110))/(INDEX($F$4:$N$4,0,X$110+1)-INDEX($F$4:$N$4,0,X$110))+W123)))</f>
        <v>83.481444712923889</v>
      </c>
      <c r="Y123" s="186" cm="1">
        <f t="array" ref="Y123">IF(Y$110=-1,Z123,IF(Y$110=99,X123,IF(Y$110=0,INDEX($F104:$N104,0,Y$108),(INDEX($F104:$N104,0,Y$110+1)-INDEX($F104:$N104,0,Y$110))/(INDEX($F$4:$N$4,0,Y$110+1)-INDEX($F$4:$N$4,0,Y$110))+X123)))</f>
        <v>84.36653632935591</v>
      </c>
      <c r="Z123" s="186" cm="1">
        <f t="array" ref="Z123">IF(Z$110=-1,AA123,IF(Z$110=99,Y123,IF(Z$110=0,INDEX($F104:$N104,0,Z$108),(INDEX($F104:$N104,0,Z$110+1)-INDEX($F104:$N104,0,Z$110))/(INDEX($F$4:$N$4,0,Z$110+1)-INDEX($F$4:$N$4,0,Z$110))+Y123)))</f>
        <v>85.251627945787931</v>
      </c>
      <c r="AA123" s="186" cm="1">
        <f t="array" ref="AA123">IF(AA$110=-1,AB123,IF(AA$110=99,Z123,IF(AA$110=0,INDEX($F104:$N104,0,AA$108),(INDEX($F104:$N104,0,AA$110+1)-INDEX($F104:$N104,0,AA$110))/(INDEX($F$4:$N$4,0,AA$110+1)-INDEX($F$4:$N$4,0,AA$110))+Z123)))</f>
        <v>86.136719562219952</v>
      </c>
      <c r="AB123" s="186" cm="1">
        <f t="array" ref="AB123">IF(AB$110=-1,AC123,IF(AB$110=99,AA123,IF(AB$110=0,INDEX($F104:$N104,0,AB$108),(INDEX($F104:$N104,0,AB$110+1)-INDEX($F104:$N104,0,AB$110))/(INDEX($F$4:$N$4,0,AB$110+1)-INDEX($F$4:$N$4,0,AB$110))+AA123)))</f>
        <v>87.021811178651973</v>
      </c>
      <c r="AC123" s="186" cm="1">
        <f t="array" ref="AC123">IF(AC$110=-1,AD123,IF(AC$110=99,AB123,IF(AC$110=0,INDEX($F104:$N104,0,AC$108),(INDEX($F104:$N104,0,AC$110+1)-INDEX($F104:$N104,0,AC$110))/(INDEX($F$4:$N$4,0,AC$110+1)-INDEX($F$4:$N$4,0,AC$110))+AB123)))</f>
        <v>87.906902795083994</v>
      </c>
      <c r="AD123" s="186" cm="1">
        <f t="array" ref="AD123">IF(AD$110=-1,AE123,IF(AD$110=99,AC123,IF(AD$110=0,INDEX($F104:$N104,0,AD$108),(INDEX($F104:$N104,0,AD$110+1)-INDEX($F104:$N104,0,AD$110))/(INDEX($F$4:$N$4,0,AD$110+1)-INDEX($F$4:$N$4,0,AD$110))+AC123)))</f>
        <v>88.791994411516015</v>
      </c>
      <c r="AE123" s="186" cm="1">
        <f t="array" ref="AE123">IF(AE$110=-1,AF123,IF(AE$110=99,AD123,IF(AE$110=0,INDEX($F104:$N104,0,AE$108),(INDEX($F104:$N104,0,AE$110+1)-INDEX($F104:$N104,0,AE$110))/(INDEX($F$4:$N$4,0,AE$110+1)-INDEX($F$4:$N$4,0,AE$110))+AD123)))</f>
        <v>89.677086027947979</v>
      </c>
      <c r="AF123" s="186" cm="1">
        <f t="array" ref="AF123">IF(AF$110=-1,AG123,IF(AF$110=99,AE123,IF(AF$110=0,INDEX($F104:$N104,0,AF$108),(INDEX($F104:$N104,0,AF$110+1)-INDEX($F104:$N104,0,AF$110))/(INDEX($F$4:$N$4,0,AF$110+1)-INDEX($F$4:$N$4,0,AF$110))+AE123)))</f>
        <v>92.062691644320012</v>
      </c>
      <c r="AG123" s="186" cm="1">
        <f t="array" ref="AG123">IF(AG$110=-1,AH123,IF(AG$110=99,AF123,IF(AG$110=0,INDEX($F104:$N104,0,AG$108),(INDEX($F104:$N104,0,AG$110+1)-INDEX($F104:$N104,0,AG$110))/(INDEX($F$4:$N$4,0,AG$110+1)-INDEX($F$4:$N$4,0,AG$110))+AF123)))</f>
        <v>94.448297260692044</v>
      </c>
      <c r="AH123" s="186" cm="1">
        <f t="array" ref="AH123">IF(AH$110=-1,AI123,IF(AH$110=99,AG123,IF(AH$110=0,INDEX($F104:$N104,0,AH$108),(INDEX($F104:$N104,0,AH$110+1)-INDEX($F104:$N104,0,AH$110))/(INDEX($F$4:$N$4,0,AH$110+1)-INDEX($F$4:$N$4,0,AH$110))+AG123)))</f>
        <v>96.833902877064077</v>
      </c>
      <c r="AI123" s="186" cm="1">
        <f t="array" ref="AI123">IF(AI$110=-1,AJ123,IF(AI$110=99,AH123,IF(AI$110=0,INDEX($F104:$N104,0,AI$108),(INDEX($F104:$N104,0,AI$110+1)-INDEX($F104:$N104,0,AI$110))/(INDEX($F$4:$N$4,0,AI$110+1)-INDEX($F$4:$N$4,0,AI$110))+AH123)))</f>
        <v>99.219508493436109</v>
      </c>
      <c r="AJ123" s="186" cm="1">
        <f t="array" ref="AJ123">IF(AJ$110=-1,AK123,IF(AJ$110=99,AI123,IF(AJ$110=0,INDEX($F104:$N104,0,AJ$108),(INDEX($F104:$N104,0,AJ$110+1)-INDEX($F104:$N104,0,AJ$110))/(INDEX($F$4:$N$4,0,AJ$110+1)-INDEX($F$4:$N$4,0,AJ$110))+AI123)))</f>
        <v>101.60511410980814</v>
      </c>
      <c r="AK123" s="186" cm="1">
        <f t="array" ref="AK123">IF(AK$110=-1,AL123,IF(AK$110=99,AJ123,IF(AK$110=0,INDEX($F104:$N104,0,AK$108),(INDEX($F104:$N104,0,AK$110+1)-INDEX($F104:$N104,0,AK$110))/(INDEX($F$4:$N$4,0,AK$110+1)-INDEX($F$4:$N$4,0,AK$110))+AJ123)))</f>
        <v>103.99071972618017</v>
      </c>
      <c r="AL123" s="186" cm="1">
        <f t="array" ref="AL123">IF(AL$110=-1,AM123,IF(AL$110=99,AK123,IF(AL$110=0,INDEX($F104:$N104,0,AL$108),(INDEX($F104:$N104,0,AL$110+1)-INDEX($F104:$N104,0,AL$110))/(INDEX($F$4:$N$4,0,AL$110+1)-INDEX($F$4:$N$4,0,AL$110))+AK123)))</f>
        <v>106.37632534255221</v>
      </c>
      <c r="AM123" s="186" cm="1">
        <f t="array" ref="AM123">IF(AM$110=-1,AN123,IF(AM$110=99,AL123,IF(AM$110=0,INDEX($F104:$N104,0,AM$108),(INDEX($F104:$N104,0,AM$110+1)-INDEX($F104:$N104,0,AM$110))/(INDEX($F$4:$N$4,0,AM$110+1)-INDEX($F$4:$N$4,0,AM$110))+AL123)))</f>
        <v>108.76193095892424</v>
      </c>
      <c r="AN123" s="186" cm="1">
        <f t="array" ref="AN123">IF(AN$110=-1,AO123,IF(AN$110=99,AM123,IF(AN$110=0,INDEX($F104:$N104,0,AN$108),(INDEX($F104:$N104,0,AN$110+1)-INDEX($F104:$N104,0,AN$110))/(INDEX($F$4:$N$4,0,AN$110+1)-INDEX($F$4:$N$4,0,AN$110))+AM123)))</f>
        <v>111.14753657529627</v>
      </c>
      <c r="AO123" s="186" cm="1">
        <f t="array" ref="AO123">IF(AO$110=-1,AP123,IF(AO$110=99,AN123,IF(AO$110=0,INDEX($F104:$N104,0,AO$108),(INDEX($F104:$N104,0,AO$110+1)-INDEX($F104:$N104,0,AO$110))/(INDEX($F$4:$N$4,0,AO$110+1)-INDEX($F$4:$N$4,0,AO$110))+AN123)))</f>
        <v>113.53314219166836</v>
      </c>
      <c r="AP123" s="186" cm="1">
        <f t="array" ref="AP123">IF(AP$110=-1,AQ123,IF(AP$110=99,AO123,IF(AP$110=0,INDEX($F104:$N104,0,AP$108),(INDEX($F104:$N104,0,AP$110+1)-INDEX($F104:$N104,0,AP$110))/(INDEX($F$4:$N$4,0,AP$110+1)-INDEX($F$4:$N$4,0,AP$110))+AO123)))</f>
        <v>116.30993270449014</v>
      </c>
      <c r="AQ123" s="186" cm="1">
        <f t="array" ref="AQ123">IF(AQ$110=-1,AR123,IF(AQ$110=99,AP123,IF(AQ$110=0,INDEX($F104:$N104,0,AQ$108),(INDEX($F104:$N104,0,AQ$110+1)-INDEX($F104:$N104,0,AQ$110))/(INDEX($F$4:$N$4,0,AQ$110+1)-INDEX($F$4:$N$4,0,AQ$110))+AP123)))</f>
        <v>119.08672321731191</v>
      </c>
      <c r="AR123" s="186" cm="1">
        <f t="array" ref="AR123">IF(AR$110=-1,AS123,IF(AR$110=99,AQ123,IF(AR$110=0,INDEX($F104:$N104,0,AR$108),(INDEX($F104:$N104,0,AR$110+1)-INDEX($F104:$N104,0,AR$110))/(INDEX($F$4:$N$4,0,AR$110+1)-INDEX($F$4:$N$4,0,AR$110))+AQ123)))</f>
        <v>121.86351373013369</v>
      </c>
      <c r="AS123" s="186" cm="1">
        <f t="array" ref="AS123">IF(AS$110=-1,AT123,IF(AS$110=99,AR123,IF(AS$110=0,INDEX($F104:$N104,0,AS$108),(INDEX($F104:$N104,0,AS$110+1)-INDEX($F104:$N104,0,AS$110))/(INDEX($F$4:$N$4,0,AS$110+1)-INDEX($F$4:$N$4,0,AS$110))+AR123)))</f>
        <v>124.64030424295547</v>
      </c>
      <c r="AT123" s="186" cm="1">
        <f t="array" ref="AT123">IF(AT$110=-1,AU123,IF(AT$110=99,AS123,IF(AT$110=0,INDEX($F104:$N104,0,AT$108),(INDEX($F104:$N104,0,AT$110+1)-INDEX($F104:$N104,0,AT$110))/(INDEX($F$4:$N$4,0,AT$110+1)-INDEX($F$4:$N$4,0,AT$110))+AS123)))</f>
        <v>127.41709475577724</v>
      </c>
      <c r="AU123" s="186" cm="1">
        <f t="array" ref="AU123">IF(AU$110=-1,AV123,IF(AU$110=99,AT123,IF(AU$110=0,INDEX($F104:$N104,0,AU$108),(INDEX($F104:$N104,0,AU$110+1)-INDEX($F104:$N104,0,AU$110))/(INDEX($F$4:$N$4,0,AU$110+1)-INDEX($F$4:$N$4,0,AU$110))+AT123)))</f>
        <v>130.19388526859902</v>
      </c>
      <c r="AV123" s="186" cm="1">
        <f t="array" ref="AV123">IF(AV$110=-1,AW123,IF(AV$110=99,AU123,IF(AV$110=0,INDEX($F104:$N104,0,AV$108),(INDEX($F104:$N104,0,AV$110+1)-INDEX($F104:$N104,0,AV$110))/(INDEX($F$4:$N$4,0,AV$110+1)-INDEX($F$4:$N$4,0,AV$110))+AU123)))</f>
        <v>132.97067578142079</v>
      </c>
      <c r="AW123" s="186" cm="1">
        <f t="array" ref="AW123">IF(AW$110=-1,AX123,IF(AW$110=99,AV123,IF(AW$110=0,INDEX($F104:$N104,0,AW$108),(INDEX($F104:$N104,0,AW$110+1)-INDEX($F104:$N104,0,AW$110))/(INDEX($F$4:$N$4,0,AW$110+1)-INDEX($F$4:$N$4,0,AW$110))+AV123)))</f>
        <v>135.74746629424257</v>
      </c>
      <c r="AX123" s="186" cm="1">
        <f t="array" ref="AX123">IF(AX$110=-1,AY123,IF(AX$110=99,AW123,IF(AX$110=0,INDEX($F104:$N104,0,AX$108),(INDEX($F104:$N104,0,AX$110+1)-INDEX($F104:$N104,0,AX$110))/(INDEX($F$4:$N$4,0,AX$110+1)-INDEX($F$4:$N$4,0,AX$110))+AW123)))</f>
        <v>138.52425680706435</v>
      </c>
      <c r="AY123" s="186" cm="1">
        <f t="array" ref="AY123">IF(AY$110=-1,AZ123,IF(AY$110=99,AX123,IF(AY$110=0,INDEX($F104:$N104,0,AY$108),(INDEX($F104:$N104,0,AY$110+1)-INDEX($F104:$N104,0,AY$110))/(INDEX($F$4:$N$4,0,AY$110+1)-INDEX($F$4:$N$4,0,AY$110))+AX123)))</f>
        <v>141.30104731988612</v>
      </c>
      <c r="AZ123" s="186" cm="1">
        <f t="array" ref="AZ123">IF(AZ$110=-1,BA123,IF(AZ$110=99,AY123,IF(AZ$110=0,INDEX($F104:$N104,0,AZ$108),(INDEX($F104:$N104,0,AZ$110+1)-INDEX($F104:$N104,0,AZ$110))/(INDEX($F$4:$N$4,0,AZ$110+1)-INDEX($F$4:$N$4,0,AZ$110))+AY123)))</f>
        <v>141.30104731988612</v>
      </c>
      <c r="BA123" s="186" cm="1">
        <f t="array" ref="BA123">IF(BA$110=-1,BB123,IF(BA$110=99,AZ123,IF(BA$110=0,INDEX($F104:$N104,0,BA$108),(INDEX($F104:$N104,0,BA$110+1)-INDEX($F104:$N104,0,BA$110))/(INDEX($F$4:$N$4,0,BA$110+1)-INDEX($F$4:$N$4,0,BA$110))+AZ123)))</f>
        <v>141.30104731988612</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614</v>
      </c>
      <c r="I127" s="118" t="s">
        <v>614</v>
      </c>
      <c r="J127" s="118" t="s">
        <v>645</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16">MATCH(J$132,$C$128:$K$128,$B128)</f>
        <v>1</v>
      </c>
      <c r="K133" s="191">
        <f t="shared" si="216"/>
        <v>1</v>
      </c>
      <c r="L133" s="191">
        <f t="shared" si="216"/>
        <v>1</v>
      </c>
      <c r="M133" s="191">
        <f t="shared" si="216"/>
        <v>2</v>
      </c>
      <c r="N133" s="191">
        <f t="shared" si="216"/>
        <v>2</v>
      </c>
      <c r="O133" s="191">
        <f t="shared" si="216"/>
        <v>3</v>
      </c>
      <c r="P133" s="191">
        <f t="shared" si="216"/>
        <v>3</v>
      </c>
      <c r="Q133" s="191">
        <f t="shared" si="216"/>
        <v>4</v>
      </c>
      <c r="R133" s="191">
        <f t="shared" si="216"/>
        <v>5</v>
      </c>
      <c r="S133" s="191">
        <f t="shared" si="216"/>
        <v>6</v>
      </c>
      <c r="T133" s="191">
        <f t="shared" si="216"/>
        <v>6</v>
      </c>
      <c r="U133" s="191">
        <f t="shared" si="216"/>
        <v>6</v>
      </c>
      <c r="V133" s="191">
        <f t="shared" si="216"/>
        <v>6</v>
      </c>
      <c r="W133" s="191">
        <f t="shared" si="216"/>
        <v>6</v>
      </c>
      <c r="X133" s="191">
        <f t="shared" si="216"/>
        <v>6</v>
      </c>
      <c r="Y133" s="191">
        <f t="shared" si="216"/>
        <v>6</v>
      </c>
      <c r="Z133" s="191">
        <f t="shared" si="216"/>
        <v>6</v>
      </c>
      <c r="AA133" s="191">
        <f t="shared" si="216"/>
        <v>6</v>
      </c>
      <c r="AB133" s="191">
        <f t="shared" si="216"/>
        <v>7</v>
      </c>
      <c r="AC133" s="191">
        <f t="shared" si="216"/>
        <v>7</v>
      </c>
      <c r="AD133" s="191">
        <f t="shared" si="216"/>
        <v>7</v>
      </c>
      <c r="AE133" s="191">
        <f t="shared" si="216"/>
        <v>7</v>
      </c>
      <c r="AF133" s="191">
        <f t="shared" si="216"/>
        <v>7</v>
      </c>
      <c r="AG133" s="191">
        <f t="shared" si="216"/>
        <v>7</v>
      </c>
      <c r="AH133" s="191">
        <f t="shared" si="216"/>
        <v>7</v>
      </c>
      <c r="AI133" s="191">
        <f t="shared" si="216"/>
        <v>7</v>
      </c>
      <c r="AJ133" s="191">
        <f t="shared" si="216"/>
        <v>7</v>
      </c>
      <c r="AK133" s="191">
        <f t="shared" si="216"/>
        <v>7</v>
      </c>
      <c r="AL133" s="191">
        <f t="shared" si="216"/>
        <v>8</v>
      </c>
      <c r="AM133" s="191">
        <f t="shared" si="216"/>
        <v>8</v>
      </c>
      <c r="AN133" s="191">
        <f t="shared" si="216"/>
        <v>9</v>
      </c>
      <c r="AO133" s="191">
        <f t="shared" si="216"/>
        <v>9</v>
      </c>
      <c r="AP133" s="191">
        <f t="shared" si="216"/>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17">MATCH(J$132,$C$128:$K$128,$B129)</f>
        <v>1</v>
      </c>
      <c r="K134" s="185" t="e">
        <f t="shared" si="217"/>
        <v>#N/A</v>
      </c>
      <c r="L134" s="185" t="e">
        <f t="shared" si="217"/>
        <v>#N/A</v>
      </c>
      <c r="M134" s="185">
        <f t="shared" si="217"/>
        <v>2</v>
      </c>
      <c r="N134" s="185" t="e">
        <f t="shared" si="217"/>
        <v>#N/A</v>
      </c>
      <c r="O134" s="185">
        <f t="shared" si="217"/>
        <v>3</v>
      </c>
      <c r="P134" s="185" t="e">
        <f t="shared" si="217"/>
        <v>#N/A</v>
      </c>
      <c r="Q134" s="185">
        <f t="shared" si="217"/>
        <v>4</v>
      </c>
      <c r="R134" s="185">
        <f t="shared" si="217"/>
        <v>5</v>
      </c>
      <c r="S134" s="185">
        <f t="shared" si="217"/>
        <v>6</v>
      </c>
      <c r="T134" s="185" t="e">
        <f t="shared" si="217"/>
        <v>#N/A</v>
      </c>
      <c r="U134" s="185" t="e">
        <f t="shared" si="217"/>
        <v>#N/A</v>
      </c>
      <c r="V134" s="185" t="e">
        <f t="shared" si="217"/>
        <v>#N/A</v>
      </c>
      <c r="W134" s="185" t="e">
        <f t="shared" si="217"/>
        <v>#N/A</v>
      </c>
      <c r="X134" s="185" t="e">
        <f t="shared" si="217"/>
        <v>#N/A</v>
      </c>
      <c r="Y134" s="185" t="e">
        <f t="shared" si="217"/>
        <v>#N/A</v>
      </c>
      <c r="Z134" s="185" t="e">
        <f t="shared" si="217"/>
        <v>#N/A</v>
      </c>
      <c r="AA134" s="185" t="e">
        <f t="shared" si="217"/>
        <v>#N/A</v>
      </c>
      <c r="AB134" s="185">
        <f t="shared" si="217"/>
        <v>7</v>
      </c>
      <c r="AC134" s="185" t="e">
        <f t="shared" si="217"/>
        <v>#N/A</v>
      </c>
      <c r="AD134" s="185" t="e">
        <f t="shared" si="217"/>
        <v>#N/A</v>
      </c>
      <c r="AE134" s="185" t="e">
        <f t="shared" si="217"/>
        <v>#N/A</v>
      </c>
      <c r="AF134" s="185" t="e">
        <f t="shared" si="217"/>
        <v>#N/A</v>
      </c>
      <c r="AG134" s="185" t="e">
        <f t="shared" si="217"/>
        <v>#N/A</v>
      </c>
      <c r="AH134" s="185" t="e">
        <f t="shared" si="217"/>
        <v>#N/A</v>
      </c>
      <c r="AI134" s="185" t="e">
        <f t="shared" si="217"/>
        <v>#N/A</v>
      </c>
      <c r="AJ134" s="185" t="e">
        <f t="shared" si="217"/>
        <v>#N/A</v>
      </c>
      <c r="AK134" s="185" t="e">
        <f t="shared" si="217"/>
        <v>#N/A</v>
      </c>
      <c r="AL134" s="185">
        <f t="shared" si="217"/>
        <v>8</v>
      </c>
      <c r="AM134" s="185" t="e">
        <f t="shared" si="217"/>
        <v>#N/A</v>
      </c>
      <c r="AN134" s="185">
        <f t="shared" si="217"/>
        <v>9</v>
      </c>
      <c r="AO134" s="185" t="e">
        <f t="shared" si="217"/>
        <v>#N/A</v>
      </c>
      <c r="AP134" s="185" t="e">
        <f t="shared" si="217"/>
        <v>#N/A</v>
      </c>
    </row>
    <row r="135" spans="1:76">
      <c r="A135" s="188" t="s">
        <v>16</v>
      </c>
      <c r="J135" s="40">
        <f t="shared" ref="J135:AP135" si="218">MATCH(J$132,$C$129:$K$129,$B130)</f>
        <v>9</v>
      </c>
      <c r="K135" s="185">
        <f t="shared" si="218"/>
        <v>8</v>
      </c>
      <c r="L135" s="185">
        <f t="shared" si="218"/>
        <v>8</v>
      </c>
      <c r="M135" s="185">
        <f t="shared" si="218"/>
        <v>8</v>
      </c>
      <c r="N135" s="185">
        <f t="shared" si="218"/>
        <v>7</v>
      </c>
      <c r="O135" s="185">
        <f t="shared" si="218"/>
        <v>7</v>
      </c>
      <c r="P135" s="185">
        <f t="shared" si="218"/>
        <v>6</v>
      </c>
      <c r="Q135" s="185">
        <f t="shared" si="218"/>
        <v>6</v>
      </c>
      <c r="R135" s="185">
        <f t="shared" si="218"/>
        <v>5</v>
      </c>
      <c r="S135" s="185">
        <f t="shared" si="218"/>
        <v>4</v>
      </c>
      <c r="T135" s="185">
        <f t="shared" si="218"/>
        <v>3</v>
      </c>
      <c r="U135" s="185">
        <f t="shared" si="218"/>
        <v>3</v>
      </c>
      <c r="V135" s="185">
        <f t="shared" si="218"/>
        <v>3</v>
      </c>
      <c r="W135" s="185">
        <f t="shared" si="218"/>
        <v>3</v>
      </c>
      <c r="X135" s="185">
        <f t="shared" si="218"/>
        <v>3</v>
      </c>
      <c r="Y135" s="185">
        <f t="shared" si="218"/>
        <v>3</v>
      </c>
      <c r="Z135" s="185">
        <f t="shared" si="218"/>
        <v>3</v>
      </c>
      <c r="AA135" s="185">
        <f t="shared" si="218"/>
        <v>3</v>
      </c>
      <c r="AB135" s="185">
        <f t="shared" si="218"/>
        <v>3</v>
      </c>
      <c r="AC135" s="185">
        <f t="shared" si="218"/>
        <v>2</v>
      </c>
      <c r="AD135" s="185">
        <f t="shared" si="218"/>
        <v>2</v>
      </c>
      <c r="AE135" s="185">
        <f t="shared" si="218"/>
        <v>2</v>
      </c>
      <c r="AF135" s="185">
        <f t="shared" si="218"/>
        <v>2</v>
      </c>
      <c r="AG135" s="185">
        <f t="shared" si="218"/>
        <v>2</v>
      </c>
      <c r="AH135" s="185">
        <f t="shared" si="218"/>
        <v>2</v>
      </c>
      <c r="AI135" s="185">
        <f t="shared" si="218"/>
        <v>2</v>
      </c>
      <c r="AJ135" s="185">
        <f t="shared" si="218"/>
        <v>2</v>
      </c>
      <c r="AK135" s="185">
        <f t="shared" si="218"/>
        <v>2</v>
      </c>
      <c r="AL135" s="185">
        <f t="shared" si="218"/>
        <v>2</v>
      </c>
      <c r="AM135" s="185">
        <f t="shared" si="218"/>
        <v>1</v>
      </c>
      <c r="AN135" s="185">
        <f t="shared" si="218"/>
        <v>1</v>
      </c>
      <c r="AO135" s="185" t="e">
        <f t="shared" si="218"/>
        <v>#N/A</v>
      </c>
      <c r="AP135" s="185" t="e">
        <f t="shared" si="218"/>
        <v>#N/A</v>
      </c>
    </row>
    <row r="136" spans="1:76" s="117" customFormat="1">
      <c r="A136" s="117" t="s">
        <v>16</v>
      </c>
      <c r="J136" s="189">
        <f t="shared" ref="J136:AP136" si="219">IF(ISNA(J133),-1,IF(ISNA(J135),99,IF(ISNA(J134),J133,0)))</f>
        <v>0</v>
      </c>
      <c r="K136" s="189">
        <f t="shared" si="219"/>
        <v>1</v>
      </c>
      <c r="L136" s="189">
        <f t="shared" si="219"/>
        <v>1</v>
      </c>
      <c r="M136" s="189">
        <f t="shared" si="219"/>
        <v>0</v>
      </c>
      <c r="N136" s="189">
        <f t="shared" si="219"/>
        <v>2</v>
      </c>
      <c r="O136" s="189">
        <f t="shared" si="219"/>
        <v>0</v>
      </c>
      <c r="P136" s="189">
        <f t="shared" si="219"/>
        <v>3</v>
      </c>
      <c r="Q136" s="189">
        <f t="shared" si="219"/>
        <v>0</v>
      </c>
      <c r="R136" s="189">
        <f t="shared" si="219"/>
        <v>0</v>
      </c>
      <c r="S136" s="189">
        <f t="shared" si="219"/>
        <v>0</v>
      </c>
      <c r="T136" s="189">
        <f t="shared" si="219"/>
        <v>6</v>
      </c>
      <c r="U136" s="189">
        <f t="shared" si="219"/>
        <v>6</v>
      </c>
      <c r="V136" s="189">
        <f t="shared" si="219"/>
        <v>6</v>
      </c>
      <c r="W136" s="189">
        <f t="shared" si="219"/>
        <v>6</v>
      </c>
      <c r="X136" s="189">
        <f t="shared" si="219"/>
        <v>6</v>
      </c>
      <c r="Y136" s="189">
        <f t="shared" si="219"/>
        <v>6</v>
      </c>
      <c r="Z136" s="189">
        <f t="shared" si="219"/>
        <v>6</v>
      </c>
      <c r="AA136" s="189">
        <f t="shared" si="219"/>
        <v>6</v>
      </c>
      <c r="AB136" s="189">
        <f t="shared" si="219"/>
        <v>0</v>
      </c>
      <c r="AC136" s="189">
        <f t="shared" si="219"/>
        <v>7</v>
      </c>
      <c r="AD136" s="189">
        <f t="shared" si="219"/>
        <v>7</v>
      </c>
      <c r="AE136" s="189">
        <f t="shared" si="219"/>
        <v>7</v>
      </c>
      <c r="AF136" s="189">
        <f t="shared" si="219"/>
        <v>7</v>
      </c>
      <c r="AG136" s="189">
        <f t="shared" si="219"/>
        <v>7</v>
      </c>
      <c r="AH136" s="189">
        <f t="shared" si="219"/>
        <v>7</v>
      </c>
      <c r="AI136" s="189">
        <f t="shared" si="219"/>
        <v>7</v>
      </c>
      <c r="AJ136" s="189">
        <f t="shared" si="219"/>
        <v>7</v>
      </c>
      <c r="AK136" s="189">
        <f t="shared" si="219"/>
        <v>7</v>
      </c>
      <c r="AL136" s="189">
        <f t="shared" si="219"/>
        <v>0</v>
      </c>
      <c r="AM136" s="189">
        <f t="shared" si="219"/>
        <v>8</v>
      </c>
      <c r="AN136" s="189">
        <f t="shared" si="219"/>
        <v>0</v>
      </c>
      <c r="AO136" s="189">
        <f t="shared" si="219"/>
        <v>99</v>
      </c>
      <c r="AP136" s="189">
        <f t="shared" si="219"/>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0">IF(A137="*","","COM_PROJ")</f>
        <v>COM_PROJ</v>
      </c>
      <c r="C137" s="23" t="str">
        <f t="shared" ref="C137:C149" si="221">IF($A137="*","","-")</f>
        <v>-</v>
      </c>
      <c r="D137" s="57" t="str">
        <f>ITEMS_TRA!C15</f>
        <v>TFLCV</v>
      </c>
      <c r="E137" s="23" t="str">
        <f t="shared" ref="E137:H149" si="222">IF($A137="*","","-")</f>
        <v>-</v>
      </c>
      <c r="F137" s="23" t="str">
        <f t="shared" si="222"/>
        <v>-</v>
      </c>
      <c r="G137" s="23" t="str">
        <f t="shared" si="222"/>
        <v>-</v>
      </c>
      <c r="H137" s="23" t="str">
        <f t="shared" si="222"/>
        <v>-</v>
      </c>
      <c r="I137" s="125">
        <f t="shared" ref="I137:I149" si="223">IF(A137="*","",0)</f>
        <v>0</v>
      </c>
      <c r="J137" s="186">
        <f t="shared" ref="J137:AP137" si="224">INDEX($M111:$BA111,MATCH(J$132,$M$106:$BA$106,0))</f>
        <v>43.11250375056882</v>
      </c>
      <c r="K137" s="186">
        <f t="shared" si="224"/>
        <v>43.541669167045889</v>
      </c>
      <c r="L137" s="186">
        <f t="shared" si="224"/>
        <v>43.970834583522958</v>
      </c>
      <c r="M137" s="186">
        <f t="shared" si="224"/>
        <v>44.4</v>
      </c>
      <c r="N137" s="186">
        <f t="shared" si="224"/>
        <v>44.871410582810697</v>
      </c>
      <c r="O137" s="186">
        <f t="shared" si="224"/>
        <v>45.342821165621402</v>
      </c>
      <c r="P137" s="186">
        <f t="shared" si="224"/>
        <v>46.092887519806268</v>
      </c>
      <c r="Q137" s="186">
        <f t="shared" si="224"/>
        <v>46.842953873991142</v>
      </c>
      <c r="R137" s="186">
        <f t="shared" si="224"/>
        <v>44.142991852962098</v>
      </c>
      <c r="S137" s="186">
        <f t="shared" si="224"/>
        <v>45.232606077655504</v>
      </c>
      <c r="T137" s="186">
        <f t="shared" si="224"/>
        <v>46.506386417345041</v>
      </c>
      <c r="U137" s="186">
        <f t="shared" si="224"/>
        <v>47.780166757034578</v>
      </c>
      <c r="V137" s="186">
        <f t="shared" si="224"/>
        <v>49.053947096724116</v>
      </c>
      <c r="W137" s="186">
        <f t="shared" si="224"/>
        <v>50.327727436413653</v>
      </c>
      <c r="X137" s="186">
        <f t="shared" si="224"/>
        <v>51.60150777610319</v>
      </c>
      <c r="Y137" s="186">
        <f t="shared" si="224"/>
        <v>52.875288115792728</v>
      </c>
      <c r="Z137" s="186">
        <f t="shared" si="224"/>
        <v>54.149068455482265</v>
      </c>
      <c r="AA137" s="186">
        <f t="shared" si="224"/>
        <v>55.422848795171802</v>
      </c>
      <c r="AB137" s="186">
        <f t="shared" si="224"/>
        <v>56.69662913486134</v>
      </c>
      <c r="AC137" s="186">
        <f t="shared" si="224"/>
        <v>58.4405689335453</v>
      </c>
      <c r="AD137" s="186">
        <f t="shared" si="224"/>
        <v>60.184508732229261</v>
      </c>
      <c r="AE137" s="186">
        <f t="shared" si="224"/>
        <v>61.928448530913222</v>
      </c>
      <c r="AF137" s="186">
        <f t="shared" si="224"/>
        <v>63.672388329597183</v>
      </c>
      <c r="AG137" s="186">
        <f t="shared" si="224"/>
        <v>65.416328128281151</v>
      </c>
      <c r="AH137" s="186">
        <f t="shared" si="224"/>
        <v>67.160267926965119</v>
      </c>
      <c r="AI137" s="186">
        <f t="shared" si="224"/>
        <v>68.904207725649087</v>
      </c>
      <c r="AJ137" s="186">
        <f t="shared" si="224"/>
        <v>70.648147524333055</v>
      </c>
      <c r="AK137" s="186">
        <f t="shared" si="224"/>
        <v>72.392087323017023</v>
      </c>
      <c r="AL137" s="186">
        <f t="shared" si="224"/>
        <v>74.136027121700977</v>
      </c>
      <c r="AM137" s="186">
        <f t="shared" si="224"/>
        <v>85.739967821746831</v>
      </c>
      <c r="AN137" s="186">
        <f t="shared" si="224"/>
        <v>97.343908521792656</v>
      </c>
      <c r="AO137" s="186">
        <f t="shared" si="224"/>
        <v>97.343908521792656</v>
      </c>
      <c r="AP137" s="186">
        <f t="shared" si="224"/>
        <v>97.343908521792656</v>
      </c>
    </row>
    <row r="138" spans="1:76">
      <c r="A138" s="40"/>
      <c r="B138" s="22" t="str">
        <f t="shared" si="220"/>
        <v>COM_PROJ</v>
      </c>
      <c r="C138" s="23" t="str">
        <f t="shared" si="221"/>
        <v>-</v>
      </c>
      <c r="D138" s="57" t="str">
        <f>ITEMS_TRA!C16</f>
        <v>TFHCV1</v>
      </c>
      <c r="E138" s="23" t="str">
        <f t="shared" si="222"/>
        <v>-</v>
      </c>
      <c r="F138" s="23" t="str">
        <f t="shared" si="222"/>
        <v>-</v>
      </c>
      <c r="G138" s="23" t="str">
        <f t="shared" si="222"/>
        <v>-</v>
      </c>
      <c r="H138" s="23" t="str">
        <f t="shared" si="222"/>
        <v>-</v>
      </c>
      <c r="I138" s="125">
        <f t="shared" si="223"/>
        <v>0</v>
      </c>
      <c r="J138" s="186">
        <f t="shared" ref="J138:AP138" si="225">INDEX($M112:$BA112,MATCH(J$132,$M$106:$BA$106,0))</f>
        <v>3.310563752317667</v>
      </c>
      <c r="K138" s="186">
        <f t="shared" si="225"/>
        <v>3.3405637523176668</v>
      </c>
      <c r="L138" s="186">
        <f t="shared" si="225"/>
        <v>3.3705637523176666</v>
      </c>
      <c r="M138" s="186">
        <f t="shared" si="225"/>
        <v>3.4</v>
      </c>
      <c r="N138" s="186">
        <f t="shared" si="225"/>
        <v>3.4249999999999998</v>
      </c>
      <c r="O138" s="186">
        <f t="shared" si="225"/>
        <v>3.45</v>
      </c>
      <c r="P138" s="186">
        <f t="shared" si="225"/>
        <v>3.3841483803586243</v>
      </c>
      <c r="Q138" s="186">
        <f t="shared" si="225"/>
        <v>3.3182967607172484</v>
      </c>
      <c r="R138" s="186">
        <f t="shared" si="225"/>
        <v>3.2916155783920273</v>
      </c>
      <c r="S138" s="186">
        <f t="shared" si="225"/>
        <v>3.2042217198779537</v>
      </c>
      <c r="T138" s="186">
        <f t="shared" si="225"/>
        <v>3.2944547394784527</v>
      </c>
      <c r="U138" s="186">
        <f t="shared" si="225"/>
        <v>3.3846877590789517</v>
      </c>
      <c r="V138" s="186">
        <f t="shared" si="225"/>
        <v>3.4749207786794507</v>
      </c>
      <c r="W138" s="186">
        <f t="shared" si="225"/>
        <v>3.5651537982799497</v>
      </c>
      <c r="X138" s="186">
        <f t="shared" si="225"/>
        <v>3.6553868178804487</v>
      </c>
      <c r="Y138" s="186">
        <f t="shared" si="225"/>
        <v>3.7456198374809477</v>
      </c>
      <c r="Z138" s="186">
        <f t="shared" si="225"/>
        <v>3.8358528570814467</v>
      </c>
      <c r="AA138" s="186">
        <f t="shared" si="225"/>
        <v>3.9260858766819458</v>
      </c>
      <c r="AB138" s="186">
        <f t="shared" si="225"/>
        <v>4.0163188962824439</v>
      </c>
      <c r="AC138" s="186">
        <f t="shared" si="225"/>
        <v>4.1135989077835351</v>
      </c>
      <c r="AD138" s="186">
        <f t="shared" si="225"/>
        <v>4.2108789192846263</v>
      </c>
      <c r="AE138" s="186">
        <f t="shared" si="225"/>
        <v>4.3081589307857175</v>
      </c>
      <c r="AF138" s="186">
        <f t="shared" si="225"/>
        <v>4.4054389422868088</v>
      </c>
      <c r="AG138" s="186">
        <f t="shared" si="225"/>
        <v>4.5027189537879</v>
      </c>
      <c r="AH138" s="186">
        <f t="shared" si="225"/>
        <v>4.5999989652889912</v>
      </c>
      <c r="AI138" s="186">
        <f t="shared" si="225"/>
        <v>4.6972789767900824</v>
      </c>
      <c r="AJ138" s="186">
        <f t="shared" si="225"/>
        <v>4.7945589882911737</v>
      </c>
      <c r="AK138" s="186">
        <f t="shared" si="225"/>
        <v>4.8918389997922649</v>
      </c>
      <c r="AL138" s="186">
        <f t="shared" si="225"/>
        <v>4.9891190112933579</v>
      </c>
      <c r="AM138" s="186">
        <f t="shared" si="225"/>
        <v>5.6062539497682993</v>
      </c>
      <c r="AN138" s="186">
        <f t="shared" si="225"/>
        <v>6.2233888882432389</v>
      </c>
      <c r="AO138" s="186">
        <f t="shared" si="225"/>
        <v>6.2233888882432389</v>
      </c>
      <c r="AP138" s="186">
        <f t="shared" si="225"/>
        <v>6.2233888882432389</v>
      </c>
    </row>
    <row r="139" spans="1:76">
      <c r="A139" s="40"/>
      <c r="B139" s="22" t="str">
        <f t="shared" si="220"/>
        <v>COM_PROJ</v>
      </c>
      <c r="C139" s="23" t="str">
        <f t="shared" si="221"/>
        <v>-</v>
      </c>
      <c r="D139" s="57" t="str">
        <f>ITEMS_TRA!C17</f>
        <v>TFHCV2</v>
      </c>
      <c r="E139" s="23" t="str">
        <f t="shared" si="222"/>
        <v>-</v>
      </c>
      <c r="F139" s="23" t="str">
        <f t="shared" si="222"/>
        <v>-</v>
      </c>
      <c r="G139" s="23" t="str">
        <f t="shared" si="222"/>
        <v>-</v>
      </c>
      <c r="H139" s="23" t="str">
        <f t="shared" si="222"/>
        <v>-</v>
      </c>
      <c r="I139" s="125">
        <f t="shared" si="223"/>
        <v>0</v>
      </c>
      <c r="J139" s="186">
        <f t="shared" ref="J139:AP139" si="226">INDEX($M113:$BA113,MATCH(J$132,$M$106:$BA$106,0))</f>
        <v>0.6547839540708813</v>
      </c>
      <c r="K139" s="186">
        <f t="shared" si="226"/>
        <v>0.67123078144835724</v>
      </c>
      <c r="L139" s="186">
        <f t="shared" si="226"/>
        <v>0.68767760882583318</v>
      </c>
      <c r="M139" s="186">
        <f t="shared" si="226"/>
        <v>0.704124436203308</v>
      </c>
      <c r="N139" s="186">
        <f t="shared" si="226"/>
        <v>0.72006693722491655</v>
      </c>
      <c r="O139" s="186">
        <f t="shared" si="226"/>
        <v>0.73600943824652509</v>
      </c>
      <c r="P139" s="186">
        <f t="shared" si="226"/>
        <v>0.7405901859105648</v>
      </c>
      <c r="Q139" s="186">
        <f t="shared" si="226"/>
        <v>0.7451709335746044</v>
      </c>
      <c r="R139" s="186">
        <f t="shared" si="226"/>
        <v>0.7022203283408196</v>
      </c>
      <c r="S139" s="186">
        <f t="shared" si="226"/>
        <v>0.71955375379548081</v>
      </c>
      <c r="T139" s="186">
        <f t="shared" si="226"/>
        <v>0.71977416107313852</v>
      </c>
      <c r="U139" s="186">
        <f t="shared" si="226"/>
        <v>0.71999456835079623</v>
      </c>
      <c r="V139" s="186">
        <f t="shared" si="226"/>
        <v>0.72021497562845394</v>
      </c>
      <c r="W139" s="186">
        <f t="shared" si="226"/>
        <v>0.72043538290611164</v>
      </c>
      <c r="X139" s="186">
        <f t="shared" si="226"/>
        <v>0.72065579018376935</v>
      </c>
      <c r="Y139" s="186">
        <f t="shared" si="226"/>
        <v>0.72087619746142706</v>
      </c>
      <c r="Z139" s="186">
        <f t="shared" si="226"/>
        <v>0.72109660473908477</v>
      </c>
      <c r="AA139" s="186">
        <f t="shared" si="226"/>
        <v>0.72131701201674248</v>
      </c>
      <c r="AB139" s="186">
        <f t="shared" si="226"/>
        <v>0.7215374192944003</v>
      </c>
      <c r="AC139" s="186">
        <f t="shared" si="226"/>
        <v>0.72957915058270539</v>
      </c>
      <c r="AD139" s="186">
        <f t="shared" si="226"/>
        <v>0.73762088187101049</v>
      </c>
      <c r="AE139" s="186">
        <f t="shared" si="226"/>
        <v>0.74566261315931559</v>
      </c>
      <c r="AF139" s="186">
        <f t="shared" si="226"/>
        <v>0.75370434444762069</v>
      </c>
      <c r="AG139" s="186">
        <f t="shared" si="226"/>
        <v>0.76174607573592579</v>
      </c>
      <c r="AH139" s="186">
        <f t="shared" si="226"/>
        <v>0.76978780702423089</v>
      </c>
      <c r="AI139" s="186">
        <f t="shared" si="226"/>
        <v>0.77782953831253598</v>
      </c>
      <c r="AJ139" s="186">
        <f t="shared" si="226"/>
        <v>0.78587126960084108</v>
      </c>
      <c r="AK139" s="186">
        <f t="shared" si="226"/>
        <v>0.79391300088914618</v>
      </c>
      <c r="AL139" s="186">
        <f t="shared" si="226"/>
        <v>0.80195473217745161</v>
      </c>
      <c r="AM139" s="186">
        <f t="shared" si="226"/>
        <v>0.84850334941136019</v>
      </c>
      <c r="AN139" s="186">
        <f t="shared" si="226"/>
        <v>0.8950519666452692</v>
      </c>
      <c r="AO139" s="186">
        <f t="shared" si="226"/>
        <v>0.8950519666452692</v>
      </c>
      <c r="AP139" s="186">
        <f t="shared" si="226"/>
        <v>0.8950519666452692</v>
      </c>
    </row>
    <row r="140" spans="1:76">
      <c r="A140" s="40"/>
      <c r="B140" s="22" t="str">
        <f t="shared" si="220"/>
        <v>COM_PROJ</v>
      </c>
      <c r="C140" s="23" t="str">
        <f t="shared" si="221"/>
        <v>-</v>
      </c>
      <c r="D140" s="57" t="str">
        <f>ITEMS_TRA!C18</f>
        <v>TFHCV3</v>
      </c>
      <c r="E140" s="23" t="str">
        <f t="shared" si="222"/>
        <v>-</v>
      </c>
      <c r="F140" s="23" t="str">
        <f t="shared" si="222"/>
        <v>-</v>
      </c>
      <c r="G140" s="23" t="str">
        <f t="shared" si="222"/>
        <v>-</v>
      </c>
      <c r="H140" s="23" t="str">
        <f t="shared" si="222"/>
        <v>-</v>
      </c>
      <c r="I140" s="125">
        <f t="shared" si="223"/>
        <v>0</v>
      </c>
      <c r="J140" s="186">
        <f t="shared" ref="J140:AP140" si="227">INDEX($M114:$BA114,MATCH(J$132,$M$106:$BA$106,0))</f>
        <v>2.7114063478211388</v>
      </c>
      <c r="K140" s="186">
        <f t="shared" si="227"/>
        <v>2.7742708985474289</v>
      </c>
      <c r="L140" s="186">
        <f t="shared" si="227"/>
        <v>2.8371354492737191</v>
      </c>
      <c r="M140" s="186">
        <f t="shared" si="227"/>
        <v>2.9</v>
      </c>
      <c r="N140" s="186">
        <f t="shared" si="227"/>
        <v>2.9652984627095749</v>
      </c>
      <c r="O140" s="186">
        <f t="shared" si="227"/>
        <v>3.0305969254191498</v>
      </c>
      <c r="P140" s="186">
        <f t="shared" si="227"/>
        <v>3.0494586397741084</v>
      </c>
      <c r="Q140" s="186">
        <f t="shared" si="227"/>
        <v>3.0683203541290669</v>
      </c>
      <c r="R140" s="186">
        <f t="shared" si="227"/>
        <v>2.8914666816048276</v>
      </c>
      <c r="S140" s="186">
        <f t="shared" si="227"/>
        <v>2.9628388993511483</v>
      </c>
      <c r="T140" s="186">
        <f t="shared" si="227"/>
        <v>2.963746449693982</v>
      </c>
      <c r="U140" s="186">
        <f t="shared" si="227"/>
        <v>2.9646540000368158</v>
      </c>
      <c r="V140" s="186">
        <f t="shared" si="227"/>
        <v>2.9655615503796495</v>
      </c>
      <c r="W140" s="186">
        <f t="shared" si="227"/>
        <v>2.9664691007224833</v>
      </c>
      <c r="X140" s="186">
        <f t="shared" si="227"/>
        <v>2.967376651065317</v>
      </c>
      <c r="Y140" s="186">
        <f t="shared" si="227"/>
        <v>2.9682842014081507</v>
      </c>
      <c r="Z140" s="186">
        <f t="shared" si="227"/>
        <v>2.9691917517509845</v>
      </c>
      <c r="AA140" s="186">
        <f t="shared" si="227"/>
        <v>2.9700993020938182</v>
      </c>
      <c r="AB140" s="186">
        <f t="shared" si="227"/>
        <v>2.9710068524366524</v>
      </c>
      <c r="AC140" s="186">
        <f t="shared" si="227"/>
        <v>3.0041195339471596</v>
      </c>
      <c r="AD140" s="186">
        <f t="shared" si="227"/>
        <v>3.0372322154576668</v>
      </c>
      <c r="AE140" s="186">
        <f t="shared" si="227"/>
        <v>3.0703448969681739</v>
      </c>
      <c r="AF140" s="186">
        <f t="shared" si="227"/>
        <v>3.1034575784786811</v>
      </c>
      <c r="AG140" s="186">
        <f t="shared" si="227"/>
        <v>3.1365702599891883</v>
      </c>
      <c r="AH140" s="186">
        <f t="shared" si="227"/>
        <v>3.1696829414996954</v>
      </c>
      <c r="AI140" s="186">
        <f t="shared" si="227"/>
        <v>3.2027956230102026</v>
      </c>
      <c r="AJ140" s="186">
        <f t="shared" si="227"/>
        <v>3.2359083045207098</v>
      </c>
      <c r="AK140" s="186">
        <f t="shared" si="227"/>
        <v>3.2690209860312169</v>
      </c>
      <c r="AL140" s="186">
        <f t="shared" si="227"/>
        <v>3.3021336675417237</v>
      </c>
      <c r="AM140" s="186">
        <f t="shared" si="227"/>
        <v>3.4938025360927618</v>
      </c>
      <c r="AN140" s="186">
        <f t="shared" si="227"/>
        <v>3.6854714046438004</v>
      </c>
      <c r="AO140" s="186">
        <f t="shared" si="227"/>
        <v>3.6854714046438004</v>
      </c>
      <c r="AP140" s="186">
        <f t="shared" si="227"/>
        <v>3.6854714046438004</v>
      </c>
    </row>
    <row r="141" spans="1:76">
      <c r="A141" s="40"/>
      <c r="B141" s="22" t="str">
        <f t="shared" si="220"/>
        <v>COM_PROJ</v>
      </c>
      <c r="C141" s="23" t="str">
        <f t="shared" si="221"/>
        <v>-</v>
      </c>
      <c r="D141" s="57" t="str">
        <f>ITEMS_TRA!C19</f>
        <v>TFHCV4</v>
      </c>
      <c r="E141" s="23" t="str">
        <f t="shared" si="222"/>
        <v>-</v>
      </c>
      <c r="F141" s="23" t="str">
        <f t="shared" si="222"/>
        <v>-</v>
      </c>
      <c r="G141" s="23" t="str">
        <f t="shared" si="222"/>
        <v>-</v>
      </c>
      <c r="H141" s="23" t="str">
        <f t="shared" si="222"/>
        <v>-</v>
      </c>
      <c r="I141" s="125">
        <f t="shared" si="223"/>
        <v>0</v>
      </c>
      <c r="J141" s="186">
        <f t="shared" ref="J141:AP141" si="228">INDEX($M115:$BA115,MATCH(J$132,$M$106:$BA$106,0))</f>
        <v>0.57023972229676956</v>
      </c>
      <c r="K141" s="186">
        <f t="shared" si="228"/>
        <v>0.55900373411704862</v>
      </c>
      <c r="L141" s="186">
        <f t="shared" si="228"/>
        <v>0.54776774593732769</v>
      </c>
      <c r="M141" s="24">
        <f t="shared" si="228"/>
        <v>0.53653175775760331</v>
      </c>
      <c r="N141" s="186">
        <f t="shared" si="228"/>
        <v>0.54016937887880168</v>
      </c>
      <c r="O141" s="186">
        <f t="shared" si="228"/>
        <v>0.54380700000000004</v>
      </c>
      <c r="P141" s="186">
        <f t="shared" si="228"/>
        <v>0.54719152540890392</v>
      </c>
      <c r="Q141" s="186">
        <f t="shared" si="228"/>
        <v>0.55057605081780769</v>
      </c>
      <c r="R141" s="186">
        <f t="shared" si="228"/>
        <v>0.51884162111264742</v>
      </c>
      <c r="S141" s="186">
        <f t="shared" si="228"/>
        <v>0.53164857385863329</v>
      </c>
      <c r="T141" s="186">
        <f t="shared" si="228"/>
        <v>0.53181142370024237</v>
      </c>
      <c r="U141" s="186">
        <f t="shared" si="228"/>
        <v>0.53197427354185145</v>
      </c>
      <c r="V141" s="186">
        <f t="shared" si="228"/>
        <v>0.53213712338346053</v>
      </c>
      <c r="W141" s="186">
        <f t="shared" si="228"/>
        <v>0.53229997322506961</v>
      </c>
      <c r="X141" s="186">
        <f t="shared" si="228"/>
        <v>0.53246282306667869</v>
      </c>
      <c r="Y141" s="186">
        <f t="shared" si="228"/>
        <v>0.53262567290828777</v>
      </c>
      <c r="Z141" s="186">
        <f t="shared" si="228"/>
        <v>0.53278852274989685</v>
      </c>
      <c r="AA141" s="186">
        <f t="shared" si="228"/>
        <v>0.53295137259150593</v>
      </c>
      <c r="AB141" s="186">
        <f t="shared" si="228"/>
        <v>0.5331142224331149</v>
      </c>
      <c r="AC141" s="186">
        <f t="shared" si="228"/>
        <v>0.53905592581278616</v>
      </c>
      <c r="AD141" s="186">
        <f t="shared" si="228"/>
        <v>0.54499762919245742</v>
      </c>
      <c r="AE141" s="186">
        <f t="shared" si="228"/>
        <v>0.55093933257212868</v>
      </c>
      <c r="AF141" s="186">
        <f t="shared" si="228"/>
        <v>0.55688103595179994</v>
      </c>
      <c r="AG141" s="186">
        <f t="shared" si="228"/>
        <v>0.5628227393314712</v>
      </c>
      <c r="AH141" s="186">
        <f t="shared" si="228"/>
        <v>0.56876444271114246</v>
      </c>
      <c r="AI141" s="186">
        <f t="shared" si="228"/>
        <v>0.57470614609081372</v>
      </c>
      <c r="AJ141" s="186">
        <f t="shared" si="228"/>
        <v>0.58064784947048498</v>
      </c>
      <c r="AK141" s="186">
        <f t="shared" si="228"/>
        <v>0.58658955285015624</v>
      </c>
      <c r="AL141" s="186">
        <f t="shared" si="228"/>
        <v>0.59253125622982783</v>
      </c>
      <c r="AM141" s="186">
        <f t="shared" si="228"/>
        <v>0.62692410851773783</v>
      </c>
      <c r="AN141" s="186">
        <f t="shared" si="228"/>
        <v>0.6613169608056475</v>
      </c>
      <c r="AO141" s="186">
        <f t="shared" si="228"/>
        <v>0.6613169608056475</v>
      </c>
      <c r="AP141" s="186">
        <f t="shared" si="228"/>
        <v>0.6613169608056475</v>
      </c>
    </row>
    <row r="142" spans="1:76">
      <c r="A142" s="40"/>
      <c r="B142" s="22" t="str">
        <f t="shared" si="220"/>
        <v>COM_PROJ</v>
      </c>
      <c r="C142" s="23" t="str">
        <f t="shared" si="221"/>
        <v>-</v>
      </c>
      <c r="D142" s="57" t="str">
        <f>ITEMS_TRA!C20</f>
        <v>TFHCV5</v>
      </c>
      <c r="E142" s="23" t="str">
        <f t="shared" si="222"/>
        <v>-</v>
      </c>
      <c r="F142" s="23" t="str">
        <f t="shared" si="222"/>
        <v>-</v>
      </c>
      <c r="G142" s="23" t="str">
        <f t="shared" si="222"/>
        <v>-</v>
      </c>
      <c r="H142" s="23" t="str">
        <f t="shared" si="222"/>
        <v>-</v>
      </c>
      <c r="I142" s="125">
        <f t="shared" si="223"/>
        <v>0</v>
      </c>
      <c r="J142" s="186">
        <f t="shared" ref="J142:AP142" si="229">INDEX($M116:$BA116,MATCH(J$132,$M$106:$BA$106,0))</f>
        <v>0.27326501935541331</v>
      </c>
      <c r="K142" s="186">
        <f t="shared" si="229"/>
        <v>0.27740453823694228</v>
      </c>
      <c r="L142" s="186">
        <f t="shared" si="229"/>
        <v>0.28154405711847125</v>
      </c>
      <c r="M142" s="186">
        <f t="shared" si="229"/>
        <v>0.28568357599999999</v>
      </c>
      <c r="N142" s="186">
        <f t="shared" si="229"/>
        <v>0.2876204765</v>
      </c>
      <c r="O142" s="186">
        <f t="shared" si="229"/>
        <v>0.289557377</v>
      </c>
      <c r="P142" s="186">
        <f t="shared" si="229"/>
        <v>0.29135951323545128</v>
      </c>
      <c r="Q142" s="186">
        <f t="shared" si="229"/>
        <v>0.29316164947090256</v>
      </c>
      <c r="R142" s="186">
        <f t="shared" si="229"/>
        <v>0.27626422404971984</v>
      </c>
      <c r="S142" s="186">
        <f t="shared" si="229"/>
        <v>0.2830834588968083</v>
      </c>
      <c r="T142" s="186">
        <f t="shared" si="229"/>
        <v>0.28317017049298338</v>
      </c>
      <c r="U142" s="186">
        <f t="shared" si="229"/>
        <v>0.28325688208915845</v>
      </c>
      <c r="V142" s="186">
        <f t="shared" si="229"/>
        <v>0.28334359368533352</v>
      </c>
      <c r="W142" s="186">
        <f t="shared" si="229"/>
        <v>0.28343030528150859</v>
      </c>
      <c r="X142" s="186">
        <f t="shared" si="229"/>
        <v>0.28351701687768366</v>
      </c>
      <c r="Y142" s="186">
        <f t="shared" si="229"/>
        <v>0.28360372847385873</v>
      </c>
      <c r="Z142" s="186">
        <f t="shared" si="229"/>
        <v>0.2836904400700338</v>
      </c>
      <c r="AA142" s="186">
        <f t="shared" si="229"/>
        <v>0.28377715166620887</v>
      </c>
      <c r="AB142" s="186">
        <f t="shared" si="229"/>
        <v>0.28386386326238411</v>
      </c>
      <c r="AC142" s="186">
        <f t="shared" si="229"/>
        <v>0.28702760342301031</v>
      </c>
      <c r="AD142" s="186">
        <f t="shared" si="229"/>
        <v>0.29019134358363652</v>
      </c>
      <c r="AE142" s="186">
        <f t="shared" si="229"/>
        <v>0.29335508374426272</v>
      </c>
      <c r="AF142" s="186">
        <f t="shared" si="229"/>
        <v>0.29651882390488893</v>
      </c>
      <c r="AG142" s="186">
        <f t="shared" si="229"/>
        <v>0.29968256406551513</v>
      </c>
      <c r="AH142" s="186">
        <f t="shared" si="229"/>
        <v>0.30284630422614134</v>
      </c>
      <c r="AI142" s="186">
        <f t="shared" si="229"/>
        <v>0.30601004438676754</v>
      </c>
      <c r="AJ142" s="186">
        <f t="shared" si="229"/>
        <v>0.30917378454739375</v>
      </c>
      <c r="AK142" s="186">
        <f t="shared" si="229"/>
        <v>0.31233752470801995</v>
      </c>
      <c r="AL142" s="186">
        <f t="shared" si="229"/>
        <v>0.3155012648686461</v>
      </c>
      <c r="AM142" s="186">
        <f t="shared" si="229"/>
        <v>0.33381420327516836</v>
      </c>
      <c r="AN142" s="186">
        <f t="shared" si="229"/>
        <v>0.35212714168169051</v>
      </c>
      <c r="AO142" s="186">
        <f t="shared" si="229"/>
        <v>0.35212714168169051</v>
      </c>
      <c r="AP142" s="186">
        <f t="shared" si="229"/>
        <v>0.35212714168169051</v>
      </c>
    </row>
    <row r="143" spans="1:76">
      <c r="A143" s="40"/>
      <c r="B143" s="22" t="str">
        <f t="shared" si="220"/>
        <v>COM_PROJ</v>
      </c>
      <c r="C143" s="23" t="str">
        <f t="shared" si="221"/>
        <v>-</v>
      </c>
      <c r="D143" s="57" t="str">
        <f>ITEMS_TRA!C21</f>
        <v>TFHCV6</v>
      </c>
      <c r="E143" s="23" t="str">
        <f t="shared" si="222"/>
        <v>-</v>
      </c>
      <c r="F143" s="23" t="str">
        <f t="shared" si="222"/>
        <v>-</v>
      </c>
      <c r="G143" s="23" t="str">
        <f t="shared" si="222"/>
        <v>-</v>
      </c>
      <c r="H143" s="23" t="str">
        <f t="shared" si="222"/>
        <v>-</v>
      </c>
      <c r="I143" s="125">
        <f t="shared" si="223"/>
        <v>0</v>
      </c>
      <c r="J143" s="186">
        <f t="shared" ref="J143:AP143" si="230">INDEX($M117:$BA117,MATCH(J$132,$M$106:$BA$106,0))</f>
        <v>5.0361375113209643</v>
      </c>
      <c r="K143" s="186">
        <f t="shared" si="230"/>
        <v>5.3607583408806443</v>
      </c>
      <c r="L143" s="186">
        <f t="shared" si="230"/>
        <v>5.6853791704403243</v>
      </c>
      <c r="M143" s="186">
        <f t="shared" si="230"/>
        <v>6.01</v>
      </c>
      <c r="N143" s="186">
        <f t="shared" si="230"/>
        <v>6.0652596920330133</v>
      </c>
      <c r="O143" s="186">
        <f t="shared" si="230"/>
        <v>6.1205193840660259</v>
      </c>
      <c r="P143" s="186">
        <f t="shared" si="230"/>
        <v>6.1586120407825806</v>
      </c>
      <c r="Q143" s="186">
        <f t="shared" si="230"/>
        <v>6.1967046974991353</v>
      </c>
      <c r="R143" s="186">
        <f t="shared" si="230"/>
        <v>5.8395353485339427</v>
      </c>
      <c r="S143" s="186">
        <f t="shared" si="230"/>
        <v>5.9836769328324619</v>
      </c>
      <c r="T143" s="186">
        <f t="shared" si="230"/>
        <v>5.9855097992947552</v>
      </c>
      <c r="U143" s="186">
        <f t="shared" si="230"/>
        <v>5.9873426657570485</v>
      </c>
      <c r="V143" s="186">
        <f t="shared" si="230"/>
        <v>5.9891755322193418</v>
      </c>
      <c r="W143" s="186">
        <f t="shared" si="230"/>
        <v>5.9910083986816351</v>
      </c>
      <c r="X143" s="186">
        <f t="shared" si="230"/>
        <v>5.9928412651439285</v>
      </c>
      <c r="Y143" s="186">
        <f t="shared" si="230"/>
        <v>5.9946741316062218</v>
      </c>
      <c r="Z143" s="186">
        <f t="shared" si="230"/>
        <v>5.9965069980685151</v>
      </c>
      <c r="AA143" s="186">
        <f t="shared" si="230"/>
        <v>5.9983398645308084</v>
      </c>
      <c r="AB143" s="186">
        <f t="shared" si="230"/>
        <v>6.0001727309931017</v>
      </c>
      <c r="AC143" s="186">
        <f t="shared" si="230"/>
        <v>6.0670462922191408</v>
      </c>
      <c r="AD143" s="186">
        <f t="shared" si="230"/>
        <v>6.13391985344518</v>
      </c>
      <c r="AE143" s="186">
        <f t="shared" si="230"/>
        <v>6.2007934146712191</v>
      </c>
      <c r="AF143" s="186">
        <f t="shared" si="230"/>
        <v>6.2676669758972583</v>
      </c>
      <c r="AG143" s="186">
        <f t="shared" si="230"/>
        <v>6.3345405371232975</v>
      </c>
      <c r="AH143" s="186">
        <f t="shared" si="230"/>
        <v>6.4014140983493366</v>
      </c>
      <c r="AI143" s="186">
        <f t="shared" si="230"/>
        <v>6.4682876595753758</v>
      </c>
      <c r="AJ143" s="186">
        <f t="shared" si="230"/>
        <v>6.5351612208014149</v>
      </c>
      <c r="AK143" s="186">
        <f t="shared" si="230"/>
        <v>6.6020347820274541</v>
      </c>
      <c r="AL143" s="186">
        <f t="shared" si="230"/>
        <v>6.668908343253495</v>
      </c>
      <c r="AM143" s="186">
        <f t="shared" si="230"/>
        <v>7.0559980995484155</v>
      </c>
      <c r="AN143" s="186">
        <f t="shared" si="230"/>
        <v>7.4430878558433351</v>
      </c>
      <c r="AO143" s="186">
        <f t="shared" si="230"/>
        <v>7.4430878558433351</v>
      </c>
      <c r="AP143" s="186">
        <f t="shared" si="230"/>
        <v>7.4430878558433351</v>
      </c>
    </row>
    <row r="144" spans="1:76">
      <c r="A144" s="40"/>
      <c r="B144" s="22" t="str">
        <f t="shared" si="220"/>
        <v>COM_PROJ</v>
      </c>
      <c r="C144" s="23" t="str">
        <f t="shared" si="221"/>
        <v>-</v>
      </c>
      <c r="D144" s="57" t="str">
        <f>ITEMS_TRA!C22</f>
        <v>TFHCV7</v>
      </c>
      <c r="E144" s="23" t="str">
        <f t="shared" si="222"/>
        <v>-</v>
      </c>
      <c r="F144" s="23" t="str">
        <f t="shared" si="222"/>
        <v>-</v>
      </c>
      <c r="G144" s="23" t="str">
        <f t="shared" si="222"/>
        <v>-</v>
      </c>
      <c r="H144" s="23" t="str">
        <f t="shared" si="222"/>
        <v>-</v>
      </c>
      <c r="I144" s="125">
        <f t="shared" si="223"/>
        <v>0</v>
      </c>
      <c r="J144" s="186">
        <f t="shared" ref="J144:AP144" si="231">INDEX($M118:$BA118,MATCH(J$132,$M$106:$BA$106,0))</f>
        <v>1.5653068685251963</v>
      </c>
      <c r="K144" s="186">
        <f t="shared" si="231"/>
        <v>1.6102045790167996</v>
      </c>
      <c r="L144" s="186">
        <f t="shared" si="231"/>
        <v>1.6551022895084029</v>
      </c>
      <c r="M144" s="186">
        <f t="shared" si="231"/>
        <v>1.7</v>
      </c>
      <c r="N144" s="186">
        <f t="shared" si="231"/>
        <v>1.74</v>
      </c>
      <c r="O144" s="186">
        <f t="shared" si="231"/>
        <v>1.78</v>
      </c>
      <c r="P144" s="186">
        <f t="shared" si="231"/>
        <v>1.7910782965792071</v>
      </c>
      <c r="Q144" s="186">
        <f t="shared" si="231"/>
        <v>1.802156593158414</v>
      </c>
      <c r="R144" s="186">
        <f t="shared" si="231"/>
        <v>1.6982828201558868</v>
      </c>
      <c r="S144" s="186">
        <f t="shared" si="231"/>
        <v>1.7402027952350143</v>
      </c>
      <c r="T144" s="186">
        <f t="shared" si="231"/>
        <v>1.7407358386089762</v>
      </c>
      <c r="U144" s="186">
        <f t="shared" si="231"/>
        <v>1.7412688819829381</v>
      </c>
      <c r="V144" s="186">
        <f t="shared" si="231"/>
        <v>1.7418019253568999</v>
      </c>
      <c r="W144" s="186">
        <f t="shared" si="231"/>
        <v>1.7423349687308618</v>
      </c>
      <c r="X144" s="186">
        <f t="shared" si="231"/>
        <v>1.7428680121048237</v>
      </c>
      <c r="Y144" s="186">
        <f t="shared" si="231"/>
        <v>1.7434010554787855</v>
      </c>
      <c r="Z144" s="186">
        <f t="shared" si="231"/>
        <v>1.7439340988527474</v>
      </c>
      <c r="AA144" s="186">
        <f t="shared" si="231"/>
        <v>1.7444671422267093</v>
      </c>
      <c r="AB144" s="186">
        <f t="shared" si="231"/>
        <v>1.745000185600672</v>
      </c>
      <c r="AC144" s="186">
        <f t="shared" si="231"/>
        <v>1.7644486884993382</v>
      </c>
      <c r="AD144" s="186">
        <f t="shared" si="231"/>
        <v>1.7838971913980044</v>
      </c>
      <c r="AE144" s="186">
        <f t="shared" si="231"/>
        <v>1.8033456942966706</v>
      </c>
      <c r="AF144" s="186">
        <f t="shared" si="231"/>
        <v>1.8227941971953368</v>
      </c>
      <c r="AG144" s="186">
        <f t="shared" si="231"/>
        <v>1.8422427000940029</v>
      </c>
      <c r="AH144" s="186">
        <f t="shared" si="231"/>
        <v>1.8616912029926691</v>
      </c>
      <c r="AI144" s="186">
        <f t="shared" si="231"/>
        <v>1.8811397058913353</v>
      </c>
      <c r="AJ144" s="186">
        <f t="shared" si="231"/>
        <v>1.9005882087900015</v>
      </c>
      <c r="AK144" s="186">
        <f t="shared" si="231"/>
        <v>1.9200367116886676</v>
      </c>
      <c r="AL144" s="186">
        <f t="shared" si="231"/>
        <v>1.9394852145873329</v>
      </c>
      <c r="AM144" s="186">
        <f t="shared" si="231"/>
        <v>2.0520605898077315</v>
      </c>
      <c r="AN144" s="186">
        <f t="shared" si="231"/>
        <v>2.1646359650281308</v>
      </c>
      <c r="AO144" s="186">
        <f t="shared" si="231"/>
        <v>2.1646359650281308</v>
      </c>
      <c r="AP144" s="186">
        <f t="shared" si="231"/>
        <v>2.1646359650281308</v>
      </c>
    </row>
    <row r="145" spans="1:51">
      <c r="A145" s="40" t="s">
        <v>125</v>
      </c>
      <c r="B145" s="22" t="str">
        <f t="shared" si="220"/>
        <v>COM_PROJ</v>
      </c>
      <c r="C145" s="23" t="str">
        <f t="shared" si="221"/>
        <v>-</v>
      </c>
      <c r="D145" s="57" t="str">
        <f>ITEMS_TRA!C23</f>
        <v>TFHCV8</v>
      </c>
      <c r="E145" s="23" t="str">
        <f t="shared" si="222"/>
        <v>-</v>
      </c>
      <c r="F145" s="23" t="str">
        <f t="shared" si="222"/>
        <v>-</v>
      </c>
      <c r="G145" s="23" t="str">
        <f t="shared" si="222"/>
        <v>-</v>
      </c>
      <c r="H145" s="23" t="str">
        <f t="shared" si="222"/>
        <v>-</v>
      </c>
      <c r="I145" s="125">
        <f t="shared" si="223"/>
        <v>0</v>
      </c>
      <c r="J145" s="186">
        <f t="shared" ref="J145:AP145" si="232">INDEX($M119:$BA119,MATCH(J$132,$M$106:$BA$106,0))</f>
        <v>5.8486156921973939E-2</v>
      </c>
      <c r="K145" s="186">
        <f t="shared" si="232"/>
        <v>6.5622085483256903E-2</v>
      </c>
      <c r="L145" s="186">
        <f t="shared" si="232"/>
        <v>7.2758014044539868E-2</v>
      </c>
      <c r="M145" s="186">
        <f t="shared" si="232"/>
        <v>7.9893942605822804E-2</v>
      </c>
      <c r="N145" s="186">
        <f t="shared" si="232"/>
        <v>9.0970063028559395E-2</v>
      </c>
      <c r="O145" s="186">
        <f t="shared" si="232"/>
        <v>0.102046183451296</v>
      </c>
      <c r="P145" s="186">
        <f t="shared" si="232"/>
        <v>0.1026812946226722</v>
      </c>
      <c r="Q145" s="186">
        <f t="shared" si="232"/>
        <v>0.10331640579404838</v>
      </c>
      <c r="R145" s="186">
        <f t="shared" si="232"/>
        <v>9.7361393380793235E-2</v>
      </c>
      <c r="S145" s="186">
        <f t="shared" si="232"/>
        <v>9.9764636901691184E-2</v>
      </c>
      <c r="T145" s="186">
        <f t="shared" si="232"/>
        <v>9.9795195914009621E-2</v>
      </c>
      <c r="U145" s="186">
        <f t="shared" si="232"/>
        <v>9.9825754926328059E-2</v>
      </c>
      <c r="V145" s="186">
        <f t="shared" si="232"/>
        <v>9.9856313938646496E-2</v>
      </c>
      <c r="W145" s="186">
        <f t="shared" si="232"/>
        <v>9.9886872950964933E-2</v>
      </c>
      <c r="X145" s="186">
        <f t="shared" si="232"/>
        <v>9.9917431963283371E-2</v>
      </c>
      <c r="Y145" s="186">
        <f t="shared" si="232"/>
        <v>9.9947990975601808E-2</v>
      </c>
      <c r="Z145" s="186">
        <f t="shared" si="232"/>
        <v>9.9978549987920246E-2</v>
      </c>
      <c r="AA145" s="186">
        <f t="shared" si="232"/>
        <v>0.10000910900023868</v>
      </c>
      <c r="AB145" s="186">
        <f t="shared" si="232"/>
        <v>0.10003966801255715</v>
      </c>
      <c r="AC145" s="186">
        <f t="shared" si="232"/>
        <v>0.1011546373915742</v>
      </c>
      <c r="AD145" s="186">
        <f t="shared" si="232"/>
        <v>0.10226960677059124</v>
      </c>
      <c r="AE145" s="186">
        <f t="shared" si="232"/>
        <v>0.10338457614960829</v>
      </c>
      <c r="AF145" s="186">
        <f t="shared" si="232"/>
        <v>0.10449954552862534</v>
      </c>
      <c r="AG145" s="186">
        <f t="shared" si="232"/>
        <v>0.10561451490764238</v>
      </c>
      <c r="AH145" s="186">
        <f t="shared" si="232"/>
        <v>0.10672948428665943</v>
      </c>
      <c r="AI145" s="186">
        <f t="shared" si="232"/>
        <v>0.10784445366567648</v>
      </c>
      <c r="AJ145" s="186">
        <f t="shared" si="232"/>
        <v>0.10895942304469353</v>
      </c>
      <c r="AK145" s="186">
        <f t="shared" si="232"/>
        <v>0.11007439242371057</v>
      </c>
      <c r="AL145" s="186">
        <f t="shared" si="232"/>
        <v>0.11118936180272759</v>
      </c>
      <c r="AM145" s="186">
        <f t="shared" si="232"/>
        <v>0.11764323112398564</v>
      </c>
      <c r="AN145" s="186">
        <f t="shared" si="232"/>
        <v>0.12409710044524368</v>
      </c>
      <c r="AO145" s="186">
        <f t="shared" si="232"/>
        <v>0.12409710044524368</v>
      </c>
      <c r="AP145" s="186">
        <f t="shared" si="232"/>
        <v>0.12409710044524368</v>
      </c>
    </row>
    <row r="146" spans="1:51">
      <c r="A146" s="40" t="s">
        <v>125</v>
      </c>
      <c r="B146" s="22" t="str">
        <f t="shared" si="220"/>
        <v>COM_PROJ</v>
      </c>
      <c r="C146" s="23" t="str">
        <f t="shared" si="221"/>
        <v>-</v>
      </c>
      <c r="D146" s="57" t="str">
        <f>ITEMS_TRA!C24</f>
        <v>TFHCV9</v>
      </c>
      <c r="E146" s="23" t="str">
        <f t="shared" si="222"/>
        <v>-</v>
      </c>
      <c r="F146" s="23" t="str">
        <f t="shared" si="222"/>
        <v>-</v>
      </c>
      <c r="G146" s="23" t="str">
        <f t="shared" si="222"/>
        <v>-</v>
      </c>
      <c r="H146" s="23" t="str">
        <f t="shared" si="222"/>
        <v>-</v>
      </c>
      <c r="I146" s="125">
        <f t="shared" si="223"/>
        <v>0</v>
      </c>
      <c r="J146" s="186">
        <f t="shared" ref="J146:AP146" si="233">INDEX($M120:$BA120,MATCH(J$132,$M$106:$BA$106,0))</f>
        <v>3.9969372950314989E-2</v>
      </c>
      <c r="K146" s="186">
        <f t="shared" si="233"/>
        <v>3.4102559292729893E-2</v>
      </c>
      <c r="L146" s="186">
        <f t="shared" si="233"/>
        <v>2.8235745635144794E-2</v>
      </c>
      <c r="M146" s="186">
        <f t="shared" si="233"/>
        <v>2.2368931977559604E-2</v>
      </c>
      <c r="N146" s="186">
        <f t="shared" si="233"/>
        <v>2.2519965988779801E-2</v>
      </c>
      <c r="O146" s="186">
        <f t="shared" si="233"/>
        <v>2.2670999999999997E-2</v>
      </c>
      <c r="P146" s="186">
        <f t="shared" si="233"/>
        <v>2.2812098911093932E-2</v>
      </c>
      <c r="Q146" s="186">
        <f t="shared" si="233"/>
        <v>2.2953197822187865E-2</v>
      </c>
      <c r="R146" s="186">
        <f t="shared" si="233"/>
        <v>2.1630207761659609E-2</v>
      </c>
      <c r="S146" s="186">
        <f t="shared" si="233"/>
        <v>2.2164122230771348E-2</v>
      </c>
      <c r="T146" s="186">
        <f t="shared" si="233"/>
        <v>2.217091134668769E-2</v>
      </c>
      <c r="U146" s="186">
        <f t="shared" si="233"/>
        <v>2.2177700462604033E-2</v>
      </c>
      <c r="V146" s="186">
        <f t="shared" si="233"/>
        <v>2.2184489578520376E-2</v>
      </c>
      <c r="W146" s="186">
        <f t="shared" si="233"/>
        <v>2.2191278694436718E-2</v>
      </c>
      <c r="X146" s="186">
        <f t="shared" si="233"/>
        <v>2.2198067810353061E-2</v>
      </c>
      <c r="Y146" s="186">
        <f t="shared" si="233"/>
        <v>2.2204856926269403E-2</v>
      </c>
      <c r="Z146" s="186">
        <f t="shared" si="233"/>
        <v>2.2211646042185746E-2</v>
      </c>
      <c r="AA146" s="186">
        <f t="shared" si="233"/>
        <v>2.2218435158102089E-2</v>
      </c>
      <c r="AB146" s="186">
        <f t="shared" si="233"/>
        <v>2.2225224274018442E-2</v>
      </c>
      <c r="AC146" s="186">
        <f t="shared" si="233"/>
        <v>2.2472930458971058E-2</v>
      </c>
      <c r="AD146" s="186">
        <f t="shared" si="233"/>
        <v>2.2720636643923674E-2</v>
      </c>
      <c r="AE146" s="186">
        <f t="shared" si="233"/>
        <v>2.296834282887629E-2</v>
      </c>
      <c r="AF146" s="186">
        <f t="shared" si="233"/>
        <v>2.3216049013828906E-2</v>
      </c>
      <c r="AG146" s="186">
        <f t="shared" si="233"/>
        <v>2.3463755198781522E-2</v>
      </c>
      <c r="AH146" s="186">
        <f t="shared" si="233"/>
        <v>2.3711461383734138E-2</v>
      </c>
      <c r="AI146" s="186">
        <f t="shared" si="233"/>
        <v>2.3959167568686754E-2</v>
      </c>
      <c r="AJ146" s="186">
        <f t="shared" si="233"/>
        <v>2.420687375363937E-2</v>
      </c>
      <c r="AK146" s="186">
        <f t="shared" si="233"/>
        <v>2.4454579938591986E-2</v>
      </c>
      <c r="AL146" s="186">
        <f t="shared" si="233"/>
        <v>2.4702286123544609E-2</v>
      </c>
      <c r="AM146" s="186">
        <f t="shared" si="233"/>
        <v>2.6136104287377011E-2</v>
      </c>
      <c r="AN146" s="186">
        <f t="shared" si="233"/>
        <v>2.75699224512094E-2</v>
      </c>
      <c r="AO146" s="186">
        <f t="shared" si="233"/>
        <v>2.75699224512094E-2</v>
      </c>
      <c r="AP146" s="186">
        <f t="shared" si="233"/>
        <v>2.75699224512094E-2</v>
      </c>
    </row>
    <row r="147" spans="1:51">
      <c r="A147" s="40" t="s">
        <v>125</v>
      </c>
      <c r="B147" s="22" t="str">
        <f t="shared" si="220"/>
        <v>COM_PROJ</v>
      </c>
      <c r="C147" s="23" t="str">
        <f t="shared" si="221"/>
        <v>-</v>
      </c>
      <c r="D147" s="57" t="str">
        <f>ITEMS_TRA!C25</f>
        <v>TFRCO</v>
      </c>
      <c r="E147" s="23" t="str">
        <f t="shared" si="222"/>
        <v>-</v>
      </c>
      <c r="F147" s="23" t="str">
        <f t="shared" si="222"/>
        <v>-</v>
      </c>
      <c r="G147" s="23" t="str">
        <f t="shared" si="222"/>
        <v>-</v>
      </c>
      <c r="H147" s="23" t="str">
        <f t="shared" si="222"/>
        <v>-</v>
      </c>
      <c r="I147" s="125">
        <f t="shared" si="223"/>
        <v>0</v>
      </c>
      <c r="J147" s="186">
        <f t="shared" ref="J147:AP147" si="234">INDEX($M121:$BA121,MATCH(J$132,$M$106:$BA$106,0))</f>
        <v>22</v>
      </c>
      <c r="K147" s="186">
        <f t="shared" si="234"/>
        <v>22.394471154794275</v>
      </c>
      <c r="L147" s="186">
        <f t="shared" si="234"/>
        <v>22.788942309588549</v>
      </c>
      <c r="M147" s="186">
        <f t="shared" si="234"/>
        <v>23.18341346438282</v>
      </c>
      <c r="N147" s="186">
        <f t="shared" si="234"/>
        <v>23.396576241140856</v>
      </c>
      <c r="O147" s="186">
        <f t="shared" si="234"/>
        <v>23.609739017898892</v>
      </c>
      <c r="P147" s="186">
        <f t="shared" si="234"/>
        <v>23.75668041733595</v>
      </c>
      <c r="Q147" s="186">
        <f t="shared" si="234"/>
        <v>23.903621816773004</v>
      </c>
      <c r="R147" s="186">
        <f t="shared" si="234"/>
        <v>22.525850653068428</v>
      </c>
      <c r="S147" s="186">
        <f t="shared" si="234"/>
        <v>23.081872940290349</v>
      </c>
      <c r="T147" s="186">
        <f t="shared" si="234"/>
        <v>28.143818973593948</v>
      </c>
      <c r="U147" s="186">
        <f t="shared" si="234"/>
        <v>33.205765006897551</v>
      </c>
      <c r="V147" s="186">
        <f t="shared" si="234"/>
        <v>38.267711040201149</v>
      </c>
      <c r="W147" s="186">
        <f t="shared" si="234"/>
        <v>43.329657073504748</v>
      </c>
      <c r="X147" s="186">
        <f t="shared" si="234"/>
        <v>48.391603106808347</v>
      </c>
      <c r="Y147" s="186">
        <f t="shared" si="234"/>
        <v>53.453549140111946</v>
      </c>
      <c r="Z147" s="186">
        <f t="shared" si="234"/>
        <v>58.515495173415545</v>
      </c>
      <c r="AA147" s="186">
        <f t="shared" si="234"/>
        <v>63.577441206719143</v>
      </c>
      <c r="AB147" s="186">
        <f t="shared" si="234"/>
        <v>68.639387240022742</v>
      </c>
      <c r="AC147" s="186">
        <f t="shared" si="234"/>
        <v>73.865947759306707</v>
      </c>
      <c r="AD147" s="186">
        <f t="shared" si="234"/>
        <v>79.092508278590671</v>
      </c>
      <c r="AE147" s="186">
        <f t="shared" si="234"/>
        <v>84.319068797874635</v>
      </c>
      <c r="AF147" s="186">
        <f t="shared" si="234"/>
        <v>89.5456293171586</v>
      </c>
      <c r="AG147" s="186">
        <f t="shared" si="234"/>
        <v>94.772189836442564</v>
      </c>
      <c r="AH147" s="186">
        <f t="shared" si="234"/>
        <v>99.998750355726528</v>
      </c>
      <c r="AI147" s="186">
        <f t="shared" si="234"/>
        <v>105.22531087501049</v>
      </c>
      <c r="AJ147" s="186">
        <f t="shared" si="234"/>
        <v>110.45187139429446</v>
      </c>
      <c r="AK147" s="186">
        <f t="shared" si="234"/>
        <v>115.67843191357842</v>
      </c>
      <c r="AL147" s="186">
        <f t="shared" si="234"/>
        <v>120.90499243286243</v>
      </c>
      <c r="AM147" s="186">
        <f t="shared" si="234"/>
        <v>157.21390378891965</v>
      </c>
      <c r="AN147" s="186">
        <f t="shared" si="234"/>
        <v>193.52281514497699</v>
      </c>
      <c r="AO147" s="186">
        <f t="shared" si="234"/>
        <v>193.52281514497699</v>
      </c>
      <c r="AP147" s="186">
        <f t="shared" si="234"/>
        <v>193.52281514497699</v>
      </c>
    </row>
    <row r="148" spans="1:51">
      <c r="A148" s="40"/>
      <c r="B148" s="22" t="str">
        <f t="shared" si="220"/>
        <v>COM_PROJ</v>
      </c>
      <c r="C148" s="23" t="str">
        <f t="shared" si="221"/>
        <v>-</v>
      </c>
      <c r="D148" s="57" t="str">
        <f>ITEMS_TRA!C26</f>
        <v>TFROT</v>
      </c>
      <c r="E148" s="23" t="str">
        <f t="shared" si="222"/>
        <v>-</v>
      </c>
      <c r="F148" s="23" t="str">
        <f t="shared" si="222"/>
        <v>-</v>
      </c>
      <c r="G148" s="23" t="str">
        <f t="shared" si="222"/>
        <v>-</v>
      </c>
      <c r="H148" s="23" t="str">
        <f t="shared" si="222"/>
        <v>-</v>
      </c>
      <c r="I148" s="125">
        <f t="shared" si="223"/>
        <v>0</v>
      </c>
      <c r="J148" s="186">
        <f t="shared" ref="J148:AP148" si="235">INDEX($M122:$BA122,MATCH(J$132,$M$106:$BA$106,0))</f>
        <v>25.1</v>
      </c>
      <c r="K148" s="186">
        <f t="shared" si="235"/>
        <v>25.5500557266062</v>
      </c>
      <c r="L148" s="186">
        <f t="shared" si="235"/>
        <v>26.000111453212398</v>
      </c>
      <c r="M148" s="186">
        <f t="shared" si="235"/>
        <v>26.4501671798186</v>
      </c>
      <c r="N148" s="186">
        <f t="shared" si="235"/>
        <v>26.693366529665269</v>
      </c>
      <c r="O148" s="186">
        <f t="shared" si="235"/>
        <v>26.936565879511939</v>
      </c>
      <c r="P148" s="186">
        <f t="shared" si="235"/>
        <v>27.237648406378405</v>
      </c>
      <c r="Q148" s="186">
        <f t="shared" si="235"/>
        <v>27.538730933244871</v>
      </c>
      <c r="R148" s="186">
        <f t="shared" si="235"/>
        <v>25.699947790546275</v>
      </c>
      <c r="S148" s="186">
        <f t="shared" si="235"/>
        <v>26.592015771098485</v>
      </c>
      <c r="T148" s="186">
        <f t="shared" si="235"/>
        <v>27.340864661736958</v>
      </c>
      <c r="U148" s="186">
        <f t="shared" si="235"/>
        <v>28.089713552375432</v>
      </c>
      <c r="V148" s="186">
        <f t="shared" si="235"/>
        <v>28.838562443013906</v>
      </c>
      <c r="W148" s="186">
        <f t="shared" si="235"/>
        <v>29.58741133365238</v>
      </c>
      <c r="X148" s="186">
        <f t="shared" si="235"/>
        <v>30.336260224290854</v>
      </c>
      <c r="Y148" s="186">
        <f t="shared" si="235"/>
        <v>31.085109114929327</v>
      </c>
      <c r="Z148" s="186">
        <f t="shared" si="235"/>
        <v>31.833958005567801</v>
      </c>
      <c r="AA148" s="186">
        <f t="shared" si="235"/>
        <v>32.582806896206272</v>
      </c>
      <c r="AB148" s="186">
        <f t="shared" si="235"/>
        <v>33.331655786844742</v>
      </c>
      <c r="AC148" s="186">
        <f t="shared" si="235"/>
        <v>34.397033608749112</v>
      </c>
      <c r="AD148" s="186">
        <f t="shared" si="235"/>
        <v>35.462411430653482</v>
      </c>
      <c r="AE148" s="186">
        <f t="shared" si="235"/>
        <v>36.527789252557852</v>
      </c>
      <c r="AF148" s="186">
        <f t="shared" si="235"/>
        <v>37.593167074462222</v>
      </c>
      <c r="AG148" s="186">
        <f t="shared" si="235"/>
        <v>38.658544896366593</v>
      </c>
      <c r="AH148" s="186">
        <f t="shared" si="235"/>
        <v>39.723922718270963</v>
      </c>
      <c r="AI148" s="186">
        <f t="shared" si="235"/>
        <v>40.789300540175333</v>
      </c>
      <c r="AJ148" s="186">
        <f t="shared" si="235"/>
        <v>41.854678362079703</v>
      </c>
      <c r="AK148" s="186">
        <f t="shared" si="235"/>
        <v>42.920056183984073</v>
      </c>
      <c r="AL148" s="186">
        <f t="shared" si="235"/>
        <v>43.985434005888429</v>
      </c>
      <c r="AM148" s="186">
        <f t="shared" si="235"/>
        <v>51.120390503883193</v>
      </c>
      <c r="AN148" s="186">
        <f t="shared" si="235"/>
        <v>58.255347001877944</v>
      </c>
      <c r="AO148" s="186">
        <f t="shared" si="235"/>
        <v>58.255347001877944</v>
      </c>
      <c r="AP148" s="186">
        <f t="shared" si="235"/>
        <v>58.255347001877944</v>
      </c>
    </row>
    <row r="149" spans="1:51">
      <c r="A149" s="40"/>
      <c r="B149" s="22" t="str">
        <f t="shared" si="220"/>
        <v>COM_PROJ</v>
      </c>
      <c r="C149" s="124" t="str">
        <f t="shared" si="221"/>
        <v>-</v>
      </c>
      <c r="D149" s="57" t="str">
        <f>ITEMS_TRA!C27</f>
        <v>TFREX</v>
      </c>
      <c r="E149" s="124" t="str">
        <f t="shared" si="222"/>
        <v>-</v>
      </c>
      <c r="F149" s="124" t="str">
        <f t="shared" si="222"/>
        <v>-</v>
      </c>
      <c r="G149" s="124" t="str">
        <f t="shared" si="222"/>
        <v>-</v>
      </c>
      <c r="H149" s="124" t="str">
        <f t="shared" si="222"/>
        <v>-</v>
      </c>
      <c r="I149" s="125">
        <f t="shared" si="223"/>
        <v>0</v>
      </c>
      <c r="J149" s="186">
        <f t="shared" ref="J149:AP149" si="236">INDEX($M123:$BA123,MATCH(J$132,$M$106:$BA$106,0))</f>
        <v>82</v>
      </c>
      <c r="K149" s="186">
        <f t="shared" si="236"/>
        <v>82</v>
      </c>
      <c r="L149" s="186">
        <f t="shared" si="236"/>
        <v>82</v>
      </c>
      <c r="M149" s="186">
        <f t="shared" si="236"/>
        <v>82</v>
      </c>
      <c r="N149" s="186">
        <f t="shared" si="236"/>
        <v>82</v>
      </c>
      <c r="O149" s="186">
        <f t="shared" si="236"/>
        <v>82</v>
      </c>
      <c r="P149" s="186">
        <f t="shared" si="236"/>
        <v>84.018400836522261</v>
      </c>
      <c r="Q149" s="186">
        <f t="shared" si="236"/>
        <v>86.036801673044508</v>
      </c>
      <c r="R149" s="186">
        <f t="shared" si="236"/>
        <v>76.525600127976475</v>
      </c>
      <c r="S149" s="186">
        <f t="shared" si="236"/>
        <v>81.711261480059846</v>
      </c>
      <c r="T149" s="186">
        <f t="shared" si="236"/>
        <v>82.596353096491868</v>
      </c>
      <c r="U149" s="186">
        <f t="shared" si="236"/>
        <v>83.481444712923889</v>
      </c>
      <c r="V149" s="186">
        <f t="shared" si="236"/>
        <v>84.36653632935591</v>
      </c>
      <c r="W149" s="186">
        <f t="shared" si="236"/>
        <v>85.251627945787931</v>
      </c>
      <c r="X149" s="186">
        <f t="shared" si="236"/>
        <v>86.136719562219952</v>
      </c>
      <c r="Y149" s="186">
        <f t="shared" si="236"/>
        <v>87.021811178651973</v>
      </c>
      <c r="Z149" s="186">
        <f t="shared" si="236"/>
        <v>87.906902795083994</v>
      </c>
      <c r="AA149" s="186">
        <f t="shared" si="236"/>
        <v>88.791994411516015</v>
      </c>
      <c r="AB149" s="186">
        <f t="shared" si="236"/>
        <v>89.677086027947979</v>
      </c>
      <c r="AC149" s="186">
        <f t="shared" si="236"/>
        <v>92.062691644320012</v>
      </c>
      <c r="AD149" s="186">
        <f t="shared" si="236"/>
        <v>94.448297260692044</v>
      </c>
      <c r="AE149" s="186">
        <f t="shared" si="236"/>
        <v>96.833902877064077</v>
      </c>
      <c r="AF149" s="186">
        <f t="shared" si="236"/>
        <v>99.219508493436109</v>
      </c>
      <c r="AG149" s="186">
        <f t="shared" si="236"/>
        <v>101.60511410980814</v>
      </c>
      <c r="AH149" s="186">
        <f t="shared" si="236"/>
        <v>103.99071972618017</v>
      </c>
      <c r="AI149" s="186">
        <f t="shared" si="236"/>
        <v>106.37632534255221</v>
      </c>
      <c r="AJ149" s="186">
        <f t="shared" si="236"/>
        <v>108.76193095892424</v>
      </c>
      <c r="AK149" s="186">
        <f t="shared" si="236"/>
        <v>111.14753657529627</v>
      </c>
      <c r="AL149" s="186">
        <f t="shared" si="236"/>
        <v>113.53314219166836</v>
      </c>
      <c r="AM149" s="186">
        <f t="shared" si="236"/>
        <v>127.41709475577724</v>
      </c>
      <c r="AN149" s="186">
        <f t="shared" si="236"/>
        <v>141.30104731988612</v>
      </c>
      <c r="AO149" s="186">
        <f t="shared" si="236"/>
        <v>141.30104731988612</v>
      </c>
      <c r="AP149" s="186">
        <f t="shared" si="236"/>
        <v>141.30104731988612</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37">MATCH(J$132,$C$128:$K$128,$C171)</f>
        <v>1</v>
      </c>
      <c r="L171" s="191">
        <f t="shared" si="237"/>
        <v>1</v>
      </c>
      <c r="M171" s="191">
        <f t="shared" si="237"/>
        <v>1</v>
      </c>
      <c r="N171" s="191">
        <f t="shared" si="237"/>
        <v>2</v>
      </c>
      <c r="O171" s="191">
        <f t="shared" si="237"/>
        <v>2</v>
      </c>
      <c r="P171" s="191">
        <f t="shared" si="237"/>
        <v>3</v>
      </c>
      <c r="Q171" s="191">
        <f t="shared" si="237"/>
        <v>3</v>
      </c>
      <c r="R171" s="191">
        <f t="shared" si="237"/>
        <v>4</v>
      </c>
      <c r="S171" s="191">
        <f t="shared" si="237"/>
        <v>5</v>
      </c>
      <c r="T171" s="191">
        <f t="shared" si="237"/>
        <v>6</v>
      </c>
      <c r="U171" s="191">
        <f t="shared" si="237"/>
        <v>6</v>
      </c>
      <c r="V171" s="191">
        <f t="shared" si="237"/>
        <v>6</v>
      </c>
      <c r="W171" s="191">
        <f t="shared" si="237"/>
        <v>6</v>
      </c>
      <c r="X171" s="191">
        <f t="shared" si="237"/>
        <v>6</v>
      </c>
      <c r="Y171" s="191">
        <f t="shared" si="237"/>
        <v>6</v>
      </c>
      <c r="Z171" s="191">
        <f t="shared" si="237"/>
        <v>6</v>
      </c>
      <c r="AA171" s="191">
        <f t="shared" si="237"/>
        <v>6</v>
      </c>
      <c r="AB171" s="191">
        <f t="shared" si="237"/>
        <v>6</v>
      </c>
      <c r="AC171" s="191">
        <f t="shared" si="237"/>
        <v>7</v>
      </c>
      <c r="AD171" s="191">
        <f t="shared" si="237"/>
        <v>7</v>
      </c>
      <c r="AE171" s="191">
        <f t="shared" si="237"/>
        <v>7</v>
      </c>
      <c r="AF171" s="191">
        <f t="shared" si="237"/>
        <v>7</v>
      </c>
      <c r="AG171" s="191">
        <f t="shared" si="237"/>
        <v>7</v>
      </c>
      <c r="AH171" s="191">
        <f t="shared" si="237"/>
        <v>7</v>
      </c>
      <c r="AI171" s="191">
        <f t="shared" si="237"/>
        <v>7</v>
      </c>
      <c r="AJ171" s="191">
        <f t="shared" si="237"/>
        <v>7</v>
      </c>
      <c r="AK171" s="191">
        <f t="shared" si="237"/>
        <v>7</v>
      </c>
      <c r="AL171" s="191">
        <f t="shared" si="237"/>
        <v>7</v>
      </c>
      <c r="AM171" s="191">
        <f t="shared" si="237"/>
        <v>8</v>
      </c>
      <c r="AN171" s="191">
        <f t="shared" si="237"/>
        <v>8</v>
      </c>
      <c r="AO171" s="191">
        <f t="shared" si="237"/>
        <v>9</v>
      </c>
      <c r="AP171" s="191">
        <f t="shared" si="237"/>
        <v>9</v>
      </c>
      <c r="AQ171" s="191">
        <f t="shared" si="237"/>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38">MATCH(J$132,$C$128:$K$128,$C172)</f>
        <v>1</v>
      </c>
      <c r="L172" s="185" t="e">
        <f t="shared" si="238"/>
        <v>#N/A</v>
      </c>
      <c r="M172" s="185" t="e">
        <f t="shared" si="238"/>
        <v>#N/A</v>
      </c>
      <c r="N172" s="185">
        <f t="shared" si="238"/>
        <v>2</v>
      </c>
      <c r="O172" s="185" t="e">
        <f t="shared" si="238"/>
        <v>#N/A</v>
      </c>
      <c r="P172" s="185">
        <f t="shared" si="238"/>
        <v>3</v>
      </c>
      <c r="Q172" s="185" t="e">
        <f t="shared" si="238"/>
        <v>#N/A</v>
      </c>
      <c r="R172" s="185">
        <f t="shared" si="238"/>
        <v>4</v>
      </c>
      <c r="S172" s="185">
        <f t="shared" si="238"/>
        <v>5</v>
      </c>
      <c r="T172" s="185">
        <f t="shared" si="238"/>
        <v>6</v>
      </c>
      <c r="U172" s="185" t="e">
        <f t="shared" si="238"/>
        <v>#N/A</v>
      </c>
      <c r="V172" s="185" t="e">
        <f t="shared" si="238"/>
        <v>#N/A</v>
      </c>
      <c r="W172" s="185" t="e">
        <f t="shared" si="238"/>
        <v>#N/A</v>
      </c>
      <c r="X172" s="185" t="e">
        <f t="shared" si="238"/>
        <v>#N/A</v>
      </c>
      <c r="Y172" s="185" t="e">
        <f t="shared" si="238"/>
        <v>#N/A</v>
      </c>
      <c r="Z172" s="185" t="e">
        <f t="shared" si="238"/>
        <v>#N/A</v>
      </c>
      <c r="AA172" s="185" t="e">
        <f t="shared" si="238"/>
        <v>#N/A</v>
      </c>
      <c r="AB172" s="185" t="e">
        <f t="shared" si="238"/>
        <v>#N/A</v>
      </c>
      <c r="AC172" s="185">
        <f t="shared" si="238"/>
        <v>7</v>
      </c>
      <c r="AD172" s="185" t="e">
        <f t="shared" si="238"/>
        <v>#N/A</v>
      </c>
      <c r="AE172" s="185" t="e">
        <f t="shared" si="238"/>
        <v>#N/A</v>
      </c>
      <c r="AF172" s="185" t="e">
        <f t="shared" si="238"/>
        <v>#N/A</v>
      </c>
      <c r="AG172" s="185" t="e">
        <f t="shared" si="238"/>
        <v>#N/A</v>
      </c>
      <c r="AH172" s="185" t="e">
        <f t="shared" si="238"/>
        <v>#N/A</v>
      </c>
      <c r="AI172" s="185" t="e">
        <f t="shared" si="238"/>
        <v>#N/A</v>
      </c>
      <c r="AJ172" s="185" t="e">
        <f t="shared" si="238"/>
        <v>#N/A</v>
      </c>
      <c r="AK172" s="185" t="e">
        <f t="shared" si="238"/>
        <v>#N/A</v>
      </c>
      <c r="AL172" s="185" t="e">
        <f t="shared" si="238"/>
        <v>#N/A</v>
      </c>
      <c r="AM172" s="185">
        <f t="shared" si="238"/>
        <v>8</v>
      </c>
      <c r="AN172" s="185" t="e">
        <f t="shared" si="238"/>
        <v>#N/A</v>
      </c>
      <c r="AO172" s="185">
        <f t="shared" si="238"/>
        <v>9</v>
      </c>
      <c r="AP172" s="185" t="e">
        <f t="shared" si="238"/>
        <v>#N/A</v>
      </c>
      <c r="AQ172" s="185" t="e">
        <f t="shared" si="238"/>
        <v>#N/A</v>
      </c>
    </row>
    <row r="173" spans="1:78">
      <c r="A173" s="40" t="s">
        <v>16</v>
      </c>
      <c r="B173" s="185" t="s">
        <v>391</v>
      </c>
      <c r="C173" s="185">
        <v>-1</v>
      </c>
      <c r="D173" s="185">
        <v>0</v>
      </c>
      <c r="E173" s="185">
        <v>1</v>
      </c>
      <c r="F173" s="185">
        <v>2</v>
      </c>
      <c r="G173" s="185">
        <v>3</v>
      </c>
      <c r="I173" s="185">
        <v>4</v>
      </c>
      <c r="J173" s="185">
        <v>5</v>
      </c>
      <c r="K173" s="40">
        <f t="shared" ref="K173:AQ173" si="239">MATCH(J$132,$C$129:$K$129,$C173)</f>
        <v>9</v>
      </c>
      <c r="L173" s="185">
        <f t="shared" si="239"/>
        <v>8</v>
      </c>
      <c r="M173" s="185">
        <f t="shared" si="239"/>
        <v>8</v>
      </c>
      <c r="N173" s="185">
        <f t="shared" si="239"/>
        <v>8</v>
      </c>
      <c r="O173" s="185">
        <f t="shared" si="239"/>
        <v>7</v>
      </c>
      <c r="P173" s="185">
        <f t="shared" si="239"/>
        <v>7</v>
      </c>
      <c r="Q173" s="185">
        <f t="shared" si="239"/>
        <v>6</v>
      </c>
      <c r="R173" s="185">
        <f t="shared" si="239"/>
        <v>6</v>
      </c>
      <c r="S173" s="185">
        <f t="shared" si="239"/>
        <v>5</v>
      </c>
      <c r="T173" s="185">
        <f t="shared" si="239"/>
        <v>4</v>
      </c>
      <c r="U173" s="185">
        <f t="shared" si="239"/>
        <v>3</v>
      </c>
      <c r="V173" s="185">
        <f t="shared" si="239"/>
        <v>3</v>
      </c>
      <c r="W173" s="185">
        <f t="shared" si="239"/>
        <v>3</v>
      </c>
      <c r="X173" s="185">
        <f t="shared" si="239"/>
        <v>3</v>
      </c>
      <c r="Y173" s="185">
        <f t="shared" si="239"/>
        <v>3</v>
      </c>
      <c r="Z173" s="185">
        <f t="shared" si="239"/>
        <v>3</v>
      </c>
      <c r="AA173" s="185">
        <f t="shared" si="239"/>
        <v>3</v>
      </c>
      <c r="AB173" s="185">
        <f t="shared" si="239"/>
        <v>3</v>
      </c>
      <c r="AC173" s="185">
        <f t="shared" si="239"/>
        <v>3</v>
      </c>
      <c r="AD173" s="185">
        <f t="shared" si="239"/>
        <v>2</v>
      </c>
      <c r="AE173" s="185">
        <f t="shared" si="239"/>
        <v>2</v>
      </c>
      <c r="AF173" s="185">
        <f t="shared" si="239"/>
        <v>2</v>
      </c>
      <c r="AG173" s="185">
        <f t="shared" si="239"/>
        <v>2</v>
      </c>
      <c r="AH173" s="185">
        <f t="shared" si="239"/>
        <v>2</v>
      </c>
      <c r="AI173" s="185">
        <f t="shared" si="239"/>
        <v>2</v>
      </c>
      <c r="AJ173" s="185">
        <f t="shared" si="239"/>
        <v>2</v>
      </c>
      <c r="AK173" s="185">
        <f t="shared" si="239"/>
        <v>2</v>
      </c>
      <c r="AL173" s="185">
        <f t="shared" si="239"/>
        <v>2</v>
      </c>
      <c r="AM173" s="185">
        <f t="shared" si="239"/>
        <v>2</v>
      </c>
      <c r="AN173" s="185">
        <f t="shared" si="239"/>
        <v>1</v>
      </c>
      <c r="AO173" s="185">
        <f t="shared" si="239"/>
        <v>1</v>
      </c>
      <c r="AP173" s="185" t="e">
        <f t="shared" si="239"/>
        <v>#N/A</v>
      </c>
      <c r="AQ173" s="185" t="e">
        <f t="shared" si="239"/>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0">IF(ISNA(L171),-1,IF(ISNA(L173),99,IF(ISNA(L172),L171,0)))</f>
        <v>1</v>
      </c>
      <c r="M174" s="189">
        <f t="shared" si="240"/>
        <v>1</v>
      </c>
      <c r="N174" s="189">
        <f t="shared" si="240"/>
        <v>0</v>
      </c>
      <c r="O174" s="189">
        <f t="shared" si="240"/>
        <v>2</v>
      </c>
      <c r="P174" s="189">
        <f t="shared" si="240"/>
        <v>0</v>
      </c>
      <c r="Q174" s="189">
        <f t="shared" si="240"/>
        <v>3</v>
      </c>
      <c r="R174" s="189">
        <f t="shared" si="240"/>
        <v>0</v>
      </c>
      <c r="S174" s="189">
        <f t="shared" si="240"/>
        <v>0</v>
      </c>
      <c r="T174" s="189">
        <f t="shared" si="240"/>
        <v>0</v>
      </c>
      <c r="U174" s="189">
        <f t="shared" si="240"/>
        <v>6</v>
      </c>
      <c r="V174" s="189">
        <f t="shared" si="240"/>
        <v>6</v>
      </c>
      <c r="W174" s="189">
        <f t="shared" si="240"/>
        <v>6</v>
      </c>
      <c r="X174" s="189">
        <f t="shared" si="240"/>
        <v>6</v>
      </c>
      <c r="Y174" s="189">
        <f t="shared" si="240"/>
        <v>6</v>
      </c>
      <c r="Z174" s="189">
        <f t="shared" si="240"/>
        <v>6</v>
      </c>
      <c r="AA174" s="189">
        <f t="shared" si="240"/>
        <v>6</v>
      </c>
      <c r="AB174" s="189">
        <f t="shared" si="240"/>
        <v>6</v>
      </c>
      <c r="AC174" s="189">
        <f t="shared" si="240"/>
        <v>0</v>
      </c>
      <c r="AD174" s="189">
        <f t="shared" si="240"/>
        <v>7</v>
      </c>
      <c r="AE174" s="189">
        <f t="shared" si="240"/>
        <v>7</v>
      </c>
      <c r="AF174" s="189">
        <f t="shared" si="240"/>
        <v>7</v>
      </c>
      <c r="AG174" s="189">
        <f t="shared" si="240"/>
        <v>7</v>
      </c>
      <c r="AH174" s="189">
        <f t="shared" si="240"/>
        <v>7</v>
      </c>
      <c r="AI174" s="189">
        <f t="shared" si="240"/>
        <v>7</v>
      </c>
      <c r="AJ174" s="189">
        <f t="shared" si="240"/>
        <v>7</v>
      </c>
      <c r="AK174" s="189">
        <f t="shared" si="240"/>
        <v>7</v>
      </c>
      <c r="AL174" s="189">
        <f t="shared" si="240"/>
        <v>7</v>
      </c>
      <c r="AM174" s="189">
        <f t="shared" si="240"/>
        <v>0</v>
      </c>
      <c r="AN174" s="189">
        <f t="shared" si="240"/>
        <v>8</v>
      </c>
      <c r="AO174" s="189">
        <f t="shared" si="240"/>
        <v>0</v>
      </c>
      <c r="AP174" s="189">
        <f t="shared" si="240"/>
        <v>99</v>
      </c>
      <c r="AQ174" s="189">
        <f t="shared" si="240"/>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1">IF(A175="*","","COM_PROJ")</f>
        <v/>
      </c>
      <c r="C175" s="23" t="str">
        <f t="shared" ref="C175:C184" si="242">IF($A175="*","","-")</f>
        <v/>
      </c>
      <c r="D175" s="57"/>
      <c r="E175" s="23" t="str">
        <f t="shared" ref="E175:I184" si="243">IF($A175="*","","-")</f>
        <v/>
      </c>
      <c r="F175" s="23" t="str">
        <f t="shared" si="243"/>
        <v/>
      </c>
      <c r="G175" s="23" t="str">
        <f t="shared" si="243"/>
        <v/>
      </c>
      <c r="H175" s="23"/>
      <c r="I175" s="23" t="str">
        <f t="shared" si="243"/>
        <v/>
      </c>
      <c r="K175" s="23">
        <f>K170</f>
        <v>2012</v>
      </c>
      <c r="L175" s="23">
        <f t="shared" ref="L175:AQ175" si="244">L170</f>
        <v>2013</v>
      </c>
      <c r="M175" s="23">
        <f t="shared" si="244"/>
        <v>2014</v>
      </c>
      <c r="N175" s="23">
        <f t="shared" si="244"/>
        <v>2015</v>
      </c>
      <c r="O175" s="23">
        <f t="shared" si="244"/>
        <v>2016</v>
      </c>
      <c r="P175" s="23">
        <f t="shared" si="244"/>
        <v>2017</v>
      </c>
      <c r="Q175" s="23">
        <f t="shared" si="244"/>
        <v>2018</v>
      </c>
      <c r="R175" s="23">
        <f t="shared" si="244"/>
        <v>2019</v>
      </c>
      <c r="S175" s="23">
        <f t="shared" si="244"/>
        <v>2020</v>
      </c>
      <c r="T175" s="23">
        <f t="shared" si="244"/>
        <v>2021</v>
      </c>
      <c r="U175" s="23">
        <f t="shared" si="244"/>
        <v>2022</v>
      </c>
      <c r="V175" s="23">
        <f t="shared" si="244"/>
        <v>2023</v>
      </c>
      <c r="W175" s="23">
        <f t="shared" si="244"/>
        <v>2024</v>
      </c>
      <c r="X175" s="23">
        <f t="shared" si="244"/>
        <v>2025</v>
      </c>
      <c r="Y175" s="23">
        <f t="shared" si="244"/>
        <v>2026</v>
      </c>
      <c r="Z175" s="23">
        <f t="shared" si="244"/>
        <v>2027</v>
      </c>
      <c r="AA175" s="23">
        <f t="shared" si="244"/>
        <v>2028</v>
      </c>
      <c r="AB175" s="23">
        <f t="shared" si="244"/>
        <v>2029</v>
      </c>
      <c r="AC175" s="23">
        <f t="shared" si="244"/>
        <v>2030</v>
      </c>
      <c r="AD175" s="23">
        <f t="shared" si="244"/>
        <v>2031</v>
      </c>
      <c r="AE175" s="23">
        <f t="shared" si="244"/>
        <v>2032</v>
      </c>
      <c r="AF175" s="23">
        <f t="shared" si="244"/>
        <v>2033</v>
      </c>
      <c r="AG175" s="23">
        <f t="shared" si="244"/>
        <v>2034</v>
      </c>
      <c r="AH175" s="23">
        <f t="shared" si="244"/>
        <v>2035</v>
      </c>
      <c r="AI175" s="23">
        <f t="shared" si="244"/>
        <v>2036</v>
      </c>
      <c r="AJ175" s="23">
        <f t="shared" si="244"/>
        <v>2037</v>
      </c>
      <c r="AK175" s="23">
        <f t="shared" si="244"/>
        <v>2038</v>
      </c>
      <c r="AL175" s="23">
        <f t="shared" si="244"/>
        <v>2039</v>
      </c>
      <c r="AM175" s="23">
        <f t="shared" si="244"/>
        <v>2040</v>
      </c>
      <c r="AN175" s="23">
        <f t="shared" si="244"/>
        <v>2041</v>
      </c>
      <c r="AO175" s="23">
        <f t="shared" si="244"/>
        <v>2042</v>
      </c>
      <c r="AP175" s="23">
        <f t="shared" si="244"/>
        <v>2043</v>
      </c>
      <c r="AQ175" s="23">
        <f t="shared" si="244"/>
        <v>2044</v>
      </c>
    </row>
    <row r="176" spans="1:78">
      <c r="A176" s="185" t="s">
        <v>16</v>
      </c>
      <c r="B176" s="22" t="str">
        <f t="shared" si="241"/>
        <v/>
      </c>
      <c r="C176" s="23" t="str">
        <f t="shared" si="242"/>
        <v/>
      </c>
      <c r="D176" s="57"/>
      <c r="E176" s="23" t="str">
        <f t="shared" si="243"/>
        <v/>
      </c>
      <c r="F176" s="23" t="str">
        <f t="shared" si="243"/>
        <v/>
      </c>
      <c r="G176" s="23" t="str">
        <f t="shared" si="243"/>
        <v/>
      </c>
      <c r="H176" s="23"/>
      <c r="I176" s="23" t="str">
        <f t="shared" si="243"/>
        <v/>
      </c>
      <c r="J176" s="133" t="str">
        <f t="shared" ref="J176:J188" si="245">B76</f>
        <v>TFLCV</v>
      </c>
      <c r="K176" s="186">
        <f>F43</f>
        <v>17.151878492126293</v>
      </c>
      <c r="L176" s="186" cm="1">
        <f t="array" ref="L176">IF(L$174=-1,M176,IF(L$174=99,K176,IF(L$174=0,INDEX($F43:$N43,0,L$172),(INDEX($F43:$N43,0,L$174+1)-INDEX($F43:$N43,0,L$174))/(INDEX($F$4:$N$4,0,L$174+1)-INDEX($F$4:$N$4,0,L$174))+K176)))</f>
        <v>17.459420370111758</v>
      </c>
      <c r="M176" s="186" cm="1">
        <f t="array" ref="M176">IF(M$174=-1,N176,IF(M$174=99,L176,IF(M$174=0,INDEX($F43:$N43,0,M$172),(INDEX($F43:$N43,0,M$174+1)-INDEX($F43:$N43,0,M$174))/(INDEX($F$4:$N$4,0,M$174+1)-INDEX($F$4:$N$4,0,M$174))+L176)))</f>
        <v>17.766962248097222</v>
      </c>
      <c r="N176" s="186" cm="1">
        <f t="array" ref="N176">IF(N$174=-1,O176,IF(N$174=99,M176,IF(N$174=0,INDEX($F43:$N43,0,N$172),(INDEX($F43:$N43,0,N$174+1)-INDEX($F43:$N43,0,N$174))/(INDEX($F$4:$N$4,0,N$174+1)-INDEX($F$4:$N$4,0,N$174))+M176)))</f>
        <v>18.074504126082687</v>
      </c>
      <c r="O176" s="186" cm="1">
        <f t="array" ref="O176">IF(O$174=-1,P176,IF(O$174=99,N176,IF(O$174=0,INDEX($F43:$N43,0,O$172),(INDEX($F43:$N43,0,O$174+1)-INDEX($F43:$N43,0,O$174))/(INDEX($F$4:$N$4,0,O$174+1)-INDEX($F$4:$N$4,0,O$174))+N176)))</f>
        <v>18.24069240090078</v>
      </c>
      <c r="P176" s="186" cm="1">
        <f t="array" ref="P176">IF(P$174=-1,Q176,IF(P$174=99,O176,IF(P$174=0,INDEX($F43:$N43,0,P$172),(INDEX($F43:$N43,0,P$174+1)-INDEX($F43:$N43,0,P$174))/(INDEX($F$4:$N$4,0,P$174+1)-INDEX($F$4:$N$4,0,P$174))+O176)))</f>
        <v>18.406880675718874</v>
      </c>
      <c r="Q176" s="186" cm="1">
        <f t="array" ref="Q176">IF(Q$174=-1,R176,IF(Q$174=99,P176,IF(Q$174=0,INDEX($F43:$N43,0,Q$172),(INDEX($F43:$N43,0,Q$174+1)-INDEX($F43:$N43,0,Q$174))/(INDEX($F$4:$N$4,0,Q$174+1)-INDEX($F$4:$N$4,0,Q$174))+P176)))</f>
        <v>18.521440722473756</v>
      </c>
      <c r="R176" s="186" cm="1">
        <f t="array" ref="R176">IF(R$174=-1,S176,IF(R$174=99,Q176,IF(R$174=0,INDEX($F43:$N43,0,R$172),(INDEX($F43:$N43,0,R$174+1)-INDEX($F43:$N43,0,R$174))/(INDEX($F$4:$N$4,0,R$174+1)-INDEX($F$4:$N$4,0,R$174))+Q176)))</f>
        <v>18.636000769228637</v>
      </c>
      <c r="S176" s="186" cm="1">
        <f t="array" ref="S176">IF(S$174=-1,T176,IF(S$174=99,R176,IF(S$174=0,INDEX($F43:$N43,0,S$172),(INDEX($F43:$N43,0,S$174+1)-INDEX($F43:$N43,0,S$174))/(INDEX($F$4:$N$4,0,S$174+1)-INDEX($F$4:$N$4,0,S$174))+R176)))</f>
        <v>17.561847878782441</v>
      </c>
      <c r="T176" s="186" cm="1">
        <f t="array" ref="T176">IF(T$174=-1,U176,IF(T$174=99,S176,IF(T$174=0,INDEX($F43:$N43,0,T$172),(INDEX($F43:$N43,0,T$174+1)-INDEX($F43:$N43,0,T$174))/(INDEX($F$4:$N$4,0,T$174+1)-INDEX($F$4:$N$4,0,T$174))+S176)))</f>
        <v>17.995340001934466</v>
      </c>
      <c r="U176" s="186" cm="1">
        <f t="array" ref="U176">IF(U$174=-1,V176,IF(U$174=99,T176,IF(U$174=0,INDEX($F43:$N43,0,U$172),(INDEX($F43:$N43,0,U$174+1)-INDEX($F43:$N43,0,U$174))/(INDEX($F$4:$N$4,0,U$174+1)-INDEX($F$4:$N$4,0,U$174))+T176)))</f>
        <v>18.502100772276552</v>
      </c>
      <c r="V176" s="186" cm="1">
        <f t="array" ref="V176">IF(V$174=-1,W176,IF(V$174=99,U176,IF(V$174=0,INDEX($F43:$N43,0,V$172),(INDEX($F43:$N43,0,V$174+1)-INDEX($F43:$N43,0,V$174))/(INDEX($F$4:$N$4,0,V$174+1)-INDEX($F$4:$N$4,0,V$174))+U176)))</f>
        <v>19.008861542618639</v>
      </c>
      <c r="W176" s="186" cm="1">
        <f t="array" ref="W176">IF(W$174=-1,X176,IF(W$174=99,V176,IF(W$174=0,INDEX($F43:$N43,0,W$172),(INDEX($F43:$N43,0,W$174+1)-INDEX($F43:$N43,0,W$174))/(INDEX($F$4:$N$4,0,W$174+1)-INDEX($F$4:$N$4,0,W$174))+V176)))</f>
        <v>19.515622312960726</v>
      </c>
      <c r="X176" s="186" cm="1">
        <f t="array" ref="X176">IF(X$174=-1,Y176,IF(X$174=99,W176,IF(X$174=0,INDEX($F43:$N43,0,X$172),(INDEX($F43:$N43,0,X$174+1)-INDEX($F43:$N43,0,X$174))/(INDEX($F$4:$N$4,0,X$174+1)-INDEX($F$4:$N$4,0,X$174))+W176)))</f>
        <v>20.022383083302813</v>
      </c>
      <c r="Y176" s="186" cm="1">
        <f t="array" ref="Y176">IF(Y$174=-1,Z176,IF(Y$174=99,X176,IF(Y$174=0,INDEX($F43:$N43,0,Y$172),(INDEX($F43:$N43,0,Y$174+1)-INDEX($F43:$N43,0,Y$174))/(INDEX($F$4:$N$4,0,Y$174+1)-INDEX($F$4:$N$4,0,Y$174))+X176)))</f>
        <v>20.5291438536449</v>
      </c>
      <c r="Z176" s="186" cm="1">
        <f t="array" ref="Z176">IF(Z$174=-1,AA176,IF(Z$174=99,Y176,IF(Z$174=0,INDEX($F43:$N43,0,Z$172),(INDEX($F43:$N43,0,Z$174+1)-INDEX($F43:$N43,0,Z$174))/(INDEX($F$4:$N$4,0,Z$174+1)-INDEX($F$4:$N$4,0,Z$174))+Y176)))</f>
        <v>21.035904623986987</v>
      </c>
      <c r="AA176" s="186" cm="1">
        <f t="array" ref="AA176">IF(AA$174=-1,AB176,IF(AA$174=99,Z176,IF(AA$174=0,INDEX($F43:$N43,0,AA$172),(INDEX($F43:$N43,0,AA$174+1)-INDEX($F43:$N43,0,AA$174))/(INDEX($F$4:$N$4,0,AA$174+1)-INDEX($F$4:$N$4,0,AA$174))+Z176)))</f>
        <v>21.542665394329074</v>
      </c>
      <c r="AB176" s="186" cm="1">
        <f t="array" ref="AB176">IF(AB$174=-1,AC176,IF(AB$174=99,AA176,IF(AB$174=0,INDEX($F43:$N43,0,AB$172),(INDEX($F43:$N43,0,AB$174+1)-INDEX($F43:$N43,0,AB$174))/(INDEX($F$4:$N$4,0,AB$174+1)-INDEX($F$4:$N$4,0,AB$174))+AA176)))</f>
        <v>22.049426164671161</v>
      </c>
      <c r="AC176" s="186" cm="1">
        <f t="array" ref="AC176">IF(AC$174=-1,AD176,IF(AC$174=99,AB176,IF(AC$174=0,INDEX($F43:$N43,0,AC$172),(INDEX($F43:$N43,0,AC$174+1)-INDEX($F43:$N43,0,AC$174))/(INDEX($F$4:$N$4,0,AC$174+1)-INDEX($F$4:$N$4,0,AC$174))+AB176)))</f>
        <v>22.556186935013237</v>
      </c>
      <c r="AD176" s="186" cm="1">
        <f t="array" ref="AD176">IF(AD$174=-1,AE176,IF(AD$174=99,AC176,IF(AD$174=0,INDEX($F43:$N43,0,AD$172),(INDEX($F43:$N43,0,AD$174+1)-INDEX($F43:$N43,0,AD$174))/(INDEX($F$4:$N$4,0,AD$174+1)-INDEX($F$4:$N$4,0,AD$174))+AC176)))</f>
        <v>23.249995944521665</v>
      </c>
      <c r="AE176" s="186" cm="1">
        <f t="array" ref="AE176">IF(AE$174=-1,AF176,IF(AE$174=99,AD176,IF(AE$174=0,INDEX($F43:$N43,0,AE$172),(INDEX($F43:$N43,0,AE$174+1)-INDEX($F43:$N43,0,AE$174))/(INDEX($F$4:$N$4,0,AE$174+1)-INDEX($F$4:$N$4,0,AE$174))+AD176)))</f>
        <v>23.943804954030092</v>
      </c>
      <c r="AF176" s="186" cm="1">
        <f t="array" ref="AF176">IF(AF$174=-1,AG176,IF(AF$174=99,AE176,IF(AF$174=0,INDEX($F43:$N43,0,AF$172),(INDEX($F43:$N43,0,AF$174+1)-INDEX($F43:$N43,0,AF$174))/(INDEX($F$4:$N$4,0,AF$174+1)-INDEX($F$4:$N$4,0,AF$174))+AE176)))</f>
        <v>24.63761396353852</v>
      </c>
      <c r="AG176" s="186" cm="1">
        <f t="array" ref="AG176">IF(AG$174=-1,AH176,IF(AG$174=99,AF176,IF(AG$174=0,INDEX($F43:$N43,0,AG$172),(INDEX($F43:$N43,0,AG$174+1)-INDEX($F43:$N43,0,AG$174))/(INDEX($F$4:$N$4,0,AG$174+1)-INDEX($F$4:$N$4,0,AG$174))+AF176)))</f>
        <v>25.331422973046948</v>
      </c>
      <c r="AH176" s="186" cm="1">
        <f t="array" ref="AH176">IF(AH$174=-1,AI176,IF(AH$174=99,AG176,IF(AH$174=0,INDEX($F43:$N43,0,AH$172),(INDEX($F43:$N43,0,AH$174+1)-INDEX($F43:$N43,0,AH$174))/(INDEX($F$4:$N$4,0,AH$174+1)-INDEX($F$4:$N$4,0,AH$174))+AG176)))</f>
        <v>26.025231982555376</v>
      </c>
      <c r="AI176" s="186" cm="1">
        <f t="array" ref="AI176">IF(AI$174=-1,AJ176,IF(AI$174=99,AH176,IF(AI$174=0,INDEX($F43:$N43,0,AI$172),(INDEX($F43:$N43,0,AI$174+1)-INDEX($F43:$N43,0,AI$174))/(INDEX($F$4:$N$4,0,AI$174+1)-INDEX($F$4:$N$4,0,AI$174))+AH176)))</f>
        <v>26.719040992063803</v>
      </c>
      <c r="AJ176" s="186" cm="1">
        <f t="array" ref="AJ176">IF(AJ$174=-1,AK176,IF(AJ$174=99,AI176,IF(AJ$174=0,INDEX($F43:$N43,0,AJ$172),(INDEX($F43:$N43,0,AJ$174+1)-INDEX($F43:$N43,0,AJ$174))/(INDEX($F$4:$N$4,0,AJ$174+1)-INDEX($F$4:$N$4,0,AJ$174))+AI176)))</f>
        <v>27.412850001572231</v>
      </c>
      <c r="AK176" s="186" cm="1">
        <f t="array" ref="AK176">IF(AK$174=-1,AL176,IF(AK$174=99,AJ176,IF(AK$174=0,INDEX($F43:$N43,0,AK$172),(INDEX($F43:$N43,0,AK$174+1)-INDEX($F43:$N43,0,AK$174))/(INDEX($F$4:$N$4,0,AK$174+1)-INDEX($F$4:$N$4,0,AK$174))+AJ176)))</f>
        <v>28.106659011080659</v>
      </c>
      <c r="AL176" s="186" cm="1">
        <f t="array" ref="AL176">IF(AL$174=-1,AM176,IF(AL$174=99,AK176,IF(AL$174=0,INDEX($F43:$N43,0,AL$172),(INDEX($F43:$N43,0,AL$174+1)-INDEX($F43:$N43,0,AL$174))/(INDEX($F$4:$N$4,0,AL$174+1)-INDEX($F$4:$N$4,0,AL$174))+AK176)))</f>
        <v>28.800468020589086</v>
      </c>
      <c r="AM176" s="186" cm="1">
        <f t="array" ref="AM176">IF(AM$174=-1,AN176,IF(AM$174=99,AL176,IF(AM$174=0,INDEX($F43:$N43,0,AM$172),(INDEX($F43:$N43,0,AM$174+1)-INDEX($F43:$N43,0,AM$174))/(INDEX($F$4:$N$4,0,AM$174+1)-INDEX($F$4:$N$4,0,AM$174))+AL176)))</f>
        <v>29.494277030097521</v>
      </c>
      <c r="AN176" s="186" cm="1">
        <f t="array" ref="AN176">IF(AN$174=-1,AO176,IF(AN$174=99,AM176,IF(AN$174=0,INDEX($F43:$N43,0,AN$172),(INDEX($F43:$N43,0,AN$174+1)-INDEX($F43:$N43,0,AN$174))/(INDEX($F$4:$N$4,0,AN$174+1)-INDEX($F$4:$N$4,0,AN$174))+AM176)))</f>
        <v>30.417579383718767</v>
      </c>
      <c r="AO176" s="186" cm="1">
        <f t="array" ref="AO176">IF(AO$174=-1,AP176,IF(AO$174=99,AN176,IF(AO$174=0,INDEX($F43:$N43,0,AO$172),(INDEX($F43:$N43,0,AO$174+1)-INDEX($F43:$N43,0,AO$174))/(INDEX($F$4:$N$4,0,AO$174+1)-INDEX($F$4:$N$4,0,AO$174))+AN176)))</f>
        <v>38.727300566309992</v>
      </c>
      <c r="AP176" s="186" cm="1">
        <f t="array" ref="AP176">IF(AP$174=-1,AQ176,IF(AP$174=99,AO176,IF(AP$174=0,INDEX($F43:$N43,0,AP$172),(INDEX($F43:$N43,0,AP$174+1)-INDEX($F43:$N43,0,AP$174))/(INDEX($F$4:$N$4,0,AP$174+1)-INDEX($F$4:$N$4,0,AP$174))+AO176)))</f>
        <v>38.727300566309992</v>
      </c>
      <c r="AQ176" s="186" cm="1">
        <f t="array" ref="AQ176">IF(AQ$174=-1,AR176,IF(AQ$174=99,AP176,IF(AQ$174=0,INDEX($F43:$N43,0,AQ$172),(INDEX($F43:$N43,0,AQ$174+1)-INDEX($F43:$N43,0,AQ$174))/(INDEX($F$4:$N$4,0,AQ$174+1)-INDEX($F$4:$N$4,0,AQ$174))+AP176)))</f>
        <v>38.727300566309992</v>
      </c>
    </row>
    <row r="177" spans="1:57">
      <c r="A177" s="185" t="s">
        <v>16</v>
      </c>
      <c r="B177" s="22" t="str">
        <f t="shared" si="241"/>
        <v/>
      </c>
      <c r="C177" s="23" t="str">
        <f t="shared" si="242"/>
        <v/>
      </c>
      <c r="D177" s="57"/>
      <c r="E177" s="23" t="str">
        <f t="shared" si="243"/>
        <v/>
      </c>
      <c r="F177" s="23" t="str">
        <f t="shared" si="243"/>
        <v/>
      </c>
      <c r="G177" s="23" t="str">
        <f t="shared" si="243"/>
        <v/>
      </c>
      <c r="H177" s="23"/>
      <c r="I177" s="23" t="str">
        <f t="shared" si="243"/>
        <v/>
      </c>
      <c r="J177" s="133" t="str">
        <f t="shared" si="245"/>
        <v>TFHCV1</v>
      </c>
      <c r="K177" s="186">
        <f>F46</f>
        <v>4.9123710000000003</v>
      </c>
      <c r="L177" s="186" cm="1">
        <f t="array" ref="L177">IF(L$174=-1,M177,IF(L$174=99,K177,IF(L$174=0,INDEX($F46:$N46,0,L$172),(INDEX($F46:$N46,0,L$174+1)-INDEX($F46:$N46,0,L$174))/(INDEX($F$4:$N$4,0,L$174+1)-INDEX($F$4:$N$4,0,L$174))+K177)))</f>
        <v>5.0004523027794514</v>
      </c>
      <c r="M177" s="186" cm="1">
        <f t="array" ref="M177">IF(M$174=-1,N177,IF(M$174=99,L177,IF(M$174=0,INDEX($F46:$N46,0,M$172),(INDEX($F46:$N46,0,M$174+1)-INDEX($F46:$N46,0,M$174))/(INDEX($F$4:$N$4,0,M$174+1)-INDEX($F$4:$N$4,0,M$174))+L177)))</f>
        <v>5.0885336055589026</v>
      </c>
      <c r="N177" s="186" cm="1">
        <f t="array" ref="N177">IF(N$174=-1,O177,IF(N$174=99,M177,IF(N$174=0,INDEX($F46:$N46,0,N$172),(INDEX($F46:$N46,0,N$174+1)-INDEX($F46:$N46,0,N$174))/(INDEX($F$4:$N$4,0,N$174+1)-INDEX($F$4:$N$4,0,N$174))+M177)))</f>
        <v>5.1766149083383546</v>
      </c>
      <c r="O177" s="186" cm="1">
        <f t="array" ref="O177">IF(O$174=-1,P177,IF(O$174=99,N177,IF(O$174=0,INDEX($F46:$N46,0,O$172),(INDEX($F46:$N46,0,O$174+1)-INDEX($F46:$N46,0,O$174))/(INDEX($F$4:$N$4,0,O$174+1)-INDEX($F$4:$N$4,0,O$174))+N177)))</f>
        <v>5.224211937557703</v>
      </c>
      <c r="P177" s="186" cm="1">
        <f t="array" ref="P177">IF(P$174=-1,Q177,IF(P$174=99,O177,IF(P$174=0,INDEX($F46:$N46,0,P$172),(INDEX($F46:$N46,0,P$174+1)-INDEX($F46:$N46,0,P$174))/(INDEX($F$4:$N$4,0,P$174+1)-INDEX($F$4:$N$4,0,P$174))+O177)))</f>
        <v>5.2718089667770505</v>
      </c>
      <c r="Q177" s="186" cm="1">
        <f t="array" ref="Q177">IF(Q$174=-1,R177,IF(Q$174=99,P177,IF(Q$174=0,INDEX($F46:$N46,0,Q$172),(INDEX($F46:$N46,0,Q$174+1)-INDEX($F46:$N46,0,Q$174))/(INDEX($F$4:$N$4,0,Q$174+1)-INDEX($F$4:$N$4,0,Q$174))+P177)))</f>
        <v>5.1711837033271379</v>
      </c>
      <c r="R177" s="186" cm="1">
        <f t="array" ref="R177">IF(R$174=-1,S177,IF(R$174=99,Q177,IF(R$174=0,INDEX($F46:$N46,0,R$172),(INDEX($F46:$N46,0,R$174+1)-INDEX($F46:$N46,0,R$174))/(INDEX($F$4:$N$4,0,R$174+1)-INDEX($F$4:$N$4,0,R$174))+Q177)))</f>
        <v>5.0705584398772263</v>
      </c>
      <c r="S177" s="186" cm="1">
        <f t="array" ref="S177">IF(S$174=-1,T177,IF(S$174=99,R177,IF(S$174=0,INDEX($F46:$N46,0,S$172),(INDEX($F46:$N46,0,S$174+1)-INDEX($F46:$N46,0,S$174))/(INDEX($F$4:$N$4,0,S$174+1)-INDEX($F$4:$N$4,0,S$174))+R177)))</f>
        <v>5.0297879772029326</v>
      </c>
      <c r="T177" s="186" cm="1">
        <f t="array" ref="T177">IF(T$174=-1,U177,IF(T$174=99,S177,IF(T$174=0,INDEX($F46:$N46,0,T$172),(INDEX($F46:$N46,0,T$174+1)-INDEX($F46:$N46,0,T$174))/(INDEX($F$4:$N$4,0,T$174+1)-INDEX($F$4:$N$4,0,T$174))+S177)))</f>
        <v>4.8962448679403998</v>
      </c>
      <c r="U177" s="186" cm="1">
        <f t="array" ref="U177">IF(U$174=-1,V177,IF(U$174=99,T177,IF(U$174=0,INDEX($F46:$N46,0,U$172),(INDEX($F46:$N46,0,U$174+1)-INDEX($F46:$N46,0,U$174))/(INDEX($F$4:$N$4,0,U$174+1)-INDEX($F$4:$N$4,0,U$174))+T177)))</f>
        <v>5.0341263873112059</v>
      </c>
      <c r="V177" s="186" cm="1">
        <f t="array" ref="V177">IF(V$174=-1,W177,IF(V$174=99,U177,IF(V$174=0,INDEX($F46:$N46,0,V$172),(INDEX($F46:$N46,0,V$174+1)-INDEX($F46:$N46,0,V$174))/(INDEX($F$4:$N$4,0,V$174+1)-INDEX($F$4:$N$4,0,V$174))+U177)))</f>
        <v>5.1720079066820119</v>
      </c>
      <c r="W177" s="186" cm="1">
        <f t="array" ref="W177">IF(W$174=-1,X177,IF(W$174=99,V177,IF(W$174=0,INDEX($F46:$N46,0,W$172),(INDEX($F46:$N46,0,W$174+1)-INDEX($F46:$N46,0,W$174))/(INDEX($F$4:$N$4,0,W$174+1)-INDEX($F$4:$N$4,0,W$174))+V177)))</f>
        <v>5.309889426052818</v>
      </c>
      <c r="X177" s="186" cm="1">
        <f t="array" ref="X177">IF(X$174=-1,Y177,IF(X$174=99,W177,IF(X$174=0,INDEX($F46:$N46,0,X$172),(INDEX($F46:$N46,0,X$174+1)-INDEX($F46:$N46,0,X$174))/(INDEX($F$4:$N$4,0,X$174+1)-INDEX($F$4:$N$4,0,X$174))+W177)))</f>
        <v>5.4477709454236241</v>
      </c>
      <c r="Y177" s="186" cm="1">
        <f t="array" ref="Y177">IF(Y$174=-1,Z177,IF(Y$174=99,X177,IF(Y$174=0,INDEX($F46:$N46,0,Y$172),(INDEX($F46:$N46,0,Y$174+1)-INDEX($F46:$N46,0,Y$174))/(INDEX($F$4:$N$4,0,Y$174+1)-INDEX($F$4:$N$4,0,Y$174))+X177)))</f>
        <v>5.5856524647944301</v>
      </c>
      <c r="Z177" s="186" cm="1">
        <f t="array" ref="Z177">IF(Z$174=-1,AA177,IF(Z$174=99,Y177,IF(Z$174=0,INDEX($F46:$N46,0,Z$172),(INDEX($F46:$N46,0,Z$174+1)-INDEX($F46:$N46,0,Z$174))/(INDEX($F$4:$N$4,0,Z$174+1)-INDEX($F$4:$N$4,0,Z$174))+Y177)))</f>
        <v>5.7235339841652362</v>
      </c>
      <c r="AA177" s="186" cm="1">
        <f t="array" ref="AA177">IF(AA$174=-1,AB177,IF(AA$174=99,Z177,IF(AA$174=0,INDEX($F46:$N46,0,AA$172),(INDEX($F46:$N46,0,AA$174+1)-INDEX($F46:$N46,0,AA$174))/(INDEX($F$4:$N$4,0,AA$174+1)-INDEX($F$4:$N$4,0,AA$174))+Z177)))</f>
        <v>5.8614155035360422</v>
      </c>
      <c r="AB177" s="186" cm="1">
        <f t="array" ref="AB177">IF(AB$174=-1,AC177,IF(AB$174=99,AA177,IF(AB$174=0,INDEX($F46:$N46,0,AB$172),(INDEX($F46:$N46,0,AB$174+1)-INDEX($F46:$N46,0,AB$174))/(INDEX($F$4:$N$4,0,AB$174+1)-INDEX($F$4:$N$4,0,AB$174))+AA177)))</f>
        <v>5.9992970229068483</v>
      </c>
      <c r="AC177" s="186" cm="1">
        <f t="array" ref="AC177">IF(AC$174=-1,AD177,IF(AC$174=99,AB177,IF(AC$174=0,INDEX($F46:$N46,0,AC$172),(INDEX($F46:$N46,0,AC$174+1)-INDEX($F46:$N46,0,AC$174))/(INDEX($F$4:$N$4,0,AC$174+1)-INDEX($F$4:$N$4,0,AC$174))+AB177)))</f>
        <v>6.1371785422776508</v>
      </c>
      <c r="AD177" s="186" cm="1">
        <f t="array" ref="AD177">IF(AD$174=-1,AE177,IF(AD$174=99,AC177,IF(AD$174=0,INDEX($F46:$N46,0,AD$172),(INDEX($F46:$N46,0,AD$174+1)-INDEX($F46:$N46,0,AD$174))/(INDEX($F$4:$N$4,0,AD$174+1)-INDEX($F$4:$N$4,0,AD$174))+AC177)))</f>
        <v>6.2858282921094268</v>
      </c>
      <c r="AE177" s="186" cm="1">
        <f t="array" ref="AE177">IF(AE$174=-1,AF177,IF(AE$174=99,AD177,IF(AE$174=0,INDEX($F46:$N46,0,AE$172),(INDEX($F46:$N46,0,AE$174+1)-INDEX($F46:$N46,0,AE$174))/(INDEX($F$4:$N$4,0,AE$174+1)-INDEX($F$4:$N$4,0,AE$174))+AD177)))</f>
        <v>6.4344780419412029</v>
      </c>
      <c r="AF177" s="186" cm="1">
        <f t="array" ref="AF177">IF(AF$174=-1,AG177,IF(AF$174=99,AE177,IF(AF$174=0,INDEX($F46:$N46,0,AF$172),(INDEX($F46:$N46,0,AF$174+1)-INDEX($F46:$N46,0,AF$174))/(INDEX($F$4:$N$4,0,AF$174+1)-INDEX($F$4:$N$4,0,AF$174))+AE177)))</f>
        <v>6.5831277917729789</v>
      </c>
      <c r="AG177" s="186" cm="1">
        <f t="array" ref="AG177">IF(AG$174=-1,AH177,IF(AG$174=99,AF177,IF(AG$174=0,INDEX($F46:$N46,0,AG$172),(INDEX($F46:$N46,0,AG$174+1)-INDEX($F46:$N46,0,AG$174))/(INDEX($F$4:$N$4,0,AG$174+1)-INDEX($F$4:$N$4,0,AG$174))+AF177)))</f>
        <v>6.7317775416047549</v>
      </c>
      <c r="AH177" s="186" cm="1">
        <f t="array" ref="AH177">IF(AH$174=-1,AI177,IF(AH$174=99,AG177,IF(AH$174=0,INDEX($F46:$N46,0,AH$172),(INDEX($F46:$N46,0,AH$174+1)-INDEX($F46:$N46,0,AH$174))/(INDEX($F$4:$N$4,0,AH$174+1)-INDEX($F$4:$N$4,0,AH$174))+AG177)))</f>
        <v>6.880427291436531</v>
      </c>
      <c r="AI177" s="186" cm="1">
        <f t="array" ref="AI177">IF(AI$174=-1,AJ177,IF(AI$174=99,AH177,IF(AI$174=0,INDEX($F46:$N46,0,AI$172),(INDEX($F46:$N46,0,AI$174+1)-INDEX($F46:$N46,0,AI$174))/(INDEX($F$4:$N$4,0,AI$174+1)-INDEX($F$4:$N$4,0,AI$174))+AH177)))</f>
        <v>7.029077041268307</v>
      </c>
      <c r="AJ177" s="186" cm="1">
        <f t="array" ref="AJ177">IF(AJ$174=-1,AK177,IF(AJ$174=99,AI177,IF(AJ$174=0,INDEX($F46:$N46,0,AJ$172),(INDEX($F46:$N46,0,AJ$174+1)-INDEX($F46:$N46,0,AJ$174))/(INDEX($F$4:$N$4,0,AJ$174+1)-INDEX($F$4:$N$4,0,AJ$174))+AI177)))</f>
        <v>7.177726791100083</v>
      </c>
      <c r="AK177" s="186" cm="1">
        <f t="array" ref="AK177">IF(AK$174=-1,AL177,IF(AK$174=99,AJ177,IF(AK$174=0,INDEX($F46:$N46,0,AK$172),(INDEX($F46:$N46,0,AK$174+1)-INDEX($F46:$N46,0,AK$174))/(INDEX($F$4:$N$4,0,AK$174+1)-INDEX($F$4:$N$4,0,AK$174))+AJ177)))</f>
        <v>7.3263765409318591</v>
      </c>
      <c r="AL177" s="186" cm="1">
        <f t="array" ref="AL177">IF(AL$174=-1,AM177,IF(AL$174=99,AK177,IF(AL$174=0,INDEX($F46:$N46,0,AL$172),(INDEX($F46:$N46,0,AL$174+1)-INDEX($F46:$N46,0,AL$174))/(INDEX($F$4:$N$4,0,AL$174+1)-INDEX($F$4:$N$4,0,AL$174))+AK177)))</f>
        <v>7.4750262907636351</v>
      </c>
      <c r="AM177" s="186" cm="1">
        <f t="array" ref="AM177">IF(AM$174=-1,AN177,IF(AM$174=99,AL177,IF(AM$174=0,INDEX($F46:$N46,0,AM$172),(INDEX($F46:$N46,0,AM$174+1)-INDEX($F46:$N46,0,AM$174))/(INDEX($F$4:$N$4,0,AM$174+1)-INDEX($F$4:$N$4,0,AM$174))+AL177)))</f>
        <v>7.6236760405954147</v>
      </c>
      <c r="AN177" s="186" cm="1">
        <f t="array" ref="AN177">IF(AN$174=-1,AO177,IF(AN$174=99,AM177,IF(AN$174=0,INDEX($F46:$N46,0,AN$172),(INDEX($F46:$N46,0,AN$174+1)-INDEX($F46:$N46,0,AN$174))/(INDEX($F$4:$N$4,0,AN$174+1)-INDEX($F$4:$N$4,0,AN$174))+AM177)))</f>
        <v>7.8122799537759127</v>
      </c>
      <c r="AO177" s="186" cm="1">
        <f t="array" ref="AO177">IF(AO$174=-1,AP177,IF(AO$174=99,AN177,IF(AO$174=0,INDEX($F46:$N46,0,AO$172),(INDEX($F46:$N46,0,AO$174+1)-INDEX($F46:$N46,0,AO$174))/(INDEX($F$4:$N$4,0,AO$174+1)-INDEX($F$4:$N$4,0,AO$174))+AN177)))</f>
        <v>9.5097151724003979</v>
      </c>
      <c r="AP177" s="186" cm="1">
        <f t="array" ref="AP177">IF(AP$174=-1,AQ177,IF(AP$174=99,AO177,IF(AP$174=0,INDEX($F46:$N46,0,AP$172),(INDEX($F46:$N46,0,AP$174+1)-INDEX($F46:$N46,0,AP$174))/(INDEX($F$4:$N$4,0,AP$174+1)-INDEX($F$4:$N$4,0,AP$174))+AO177)))</f>
        <v>9.5097151724003979</v>
      </c>
      <c r="AQ177" s="186" cm="1">
        <f t="array" ref="AQ177">IF(AQ$174=-1,AR177,IF(AQ$174=99,AP177,IF(AQ$174=0,INDEX($F46:$N46,0,AQ$172),(INDEX($F46:$N46,0,AQ$174+1)-INDEX($F46:$N46,0,AQ$174))/(INDEX($F$4:$N$4,0,AQ$174+1)-INDEX($F$4:$N$4,0,AQ$174))+AP177)))</f>
        <v>9.5097151724003979</v>
      </c>
      <c r="AZ177" s="186"/>
      <c r="BA177" s="186"/>
      <c r="BB177" s="186"/>
      <c r="BC177" s="186"/>
      <c r="BD177" s="186"/>
      <c r="BE177" s="186"/>
    </row>
    <row r="178" spans="1:57">
      <c r="A178" s="185" t="s">
        <v>16</v>
      </c>
      <c r="B178" s="22" t="str">
        <f t="shared" si="241"/>
        <v/>
      </c>
      <c r="C178" s="23" t="str">
        <f t="shared" si="242"/>
        <v/>
      </c>
      <c r="D178" s="57"/>
      <c r="E178" s="23" t="str">
        <f t="shared" si="243"/>
        <v/>
      </c>
      <c r="F178" s="23" t="str">
        <f t="shared" si="243"/>
        <v/>
      </c>
      <c r="G178" s="23" t="str">
        <f t="shared" si="243"/>
        <v/>
      </c>
      <c r="H178" s="23"/>
      <c r="I178" s="23" t="str">
        <f t="shared" si="243"/>
        <v/>
      </c>
      <c r="J178" s="133" t="str">
        <f t="shared" si="245"/>
        <v>TFHCV2</v>
      </c>
      <c r="K178" s="186">
        <f t="shared" ref="K178:K185" si="246">F51</f>
        <v>1.637614669131271</v>
      </c>
      <c r="L178" s="186" cm="1">
        <f t="array" ref="L178">IF(L$174=-1,M178,IF(L$174=99,K178,IF(L$174=0,INDEX($F51:$N51,0,L$172),(INDEX($F51:$N51,0,L$174+1)-INDEX($F51:$N51,0,L$174))/(INDEX($F$4:$N$4,0,L$174+1)-INDEX($F$4:$N$4,0,L$174))+K178)))</f>
        <v>1.6669779304785557</v>
      </c>
      <c r="M178" s="186" cm="1">
        <f t="array" ref="M178">IF(M$174=-1,N178,IF(M$174=99,L178,IF(M$174=0,INDEX($F51:$N51,0,M$172),(INDEX($F51:$N51,0,M$174+1)-INDEX($F51:$N51,0,M$174))/(INDEX($F$4:$N$4,0,M$174+1)-INDEX($F$4:$N$4,0,M$174))+L178)))</f>
        <v>1.6963411918258404</v>
      </c>
      <c r="N178" s="186" cm="1">
        <f t="array" ref="N178">IF(N$174=-1,O178,IF(N$174=99,M178,IF(N$174=0,INDEX($F51:$N51,0,N$172),(INDEX($F51:$N51,0,N$174+1)-INDEX($F51:$N51,0,N$174))/(INDEX($F$4:$N$4,0,N$174+1)-INDEX($F$4:$N$4,0,N$174))+M178)))</f>
        <v>1.7257044531731252</v>
      </c>
      <c r="O178" s="186" cm="1">
        <f t="array" ref="O178">IF(O$174=-1,P178,IF(O$174=99,N178,IF(O$174=0,INDEX($F51:$N51,0,O$172),(INDEX($F51:$N51,0,O$174+1)-INDEX($F51:$N51,0,O$174))/(INDEX($F$4:$N$4,0,O$174+1)-INDEX($F$4:$N$4,0,O$174))+N178)))</f>
        <v>1.7415716572700213</v>
      </c>
      <c r="P178" s="186" cm="1">
        <f t="array" ref="P178">IF(P$174=-1,Q178,IF(P$174=99,O178,IF(P$174=0,INDEX($F51:$N51,0,P$172),(INDEX($F51:$N51,0,P$174+1)-INDEX($F51:$N51,0,P$174))/(INDEX($F$4:$N$4,0,P$174+1)-INDEX($F$4:$N$4,0,P$174))+O178)))</f>
        <v>1.7574388613669174</v>
      </c>
      <c r="Q178" s="186" cm="1">
        <f t="array" ref="Q178">IF(Q$174=-1,R178,IF(Q$174=99,P178,IF(Q$174=0,INDEX($F51:$N51,0,Q$172),(INDEX($F51:$N51,0,Q$174+1)-INDEX($F51:$N51,0,Q$174))/(INDEX($F$4:$N$4,0,Q$174+1)-INDEX($F$4:$N$4,0,Q$174))+P178)))</f>
        <v>1.7683767427860446</v>
      </c>
      <c r="R178" s="186" cm="1">
        <f t="array" ref="R178">IF(R$174=-1,S178,IF(R$174=99,Q178,IF(R$174=0,INDEX($F51:$N51,0,R$172),(INDEX($F51:$N51,0,R$174+1)-INDEX($F51:$N51,0,R$174))/(INDEX($F$4:$N$4,0,R$174+1)-INDEX($F$4:$N$4,0,R$174))+Q178)))</f>
        <v>1.7793146242051718</v>
      </c>
      <c r="S178" s="186" cm="1">
        <f t="array" ref="S178">IF(S$174=-1,T178,IF(S$174=99,R178,IF(S$174=0,INDEX($F51:$N51,0,S$172),(INDEX($F51:$N51,0,S$174+1)-INDEX($F51:$N51,0,S$174))/(INDEX($F$4:$N$4,0,S$174+1)-INDEX($F$4:$N$4,0,S$174))+R178)))</f>
        <v>1.676757430187505</v>
      </c>
      <c r="T178" s="186" cm="1">
        <f t="array" ref="T178">IF(T$174=-1,U178,IF(T$174=99,S178,IF(T$174=0,INDEX($F51:$N51,0,T$172),(INDEX($F51:$N51,0,T$174+1)-INDEX($F51:$N51,0,T$174))/(INDEX($F$4:$N$4,0,T$174+1)-INDEX($F$4:$N$4,0,T$174))+S178)))</f>
        <v>1.7181460780928932</v>
      </c>
      <c r="U178" s="186" cm="1">
        <f t="array" ref="U178">IF(U$174=-1,V178,IF(U$174=99,T178,IF(U$174=0,INDEX($F51:$N51,0,U$172),(INDEX($F51:$N51,0,U$174+1)-INDEX($F51:$N51,0,U$174))/(INDEX($F$4:$N$4,0,U$174+1)-INDEX($F$4:$N$4,0,U$174))+T178)))</f>
        <v>1.718672365250306</v>
      </c>
      <c r="V178" s="186" cm="1">
        <f t="array" ref="V178">IF(V$174=-1,W178,IF(V$174=99,U178,IF(V$174=0,INDEX($F51:$N51,0,V$172),(INDEX($F51:$N51,0,V$174+1)-INDEX($F51:$N51,0,V$174))/(INDEX($F$4:$N$4,0,V$174+1)-INDEX($F$4:$N$4,0,V$174))+U178)))</f>
        <v>1.7191986524077187</v>
      </c>
      <c r="W178" s="186" cm="1">
        <f t="array" ref="W178">IF(W$174=-1,X178,IF(W$174=99,V178,IF(W$174=0,INDEX($F51:$N51,0,W$172),(INDEX($F51:$N51,0,W$174+1)-INDEX($F51:$N51,0,W$174))/(INDEX($F$4:$N$4,0,W$174+1)-INDEX($F$4:$N$4,0,W$174))+V178)))</f>
        <v>1.7197249395651315</v>
      </c>
      <c r="X178" s="186" cm="1">
        <f t="array" ref="X178">IF(X$174=-1,Y178,IF(X$174=99,W178,IF(X$174=0,INDEX($F51:$N51,0,X$172),(INDEX($F51:$N51,0,X$174+1)-INDEX($F51:$N51,0,X$174))/(INDEX($F$4:$N$4,0,X$174+1)-INDEX($F$4:$N$4,0,X$174))+W178)))</f>
        <v>1.7202512267225443</v>
      </c>
      <c r="Y178" s="186" cm="1">
        <f t="array" ref="Y178">IF(Y$174=-1,Z178,IF(Y$174=99,X178,IF(Y$174=0,INDEX($F51:$N51,0,Y$172),(INDEX($F51:$N51,0,Y$174+1)-INDEX($F51:$N51,0,Y$174))/(INDEX($F$4:$N$4,0,Y$174+1)-INDEX($F$4:$N$4,0,Y$174))+X178)))</f>
        <v>1.720777513879957</v>
      </c>
      <c r="Z178" s="186" cm="1">
        <f t="array" ref="Z178">IF(Z$174=-1,AA178,IF(Z$174=99,Y178,IF(Z$174=0,INDEX($F51:$N51,0,Z$172),(INDEX($F51:$N51,0,Z$174+1)-INDEX($F51:$N51,0,Z$174))/(INDEX($F$4:$N$4,0,Z$174+1)-INDEX($F$4:$N$4,0,Z$174))+Y178)))</f>
        <v>1.7213038010373698</v>
      </c>
      <c r="AA178" s="186" cm="1">
        <f t="array" ref="AA178">IF(AA$174=-1,AB178,IF(AA$174=99,Z178,IF(AA$174=0,INDEX($F51:$N51,0,AA$172),(INDEX($F51:$N51,0,AA$174+1)-INDEX($F51:$N51,0,AA$174))/(INDEX($F$4:$N$4,0,AA$174+1)-INDEX($F$4:$N$4,0,AA$174))+Z178)))</f>
        <v>1.7218300881947826</v>
      </c>
      <c r="AB178" s="186" cm="1">
        <f t="array" ref="AB178">IF(AB$174=-1,AC178,IF(AB$174=99,AA178,IF(AB$174=0,INDEX($F51:$N51,0,AB$172),(INDEX($F51:$N51,0,AB$174+1)-INDEX($F51:$N51,0,AB$174))/(INDEX($F$4:$N$4,0,AB$174+1)-INDEX($F$4:$N$4,0,AB$174))+AA178)))</f>
        <v>1.7223563753521953</v>
      </c>
      <c r="AC178" s="186" cm="1">
        <f t="array" ref="AC178">IF(AC$174=-1,AD178,IF(AC$174=99,AB178,IF(AC$174=0,INDEX($F51:$N51,0,AC$172),(INDEX($F51:$N51,0,AC$174+1)-INDEX($F51:$N51,0,AC$174))/(INDEX($F$4:$N$4,0,AC$174+1)-INDEX($F$4:$N$4,0,AC$174))+AB178)))</f>
        <v>1.7228826625096088</v>
      </c>
      <c r="AD178" s="186" cm="1">
        <f t="array" ref="AD178">IF(AD$174=-1,AE178,IF(AD$174=99,AC178,IF(AD$174=0,INDEX($F51:$N51,0,AD$172),(INDEX($F51:$N51,0,AD$174+1)-INDEX($F51:$N51,0,AD$174))/(INDEX($F$4:$N$4,0,AD$174+1)-INDEX($F$4:$N$4,0,AD$174))+AC178)))</f>
        <v>1.7420846595823745</v>
      </c>
      <c r="AE178" s="186" cm="1">
        <f t="array" ref="AE178">IF(AE$174=-1,AF178,IF(AE$174=99,AD178,IF(AE$174=0,INDEX($F51:$N51,0,AE$172),(INDEX($F51:$N51,0,AE$174+1)-INDEX($F51:$N51,0,AE$174))/(INDEX($F$4:$N$4,0,AE$174+1)-INDEX($F$4:$N$4,0,AE$174))+AD178)))</f>
        <v>1.7612866566551402</v>
      </c>
      <c r="AF178" s="186" cm="1">
        <f t="array" ref="AF178">IF(AF$174=-1,AG178,IF(AF$174=99,AE178,IF(AF$174=0,INDEX($F51:$N51,0,AF$172),(INDEX($F51:$N51,0,AF$174+1)-INDEX($F51:$N51,0,AF$174))/(INDEX($F$4:$N$4,0,AF$174+1)-INDEX($F$4:$N$4,0,AF$174))+AE178)))</f>
        <v>1.7804886537279059</v>
      </c>
      <c r="AG178" s="186" cm="1">
        <f t="array" ref="AG178">IF(AG$174=-1,AH178,IF(AG$174=99,AF178,IF(AG$174=0,INDEX($F51:$N51,0,AG$172),(INDEX($F51:$N51,0,AG$174+1)-INDEX($F51:$N51,0,AG$174))/(INDEX($F$4:$N$4,0,AG$174+1)-INDEX($F$4:$N$4,0,AG$174))+AF178)))</f>
        <v>1.7996906508006716</v>
      </c>
      <c r="AH178" s="186" cm="1">
        <f t="array" ref="AH178">IF(AH$174=-1,AI178,IF(AH$174=99,AG178,IF(AH$174=0,INDEX($F51:$N51,0,AH$172),(INDEX($F51:$N51,0,AH$174+1)-INDEX($F51:$N51,0,AH$174))/(INDEX($F$4:$N$4,0,AH$174+1)-INDEX($F$4:$N$4,0,AH$174))+AG178)))</f>
        <v>1.8188926478734373</v>
      </c>
      <c r="AI178" s="186" cm="1">
        <f t="array" ref="AI178">IF(AI$174=-1,AJ178,IF(AI$174=99,AH178,IF(AI$174=0,INDEX($F51:$N51,0,AI$172),(INDEX($F51:$N51,0,AI$174+1)-INDEX($F51:$N51,0,AI$174))/(INDEX($F$4:$N$4,0,AI$174+1)-INDEX($F$4:$N$4,0,AI$174))+AH178)))</f>
        <v>1.838094644946203</v>
      </c>
      <c r="AJ178" s="186" cm="1">
        <f t="array" ref="AJ178">IF(AJ$174=-1,AK178,IF(AJ$174=99,AI178,IF(AJ$174=0,INDEX($F51:$N51,0,AJ$172),(INDEX($F51:$N51,0,AJ$174+1)-INDEX($F51:$N51,0,AJ$174))/(INDEX($F$4:$N$4,0,AJ$174+1)-INDEX($F$4:$N$4,0,AJ$174))+AI178)))</f>
        <v>1.8572966420189687</v>
      </c>
      <c r="AK178" s="186" cm="1">
        <f t="array" ref="AK178">IF(AK$174=-1,AL178,IF(AK$174=99,AJ178,IF(AK$174=0,INDEX($F51:$N51,0,AK$172),(INDEX($F51:$N51,0,AK$174+1)-INDEX($F51:$N51,0,AK$174))/(INDEX($F$4:$N$4,0,AK$174+1)-INDEX($F$4:$N$4,0,AK$174))+AJ178)))</f>
        <v>1.8764986390917344</v>
      </c>
      <c r="AL178" s="186" cm="1">
        <f t="array" ref="AL178">IF(AL$174=-1,AM178,IF(AL$174=99,AK178,IF(AL$174=0,INDEX($F51:$N51,0,AL$172),(INDEX($F51:$N51,0,AL$174+1)-INDEX($F51:$N51,0,AL$174))/(INDEX($F$4:$N$4,0,AL$174+1)-INDEX($F$4:$N$4,0,AL$174))+AK178)))</f>
        <v>1.8957006361645001</v>
      </c>
      <c r="AM178" s="186" cm="1">
        <f t="array" ref="AM178">IF(AM$174=-1,AN178,IF(AM$174=99,AL178,IF(AM$174=0,INDEX($F51:$N51,0,AM$172),(INDEX($F51:$N51,0,AM$174+1)-INDEX($F51:$N51,0,AM$174))/(INDEX($F$4:$N$4,0,AM$174+1)-INDEX($F$4:$N$4,0,AM$174))+AL178)))</f>
        <v>1.9149026332372654</v>
      </c>
      <c r="AN178" s="186" cm="1">
        <f t="array" ref="AN178">IF(AN$174=-1,AO178,IF(AN$174=99,AM178,IF(AN$174=0,INDEX($F51:$N51,0,AN$172),(INDEX($F51:$N51,0,AN$174+1)-INDEX($F51:$N51,0,AN$174))/(INDEX($F$4:$N$4,0,AN$174+1)-INDEX($F$4:$N$4,0,AN$174))+AM178)))</f>
        <v>1.9371323342760622</v>
      </c>
      <c r="AO178" s="186" cm="1">
        <f t="array" ref="AO178">IF(AO$174=-1,AP178,IF(AO$174=99,AN178,IF(AO$174=0,INDEX($F51:$N51,0,AO$172),(INDEX($F51:$N51,0,AO$174+1)-INDEX($F51:$N51,0,AO$174))/(INDEX($F$4:$N$4,0,AO$174+1)-INDEX($F$4:$N$4,0,AO$174))+AN178)))</f>
        <v>2.1371996436252334</v>
      </c>
      <c r="AP178" s="186" cm="1">
        <f t="array" ref="AP178">IF(AP$174=-1,AQ178,IF(AP$174=99,AO178,IF(AP$174=0,INDEX($F51:$N51,0,AP$172),(INDEX($F51:$N51,0,AP$174+1)-INDEX($F51:$N51,0,AP$174))/(INDEX($F$4:$N$4,0,AP$174+1)-INDEX($F$4:$N$4,0,AP$174))+AO178)))</f>
        <v>2.1371996436252334</v>
      </c>
      <c r="AQ178" s="186" cm="1">
        <f t="array" ref="AQ178">IF(AQ$174=-1,AR178,IF(AQ$174=99,AP178,IF(AQ$174=0,INDEX($F51:$N51,0,AQ$172),(INDEX($F51:$N51,0,AQ$174+1)-INDEX($F51:$N51,0,AQ$174))/(INDEX($F$4:$N$4,0,AQ$174+1)-INDEX($F$4:$N$4,0,AQ$174))+AP178)))</f>
        <v>2.1371996436252334</v>
      </c>
      <c r="AZ178" s="186"/>
      <c r="BA178" s="186"/>
      <c r="BB178" s="186"/>
      <c r="BC178" s="186"/>
      <c r="BD178" s="186"/>
      <c r="BE178" s="186"/>
    </row>
    <row r="179" spans="1:57">
      <c r="A179" s="185" t="s">
        <v>16</v>
      </c>
      <c r="B179" s="22" t="str">
        <f t="shared" si="241"/>
        <v/>
      </c>
      <c r="C179" s="23" t="str">
        <f t="shared" si="242"/>
        <v/>
      </c>
      <c r="D179" s="57"/>
      <c r="E179" s="23" t="str">
        <f t="shared" si="243"/>
        <v/>
      </c>
      <c r="F179" s="23" t="str">
        <f t="shared" si="243"/>
        <v/>
      </c>
      <c r="G179" s="23" t="str">
        <f t="shared" si="243"/>
        <v/>
      </c>
      <c r="H179" s="23"/>
      <c r="I179" s="23" t="str">
        <f t="shared" si="243"/>
        <v/>
      </c>
      <c r="J179" s="133" t="str">
        <f t="shared" si="245"/>
        <v>TFHCV3</v>
      </c>
      <c r="K179" s="186">
        <f t="shared" si="246"/>
        <v>13.576270721867905</v>
      </c>
      <c r="L179" s="186" cm="1">
        <f t="array" ref="L179">IF(L$174=-1,M179,IF(L$174=99,K179,IF(L$174=0,INDEX($F52:$N52,0,L$172),(INDEX($F52:$N52,0,L$174+1)-INDEX($F52:$N52,0,L$174))/(INDEX($F$4:$N$4,0,L$174+1)-INDEX($F$4:$N$4,0,L$174))+K179)))</f>
        <v>13.819700139570404</v>
      </c>
      <c r="M179" s="186" cm="1">
        <f t="array" ref="M179">IF(M$174=-1,N179,IF(M$174=99,L179,IF(M$174=0,INDEX($F52:$N52,0,M$172),(INDEX($F52:$N52,0,M$174+1)-INDEX($F52:$N52,0,M$174))/(INDEX($F$4:$N$4,0,M$174+1)-INDEX($F$4:$N$4,0,M$174))+L179)))</f>
        <v>14.063129557272903</v>
      </c>
      <c r="N179" s="186" cm="1">
        <f t="array" ref="N179">IF(N$174=-1,O179,IF(N$174=99,M179,IF(N$174=0,INDEX($F52:$N52,0,N$172),(INDEX($F52:$N52,0,N$174+1)-INDEX($F52:$N52,0,N$174))/(INDEX($F$4:$N$4,0,N$174+1)-INDEX($F$4:$N$4,0,N$174))+M179)))</f>
        <v>14.306558974975404</v>
      </c>
      <c r="O179" s="186" cm="1">
        <f t="array" ref="O179">IF(O$174=-1,P179,IF(O$174=99,N179,IF(O$174=0,INDEX($F52:$N52,0,O$172),(INDEX($F52:$N52,0,O$174+1)-INDEX($F52:$N52,0,O$174))/(INDEX($F$4:$N$4,0,O$174+1)-INDEX($F$4:$N$4,0,O$174))+N179)))</f>
        <v>14.438102409752322</v>
      </c>
      <c r="P179" s="186" cm="1">
        <f t="array" ref="P179">IF(P$174=-1,Q179,IF(P$174=99,O179,IF(P$174=0,INDEX($F52:$N52,0,P$172),(INDEX($F52:$N52,0,P$174+1)-INDEX($F52:$N52,0,P$174))/(INDEX($F$4:$N$4,0,P$174+1)-INDEX($F$4:$N$4,0,P$174))+O179)))</f>
        <v>14.569645844529239</v>
      </c>
      <c r="Q179" s="186" cm="1">
        <f t="array" ref="Q179">IF(Q$174=-1,R179,IF(Q$174=99,P179,IF(Q$174=0,INDEX($F52:$N52,0,Q$172),(INDEX($F52:$N52,0,Q$174+1)-INDEX($F52:$N52,0,Q$174))/(INDEX($F$4:$N$4,0,Q$174+1)-INDEX($F$4:$N$4,0,Q$174))+P179)))</f>
        <v>14.66032385448413</v>
      </c>
      <c r="R179" s="186" cm="1">
        <f t="array" ref="R179">IF(R$174=-1,S179,IF(R$174=99,Q179,IF(R$174=0,INDEX($F52:$N52,0,R$172),(INDEX($F52:$N52,0,R$174+1)-INDEX($F52:$N52,0,R$174))/(INDEX($F$4:$N$4,0,R$174+1)-INDEX($F$4:$N$4,0,R$174))+Q179)))</f>
        <v>14.75100186443902</v>
      </c>
      <c r="S179" s="186" cm="1">
        <f t="array" ref="S179">IF(S$174=-1,T179,IF(S$174=99,R179,IF(S$174=0,INDEX($F52:$N52,0,S$172),(INDEX($F52:$N52,0,S$174+1)-INDEX($F52:$N52,0,S$174))/(INDEX($F$4:$N$4,0,S$174+1)-INDEX($F$4:$N$4,0,S$174))+R179)))</f>
        <v>13.900774850291917</v>
      </c>
      <c r="T179" s="186" cm="1">
        <f t="array" ref="T179">IF(T$174=-1,U179,IF(T$174=99,S179,IF(T$174=0,INDEX($F52:$N52,0,T$172),(INDEX($F52:$N52,0,T$174+1)-INDEX($F52:$N52,0,T$174))/(INDEX($F$4:$N$4,0,T$174+1)-INDEX($F$4:$N$4,0,T$174))+S179)))</f>
        <v>14.24389799114269</v>
      </c>
      <c r="U179" s="186" cm="1">
        <f t="array" ref="U179">IF(U$174=-1,V179,IF(U$174=99,T179,IF(U$174=0,INDEX($F52:$N52,0,U$172),(INDEX($F52:$N52,0,U$174+1)-INDEX($F52:$N52,0,U$174))/(INDEX($F$4:$N$4,0,U$174+1)-INDEX($F$4:$N$4,0,U$174))+T179)))</f>
        <v>14.24826105472606</v>
      </c>
      <c r="V179" s="186" cm="1">
        <f t="array" ref="V179">IF(V$174=-1,W179,IF(V$174=99,U179,IF(V$174=0,INDEX($F52:$N52,0,V$172),(INDEX($F52:$N52,0,V$174+1)-INDEX($F52:$N52,0,V$174))/(INDEX($F$4:$N$4,0,V$174+1)-INDEX($F$4:$N$4,0,V$174))+U179)))</f>
        <v>14.252624118309429</v>
      </c>
      <c r="W179" s="186" cm="1">
        <f t="array" ref="W179">IF(W$174=-1,X179,IF(W$174=99,V179,IF(W$174=0,INDEX($F52:$N52,0,W$172),(INDEX($F52:$N52,0,W$174+1)-INDEX($F52:$N52,0,W$174))/(INDEX($F$4:$N$4,0,W$174+1)-INDEX($F$4:$N$4,0,W$174))+V179)))</f>
        <v>14.256987181892798</v>
      </c>
      <c r="X179" s="186" cm="1">
        <f t="array" ref="X179">IF(X$174=-1,Y179,IF(X$174=99,W179,IF(X$174=0,INDEX($F52:$N52,0,X$172),(INDEX($F52:$N52,0,X$174+1)-INDEX($F52:$N52,0,X$174))/(INDEX($F$4:$N$4,0,X$174+1)-INDEX($F$4:$N$4,0,X$174))+W179)))</f>
        <v>14.261350245476168</v>
      </c>
      <c r="Y179" s="186" cm="1">
        <f t="array" ref="Y179">IF(Y$174=-1,Z179,IF(Y$174=99,X179,IF(Y$174=0,INDEX($F52:$N52,0,Y$172),(INDEX($F52:$N52,0,Y$174+1)-INDEX($F52:$N52,0,Y$174))/(INDEX($F$4:$N$4,0,Y$174+1)-INDEX($F$4:$N$4,0,Y$174))+X179)))</f>
        <v>14.265713309059537</v>
      </c>
      <c r="Z179" s="186" cm="1">
        <f t="array" ref="Z179">IF(Z$174=-1,AA179,IF(Z$174=99,Y179,IF(Z$174=0,INDEX($F52:$N52,0,Z$172),(INDEX($F52:$N52,0,Z$174+1)-INDEX($F52:$N52,0,Z$174))/(INDEX($F$4:$N$4,0,Z$174+1)-INDEX($F$4:$N$4,0,Z$174))+Y179)))</f>
        <v>14.270076372642906</v>
      </c>
      <c r="AA179" s="186" cm="1">
        <f t="array" ref="AA179">IF(AA$174=-1,AB179,IF(AA$174=99,Z179,IF(AA$174=0,INDEX($F52:$N52,0,AA$172),(INDEX($F52:$N52,0,AA$174+1)-INDEX($F52:$N52,0,AA$174))/(INDEX($F$4:$N$4,0,AA$174+1)-INDEX($F$4:$N$4,0,AA$174))+Z179)))</f>
        <v>14.274439436226276</v>
      </c>
      <c r="AB179" s="186" cm="1">
        <f t="array" ref="AB179">IF(AB$174=-1,AC179,IF(AB$174=99,AA179,IF(AB$174=0,INDEX($F52:$N52,0,AB$172),(INDEX($F52:$N52,0,AB$174+1)-INDEX($F52:$N52,0,AB$174))/(INDEX($F$4:$N$4,0,AB$174+1)-INDEX($F$4:$N$4,0,AB$174))+AA179)))</f>
        <v>14.278802499809645</v>
      </c>
      <c r="AC179" s="186" cm="1">
        <f t="array" ref="AC179">IF(AC$174=-1,AD179,IF(AC$174=99,AB179,IF(AC$174=0,INDEX($F52:$N52,0,AC$172),(INDEX($F52:$N52,0,AC$174+1)-INDEX($F52:$N52,0,AC$174))/(INDEX($F$4:$N$4,0,AC$174+1)-INDEX($F$4:$N$4,0,AC$174))+AB179)))</f>
        <v>14.283165563393021</v>
      </c>
      <c r="AD179" s="186" cm="1">
        <f t="array" ref="AD179">IF(AD$174=-1,AE179,IF(AD$174=99,AC179,IF(AD$174=0,INDEX($F52:$N52,0,AD$172),(INDEX($F52:$N52,0,AD$174+1)-INDEX($F52:$N52,0,AD$174))/(INDEX($F$4:$N$4,0,AD$174+1)-INDEX($F$4:$N$4,0,AD$174))+AC179)))</f>
        <v>14.442355338359238</v>
      </c>
      <c r="AE179" s="186" cm="1">
        <f t="array" ref="AE179">IF(AE$174=-1,AF179,IF(AE$174=99,AD179,IF(AE$174=0,INDEX($F52:$N52,0,AE$172),(INDEX($F52:$N52,0,AE$174+1)-INDEX($F52:$N52,0,AE$174))/(INDEX($F$4:$N$4,0,AE$174+1)-INDEX($F$4:$N$4,0,AE$174))+AD179)))</f>
        <v>14.601545113325454</v>
      </c>
      <c r="AF179" s="186" cm="1">
        <f t="array" ref="AF179">IF(AF$174=-1,AG179,IF(AF$174=99,AE179,IF(AF$174=0,INDEX($F52:$N52,0,AF$172),(INDEX($F52:$N52,0,AF$174+1)-INDEX($F52:$N52,0,AF$174))/(INDEX($F$4:$N$4,0,AF$174+1)-INDEX($F$4:$N$4,0,AF$174))+AE179)))</f>
        <v>14.760734888291669</v>
      </c>
      <c r="AG179" s="186" cm="1">
        <f t="array" ref="AG179">IF(AG$174=-1,AH179,IF(AG$174=99,AF179,IF(AG$174=0,INDEX($F52:$N52,0,AG$172),(INDEX($F52:$N52,0,AG$174+1)-INDEX($F52:$N52,0,AG$174))/(INDEX($F$4:$N$4,0,AG$174+1)-INDEX($F$4:$N$4,0,AG$174))+AF179)))</f>
        <v>14.919924663257884</v>
      </c>
      <c r="AH179" s="186" cm="1">
        <f t="array" ref="AH179">IF(AH$174=-1,AI179,IF(AH$174=99,AG179,IF(AH$174=0,INDEX($F52:$N52,0,AH$172),(INDEX($F52:$N52,0,AH$174+1)-INDEX($F52:$N52,0,AH$174))/(INDEX($F$4:$N$4,0,AH$174+1)-INDEX($F$4:$N$4,0,AH$174))+AG179)))</f>
        <v>15.079114438224099</v>
      </c>
      <c r="AI179" s="186" cm="1">
        <f t="array" ref="AI179">IF(AI$174=-1,AJ179,IF(AI$174=99,AH179,IF(AI$174=0,INDEX($F52:$N52,0,AI$172),(INDEX($F52:$N52,0,AI$174+1)-INDEX($F52:$N52,0,AI$174))/(INDEX($F$4:$N$4,0,AI$174+1)-INDEX($F$4:$N$4,0,AI$174))+AH179)))</f>
        <v>15.238304213190315</v>
      </c>
      <c r="AJ179" s="186" cm="1">
        <f t="array" ref="AJ179">IF(AJ$174=-1,AK179,IF(AJ$174=99,AI179,IF(AJ$174=0,INDEX($F52:$N52,0,AJ$172),(INDEX($F52:$N52,0,AJ$174+1)-INDEX($F52:$N52,0,AJ$174))/(INDEX($F$4:$N$4,0,AJ$174+1)-INDEX($F$4:$N$4,0,AJ$174))+AI179)))</f>
        <v>15.39749398815653</v>
      </c>
      <c r="AK179" s="186" cm="1">
        <f t="array" ref="AK179">IF(AK$174=-1,AL179,IF(AK$174=99,AJ179,IF(AK$174=0,INDEX($F52:$N52,0,AK$172),(INDEX($F52:$N52,0,AK$174+1)-INDEX($F52:$N52,0,AK$174))/(INDEX($F$4:$N$4,0,AK$174+1)-INDEX($F$4:$N$4,0,AK$174))+AJ179)))</f>
        <v>15.556683763122745</v>
      </c>
      <c r="AL179" s="186" cm="1">
        <f t="array" ref="AL179">IF(AL$174=-1,AM179,IF(AL$174=99,AK179,IF(AL$174=0,INDEX($F52:$N52,0,AL$172),(INDEX($F52:$N52,0,AL$174+1)-INDEX($F52:$N52,0,AL$174))/(INDEX($F$4:$N$4,0,AL$174+1)-INDEX($F$4:$N$4,0,AL$174))+AK179)))</f>
        <v>15.71587353808896</v>
      </c>
      <c r="AM179" s="186" cm="1">
        <f t="array" ref="AM179">IF(AM$174=-1,AN179,IF(AM$174=99,AL179,IF(AM$174=0,INDEX($F52:$N52,0,AM$172),(INDEX($F52:$N52,0,AM$174+1)-INDEX($F52:$N52,0,AM$174))/(INDEX($F$4:$N$4,0,AM$174+1)-INDEX($F$4:$N$4,0,AM$174))+AL179)))</f>
        <v>15.875063313055183</v>
      </c>
      <c r="AN179" s="186" cm="1">
        <f t="array" ref="AN179">IF(AN$174=-1,AO179,IF(AN$174=99,AM179,IF(AN$174=0,INDEX($F52:$N52,0,AN$172),(INDEX($F52:$N52,0,AN$174+1)-INDEX($F52:$N52,0,AN$174))/(INDEX($F$4:$N$4,0,AN$174+1)-INDEX($F$4:$N$4,0,AN$174))+AM179)))</f>
        <v>16.059353576850263</v>
      </c>
      <c r="AO179" s="186" cm="1">
        <f t="array" ref="AO179">IF(AO$174=-1,AP179,IF(AO$174=99,AN179,IF(AO$174=0,INDEX($F52:$N52,0,AO$172),(INDEX($F52:$N52,0,AO$174+1)-INDEX($F52:$N52,0,AO$174))/(INDEX($F$4:$N$4,0,AO$174+1)-INDEX($F$4:$N$4,0,AO$174))+AN179)))</f>
        <v>17.717965951005976</v>
      </c>
      <c r="AP179" s="186" cm="1">
        <f t="array" ref="AP179">IF(AP$174=-1,AQ179,IF(AP$174=99,AO179,IF(AP$174=0,INDEX($F52:$N52,0,AP$172),(INDEX($F52:$N52,0,AP$174+1)-INDEX($F52:$N52,0,AP$174))/(INDEX($F$4:$N$4,0,AP$174+1)-INDEX($F$4:$N$4,0,AP$174))+AO179)))</f>
        <v>17.717965951005976</v>
      </c>
      <c r="AQ179" s="186" cm="1">
        <f t="array" ref="AQ179">IF(AQ$174=-1,AR179,IF(AQ$174=99,AP179,IF(AQ$174=0,INDEX($F52:$N52,0,AQ$172),(INDEX($F52:$N52,0,AQ$174+1)-INDEX($F52:$N52,0,AQ$174))/(INDEX($F$4:$N$4,0,AQ$174+1)-INDEX($F$4:$N$4,0,AQ$174))+AP179)))</f>
        <v>17.717965951005976</v>
      </c>
      <c r="AZ179" s="186"/>
      <c r="BA179" s="186"/>
      <c r="BB179" s="186"/>
      <c r="BC179" s="186"/>
      <c r="BD179" s="186"/>
      <c r="BE179" s="186"/>
    </row>
    <row r="180" spans="1:57">
      <c r="A180" s="185" t="s">
        <v>16</v>
      </c>
      <c r="B180" s="22" t="str">
        <f t="shared" si="241"/>
        <v/>
      </c>
      <c r="C180" s="23" t="str">
        <f t="shared" si="242"/>
        <v/>
      </c>
      <c r="D180" s="57"/>
      <c r="E180" s="23" t="str">
        <f t="shared" si="243"/>
        <v/>
      </c>
      <c r="F180" s="23" t="str">
        <f t="shared" si="243"/>
        <v/>
      </c>
      <c r="G180" s="23" t="str">
        <f t="shared" si="243"/>
        <v/>
      </c>
      <c r="H180" s="23"/>
      <c r="I180" s="23" t="str">
        <f t="shared" si="243"/>
        <v/>
      </c>
      <c r="J180" s="133" t="str">
        <f t="shared" si="245"/>
        <v>TFHCV4</v>
      </c>
      <c r="K180" s="186">
        <f t="shared" si="246"/>
        <v>4.515932780515814</v>
      </c>
      <c r="L180" s="186" cm="1">
        <f t="array" ref="L180">IF(L$174=-1,M180,IF(L$174=99,K180,IF(L$174=0,INDEX($F53:$N53,0,L$172),(INDEX($F53:$N53,0,L$174+1)-INDEX($F53:$N53,0,L$174))/(INDEX($F$4:$N$4,0,L$174+1)-INDEX($F$4:$N$4,0,L$174))+K180)))</f>
        <v>4.5969057450114237</v>
      </c>
      <c r="M180" s="186" cm="1">
        <f t="array" ref="M180">IF(M$174=-1,N180,IF(M$174=99,L180,IF(M$174=0,INDEX($F53:$N53,0,M$172),(INDEX($F53:$N53,0,M$174+1)-INDEX($F53:$N53,0,M$174))/(INDEX($F$4:$N$4,0,M$174+1)-INDEX($F$4:$N$4,0,M$174))+L180)))</f>
        <v>4.6778787095070333</v>
      </c>
      <c r="N180" s="186" cm="1">
        <f t="array" ref="N180">IF(N$174=-1,O180,IF(N$174=99,M180,IF(N$174=0,INDEX($F53:$N53,0,N$172),(INDEX($F53:$N53,0,N$174+1)-INDEX($F53:$N53,0,N$174))/(INDEX($F$4:$N$4,0,N$174+1)-INDEX($F$4:$N$4,0,N$174))+M180)))</f>
        <v>4.758851674002643</v>
      </c>
      <c r="O180" s="186" cm="1">
        <f t="array" ref="O180">IF(O$174=-1,P180,IF(O$174=99,N180,IF(O$174=0,INDEX($F53:$N53,0,O$172),(INDEX($F53:$N53,0,O$174+1)-INDEX($F53:$N53,0,O$174))/(INDEX($F$4:$N$4,0,O$174+1)-INDEX($F$4:$N$4,0,O$174))+N180)))</f>
        <v>4.8026075272366153</v>
      </c>
      <c r="P180" s="186" cm="1">
        <f t="array" ref="P180">IF(P$174=-1,Q180,IF(P$174=99,O180,IF(P$174=0,INDEX($F53:$N53,0,P$172),(INDEX($F53:$N53,0,P$174+1)-INDEX($F53:$N53,0,P$174))/(INDEX($F$4:$N$4,0,P$174+1)-INDEX($F$4:$N$4,0,P$174))+O180)))</f>
        <v>4.8463633804705877</v>
      </c>
      <c r="Q180" s="186" cm="1">
        <f t="array" ref="Q180">IF(Q$174=-1,R180,IF(Q$174=99,P180,IF(Q$174=0,INDEX($F53:$N53,0,Q$172),(INDEX($F53:$N53,0,Q$174+1)-INDEX($F53:$N53,0,Q$174))/(INDEX($F$4:$N$4,0,Q$174+1)-INDEX($F$4:$N$4,0,Q$174))+P180)))</f>
        <v>4.8765259933129812</v>
      </c>
      <c r="R180" s="186" cm="1">
        <f t="array" ref="R180">IF(R$174=-1,S180,IF(R$174=99,Q180,IF(R$174=0,INDEX($F53:$N53,0,R$172),(INDEX($F53:$N53,0,R$174+1)-INDEX($F53:$N53,0,R$174))/(INDEX($F$4:$N$4,0,R$174+1)-INDEX($F$4:$N$4,0,R$174))+Q180)))</f>
        <v>4.9066886061553756</v>
      </c>
      <c r="S180" s="186" cm="1">
        <f t="array" ref="S180">IF(S$174=-1,T180,IF(S$174=99,R180,IF(S$174=0,INDEX($F53:$N53,0,S$172),(INDEX($F53:$N53,0,S$174+1)-INDEX($F53:$N53,0,S$174))/(INDEX($F$4:$N$4,0,S$174+1)-INDEX($F$4:$N$4,0,S$174))+R180)))</f>
        <v>4.6238739715088801</v>
      </c>
      <c r="T180" s="186" cm="1">
        <f t="array" ref="T180">IF(T$174=-1,U180,IF(T$174=99,S180,IF(T$174=0,INDEX($F53:$N53,0,T$172),(INDEX($F53:$N53,0,T$174+1)-INDEX($F53:$N53,0,T$174))/(INDEX($F$4:$N$4,0,T$174+1)-INDEX($F$4:$N$4,0,T$174))+S180)))</f>
        <v>4.7380084839435552</v>
      </c>
      <c r="U180" s="186" cm="1">
        <f t="array" ref="U180">IF(U$174=-1,V180,IF(U$174=99,T180,IF(U$174=0,INDEX($F53:$N53,0,U$172),(INDEX($F53:$N53,0,U$174+1)-INDEX($F53:$N53,0,U$174))/(INDEX($F$4:$N$4,0,U$174+1)-INDEX($F$4:$N$4,0,U$174))+T180)))</f>
        <v>4.7394597883748872</v>
      </c>
      <c r="V180" s="186" cm="1">
        <f t="array" ref="V180">IF(V$174=-1,W180,IF(V$174=99,U180,IF(V$174=0,INDEX($F53:$N53,0,V$172),(INDEX($F53:$N53,0,V$174+1)-INDEX($F53:$N53,0,V$174))/(INDEX($F$4:$N$4,0,V$174+1)-INDEX($F$4:$N$4,0,V$174))+U180)))</f>
        <v>4.7409110928062193</v>
      </c>
      <c r="W180" s="186" cm="1">
        <f t="array" ref="W180">IF(W$174=-1,X180,IF(W$174=99,V180,IF(W$174=0,INDEX($F53:$N53,0,W$172),(INDEX($F53:$N53,0,W$174+1)-INDEX($F53:$N53,0,W$174))/(INDEX($F$4:$N$4,0,W$174+1)-INDEX($F$4:$N$4,0,W$174))+V180)))</f>
        <v>4.7423623972375513</v>
      </c>
      <c r="X180" s="186" cm="1">
        <f t="array" ref="X180">IF(X$174=-1,Y180,IF(X$174=99,W180,IF(X$174=0,INDEX($F53:$N53,0,X$172),(INDEX($F53:$N53,0,X$174+1)-INDEX($F53:$N53,0,X$174))/(INDEX($F$4:$N$4,0,X$174+1)-INDEX($F$4:$N$4,0,X$174))+W180)))</f>
        <v>4.7438137016688833</v>
      </c>
      <c r="Y180" s="186" cm="1">
        <f t="array" ref="Y180">IF(Y$174=-1,Z180,IF(Y$174=99,X180,IF(Y$174=0,INDEX($F53:$N53,0,Y$172),(INDEX($F53:$N53,0,Y$174+1)-INDEX($F53:$N53,0,Y$174))/(INDEX($F$4:$N$4,0,Y$174+1)-INDEX($F$4:$N$4,0,Y$174))+X180)))</f>
        <v>4.7452650061002153</v>
      </c>
      <c r="Z180" s="186" cm="1">
        <f t="array" ref="Z180">IF(Z$174=-1,AA180,IF(Z$174=99,Y180,IF(Z$174=0,INDEX($F53:$N53,0,Z$172),(INDEX($F53:$N53,0,Z$174+1)-INDEX($F53:$N53,0,Z$174))/(INDEX($F$4:$N$4,0,Z$174+1)-INDEX($F$4:$N$4,0,Z$174))+Y180)))</f>
        <v>4.7467163105315473</v>
      </c>
      <c r="AA180" s="186" cm="1">
        <f t="array" ref="AA180">IF(AA$174=-1,AB180,IF(AA$174=99,Z180,IF(AA$174=0,INDEX($F53:$N53,0,AA$172),(INDEX($F53:$N53,0,AA$174+1)-INDEX($F53:$N53,0,AA$174))/(INDEX($F$4:$N$4,0,AA$174+1)-INDEX($F$4:$N$4,0,AA$174))+Z180)))</f>
        <v>4.7481676149628793</v>
      </c>
      <c r="AB180" s="186" cm="1">
        <f t="array" ref="AB180">IF(AB$174=-1,AC180,IF(AB$174=99,AA180,IF(AB$174=0,INDEX($F53:$N53,0,AB$172),(INDEX($F53:$N53,0,AB$174+1)-INDEX($F53:$N53,0,AB$174))/(INDEX($F$4:$N$4,0,AB$174+1)-INDEX($F$4:$N$4,0,AB$174))+AA180)))</f>
        <v>4.7496189193942113</v>
      </c>
      <c r="AC180" s="186" cm="1">
        <f t="array" ref="AC180">IF(AC$174=-1,AD180,IF(AC$174=99,AB180,IF(AC$174=0,INDEX($F53:$N53,0,AC$172),(INDEX($F53:$N53,0,AC$174+1)-INDEX($F53:$N53,0,AC$174))/(INDEX($F$4:$N$4,0,AC$174+1)-INDEX($F$4:$N$4,0,AC$174))+AB180)))</f>
        <v>4.7510702238255469</v>
      </c>
      <c r="AD180" s="186" cm="1">
        <f t="array" ref="AD180">IF(AD$174=-1,AE180,IF(AD$174=99,AC180,IF(AD$174=0,INDEX($F53:$N53,0,AD$172),(INDEX($F53:$N53,0,AD$174+1)-INDEX($F53:$N53,0,AD$174))/(INDEX($F$4:$N$4,0,AD$174+1)-INDEX($F$4:$N$4,0,AD$174))+AC180)))</f>
        <v>4.8040221970014301</v>
      </c>
      <c r="AE180" s="186" cm="1">
        <f t="array" ref="AE180">IF(AE$174=-1,AF180,IF(AE$174=99,AD180,IF(AE$174=0,INDEX($F53:$N53,0,AE$172),(INDEX($F53:$N53,0,AE$174+1)-INDEX($F53:$N53,0,AE$174))/(INDEX($F$4:$N$4,0,AE$174+1)-INDEX($F$4:$N$4,0,AE$174))+AD180)))</f>
        <v>4.8569741701773133</v>
      </c>
      <c r="AF180" s="186" cm="1">
        <f t="array" ref="AF180">IF(AF$174=-1,AG180,IF(AF$174=99,AE180,IF(AF$174=0,INDEX($F53:$N53,0,AF$172),(INDEX($F53:$N53,0,AF$174+1)-INDEX($F53:$N53,0,AF$174))/(INDEX($F$4:$N$4,0,AF$174+1)-INDEX($F$4:$N$4,0,AF$174))+AE180)))</f>
        <v>4.9099261433531964</v>
      </c>
      <c r="AG180" s="186" cm="1">
        <f t="array" ref="AG180">IF(AG$174=-1,AH180,IF(AG$174=99,AF180,IF(AG$174=0,INDEX($F53:$N53,0,AG$172),(INDEX($F53:$N53,0,AG$174+1)-INDEX($F53:$N53,0,AG$174))/(INDEX($F$4:$N$4,0,AG$174+1)-INDEX($F$4:$N$4,0,AG$174))+AF180)))</f>
        <v>4.9628781165290796</v>
      </c>
      <c r="AH180" s="186" cm="1">
        <f t="array" ref="AH180">IF(AH$174=-1,AI180,IF(AH$174=99,AG180,IF(AH$174=0,INDEX($F53:$N53,0,AH$172),(INDEX($F53:$N53,0,AH$174+1)-INDEX($F53:$N53,0,AH$174))/(INDEX($F$4:$N$4,0,AH$174+1)-INDEX($F$4:$N$4,0,AH$174))+AG180)))</f>
        <v>5.0158300897049628</v>
      </c>
      <c r="AI180" s="186" cm="1">
        <f t="array" ref="AI180">IF(AI$174=-1,AJ180,IF(AI$174=99,AH180,IF(AI$174=0,INDEX($F53:$N53,0,AI$172),(INDEX($F53:$N53,0,AI$174+1)-INDEX($F53:$N53,0,AI$174))/(INDEX($F$4:$N$4,0,AI$174+1)-INDEX($F$4:$N$4,0,AI$174))+AH180)))</f>
        <v>5.068782062880846</v>
      </c>
      <c r="AJ180" s="186" cm="1">
        <f t="array" ref="AJ180">IF(AJ$174=-1,AK180,IF(AJ$174=99,AI180,IF(AJ$174=0,INDEX($F53:$N53,0,AJ$172),(INDEX($F53:$N53,0,AJ$174+1)-INDEX($F53:$N53,0,AJ$174))/(INDEX($F$4:$N$4,0,AJ$174+1)-INDEX($F$4:$N$4,0,AJ$174))+AI180)))</f>
        <v>5.1217340360567292</v>
      </c>
      <c r="AK180" s="186" cm="1">
        <f t="array" ref="AK180">IF(AK$174=-1,AL180,IF(AK$174=99,AJ180,IF(AK$174=0,INDEX($F53:$N53,0,AK$172),(INDEX($F53:$N53,0,AK$174+1)-INDEX($F53:$N53,0,AK$174))/(INDEX($F$4:$N$4,0,AK$174+1)-INDEX($F$4:$N$4,0,AK$174))+AJ180)))</f>
        <v>5.1746860092326123</v>
      </c>
      <c r="AL180" s="186" cm="1">
        <f t="array" ref="AL180">IF(AL$174=-1,AM180,IF(AL$174=99,AK180,IF(AL$174=0,INDEX($F53:$N53,0,AL$172),(INDEX($F53:$N53,0,AL$174+1)-INDEX($F53:$N53,0,AL$174))/(INDEX($F$4:$N$4,0,AL$174+1)-INDEX($F$4:$N$4,0,AL$174))+AK180)))</f>
        <v>5.2276379824084955</v>
      </c>
      <c r="AM180" s="186" cm="1">
        <f t="array" ref="AM180">IF(AM$174=-1,AN180,IF(AM$174=99,AL180,IF(AM$174=0,INDEX($F53:$N53,0,AM$172),(INDEX($F53:$N53,0,AM$174+1)-INDEX($F53:$N53,0,AM$174))/(INDEX($F$4:$N$4,0,AM$174+1)-INDEX($F$4:$N$4,0,AM$174))+AL180)))</f>
        <v>5.2805899555843743</v>
      </c>
      <c r="AN180" s="186" cm="1">
        <f t="array" ref="AN180">IF(AN$174=-1,AO180,IF(AN$174=99,AM180,IF(AN$174=0,INDEX($F53:$N53,0,AN$172),(INDEX($F53:$N53,0,AN$174+1)-INDEX($F53:$N53,0,AN$174))/(INDEX($F$4:$N$4,0,AN$174+1)-INDEX($F$4:$N$4,0,AN$174))+AM180)))</f>
        <v>5.3418912113159331</v>
      </c>
      <c r="AO180" s="186" cm="1">
        <f t="array" ref="AO180">IF(AO$174=-1,AP180,IF(AO$174=99,AN180,IF(AO$174=0,INDEX($F53:$N53,0,AO$172),(INDEX($F53:$N53,0,AO$174+1)-INDEX($F53:$N53,0,AO$174))/(INDEX($F$4:$N$4,0,AO$174+1)-INDEX($F$4:$N$4,0,AO$174))+AN180)))</f>
        <v>5.8936025128999665</v>
      </c>
      <c r="AP180" s="186" cm="1">
        <f t="array" ref="AP180">IF(AP$174=-1,AQ180,IF(AP$174=99,AO180,IF(AP$174=0,INDEX($F53:$N53,0,AP$172),(INDEX($F53:$N53,0,AP$174+1)-INDEX($F53:$N53,0,AP$174))/(INDEX($F$4:$N$4,0,AP$174+1)-INDEX($F$4:$N$4,0,AP$174))+AO180)))</f>
        <v>5.8936025128999665</v>
      </c>
      <c r="AQ180" s="186" cm="1">
        <f t="array" ref="AQ180">IF(AQ$174=-1,AR180,IF(AQ$174=99,AP180,IF(AQ$174=0,INDEX($F53:$N53,0,AQ$172),(INDEX($F53:$N53,0,AQ$174+1)-INDEX($F53:$N53,0,AQ$174))/(INDEX($F$4:$N$4,0,AQ$174+1)-INDEX($F$4:$N$4,0,AQ$174))+AP180)))</f>
        <v>5.8936025128999665</v>
      </c>
      <c r="AZ180" s="186"/>
      <c r="BA180" s="186"/>
      <c r="BB180" s="186"/>
      <c r="BC180" s="186"/>
      <c r="BD180" s="186"/>
      <c r="BE180" s="186"/>
    </row>
    <row r="181" spans="1:57">
      <c r="A181" s="185" t="s">
        <v>16</v>
      </c>
      <c r="B181" s="22" t="str">
        <f t="shared" si="241"/>
        <v/>
      </c>
      <c r="C181" s="23" t="str">
        <f t="shared" si="242"/>
        <v/>
      </c>
      <c r="D181" s="57"/>
      <c r="E181" s="23" t="str">
        <f t="shared" si="243"/>
        <v/>
      </c>
      <c r="F181" s="23" t="str">
        <f t="shared" si="243"/>
        <v/>
      </c>
      <c r="G181" s="23" t="str">
        <f t="shared" si="243"/>
        <v/>
      </c>
      <c r="H181" s="23"/>
      <c r="I181" s="23" t="str">
        <f t="shared" si="243"/>
        <v/>
      </c>
      <c r="J181" s="133" t="str">
        <f t="shared" si="245"/>
        <v>TFHCV5</v>
      </c>
      <c r="K181" s="186">
        <f t="shared" si="246"/>
        <v>2.9750185434856067</v>
      </c>
      <c r="L181" s="186" cm="1">
        <f t="array" ref="L181">IF(L$174=-1,M181,IF(L$174=99,K181,IF(L$174=0,INDEX($F54:$N54,0,L$172),(INDEX($F54:$N54,0,L$174+1)-INDEX($F54:$N54,0,L$174))/(INDEX($F$4:$N$4,0,L$174+1)-INDEX($F$4:$N$4,0,L$174))+K181)))</f>
        <v>3.0283621344121139</v>
      </c>
      <c r="M181" s="186" cm="1">
        <f t="array" ref="M181">IF(M$174=-1,N181,IF(M$174=99,L181,IF(M$174=0,INDEX($F54:$N54,0,M$172),(INDEX($F54:$N54,0,M$174+1)-INDEX($F54:$N54,0,M$174))/(INDEX($F$4:$N$4,0,M$174+1)-INDEX($F$4:$N$4,0,M$174))+L181)))</f>
        <v>3.0817057253386211</v>
      </c>
      <c r="N181" s="186" cm="1">
        <f t="array" ref="N181">IF(N$174=-1,O181,IF(N$174=99,M181,IF(N$174=0,INDEX($F54:$N54,0,N$172),(INDEX($F54:$N54,0,N$174+1)-INDEX($F54:$N54,0,N$174))/(INDEX($F$4:$N$4,0,N$174+1)-INDEX($F$4:$N$4,0,N$174))+M181)))</f>
        <v>3.1350493162651287</v>
      </c>
      <c r="O181" s="186" cm="1">
        <f t="array" ref="O181">IF(O$174=-1,P181,IF(O$174=99,N181,IF(O$174=0,INDEX($F54:$N54,0,O$172),(INDEX($F54:$N54,0,O$174+1)-INDEX($F54:$N54,0,O$174))/(INDEX($F$4:$N$4,0,O$174+1)-INDEX($F$4:$N$4,0,O$174))+N181)))</f>
        <v>3.1638749168849487</v>
      </c>
      <c r="P181" s="186" cm="1">
        <f t="array" ref="P181">IF(P$174=-1,Q181,IF(P$174=99,O181,IF(P$174=0,INDEX($F54:$N54,0,P$172),(INDEX($F54:$N54,0,P$174+1)-INDEX($F54:$N54,0,P$174))/(INDEX($F$4:$N$4,0,P$174+1)-INDEX($F$4:$N$4,0,P$174))+O181)))</f>
        <v>3.1927005175047687</v>
      </c>
      <c r="Q181" s="186" cm="1">
        <f t="array" ref="Q181">IF(Q$174=-1,R181,IF(Q$174=99,P181,IF(Q$174=0,INDEX($F54:$N54,0,Q$172),(INDEX($F54:$N54,0,Q$174+1)-INDEX($F54:$N54,0,Q$174))/(INDEX($F$4:$N$4,0,Q$174+1)-INDEX($F$4:$N$4,0,Q$174))+P181)))</f>
        <v>3.2125711260561762</v>
      </c>
      <c r="R181" s="186" cm="1">
        <f t="array" ref="R181">IF(R$174=-1,S181,IF(R$174=99,Q181,IF(R$174=0,INDEX($F54:$N54,0,R$172),(INDEX($F54:$N54,0,R$174+1)-INDEX($F54:$N54,0,R$174))/(INDEX($F$4:$N$4,0,R$174+1)-INDEX($F$4:$N$4,0,R$174))+Q181)))</f>
        <v>3.2324417346075838</v>
      </c>
      <c r="S181" s="186" cm="1">
        <f t="array" ref="S181">IF(S$174=-1,T181,IF(S$174=99,R181,IF(S$174=0,INDEX($F54:$N54,0,S$172),(INDEX($F54:$N54,0,S$174+1)-INDEX($F54:$N54,0,S$174))/(INDEX($F$4:$N$4,0,S$174+1)-INDEX($F$4:$N$4,0,S$174))+R181)))</f>
        <v>3.0461283363939087</v>
      </c>
      <c r="T181" s="186" cm="1">
        <f t="array" ref="T181">IF(T$174=-1,U181,IF(T$174=99,S181,IF(T$174=0,INDEX($F54:$N54,0,T$172),(INDEX($F54:$N54,0,T$174+1)-INDEX($F54:$N54,0,T$174))/(INDEX($F$4:$N$4,0,T$174+1)-INDEX($F$4:$N$4,0,T$174))+S181)))</f>
        <v>3.1213181825337495</v>
      </c>
      <c r="U181" s="186" cm="1">
        <f t="array" ref="U181">IF(U$174=-1,V181,IF(U$174=99,T181,IF(U$174=0,INDEX($F54:$N54,0,U$172),(INDEX($F54:$N54,0,U$174+1)-INDEX($F54:$N54,0,U$174))/(INDEX($F$4:$N$4,0,U$174+1)-INDEX($F$4:$N$4,0,U$174))+T181)))</f>
        <v>3.1222742768348173</v>
      </c>
      <c r="V181" s="186" cm="1">
        <f t="array" ref="V181">IF(V$174=-1,W181,IF(V$174=99,U181,IF(V$174=0,INDEX($F54:$N54,0,V$172),(INDEX($F54:$N54,0,V$174+1)-INDEX($F54:$N54,0,V$174))/(INDEX($F$4:$N$4,0,V$174+1)-INDEX($F$4:$N$4,0,V$174))+U181)))</f>
        <v>3.1232303711358851</v>
      </c>
      <c r="W181" s="186" cm="1">
        <f t="array" ref="W181">IF(W$174=-1,X181,IF(W$174=99,V181,IF(W$174=0,INDEX($F54:$N54,0,W$172),(INDEX($F54:$N54,0,W$174+1)-INDEX($F54:$N54,0,W$174))/(INDEX($F$4:$N$4,0,W$174+1)-INDEX($F$4:$N$4,0,W$174))+V181)))</f>
        <v>3.1241864654369529</v>
      </c>
      <c r="X181" s="186" cm="1">
        <f t="array" ref="X181">IF(X$174=-1,Y181,IF(X$174=99,W181,IF(X$174=0,INDEX($F54:$N54,0,X$172),(INDEX($F54:$N54,0,X$174+1)-INDEX($F54:$N54,0,X$174))/(INDEX($F$4:$N$4,0,X$174+1)-INDEX($F$4:$N$4,0,X$174))+W181)))</f>
        <v>3.1251425597380207</v>
      </c>
      <c r="Y181" s="186" cm="1">
        <f t="array" ref="Y181">IF(Y$174=-1,Z181,IF(Y$174=99,X181,IF(Y$174=0,INDEX($F54:$N54,0,Y$172),(INDEX($F54:$N54,0,Y$174+1)-INDEX($F54:$N54,0,Y$174))/(INDEX($F$4:$N$4,0,Y$174+1)-INDEX($F$4:$N$4,0,Y$174))+X181)))</f>
        <v>3.1260986540390885</v>
      </c>
      <c r="Z181" s="186" cm="1">
        <f t="array" ref="Z181">IF(Z$174=-1,AA181,IF(Z$174=99,Y181,IF(Z$174=0,INDEX($F54:$N54,0,Z$172),(INDEX($F54:$N54,0,Z$174+1)-INDEX($F54:$N54,0,Z$174))/(INDEX($F$4:$N$4,0,Z$174+1)-INDEX($F$4:$N$4,0,Z$174))+Y181)))</f>
        <v>3.1270547483401563</v>
      </c>
      <c r="AA181" s="186" cm="1">
        <f t="array" ref="AA181">IF(AA$174=-1,AB181,IF(AA$174=99,Z181,IF(AA$174=0,INDEX($F54:$N54,0,AA$172),(INDEX($F54:$N54,0,AA$174+1)-INDEX($F54:$N54,0,AA$174))/(INDEX($F$4:$N$4,0,AA$174+1)-INDEX($F$4:$N$4,0,AA$174))+Z181)))</f>
        <v>3.1280108426412241</v>
      </c>
      <c r="AB181" s="186" cm="1">
        <f t="array" ref="AB181">IF(AB$174=-1,AC181,IF(AB$174=99,AA181,IF(AB$174=0,INDEX($F54:$N54,0,AB$172),(INDEX($F54:$N54,0,AB$174+1)-INDEX($F54:$N54,0,AB$174))/(INDEX($F$4:$N$4,0,AB$174+1)-INDEX($F$4:$N$4,0,AB$174))+AA181)))</f>
        <v>3.1289669369422919</v>
      </c>
      <c r="AC181" s="186" cm="1">
        <f t="array" ref="AC181">IF(AC$174=-1,AD181,IF(AC$174=99,AB181,IF(AC$174=0,INDEX($F54:$N54,0,AC$172),(INDEX($F54:$N54,0,AC$174+1)-INDEX($F54:$N54,0,AC$174))/(INDEX($F$4:$N$4,0,AC$174+1)-INDEX($F$4:$N$4,0,AC$174))+AB181)))</f>
        <v>3.1299230312433606</v>
      </c>
      <c r="AD181" s="186" cm="1">
        <f t="array" ref="AD181">IF(AD$174=-1,AE181,IF(AD$174=99,AC181,IF(AD$174=0,INDEX($F54:$N54,0,AD$172),(INDEX($F54:$N54,0,AD$174+1)-INDEX($F54:$N54,0,AD$174))/(INDEX($F$4:$N$4,0,AD$174+1)-INDEX($F$4:$N$4,0,AD$174))+AC181)))</f>
        <v>3.1648068769002506</v>
      </c>
      <c r="AE181" s="186" cm="1">
        <f t="array" ref="AE181">IF(AE$174=-1,AF181,IF(AE$174=99,AD181,IF(AE$174=0,INDEX($F54:$N54,0,AE$172),(INDEX($F54:$N54,0,AE$174+1)-INDEX($F54:$N54,0,AE$174))/(INDEX($F$4:$N$4,0,AE$174+1)-INDEX($F$4:$N$4,0,AE$174))+AD181)))</f>
        <v>3.1996907225571407</v>
      </c>
      <c r="AF181" s="186" cm="1">
        <f t="array" ref="AF181">IF(AF$174=-1,AG181,IF(AF$174=99,AE181,IF(AF$174=0,INDEX($F54:$N54,0,AF$172),(INDEX($F54:$N54,0,AF$174+1)-INDEX($F54:$N54,0,AF$174))/(INDEX($F$4:$N$4,0,AF$174+1)-INDEX($F$4:$N$4,0,AF$174))+AE181)))</f>
        <v>3.2345745682140308</v>
      </c>
      <c r="AG181" s="186" cm="1">
        <f t="array" ref="AG181">IF(AG$174=-1,AH181,IF(AG$174=99,AF181,IF(AG$174=0,INDEX($F54:$N54,0,AG$172),(INDEX($F54:$N54,0,AG$174+1)-INDEX($F54:$N54,0,AG$174))/(INDEX($F$4:$N$4,0,AG$174+1)-INDEX($F$4:$N$4,0,AG$174))+AF181)))</f>
        <v>3.2694584138709208</v>
      </c>
      <c r="AH181" s="186" cm="1">
        <f t="array" ref="AH181">IF(AH$174=-1,AI181,IF(AH$174=99,AG181,IF(AH$174=0,INDEX($F54:$N54,0,AH$172),(INDEX($F54:$N54,0,AH$174+1)-INDEX($F54:$N54,0,AH$174))/(INDEX($F$4:$N$4,0,AH$174+1)-INDEX($F$4:$N$4,0,AH$174))+AG181)))</f>
        <v>3.3043422595278109</v>
      </c>
      <c r="AI181" s="186" cm="1">
        <f t="array" ref="AI181">IF(AI$174=-1,AJ181,IF(AI$174=99,AH181,IF(AI$174=0,INDEX($F54:$N54,0,AI$172),(INDEX($F54:$N54,0,AI$174+1)-INDEX($F54:$N54,0,AI$174))/(INDEX($F$4:$N$4,0,AI$174+1)-INDEX($F$4:$N$4,0,AI$174))+AH181)))</f>
        <v>3.339226105184701</v>
      </c>
      <c r="AJ181" s="186" cm="1">
        <f t="array" ref="AJ181">IF(AJ$174=-1,AK181,IF(AJ$174=99,AI181,IF(AJ$174=0,INDEX($F54:$N54,0,AJ$172),(INDEX($F54:$N54,0,AJ$174+1)-INDEX($F54:$N54,0,AJ$174))/(INDEX($F$4:$N$4,0,AJ$174+1)-INDEX($F$4:$N$4,0,AJ$174))+AI181)))</f>
        <v>3.374109950841591</v>
      </c>
      <c r="AK181" s="186" cm="1">
        <f t="array" ref="AK181">IF(AK$174=-1,AL181,IF(AK$174=99,AJ181,IF(AK$174=0,INDEX($F54:$N54,0,AK$172),(INDEX($F54:$N54,0,AK$174+1)-INDEX($F54:$N54,0,AK$174))/(INDEX($F$4:$N$4,0,AK$174+1)-INDEX($F$4:$N$4,0,AK$174))+AJ181)))</f>
        <v>3.4089937964984811</v>
      </c>
      <c r="AL181" s="186" cm="1">
        <f t="array" ref="AL181">IF(AL$174=-1,AM181,IF(AL$174=99,AK181,IF(AL$174=0,INDEX($F54:$N54,0,AL$172),(INDEX($F54:$N54,0,AL$174+1)-INDEX($F54:$N54,0,AL$174))/(INDEX($F$4:$N$4,0,AL$174+1)-INDEX($F$4:$N$4,0,AL$174))+AK181)))</f>
        <v>3.4438776421553712</v>
      </c>
      <c r="AM181" s="186" cm="1">
        <f t="array" ref="AM181">IF(AM$174=-1,AN181,IF(AM$174=99,AL181,IF(AM$174=0,INDEX($F54:$N54,0,AM$172),(INDEX($F54:$N54,0,AM$174+1)-INDEX($F54:$N54,0,AM$174))/(INDEX($F$4:$N$4,0,AM$174+1)-INDEX($F$4:$N$4,0,AM$174))+AL181)))</f>
        <v>3.4787614878122599</v>
      </c>
      <c r="AN181" s="186" cm="1">
        <f t="array" ref="AN181">IF(AN$174=-1,AO181,IF(AN$174=99,AM181,IF(AN$174=0,INDEX($F54:$N54,0,AN$172),(INDEX($F54:$N54,0,AN$174+1)-INDEX($F54:$N54,0,AN$174))/(INDEX($F$4:$N$4,0,AN$174+1)-INDEX($F$4:$N$4,0,AN$174))+AM181)))</f>
        <v>3.5191456966577048</v>
      </c>
      <c r="AO181" s="186" cm="1">
        <f t="array" ref="AO181">IF(AO$174=-1,AP181,IF(AO$174=99,AN181,IF(AO$174=0,INDEX($F54:$N54,0,AO$172),(INDEX($F54:$N54,0,AO$174+1)-INDEX($F54:$N54,0,AO$174))/(INDEX($F$4:$N$4,0,AO$174+1)-INDEX($F$4:$N$4,0,AO$174))+AN181)))</f>
        <v>3.8826035762667108</v>
      </c>
      <c r="AP181" s="186" cm="1">
        <f t="array" ref="AP181">IF(AP$174=-1,AQ181,IF(AP$174=99,AO181,IF(AP$174=0,INDEX($F54:$N54,0,AP$172),(INDEX($F54:$N54,0,AP$174+1)-INDEX($F54:$N54,0,AP$174))/(INDEX($F$4:$N$4,0,AP$174+1)-INDEX($F$4:$N$4,0,AP$174))+AO181)))</f>
        <v>3.8826035762667108</v>
      </c>
      <c r="AQ181" s="186" cm="1">
        <f t="array" ref="AQ181">IF(AQ$174=-1,AR181,IF(AQ$174=99,AP181,IF(AQ$174=0,INDEX($F54:$N54,0,AQ$172),(INDEX($F54:$N54,0,AQ$174+1)-INDEX($F54:$N54,0,AQ$174))/(INDEX($F$4:$N$4,0,AQ$174+1)-INDEX($F$4:$N$4,0,AQ$174))+AP181)))</f>
        <v>3.8826035762667108</v>
      </c>
      <c r="AZ181" s="186"/>
      <c r="BA181" s="186"/>
      <c r="BB181" s="186"/>
      <c r="BC181" s="186"/>
      <c r="BD181" s="186"/>
      <c r="BE181" s="186"/>
    </row>
    <row r="182" spans="1:57">
      <c r="A182" s="185" t="s">
        <v>16</v>
      </c>
      <c r="B182" s="22" t="str">
        <f t="shared" si="241"/>
        <v/>
      </c>
      <c r="C182" s="23" t="str">
        <f t="shared" si="242"/>
        <v/>
      </c>
      <c r="D182" s="57"/>
      <c r="E182" s="23" t="str">
        <f t="shared" si="243"/>
        <v/>
      </c>
      <c r="F182" s="23" t="str">
        <f t="shared" si="243"/>
        <v/>
      </c>
      <c r="G182" s="23" t="str">
        <f t="shared" si="243"/>
        <v/>
      </c>
      <c r="H182" s="23"/>
      <c r="I182" s="23" t="str">
        <f t="shared" si="243"/>
        <v/>
      </c>
      <c r="J182" s="133" t="str">
        <f t="shared" si="245"/>
        <v>TFHCV6</v>
      </c>
      <c r="K182" s="186">
        <f t="shared" si="246"/>
        <v>98.309314568087203</v>
      </c>
      <c r="L182" s="186" cm="1">
        <f t="array" ref="L182">IF(L$174=-1,M182,IF(L$174=99,K182,IF(L$174=0,INDEX($F55:$N55,0,L$172),(INDEX($F55:$N55,0,L$174+1)-INDEX($F55:$N55,0,L$174))/(INDEX($F$4:$N$4,0,L$174+1)-INDEX($F$4:$N$4,0,L$174))+K182)))</f>
        <v>100.07205042466481</v>
      </c>
      <c r="M182" s="186" cm="1">
        <f t="array" ref="M182">IF(M$174=-1,N182,IF(M$174=99,L182,IF(M$174=0,INDEX($F55:$N55,0,M$172),(INDEX($F55:$N55,0,M$174+1)-INDEX($F55:$N55,0,M$174))/(INDEX($F$4:$N$4,0,M$174+1)-INDEX($F$4:$N$4,0,M$174))+L182)))</f>
        <v>101.83478628124242</v>
      </c>
      <c r="N182" s="186" cm="1">
        <f t="array" ref="N182">IF(N$174=-1,O182,IF(N$174=99,M182,IF(N$174=0,INDEX($F55:$N55,0,N$172),(INDEX($F55:$N55,0,N$174+1)-INDEX($F55:$N55,0,N$174))/(INDEX($F$4:$N$4,0,N$174+1)-INDEX($F$4:$N$4,0,N$174))+M182)))</f>
        <v>103.59752213782002</v>
      </c>
      <c r="O182" s="186" cm="1">
        <f t="array" ref="O182">IF(O$174=-1,P182,IF(O$174=99,N182,IF(O$174=0,INDEX($F55:$N55,0,O$172),(INDEX($F55:$N55,0,O$174+1)-INDEX($F55:$N55,0,O$174))/(INDEX($F$4:$N$4,0,O$174+1)-INDEX($F$4:$N$4,0,O$174))+N182)))</f>
        <v>104.55006243211605</v>
      </c>
      <c r="P182" s="186" cm="1">
        <f t="array" ref="P182">IF(P$174=-1,Q182,IF(P$174=99,O182,IF(P$174=0,INDEX($F55:$N55,0,P$172),(INDEX($F55:$N55,0,P$174+1)-INDEX($F55:$N55,0,P$174))/(INDEX($F$4:$N$4,0,P$174+1)-INDEX($F$4:$N$4,0,P$174))+O182)))</f>
        <v>105.50260272641209</v>
      </c>
      <c r="Q182" s="186" cm="1">
        <f t="array" ref="Q182">IF(Q$174=-1,R182,IF(Q$174=99,P182,IF(Q$174=0,INDEX($F55:$N55,0,Q$172),(INDEX($F55:$N55,0,Q$174+1)-INDEX($F55:$N55,0,Q$174))/(INDEX($F$4:$N$4,0,Q$174+1)-INDEX($F$4:$N$4,0,Q$174))+P182)))</f>
        <v>106.15922582915448</v>
      </c>
      <c r="R182" s="186" cm="1">
        <f t="array" ref="R182">IF(R$174=-1,S182,IF(R$174=99,Q182,IF(R$174=0,INDEX($F55:$N55,0,R$172),(INDEX($F55:$N55,0,R$174+1)-INDEX($F55:$N55,0,R$174))/(INDEX($F$4:$N$4,0,R$174+1)-INDEX($F$4:$N$4,0,R$174))+Q182)))</f>
        <v>106.81584893189685</v>
      </c>
      <c r="S182" s="186" cm="1">
        <f t="array" ref="S182">IF(S$174=-1,T182,IF(S$174=99,R182,IF(S$174=0,INDEX($F55:$N55,0,S$172),(INDEX($F55:$N55,0,S$174+1)-INDEX($F55:$N55,0,S$174))/(INDEX($F$4:$N$4,0,S$174+1)-INDEX($F$4:$N$4,0,S$174))+R182)))</f>
        <v>100.65913353482992</v>
      </c>
      <c r="T182" s="186" cm="1">
        <f t="array" ref="T182">IF(T$174=-1,U182,IF(T$174=99,S182,IF(T$174=0,INDEX($F55:$N55,0,T$172),(INDEX($F55:$N55,0,T$174+1)-INDEX($F55:$N55,0,T$174))/(INDEX($F$4:$N$4,0,T$174+1)-INDEX($F$4:$N$4,0,T$174))+S182)))</f>
        <v>103.14377762307389</v>
      </c>
      <c r="U182" s="186" cm="1">
        <f t="array" ref="U182">IF(U$174=-1,V182,IF(U$174=99,T182,IF(U$174=0,INDEX($F55:$N55,0,U$172),(INDEX($F55:$N55,0,U$174+1)-INDEX($F55:$N55,0,U$174))/(INDEX($F$4:$N$4,0,U$174+1)-INDEX($F$4:$N$4,0,U$174))+T182)))</f>
        <v>103.17537170359022</v>
      </c>
      <c r="V182" s="186" cm="1">
        <f t="array" ref="V182">IF(V$174=-1,W182,IF(V$174=99,U182,IF(V$174=0,INDEX($F55:$N55,0,V$172),(INDEX($F55:$N55,0,V$174+1)-INDEX($F55:$N55,0,V$174))/(INDEX($F$4:$N$4,0,V$174+1)-INDEX($F$4:$N$4,0,V$174))+U182)))</f>
        <v>103.20696578410654</v>
      </c>
      <c r="W182" s="186" cm="1">
        <f t="array" ref="W182">IF(W$174=-1,X182,IF(W$174=99,V182,IF(W$174=0,INDEX($F55:$N55,0,W$172),(INDEX($F55:$N55,0,W$174+1)-INDEX($F55:$N55,0,W$174))/(INDEX($F$4:$N$4,0,W$174+1)-INDEX($F$4:$N$4,0,W$174))+V182)))</f>
        <v>103.23855986462287</v>
      </c>
      <c r="X182" s="186" cm="1">
        <f t="array" ref="X182">IF(X$174=-1,Y182,IF(X$174=99,W182,IF(X$174=0,INDEX($F55:$N55,0,X$172),(INDEX($F55:$N55,0,X$174+1)-INDEX($F55:$N55,0,X$174))/(INDEX($F$4:$N$4,0,X$174+1)-INDEX($F$4:$N$4,0,X$174))+W182)))</f>
        <v>103.2701539451392</v>
      </c>
      <c r="Y182" s="186" cm="1">
        <f t="array" ref="Y182">IF(Y$174=-1,Z182,IF(Y$174=99,X182,IF(Y$174=0,INDEX($F55:$N55,0,Y$172),(INDEX($F55:$N55,0,Y$174+1)-INDEX($F55:$N55,0,Y$174))/(INDEX($F$4:$N$4,0,Y$174+1)-INDEX($F$4:$N$4,0,Y$174))+X182)))</f>
        <v>103.30174802565553</v>
      </c>
      <c r="Z182" s="186" cm="1">
        <f t="array" ref="Z182">IF(Z$174=-1,AA182,IF(Z$174=99,Y182,IF(Z$174=0,INDEX($F55:$N55,0,Z$172),(INDEX($F55:$N55,0,Z$174+1)-INDEX($F55:$N55,0,Z$174))/(INDEX($F$4:$N$4,0,Z$174+1)-INDEX($F$4:$N$4,0,Z$174))+Y182)))</f>
        <v>103.33334210617186</v>
      </c>
      <c r="AA182" s="186" cm="1">
        <f t="array" ref="AA182">IF(AA$174=-1,AB182,IF(AA$174=99,Z182,IF(AA$174=0,INDEX($F55:$N55,0,AA$172),(INDEX($F55:$N55,0,AA$174+1)-INDEX($F55:$N55,0,AA$174))/(INDEX($F$4:$N$4,0,AA$174+1)-INDEX($F$4:$N$4,0,AA$174))+Z182)))</f>
        <v>103.36493618668818</v>
      </c>
      <c r="AB182" s="186" cm="1">
        <f t="array" ref="AB182">IF(AB$174=-1,AC182,IF(AB$174=99,AA182,IF(AB$174=0,INDEX($F55:$N55,0,AB$172),(INDEX($F55:$N55,0,AB$174+1)-INDEX($F55:$N55,0,AB$174))/(INDEX($F$4:$N$4,0,AB$174+1)-INDEX($F$4:$N$4,0,AB$174))+AA182)))</f>
        <v>103.39653026720451</v>
      </c>
      <c r="AC182" s="186" cm="1">
        <f t="array" ref="AC182">IF(AC$174=-1,AD182,IF(AC$174=99,AB182,IF(AC$174=0,INDEX($F55:$N55,0,AC$172),(INDEX($F55:$N55,0,AC$174+1)-INDEX($F55:$N55,0,AC$174))/(INDEX($F$4:$N$4,0,AC$174+1)-INDEX($F$4:$N$4,0,AC$174))+AB182)))</f>
        <v>103.4281243477208</v>
      </c>
      <c r="AD182" s="186" cm="1">
        <f t="array" ref="AD182">IF(AD$174=-1,AE182,IF(AD$174=99,AC182,IF(AD$174=0,INDEX($F55:$N55,0,AD$172),(INDEX($F55:$N55,0,AD$174+1)-INDEX($F55:$N55,0,AD$174))/(INDEX($F$4:$N$4,0,AD$174+1)-INDEX($F$4:$N$4,0,AD$174))+AC182)))</f>
        <v>104.5808589965643</v>
      </c>
      <c r="AE182" s="186" cm="1">
        <f t="array" ref="AE182">IF(AE$174=-1,AF182,IF(AE$174=99,AD182,IF(AE$174=0,INDEX($F55:$N55,0,AE$172),(INDEX($F55:$N55,0,AE$174+1)-INDEX($F55:$N55,0,AE$174))/(INDEX($F$4:$N$4,0,AE$174+1)-INDEX($F$4:$N$4,0,AE$174))+AD182)))</f>
        <v>105.73359364540781</v>
      </c>
      <c r="AF182" s="186" cm="1">
        <f t="array" ref="AF182">IF(AF$174=-1,AG182,IF(AF$174=99,AE182,IF(AF$174=0,INDEX($F55:$N55,0,AF$172),(INDEX($F55:$N55,0,AF$174+1)-INDEX($F55:$N55,0,AF$174))/(INDEX($F$4:$N$4,0,AF$174+1)-INDEX($F$4:$N$4,0,AF$174))+AE182)))</f>
        <v>106.88632829425131</v>
      </c>
      <c r="AG182" s="186" cm="1">
        <f t="array" ref="AG182">IF(AG$174=-1,AH182,IF(AG$174=99,AF182,IF(AG$174=0,INDEX($F55:$N55,0,AG$172),(INDEX($F55:$N55,0,AG$174+1)-INDEX($F55:$N55,0,AG$174))/(INDEX($F$4:$N$4,0,AG$174+1)-INDEX($F$4:$N$4,0,AG$174))+AF182)))</f>
        <v>108.03906294309482</v>
      </c>
      <c r="AH182" s="186" cm="1">
        <f t="array" ref="AH182">IF(AH$174=-1,AI182,IF(AH$174=99,AG182,IF(AH$174=0,INDEX($F55:$N55,0,AH$172),(INDEX($F55:$N55,0,AH$174+1)-INDEX($F55:$N55,0,AH$174))/(INDEX($F$4:$N$4,0,AH$174+1)-INDEX($F$4:$N$4,0,AH$174))+AG182)))</f>
        <v>109.19179759193833</v>
      </c>
      <c r="AI182" s="186" cm="1">
        <f t="array" ref="AI182">IF(AI$174=-1,AJ182,IF(AI$174=99,AH182,IF(AI$174=0,INDEX($F55:$N55,0,AI$172),(INDEX($F55:$N55,0,AI$174+1)-INDEX($F55:$N55,0,AI$174))/(INDEX($F$4:$N$4,0,AI$174+1)-INDEX($F$4:$N$4,0,AI$174))+AH182)))</f>
        <v>110.34453224078183</v>
      </c>
      <c r="AJ182" s="186" cm="1">
        <f t="array" ref="AJ182">IF(AJ$174=-1,AK182,IF(AJ$174=99,AI182,IF(AJ$174=0,INDEX($F55:$N55,0,AJ$172),(INDEX($F55:$N55,0,AJ$174+1)-INDEX($F55:$N55,0,AJ$174))/(INDEX($F$4:$N$4,0,AJ$174+1)-INDEX($F$4:$N$4,0,AJ$174))+AI182)))</f>
        <v>111.49726688962534</v>
      </c>
      <c r="AK182" s="186" cm="1">
        <f t="array" ref="AK182">IF(AK$174=-1,AL182,IF(AK$174=99,AJ182,IF(AK$174=0,INDEX($F55:$N55,0,AK$172),(INDEX($F55:$N55,0,AK$174+1)-INDEX($F55:$N55,0,AK$174))/(INDEX($F$4:$N$4,0,AK$174+1)-INDEX($F$4:$N$4,0,AK$174))+AJ182)))</f>
        <v>112.65000153846884</v>
      </c>
      <c r="AL182" s="186" cm="1">
        <f t="array" ref="AL182">IF(AL$174=-1,AM182,IF(AL$174=99,AK182,IF(AL$174=0,INDEX($F55:$N55,0,AL$172),(INDEX($F55:$N55,0,AL$174+1)-INDEX($F55:$N55,0,AL$174))/(INDEX($F$4:$N$4,0,AL$174+1)-INDEX($F$4:$N$4,0,AL$174))+AK182)))</f>
        <v>113.80273618731235</v>
      </c>
      <c r="AM182" s="186" cm="1">
        <f t="array" ref="AM182">IF(AM$174=-1,AN182,IF(AM$174=99,AL182,IF(AM$174=0,INDEX($F55:$N55,0,AM$172),(INDEX($F55:$N55,0,AM$174+1)-INDEX($F55:$N55,0,AM$174))/(INDEX($F$4:$N$4,0,AM$174+1)-INDEX($F$4:$N$4,0,AM$174))+AL182)))</f>
        <v>114.95547083615585</v>
      </c>
      <c r="AN182" s="186" cm="1">
        <f t="array" ref="AN182">IF(AN$174=-1,AO182,IF(AN$174=99,AM182,IF(AN$174=0,INDEX($F55:$N55,0,AN$172),(INDEX($F55:$N55,0,AN$174+1)-INDEX($F55:$N55,0,AN$174))/(INDEX($F$4:$N$4,0,AN$174+1)-INDEX($F$4:$N$4,0,AN$174))+AM182)))</f>
        <v>116.28996466634176</v>
      </c>
      <c r="AO182" s="186" cm="1">
        <f t="array" ref="AO182">IF(AO$174=-1,AP182,IF(AO$174=99,AN182,IF(AO$174=0,INDEX($F55:$N55,0,AO$172),(INDEX($F55:$N55,0,AO$174+1)-INDEX($F55:$N55,0,AO$174))/(INDEX($F$4:$N$4,0,AO$174+1)-INDEX($F$4:$N$4,0,AO$174))+AN182)))</f>
        <v>128.30040913801489</v>
      </c>
      <c r="AP182" s="186" cm="1">
        <f t="array" ref="AP182">IF(AP$174=-1,AQ182,IF(AP$174=99,AO182,IF(AP$174=0,INDEX($F55:$N55,0,AP$172),(INDEX($F55:$N55,0,AP$174+1)-INDEX($F55:$N55,0,AP$174))/(INDEX($F$4:$N$4,0,AP$174+1)-INDEX($F$4:$N$4,0,AP$174))+AO182)))</f>
        <v>128.30040913801489</v>
      </c>
      <c r="AQ182" s="186" cm="1">
        <f t="array" ref="AQ182">IF(AQ$174=-1,AR182,IF(AQ$174=99,AP182,IF(AQ$174=0,INDEX($F55:$N55,0,AQ$172),(INDEX($F55:$N55,0,AQ$174+1)-INDEX($F55:$N55,0,AQ$174))/(INDEX($F$4:$N$4,0,AQ$174+1)-INDEX($F$4:$N$4,0,AQ$174))+AP182)))</f>
        <v>128.30040913801489</v>
      </c>
      <c r="AZ182" s="186"/>
      <c r="BA182" s="186"/>
      <c r="BB182" s="186"/>
      <c r="BC182" s="186"/>
      <c r="BD182" s="186"/>
      <c r="BE182" s="186"/>
    </row>
    <row r="183" spans="1:57">
      <c r="A183" s="185" t="s">
        <v>16</v>
      </c>
      <c r="B183" s="22" t="str">
        <f t="shared" si="241"/>
        <v/>
      </c>
      <c r="C183" s="23" t="str">
        <f t="shared" si="242"/>
        <v/>
      </c>
      <c r="D183" s="57"/>
      <c r="E183" s="23" t="str">
        <f t="shared" si="243"/>
        <v/>
      </c>
      <c r="F183" s="23" t="str">
        <f t="shared" si="243"/>
        <v/>
      </c>
      <c r="G183" s="23" t="str">
        <f t="shared" si="243"/>
        <v/>
      </c>
      <c r="H183" s="23"/>
      <c r="I183" s="23" t="str">
        <f t="shared" si="243"/>
        <v/>
      </c>
      <c r="J183" s="133" t="str">
        <f t="shared" si="245"/>
        <v>TFHCV7</v>
      </c>
      <c r="K183" s="186">
        <f t="shared" si="246"/>
        <v>28.003212301240232</v>
      </c>
      <c r="L183" s="186" cm="1">
        <f t="array" ref="L183">IF(L$174=-1,M183,IF(L$174=99,K183,IF(L$174=0,INDEX($F56:$N56,0,L$172),(INDEX($F56:$N56,0,L$174+1)-INDEX($F56:$N56,0,L$174))/(INDEX($F$4:$N$4,0,L$174+1)-INDEX($F$4:$N$4,0,L$174))+K183)))</f>
        <v>28.505324096441122</v>
      </c>
      <c r="M183" s="186" cm="1">
        <f t="array" ref="M183">IF(M$174=-1,N183,IF(M$174=99,L183,IF(M$174=0,INDEX($F56:$N56,0,M$172),(INDEX($F56:$N56,0,M$174+1)-INDEX($F56:$N56,0,M$174))/(INDEX($F$4:$N$4,0,M$174+1)-INDEX($F$4:$N$4,0,M$174))+L183)))</f>
        <v>29.007435891642011</v>
      </c>
      <c r="N183" s="186" cm="1">
        <f t="array" ref="N183">IF(N$174=-1,O183,IF(N$174=99,M183,IF(N$174=0,INDEX($F56:$N56,0,N$172),(INDEX($F56:$N56,0,N$174+1)-INDEX($F56:$N56,0,N$174))/(INDEX($F$4:$N$4,0,N$174+1)-INDEX($F$4:$N$4,0,N$174))+M183)))</f>
        <v>29.509547686842904</v>
      </c>
      <c r="O183" s="186" cm="1">
        <f t="array" ref="O183">IF(O$174=-1,P183,IF(O$174=99,N183,IF(O$174=0,INDEX($F56:$N56,0,O$172),(INDEX($F56:$N56,0,O$174+1)-INDEX($F56:$N56,0,O$174))/(INDEX($F$4:$N$4,0,O$174+1)-INDEX($F$4:$N$4,0,O$174))+N183)))</f>
        <v>29.78087689103732</v>
      </c>
      <c r="P183" s="186" cm="1">
        <f t="array" ref="P183">IF(P$174=-1,Q183,IF(P$174=99,O183,IF(P$174=0,INDEX($F56:$N56,0,P$172),(INDEX($F56:$N56,0,P$174+1)-INDEX($F56:$N56,0,P$174))/(INDEX($F$4:$N$4,0,P$174+1)-INDEX($F$4:$N$4,0,P$174))+O183)))</f>
        <v>30.052206095231735</v>
      </c>
      <c r="Q183" s="186" cm="1">
        <f t="array" ref="Q183">IF(Q$174=-1,R183,IF(Q$174=99,P183,IF(Q$174=0,INDEX($F56:$N56,0,Q$172),(INDEX($F56:$N56,0,Q$174+1)-INDEX($F56:$N56,0,Q$174))/(INDEX($F$4:$N$4,0,Q$174+1)-INDEX($F$4:$N$4,0,Q$174))+P183)))</f>
        <v>30.239243877244334</v>
      </c>
      <c r="R183" s="186" cm="1">
        <f t="array" ref="R183">IF(R$174=-1,S183,IF(R$174=99,Q183,IF(R$174=0,INDEX($F56:$N56,0,R$172),(INDEX($F56:$N56,0,R$174+1)-INDEX($F56:$N56,0,R$174))/(INDEX($F$4:$N$4,0,R$174+1)-INDEX($F$4:$N$4,0,R$174))+Q183)))</f>
        <v>30.426281659256937</v>
      </c>
      <c r="S183" s="186" cm="1">
        <f t="array" ref="S183">IF(S$174=-1,T183,IF(S$174=99,R183,IF(S$174=0,INDEX($F56:$N56,0,S$172),(INDEX($F56:$N56,0,S$174+1)-INDEX($F56:$N56,0,S$174))/(INDEX($F$4:$N$4,0,S$174+1)-INDEX($F$4:$N$4,0,S$174))+R183)))</f>
        <v>28.672553550177572</v>
      </c>
      <c r="T183" s="186" cm="1">
        <f t="array" ref="T183">IF(T$174=-1,U183,IF(T$174=99,S183,IF(T$174=0,INDEX($F56:$N56,0,T$172),(INDEX($F56:$N56,0,T$174+1)-INDEX($F56:$N56,0,T$174))/(INDEX($F$4:$N$4,0,T$174+1)-INDEX($F$4:$N$4,0,T$174))+S183)))</f>
        <v>29.380299466236512</v>
      </c>
      <c r="U183" s="186" cm="1">
        <f t="array" ref="U183">IF(U$174=-1,V183,IF(U$174=99,T183,IF(U$174=0,INDEX($F56:$N56,0,U$172),(INDEX($F56:$N56,0,U$174+1)-INDEX($F56:$N56,0,U$174))/(INDEX($F$4:$N$4,0,U$174+1)-INDEX($F$4:$N$4,0,U$174))+T183)))</f>
        <v>29.389298977097187</v>
      </c>
      <c r="V183" s="186" cm="1">
        <f t="array" ref="V183">IF(V$174=-1,W183,IF(V$174=99,U183,IF(V$174=0,INDEX($F56:$N56,0,V$172),(INDEX($F56:$N56,0,V$174+1)-INDEX($F56:$N56,0,V$174))/(INDEX($F$4:$N$4,0,V$174+1)-INDEX($F$4:$N$4,0,V$174))+U183)))</f>
        <v>29.398298487957863</v>
      </c>
      <c r="W183" s="186" cm="1">
        <f t="array" ref="W183">IF(W$174=-1,X183,IF(W$174=99,V183,IF(W$174=0,INDEX($F56:$N56,0,W$172),(INDEX($F56:$N56,0,W$174+1)-INDEX($F56:$N56,0,W$174))/(INDEX($F$4:$N$4,0,W$174+1)-INDEX($F$4:$N$4,0,W$174))+V183)))</f>
        <v>29.407297998818539</v>
      </c>
      <c r="X183" s="186" cm="1">
        <f t="array" ref="X183">IF(X$174=-1,Y183,IF(X$174=99,W183,IF(X$174=0,INDEX($F56:$N56,0,X$172),(INDEX($F56:$N56,0,X$174+1)-INDEX($F56:$N56,0,X$174))/(INDEX($F$4:$N$4,0,X$174+1)-INDEX($F$4:$N$4,0,X$174))+W183)))</f>
        <v>29.416297509679215</v>
      </c>
      <c r="Y183" s="186" cm="1">
        <f t="array" ref="Y183">IF(Y$174=-1,Z183,IF(Y$174=99,X183,IF(Y$174=0,INDEX($F56:$N56,0,Y$172),(INDEX($F56:$N56,0,Y$174+1)-INDEX($F56:$N56,0,Y$174))/(INDEX($F$4:$N$4,0,Y$174+1)-INDEX($F$4:$N$4,0,Y$174))+X183)))</f>
        <v>29.42529702053989</v>
      </c>
      <c r="Z183" s="186" cm="1">
        <f t="array" ref="Z183">IF(Z$174=-1,AA183,IF(Z$174=99,Y183,IF(Z$174=0,INDEX($F56:$N56,0,Z$172),(INDEX($F56:$N56,0,Z$174+1)-INDEX($F56:$N56,0,Z$174))/(INDEX($F$4:$N$4,0,Z$174+1)-INDEX($F$4:$N$4,0,Z$174))+Y183)))</f>
        <v>29.434296531400566</v>
      </c>
      <c r="AA183" s="186" cm="1">
        <f t="array" ref="AA183">IF(AA$174=-1,AB183,IF(AA$174=99,Z183,IF(AA$174=0,INDEX($F56:$N56,0,AA$172),(INDEX($F56:$N56,0,AA$174+1)-INDEX($F56:$N56,0,AA$174))/(INDEX($F$4:$N$4,0,AA$174+1)-INDEX($F$4:$N$4,0,AA$174))+Z183)))</f>
        <v>29.443296042261242</v>
      </c>
      <c r="AB183" s="186" cm="1">
        <f t="array" ref="AB183">IF(AB$174=-1,AC183,IF(AB$174=99,AA183,IF(AB$174=0,INDEX($F56:$N56,0,AB$172),(INDEX($F56:$N56,0,AB$174+1)-INDEX($F56:$N56,0,AB$174))/(INDEX($F$4:$N$4,0,AB$174+1)-INDEX($F$4:$N$4,0,AB$174))+AA183)))</f>
        <v>29.452295553121917</v>
      </c>
      <c r="AC183" s="186" cm="1">
        <f t="array" ref="AC183">IF(AC$174=-1,AD183,IF(AC$174=99,AB183,IF(AC$174=0,INDEX($F56:$N56,0,AC$172),(INDEX($F56:$N56,0,AC$174+1)-INDEX($F56:$N56,0,AC$174))/(INDEX($F$4:$N$4,0,AC$174+1)-INDEX($F$4:$N$4,0,AC$174))+AB183)))</f>
        <v>29.46129506398259</v>
      </c>
      <c r="AD183" s="186" cm="1">
        <f t="array" ref="AD183">IF(AD$174=-1,AE183,IF(AD$174=99,AC183,IF(AD$174=0,INDEX($F56:$N56,0,AD$172),(INDEX($F56:$N56,0,AD$174+1)-INDEX($F56:$N56,0,AD$174))/(INDEX($F$4:$N$4,0,AD$174+1)-INDEX($F$4:$N$4,0,AD$174))+AC183)))</f>
        <v>29.789649231035636</v>
      </c>
      <c r="AE183" s="186" cm="1">
        <f t="array" ref="AE183">IF(AE$174=-1,AF183,IF(AE$174=99,AD183,IF(AE$174=0,INDEX($F56:$N56,0,AE$172),(INDEX($F56:$N56,0,AE$174+1)-INDEX($F56:$N56,0,AE$174))/(INDEX($F$4:$N$4,0,AE$174+1)-INDEX($F$4:$N$4,0,AE$174))+AD183)))</f>
        <v>30.118003398088682</v>
      </c>
      <c r="AF183" s="186" cm="1">
        <f t="array" ref="AF183">IF(AF$174=-1,AG183,IF(AF$174=99,AE183,IF(AF$174=0,INDEX($F56:$N56,0,AF$172),(INDEX($F56:$N56,0,AF$174+1)-INDEX($F56:$N56,0,AF$174))/(INDEX($F$4:$N$4,0,AF$174+1)-INDEX($F$4:$N$4,0,AF$174))+AE183)))</f>
        <v>30.446357565141728</v>
      </c>
      <c r="AG183" s="186" cm="1">
        <f t="array" ref="AG183">IF(AG$174=-1,AH183,IF(AG$174=99,AF183,IF(AG$174=0,INDEX($F56:$N56,0,AG$172),(INDEX($F56:$N56,0,AG$174+1)-INDEX($F56:$N56,0,AG$174))/(INDEX($F$4:$N$4,0,AG$174+1)-INDEX($F$4:$N$4,0,AG$174))+AF183)))</f>
        <v>30.774711732194774</v>
      </c>
      <c r="AH183" s="186" cm="1">
        <f t="array" ref="AH183">IF(AH$174=-1,AI183,IF(AH$174=99,AG183,IF(AH$174=0,INDEX($F56:$N56,0,AH$172),(INDEX($F56:$N56,0,AH$174+1)-INDEX($F56:$N56,0,AH$174))/(INDEX($F$4:$N$4,0,AH$174+1)-INDEX($F$4:$N$4,0,AH$174))+AG183)))</f>
        <v>31.10306589924782</v>
      </c>
      <c r="AI183" s="186" cm="1">
        <f t="array" ref="AI183">IF(AI$174=-1,AJ183,IF(AI$174=99,AH183,IF(AI$174=0,INDEX($F56:$N56,0,AI$172),(INDEX($F56:$N56,0,AI$174+1)-INDEX($F56:$N56,0,AI$174))/(INDEX($F$4:$N$4,0,AI$174+1)-INDEX($F$4:$N$4,0,AI$174))+AH183)))</f>
        <v>31.431420066300866</v>
      </c>
      <c r="AJ183" s="186" cm="1">
        <f t="array" ref="AJ183">IF(AJ$174=-1,AK183,IF(AJ$174=99,AI183,IF(AJ$174=0,INDEX($F56:$N56,0,AJ$172),(INDEX($F56:$N56,0,AJ$174+1)-INDEX($F56:$N56,0,AJ$174))/(INDEX($F$4:$N$4,0,AJ$174+1)-INDEX($F$4:$N$4,0,AJ$174))+AI183)))</f>
        <v>31.759774233353912</v>
      </c>
      <c r="AK183" s="186" cm="1">
        <f t="array" ref="AK183">IF(AK$174=-1,AL183,IF(AK$174=99,AJ183,IF(AK$174=0,INDEX($F56:$N56,0,AK$172),(INDEX($F56:$N56,0,AK$174+1)-INDEX($F56:$N56,0,AK$174))/(INDEX($F$4:$N$4,0,AK$174+1)-INDEX($F$4:$N$4,0,AK$174))+AJ183)))</f>
        <v>32.088128400406958</v>
      </c>
      <c r="AL183" s="186" cm="1">
        <f t="array" ref="AL183">IF(AL$174=-1,AM183,IF(AL$174=99,AK183,IF(AL$174=0,INDEX($F56:$N56,0,AL$172),(INDEX($F56:$N56,0,AL$174+1)-INDEX($F56:$N56,0,AL$174))/(INDEX($F$4:$N$4,0,AL$174+1)-INDEX($F$4:$N$4,0,AL$174))+AK183)))</f>
        <v>32.416482567460008</v>
      </c>
      <c r="AM183" s="186" cm="1">
        <f t="array" ref="AM183">IF(AM$174=-1,AN183,IF(AM$174=99,AL183,IF(AM$174=0,INDEX($F56:$N56,0,AM$172),(INDEX($F56:$N56,0,AM$174+1)-INDEX($F56:$N56,0,AM$174))/(INDEX($F$4:$N$4,0,AM$174+1)-INDEX($F$4:$N$4,0,AM$174))+AL183)))</f>
        <v>32.744836734513065</v>
      </c>
      <c r="AN183" s="186" cm="1">
        <f t="array" ref="AN183">IF(AN$174=-1,AO183,IF(AN$174=99,AM183,IF(AN$174=0,INDEX($F56:$N56,0,AN$172),(INDEX($F56:$N56,0,AN$174+1)-INDEX($F56:$N56,0,AN$174))/(INDEX($F$4:$N$4,0,AN$174+1)-INDEX($F$4:$N$4,0,AN$174))+AM183)))</f>
        <v>33.124964642082894</v>
      </c>
      <c r="AO183" s="186" cm="1">
        <f t="array" ref="AO183">IF(AO$174=-1,AP183,IF(AO$174=99,AN183,IF(AO$174=0,INDEX($F56:$N56,0,AO$172),(INDEX($F56:$N56,0,AO$174+1)-INDEX($F56:$N56,0,AO$174))/(INDEX($F$4:$N$4,0,AO$174+1)-INDEX($F$4:$N$4,0,AO$174))+AN183)))</f>
        <v>36.546115810211347</v>
      </c>
      <c r="AP183" s="186" cm="1">
        <f t="array" ref="AP183">IF(AP$174=-1,AQ183,IF(AP$174=99,AO183,IF(AP$174=0,INDEX($F56:$N56,0,AP$172),(INDEX($F56:$N56,0,AP$174+1)-INDEX($F56:$N56,0,AP$174))/(INDEX($F$4:$N$4,0,AP$174+1)-INDEX($F$4:$N$4,0,AP$174))+AO183)))</f>
        <v>36.546115810211347</v>
      </c>
      <c r="AQ183" s="186" cm="1">
        <f t="array" ref="AQ183">IF(AQ$174=-1,AR183,IF(AQ$174=99,AP183,IF(AQ$174=0,INDEX($F56:$N56,0,AQ$172),(INDEX($F56:$N56,0,AQ$174+1)-INDEX($F56:$N56,0,AQ$174))/(INDEX($F$4:$N$4,0,AQ$174+1)-INDEX($F$4:$N$4,0,AQ$174))+AP183)))</f>
        <v>36.546115810211347</v>
      </c>
      <c r="AZ183" s="186"/>
      <c r="BA183" s="186"/>
      <c r="BB183" s="186"/>
      <c r="BC183" s="186"/>
      <c r="BD183" s="186"/>
      <c r="BE183" s="186"/>
    </row>
    <row r="184" spans="1:57">
      <c r="A184" s="185" t="s">
        <v>16</v>
      </c>
      <c r="B184" s="22" t="str">
        <f t="shared" si="241"/>
        <v/>
      </c>
      <c r="C184" s="23" t="str">
        <f t="shared" si="242"/>
        <v/>
      </c>
      <c r="D184" s="57"/>
      <c r="E184" s="23" t="str">
        <f t="shared" si="243"/>
        <v/>
      </c>
      <c r="F184" s="23" t="str">
        <f t="shared" si="243"/>
        <v/>
      </c>
      <c r="G184" s="23" t="str">
        <f t="shared" si="243"/>
        <v/>
      </c>
      <c r="H184" s="23"/>
      <c r="I184" s="23" t="str">
        <f t="shared" si="243"/>
        <v/>
      </c>
      <c r="J184" s="133" t="str">
        <f t="shared" si="245"/>
        <v>TFHCV8</v>
      </c>
      <c r="K184" s="186">
        <f t="shared" si="246"/>
        <v>1.0763192990282064</v>
      </c>
      <c r="L184" s="186" cm="1">
        <f t="array" ref="L184">IF(L$174=-1,M184,IF(L$174=99,K184,IF(L$174=0,INDEX($F57:$N57,0,L$172),(INDEX($F57:$N57,0,L$174+1)-INDEX($F57:$N57,0,L$174))/(INDEX($F$4:$N$4,0,L$174+1)-INDEX($F$4:$N$4,0,L$174))+K184)))</f>
        <v>1.0956182497925258</v>
      </c>
      <c r="M184" s="186" cm="1">
        <f t="array" ref="M184">IF(M$174=-1,N184,IF(M$174=99,L184,IF(M$174=0,INDEX($F57:$N57,0,M$172),(INDEX($F57:$N57,0,M$174+1)-INDEX($F57:$N57,0,M$174))/(INDEX($F$4:$N$4,0,M$174+1)-INDEX($F$4:$N$4,0,M$174))+L184)))</f>
        <v>1.1149172005568451</v>
      </c>
      <c r="N184" s="186" cm="1">
        <f t="array" ref="N184">IF(N$174=-1,O184,IF(N$174=99,M184,IF(N$174=0,INDEX($F57:$N57,0,N$172),(INDEX($F57:$N57,0,N$174+1)-INDEX($F57:$N57,0,N$174))/(INDEX($F$4:$N$4,0,N$174+1)-INDEX($F$4:$N$4,0,N$174))+M184)))</f>
        <v>1.1342161513211646</v>
      </c>
      <c r="O184" s="186" cm="1">
        <f t="array" ref="O184">IF(O$174=-1,P184,IF(O$174=99,N184,IF(O$174=0,INDEX($F57:$N57,0,O$172),(INDEX($F57:$N57,0,O$174+1)-INDEX($F57:$N57,0,O$174))/(INDEX($F$4:$N$4,0,O$174+1)-INDEX($F$4:$N$4,0,O$174))+N184)))</f>
        <v>1.1446448427056697</v>
      </c>
      <c r="P184" s="186" cm="1">
        <f t="array" ref="P184">IF(P$174=-1,Q184,IF(P$174=99,O184,IF(P$174=0,INDEX($F57:$N57,0,P$172),(INDEX($F57:$N57,0,P$174+1)-INDEX($F57:$N57,0,P$174))/(INDEX($F$4:$N$4,0,P$174+1)-INDEX($F$4:$N$4,0,P$174))+O184)))</f>
        <v>1.155073534090175</v>
      </c>
      <c r="Q184" s="186" cm="1">
        <f t="array" ref="Q184">IF(Q$174=-1,R184,IF(Q$174=99,P184,IF(Q$174=0,INDEX($F57:$N57,0,Q$172),(INDEX($F57:$N57,0,Q$174+1)-INDEX($F57:$N57,0,Q$174))/(INDEX($F$4:$N$4,0,Q$174+1)-INDEX($F$4:$N$4,0,Q$174))+P184)))</f>
        <v>1.1622624370010985</v>
      </c>
      <c r="R184" s="186" cm="1">
        <f t="array" ref="R184">IF(R$174=-1,S184,IF(R$174=99,Q184,IF(R$174=0,INDEX($F57:$N57,0,R$172),(INDEX($F57:$N57,0,R$174+1)-INDEX($F57:$N57,0,R$174))/(INDEX($F$4:$N$4,0,R$174+1)-INDEX($F$4:$N$4,0,R$174))+Q184)))</f>
        <v>1.1694513399120219</v>
      </c>
      <c r="S184" s="186" cm="1">
        <f t="array" ref="S184">IF(S$174=-1,T184,IF(S$174=99,R184,IF(S$174=0,INDEX($F57:$N57,0,S$172),(INDEX($F57:$N57,0,S$174+1)-INDEX($F57:$N57,0,S$174))/(INDEX($F$4:$N$4,0,S$174+1)-INDEX($F$4:$N$4,0,S$174))+R184)))</f>
        <v>1.1020458084056681</v>
      </c>
      <c r="T184" s="186" cm="1">
        <f t="array" ref="T184">IF(T$174=-1,U184,IF(T$174=99,S184,IF(T$174=0,INDEX($F57:$N57,0,T$172),(INDEX($F57:$N57,0,T$174+1)-INDEX($F57:$N57,0,T$174))/(INDEX($F$4:$N$4,0,T$174+1)-INDEX($F$4:$N$4,0,T$174))+S184)))</f>
        <v>1.1292484228796116</v>
      </c>
      <c r="U184" s="186" cm="1">
        <f t="array" ref="U184">IF(U$174=-1,V184,IF(U$174=99,T184,IF(U$174=0,INDEX($F57:$N57,0,U$172),(INDEX($F57:$N57,0,U$174+1)-INDEX($F57:$N57,0,U$174))/(INDEX($F$4:$N$4,0,U$174+1)-INDEX($F$4:$N$4,0,U$174))+T184)))</f>
        <v>1.1295943241682551</v>
      </c>
      <c r="V184" s="186" cm="1">
        <f t="array" ref="V184">IF(V$174=-1,W184,IF(V$174=99,U184,IF(V$174=0,INDEX($F57:$N57,0,V$172),(INDEX($F57:$N57,0,V$174+1)-INDEX($F57:$N57,0,V$174))/(INDEX($F$4:$N$4,0,V$174+1)-INDEX($F$4:$N$4,0,V$174))+U184)))</f>
        <v>1.1299402254568987</v>
      </c>
      <c r="W184" s="186" cm="1">
        <f t="array" ref="W184">IF(W$174=-1,X184,IF(W$174=99,V184,IF(W$174=0,INDEX($F57:$N57,0,W$172),(INDEX($F57:$N57,0,W$174+1)-INDEX($F57:$N57,0,W$174))/(INDEX($F$4:$N$4,0,W$174+1)-INDEX($F$4:$N$4,0,W$174))+V184)))</f>
        <v>1.1302861267455422</v>
      </c>
      <c r="X184" s="186" cm="1">
        <f t="array" ref="X184">IF(X$174=-1,Y184,IF(X$174=99,W184,IF(X$174=0,INDEX($F57:$N57,0,X$172),(INDEX($F57:$N57,0,X$174+1)-INDEX($F57:$N57,0,X$174))/(INDEX($F$4:$N$4,0,X$174+1)-INDEX($F$4:$N$4,0,X$174))+W184)))</f>
        <v>1.1306320280341857</v>
      </c>
      <c r="Y184" s="186" cm="1">
        <f t="array" ref="Y184">IF(Y$174=-1,Z184,IF(Y$174=99,X184,IF(Y$174=0,INDEX($F57:$N57,0,Y$172),(INDEX($F57:$N57,0,Y$174+1)-INDEX($F57:$N57,0,Y$174))/(INDEX($F$4:$N$4,0,Y$174+1)-INDEX($F$4:$N$4,0,Y$174))+X184)))</f>
        <v>1.1309779293228293</v>
      </c>
      <c r="Z184" s="186" cm="1">
        <f t="array" ref="Z184">IF(Z$174=-1,AA184,IF(Z$174=99,Y184,IF(Z$174=0,INDEX($F57:$N57,0,Z$172),(INDEX($F57:$N57,0,Z$174+1)-INDEX($F57:$N57,0,Z$174))/(INDEX($F$4:$N$4,0,Z$174+1)-INDEX($F$4:$N$4,0,Z$174))+Y184)))</f>
        <v>1.1313238306114728</v>
      </c>
      <c r="AA184" s="186" cm="1">
        <f t="array" ref="AA184">IF(AA$174=-1,AB184,IF(AA$174=99,Z184,IF(AA$174=0,INDEX($F57:$N57,0,AA$172),(INDEX($F57:$N57,0,AA$174+1)-INDEX($F57:$N57,0,AA$174))/(INDEX($F$4:$N$4,0,AA$174+1)-INDEX($F$4:$N$4,0,AA$174))+Z184)))</f>
        <v>1.1316697319001163</v>
      </c>
      <c r="AB184" s="186" cm="1">
        <f t="array" ref="AB184">IF(AB$174=-1,AC184,IF(AB$174=99,AA184,IF(AB$174=0,INDEX($F57:$N57,0,AB$172),(INDEX($F57:$N57,0,AB$174+1)-INDEX($F57:$N57,0,AB$174))/(INDEX($F$4:$N$4,0,AB$174+1)-INDEX($F$4:$N$4,0,AB$174))+AA184)))</f>
        <v>1.1320156331887599</v>
      </c>
      <c r="AC184" s="186" cm="1">
        <f t="array" ref="AC184">IF(AC$174=-1,AD184,IF(AC$174=99,AB184,IF(AC$174=0,INDEX($F57:$N57,0,AC$172),(INDEX($F57:$N57,0,AC$174+1)-INDEX($F57:$N57,0,AC$174))/(INDEX($F$4:$N$4,0,AC$174+1)-INDEX($F$4:$N$4,0,AC$174))+AB184)))</f>
        <v>1.1323615344774041</v>
      </c>
      <c r="AD184" s="186" cm="1">
        <f t="array" ref="AD184">IF(AD$174=-1,AE184,IF(AD$174=99,AC184,IF(AD$174=0,INDEX($F57:$N57,0,AD$172),(INDEX($F57:$N57,0,AD$174+1)-INDEX($F57:$N57,0,AD$174))/(INDEX($F$4:$N$4,0,AD$174+1)-INDEX($F$4:$N$4,0,AD$174))+AC184)))</f>
        <v>1.1449820125537666</v>
      </c>
      <c r="AE184" s="186" cm="1">
        <f t="array" ref="AE184">IF(AE$174=-1,AF184,IF(AE$174=99,AD184,IF(AE$174=0,INDEX($F57:$N57,0,AE$172),(INDEX($F57:$N57,0,AE$174+1)-INDEX($F57:$N57,0,AE$174))/(INDEX($F$4:$N$4,0,AE$174+1)-INDEX($F$4:$N$4,0,AE$174))+AD184)))</f>
        <v>1.1576024906301292</v>
      </c>
      <c r="AF184" s="186" cm="1">
        <f t="array" ref="AF184">IF(AF$174=-1,AG184,IF(AF$174=99,AE184,IF(AF$174=0,INDEX($F57:$N57,0,AF$172),(INDEX($F57:$N57,0,AF$174+1)-INDEX($F57:$N57,0,AF$174))/(INDEX($F$4:$N$4,0,AF$174+1)-INDEX($F$4:$N$4,0,AF$174))+AE184)))</f>
        <v>1.1702229687064918</v>
      </c>
      <c r="AG184" s="186" cm="1">
        <f t="array" ref="AG184">IF(AG$174=-1,AH184,IF(AG$174=99,AF184,IF(AG$174=0,INDEX($F57:$N57,0,AG$172),(INDEX($F57:$N57,0,AG$174+1)-INDEX($F57:$N57,0,AG$174))/(INDEX($F$4:$N$4,0,AG$174+1)-INDEX($F$4:$N$4,0,AG$174))+AF184)))</f>
        <v>1.1828434467828544</v>
      </c>
      <c r="AH184" s="186" cm="1">
        <f t="array" ref="AH184">IF(AH$174=-1,AI184,IF(AH$174=99,AG184,IF(AH$174=0,INDEX($F57:$N57,0,AH$172),(INDEX($F57:$N57,0,AH$174+1)-INDEX($F57:$N57,0,AH$174))/(INDEX($F$4:$N$4,0,AH$174+1)-INDEX($F$4:$N$4,0,AH$174))+AG184)))</f>
        <v>1.1954639248592169</v>
      </c>
      <c r="AI184" s="186" cm="1">
        <f t="array" ref="AI184">IF(AI$174=-1,AJ184,IF(AI$174=99,AH184,IF(AI$174=0,INDEX($F57:$N57,0,AI$172),(INDEX($F57:$N57,0,AI$174+1)-INDEX($F57:$N57,0,AI$174))/(INDEX($F$4:$N$4,0,AI$174+1)-INDEX($F$4:$N$4,0,AI$174))+AH184)))</f>
        <v>1.2080844029355795</v>
      </c>
      <c r="AJ184" s="186" cm="1">
        <f t="array" ref="AJ184">IF(AJ$174=-1,AK184,IF(AJ$174=99,AI184,IF(AJ$174=0,INDEX($F57:$N57,0,AJ$172),(INDEX($F57:$N57,0,AJ$174+1)-INDEX($F57:$N57,0,AJ$174))/(INDEX($F$4:$N$4,0,AJ$174+1)-INDEX($F$4:$N$4,0,AJ$174))+AI184)))</f>
        <v>1.2207048810119421</v>
      </c>
      <c r="AK184" s="186" cm="1">
        <f t="array" ref="AK184">IF(AK$174=-1,AL184,IF(AK$174=99,AJ184,IF(AK$174=0,INDEX($F57:$N57,0,AK$172),(INDEX($F57:$N57,0,AK$174+1)-INDEX($F57:$N57,0,AK$174))/(INDEX($F$4:$N$4,0,AK$174+1)-INDEX($F$4:$N$4,0,AK$174))+AJ184)))</f>
        <v>1.2333253590883047</v>
      </c>
      <c r="AL184" s="186" cm="1">
        <f t="array" ref="AL184">IF(AL$174=-1,AM184,IF(AL$174=99,AK184,IF(AL$174=0,INDEX($F57:$N57,0,AL$172),(INDEX($F57:$N57,0,AL$174+1)-INDEX($F57:$N57,0,AL$174))/(INDEX($F$4:$N$4,0,AL$174+1)-INDEX($F$4:$N$4,0,AL$174))+AK184)))</f>
        <v>1.2459458371646672</v>
      </c>
      <c r="AM184" s="186" cm="1">
        <f t="array" ref="AM184">IF(AM$174=-1,AN184,IF(AM$174=99,AL184,IF(AM$174=0,INDEX($F57:$N57,0,AM$172),(INDEX($F57:$N57,0,AM$174+1)-INDEX($F57:$N57,0,AM$174))/(INDEX($F$4:$N$4,0,AM$174+1)-INDEX($F$4:$N$4,0,AM$174))+AL184)))</f>
        <v>1.2585663152410289</v>
      </c>
      <c r="AN184" s="186" cm="1">
        <f t="array" ref="AN184">IF(AN$174=-1,AO184,IF(AN$174=99,AM184,IF(AN$174=0,INDEX($F57:$N57,0,AN$172),(INDEX($F57:$N57,0,AN$174+1)-INDEX($F57:$N57,0,AN$174))/(INDEX($F$4:$N$4,0,AN$174+1)-INDEX($F$4:$N$4,0,AN$174))+AM184)))</f>
        <v>1.2731767463092709</v>
      </c>
      <c r="AO184" s="186" cm="1">
        <f t="array" ref="AO184">IF(AO$174=-1,AP184,IF(AO$174=99,AN184,IF(AO$174=0,INDEX($F57:$N57,0,AO$172),(INDEX($F57:$N57,0,AO$174+1)-INDEX($F57:$N57,0,AO$174))/(INDEX($F$4:$N$4,0,AO$174+1)-INDEX($F$4:$N$4,0,AO$174))+AN184)))</f>
        <v>1.4046706259234489</v>
      </c>
      <c r="AP184" s="186" cm="1">
        <f t="array" ref="AP184">IF(AP$174=-1,AQ184,IF(AP$174=99,AO184,IF(AP$174=0,INDEX($F57:$N57,0,AP$172),(INDEX($F57:$N57,0,AP$174+1)-INDEX($F57:$N57,0,AP$174))/(INDEX($F$4:$N$4,0,AP$174+1)-INDEX($F$4:$N$4,0,AP$174))+AO184)))</f>
        <v>1.4046706259234489</v>
      </c>
      <c r="AQ184" s="186" cm="1">
        <f t="array" ref="AQ184">IF(AQ$174=-1,AR184,IF(AQ$174=99,AP184,IF(AQ$174=0,INDEX($F57:$N57,0,AQ$172),(INDEX($F57:$N57,0,AQ$174+1)-INDEX($F57:$N57,0,AQ$174))/(INDEX($F$4:$N$4,0,AQ$174+1)-INDEX($F$4:$N$4,0,AQ$174))+AP184)))</f>
        <v>1.4046706259234489</v>
      </c>
      <c r="AZ184" s="186"/>
      <c r="BA184" s="186"/>
      <c r="BB184" s="186"/>
      <c r="BC184" s="186"/>
      <c r="BD184" s="186"/>
      <c r="BE184" s="186"/>
    </row>
    <row r="185" spans="1:57">
      <c r="A185" s="185" t="s">
        <v>16</v>
      </c>
      <c r="B185" s="22"/>
      <c r="C185" s="23"/>
      <c r="D185" s="57"/>
      <c r="E185" s="23"/>
      <c r="F185" s="23"/>
      <c r="G185" s="23"/>
      <c r="H185" s="23"/>
      <c r="I185" s="23"/>
      <c r="J185" s="133" t="str">
        <f t="shared" si="245"/>
        <v>TFHCV9</v>
      </c>
      <c r="K185" s="186">
        <f t="shared" si="246"/>
        <v>0.87560973396075781</v>
      </c>
      <c r="L185" s="186" cm="1">
        <f t="array" ref="L185">IF(L$174=-1,M185,IF(L$174=99,K185,IF(L$174=0,INDEX($F58:$N58,0,L$172),(INDEX($F58:$N58,0,L$174+1)-INDEX($F58:$N58,0,L$174))/(INDEX($F$4:$N$4,0,L$174+1)-INDEX($F$4:$N$4,0,L$174))+K185)))</f>
        <v>0.89130986045642202</v>
      </c>
      <c r="M185" s="186" cm="1">
        <f t="array" ref="M185">IF(M$174=-1,N185,IF(M$174=99,L185,IF(M$174=0,INDEX($F58:$N58,0,M$172),(INDEX($F58:$N58,0,M$174+1)-INDEX($F58:$N58,0,M$174))/(INDEX($F$4:$N$4,0,M$174+1)-INDEX($F$4:$N$4,0,M$174))+L185)))</f>
        <v>0.90700998695208623</v>
      </c>
      <c r="N185" s="186" cm="1">
        <f t="array" ref="N185">IF(N$174=-1,O185,IF(N$174=99,M185,IF(N$174=0,INDEX($F58:$N58,0,N$172),(INDEX($F58:$N58,0,N$174+1)-INDEX($F58:$N58,0,N$174))/(INDEX($F$4:$N$4,0,N$174+1)-INDEX($F$4:$N$4,0,N$174))+M185)))</f>
        <v>0.92271011344775034</v>
      </c>
      <c r="O185" s="186" cm="1">
        <f t="array" ref="O185">IF(O$174=-1,P185,IF(O$174=99,N185,IF(O$174=0,INDEX($F58:$N58,0,O$172),(INDEX($F58:$N58,0,O$174+1)-INDEX($F58:$N58,0,O$174))/(INDEX($F$4:$N$4,0,O$174+1)-INDEX($F$4:$N$4,0,O$174))+N185)))</f>
        <v>0.93119408627717948</v>
      </c>
      <c r="P185" s="186" cm="1">
        <f t="array" ref="P185">IF(P$174=-1,Q185,IF(P$174=99,O185,IF(P$174=0,INDEX($F58:$N58,0,P$172),(INDEX($F58:$N58,0,P$174+1)-INDEX($F58:$N58,0,P$174))/(INDEX($F$4:$N$4,0,P$174+1)-INDEX($F$4:$N$4,0,P$174))+O185)))</f>
        <v>0.93967805910660851</v>
      </c>
      <c r="Q185" s="186" cm="1">
        <f t="array" ref="Q185">IF(Q$174=-1,R185,IF(Q$174=99,P185,IF(Q$174=0,INDEX($F58:$N58,0,Q$172),(INDEX($F58:$N58,0,Q$174+1)-INDEX($F58:$N58,0,Q$174))/(INDEX($F$4:$N$4,0,Q$174+1)-INDEX($F$4:$N$4,0,Q$174))+P185)))</f>
        <v>0.94552639181883136</v>
      </c>
      <c r="R185" s="186" cm="1">
        <f t="array" ref="R185">IF(R$174=-1,S185,IF(R$174=99,Q185,IF(R$174=0,INDEX($F58:$N58,0,R$172),(INDEX($F58:$N58,0,R$174+1)-INDEX($F58:$N58,0,R$174))/(INDEX($F$4:$N$4,0,R$174+1)-INDEX($F$4:$N$4,0,R$174))+Q185)))</f>
        <v>0.95137472453105421</v>
      </c>
      <c r="S185" s="186" cm="1">
        <f t="array" ref="S185">IF(S$174=-1,T185,IF(S$174=99,R185,IF(S$174=0,INDEX($F58:$N58,0,S$172),(INDEX($F58:$N58,0,S$174+1)-INDEX($F58:$N58,0,S$174))/(INDEX($F$4:$N$4,0,S$174+1)-INDEX($F$4:$N$4,0,S$174))+R185)))</f>
        <v>0.89653882261695572</v>
      </c>
      <c r="T185" s="186" cm="1">
        <f t="array" ref="T185">IF(T$174=-1,U185,IF(T$174=99,S185,IF(T$174=0,INDEX($F58:$N58,0,T$172),(INDEX($F58:$N58,0,T$174+1)-INDEX($F58:$N58,0,T$174))/(INDEX($F$4:$N$4,0,T$174+1)-INDEX($F$4:$N$4,0,T$174))+S185)))</f>
        <v>0.9186687556619848</v>
      </c>
      <c r="U185" s="186" cm="1">
        <f t="array" ref="U185">IF(U$174=-1,V185,IF(U$174=99,T185,IF(U$174=0,INDEX($F58:$N58,0,U$172),(INDEX($F58:$N58,0,U$174+1)-INDEX($F58:$N58,0,U$174))/(INDEX($F$4:$N$4,0,U$174+1)-INDEX($F$4:$N$4,0,U$174))+T185)))</f>
        <v>0.91895015406820069</v>
      </c>
      <c r="V185" s="186" cm="1">
        <f t="array" ref="V185">IF(V$174=-1,W185,IF(V$174=99,U185,IF(V$174=0,INDEX($F58:$N58,0,V$172),(INDEX($F58:$N58,0,V$174+1)-INDEX($F58:$N58,0,V$174))/(INDEX($F$4:$N$4,0,V$174+1)-INDEX($F$4:$N$4,0,V$174))+U185)))</f>
        <v>0.91923155247441657</v>
      </c>
      <c r="W185" s="186" cm="1">
        <f t="array" ref="W185">IF(W$174=-1,X185,IF(W$174=99,V185,IF(W$174=0,INDEX($F58:$N58,0,W$172),(INDEX($F58:$N58,0,W$174+1)-INDEX($F58:$N58,0,W$174))/(INDEX($F$4:$N$4,0,W$174+1)-INDEX($F$4:$N$4,0,W$174))+V185)))</f>
        <v>0.91951295088063245</v>
      </c>
      <c r="X185" s="186" cm="1">
        <f t="array" ref="X185">IF(X$174=-1,Y185,IF(X$174=99,W185,IF(X$174=0,INDEX($F58:$N58,0,X$172),(INDEX($F58:$N58,0,X$174+1)-INDEX($F58:$N58,0,X$174))/(INDEX($F$4:$N$4,0,X$174+1)-INDEX($F$4:$N$4,0,X$174))+W185)))</f>
        <v>0.91979434928684833</v>
      </c>
      <c r="Y185" s="186" cm="1">
        <f t="array" ref="Y185">IF(Y$174=-1,Z185,IF(Y$174=99,X185,IF(Y$174=0,INDEX($F58:$N58,0,Y$172),(INDEX($F58:$N58,0,Y$174+1)-INDEX($F58:$N58,0,Y$174))/(INDEX($F$4:$N$4,0,Y$174+1)-INDEX($F$4:$N$4,0,Y$174))+X185)))</f>
        <v>0.92007574769306422</v>
      </c>
      <c r="Z185" s="186" cm="1">
        <f t="array" ref="Z185">IF(Z$174=-1,AA185,IF(Z$174=99,Y185,IF(Z$174=0,INDEX($F58:$N58,0,Z$172),(INDEX($F58:$N58,0,Z$174+1)-INDEX($F58:$N58,0,Z$174))/(INDEX($F$4:$N$4,0,Z$174+1)-INDEX($F$4:$N$4,0,Z$174))+Y185)))</f>
        <v>0.9203571460992801</v>
      </c>
      <c r="AA185" s="186" cm="1">
        <f t="array" ref="AA185">IF(AA$174=-1,AB185,IF(AA$174=99,Z185,IF(AA$174=0,INDEX($F58:$N58,0,AA$172),(INDEX($F58:$N58,0,AA$174+1)-INDEX($F58:$N58,0,AA$174))/(INDEX($F$4:$N$4,0,AA$174+1)-INDEX($F$4:$N$4,0,AA$174))+Z185)))</f>
        <v>0.92063854450549598</v>
      </c>
      <c r="AB185" s="186" cm="1">
        <f t="array" ref="AB185">IF(AB$174=-1,AC185,IF(AB$174=99,AA185,IF(AB$174=0,INDEX($F58:$N58,0,AB$172),(INDEX($F58:$N58,0,AB$174+1)-INDEX($F58:$N58,0,AB$174))/(INDEX($F$4:$N$4,0,AB$174+1)-INDEX($F$4:$N$4,0,AB$174))+AA185)))</f>
        <v>0.92091994291171186</v>
      </c>
      <c r="AC185" s="186" cm="1">
        <f t="array" ref="AC185">IF(AC$174=-1,AD185,IF(AC$174=99,AB185,IF(AC$174=0,INDEX($F58:$N58,0,AC$172),(INDEX($F58:$N58,0,AC$174+1)-INDEX($F58:$N58,0,AC$174))/(INDEX($F$4:$N$4,0,AC$174+1)-INDEX($F$4:$N$4,0,AC$174))+AB185)))</f>
        <v>0.92120134131792752</v>
      </c>
      <c r="AD185" s="186" cm="1">
        <f t="array" ref="AD185">IF(AD$174=-1,AE185,IF(AD$174=99,AC185,IF(AD$174=0,INDEX($F58:$N58,0,AD$172),(INDEX($F58:$N58,0,AD$174+1)-INDEX($F58:$N58,0,AD$174))/(INDEX($F$4:$N$4,0,AD$174+1)-INDEX($F$4:$N$4,0,AD$174))+AC185)))</f>
        <v>0.93146838146194311</v>
      </c>
      <c r="AE185" s="186" cm="1">
        <f t="array" ref="AE185">IF(AE$174=-1,AF185,IF(AE$174=99,AD185,IF(AE$174=0,INDEX($F58:$N58,0,AE$172),(INDEX($F58:$N58,0,AE$174+1)-INDEX($F58:$N58,0,AE$174))/(INDEX($F$4:$N$4,0,AE$174+1)-INDEX($F$4:$N$4,0,AE$174))+AD185)))</f>
        <v>0.94173542160595869</v>
      </c>
      <c r="AF185" s="186" cm="1">
        <f t="array" ref="AF185">IF(AF$174=-1,AG185,IF(AF$174=99,AE185,IF(AF$174=0,INDEX($F58:$N58,0,AF$172),(INDEX($F58:$N58,0,AF$174+1)-INDEX($F58:$N58,0,AF$174))/(INDEX($F$4:$N$4,0,AF$174+1)-INDEX($F$4:$N$4,0,AF$174))+AE185)))</f>
        <v>0.95200246174997427</v>
      </c>
      <c r="AG185" s="186" cm="1">
        <f t="array" ref="AG185">IF(AG$174=-1,AH185,IF(AG$174=99,AF185,IF(AG$174=0,INDEX($F58:$N58,0,AG$172),(INDEX($F58:$N58,0,AG$174+1)-INDEX($F58:$N58,0,AG$174))/(INDEX($F$4:$N$4,0,AG$174+1)-INDEX($F$4:$N$4,0,AG$174))+AF185)))</f>
        <v>0.96226950189398985</v>
      </c>
      <c r="AH185" s="186" cm="1">
        <f t="array" ref="AH185">IF(AH$174=-1,AI185,IF(AH$174=99,AG185,IF(AH$174=0,INDEX($F58:$N58,0,AH$172),(INDEX($F58:$N58,0,AH$174+1)-INDEX($F58:$N58,0,AH$174))/(INDEX($F$4:$N$4,0,AH$174+1)-INDEX($F$4:$N$4,0,AH$174))+AG185)))</f>
        <v>0.97253654203800544</v>
      </c>
      <c r="AI185" s="186" cm="1">
        <f t="array" ref="AI185">IF(AI$174=-1,AJ185,IF(AI$174=99,AH185,IF(AI$174=0,INDEX($F58:$N58,0,AI$172),(INDEX($F58:$N58,0,AI$174+1)-INDEX($F58:$N58,0,AI$174))/(INDEX($F$4:$N$4,0,AI$174+1)-INDEX($F$4:$N$4,0,AI$174))+AH185)))</f>
        <v>0.98280358218202102</v>
      </c>
      <c r="AJ185" s="186" cm="1">
        <f t="array" ref="AJ185">IF(AJ$174=-1,AK185,IF(AJ$174=99,AI185,IF(AJ$174=0,INDEX($F58:$N58,0,AJ$172),(INDEX($F58:$N58,0,AJ$174+1)-INDEX($F58:$N58,0,AJ$174))/(INDEX($F$4:$N$4,0,AJ$174+1)-INDEX($F$4:$N$4,0,AJ$174))+AI185)))</f>
        <v>0.9930706223260366</v>
      </c>
      <c r="AK185" s="186" cm="1">
        <f t="array" ref="AK185">IF(AK$174=-1,AL185,IF(AK$174=99,AJ185,IF(AK$174=0,INDEX($F58:$N58,0,AK$172),(INDEX($F58:$N58,0,AK$174+1)-INDEX($F58:$N58,0,AK$174))/(INDEX($F$4:$N$4,0,AK$174+1)-INDEX($F$4:$N$4,0,AK$174))+AJ185)))</f>
        <v>1.0033376624700523</v>
      </c>
      <c r="AL185" s="186" cm="1">
        <f t="array" ref="AL185">IF(AL$174=-1,AM185,IF(AL$174=99,AK185,IF(AL$174=0,INDEX($F58:$N58,0,AL$172),(INDEX($F58:$N58,0,AL$174+1)-INDEX($F58:$N58,0,AL$174))/(INDEX($F$4:$N$4,0,AL$174+1)-INDEX($F$4:$N$4,0,AL$174))+AK185)))</f>
        <v>1.013604702614068</v>
      </c>
      <c r="AM185" s="186" cm="1">
        <f t="array" ref="AM185">IF(AM$174=-1,AN185,IF(AM$174=99,AL185,IF(AM$174=0,INDEX($F58:$N58,0,AM$172),(INDEX($F58:$N58,0,AM$174+1)-INDEX($F58:$N58,0,AM$174))/(INDEX($F$4:$N$4,0,AM$174+1)-INDEX($F$4:$N$4,0,AM$174))+AL185)))</f>
        <v>1.0238717427580835</v>
      </c>
      <c r="AN185" s="186" cm="1">
        <f t="array" ref="AN185">IF(AN$174=-1,AO185,IF(AN$174=99,AM185,IF(AN$174=0,INDEX($F58:$N58,0,AN$172),(INDEX($F58:$N58,0,AN$174+1)-INDEX($F58:$N58,0,AN$174))/(INDEX($F$4:$N$4,0,AN$174+1)-INDEX($F$4:$N$4,0,AN$174))+AM185)))</f>
        <v>1.0357576540041848</v>
      </c>
      <c r="AO185" s="186" cm="1">
        <f t="array" ref="AO185">IF(AO$174=-1,AP185,IF(AO$174=99,AN185,IF(AO$174=0,INDEX($F58:$N58,0,AO$172),(INDEX($F58:$N58,0,AO$174+1)-INDEX($F58:$N58,0,AO$174))/(INDEX($F$4:$N$4,0,AO$174+1)-INDEX($F$4:$N$4,0,AO$174))+AN185)))</f>
        <v>1.1427308552190978</v>
      </c>
      <c r="AP185" s="186" cm="1">
        <f t="array" ref="AP185">IF(AP$174=-1,AQ185,IF(AP$174=99,AO185,IF(AP$174=0,INDEX($F58:$N58,0,AP$172),(INDEX($F58:$N58,0,AP$174+1)-INDEX($F58:$N58,0,AP$174))/(INDEX($F$4:$N$4,0,AP$174+1)-INDEX($F$4:$N$4,0,AP$174))+AO185)))</f>
        <v>1.1427308552190978</v>
      </c>
      <c r="AQ185" s="186" cm="1">
        <f t="array" ref="AQ185">IF(AQ$174=-1,AR185,IF(AQ$174=99,AP185,IF(AQ$174=0,INDEX($F58:$N58,0,AQ$172),(INDEX($F58:$N58,0,AQ$174+1)-INDEX($F58:$N58,0,AQ$174))/(INDEX($F$4:$N$4,0,AQ$174+1)-INDEX($F$4:$N$4,0,AQ$174))+AP185)))</f>
        <v>1.1427308552190978</v>
      </c>
      <c r="AZ185" s="186"/>
      <c r="BA185" s="186"/>
      <c r="BB185" s="186"/>
      <c r="BC185" s="186"/>
      <c r="BD185" s="186"/>
      <c r="BE185" s="186"/>
    </row>
    <row r="186" spans="1:57">
      <c r="A186" s="185" t="s">
        <v>16</v>
      </c>
      <c r="B186" s="22"/>
      <c r="C186" s="23"/>
      <c r="D186" s="57"/>
      <c r="E186" s="23"/>
      <c r="F186" s="23"/>
      <c r="G186" s="23"/>
      <c r="H186" s="23"/>
      <c r="I186" s="23"/>
      <c r="J186" s="133" t="str">
        <f t="shared" si="245"/>
        <v>TFRCO</v>
      </c>
      <c r="K186" s="186">
        <f t="shared" ref="K186:AQ186" si="247">J147</f>
        <v>22</v>
      </c>
      <c r="L186" s="186">
        <f t="shared" si="247"/>
        <v>22.394471154794275</v>
      </c>
      <c r="M186" s="186">
        <f t="shared" si="247"/>
        <v>22.788942309588549</v>
      </c>
      <c r="N186" s="186">
        <f t="shared" si="247"/>
        <v>23.18341346438282</v>
      </c>
      <c r="O186" s="186">
        <f t="shared" si="247"/>
        <v>23.396576241140856</v>
      </c>
      <c r="P186" s="186">
        <f t="shared" si="247"/>
        <v>23.609739017898892</v>
      </c>
      <c r="Q186" s="186">
        <f t="shared" si="247"/>
        <v>23.75668041733595</v>
      </c>
      <c r="R186" s="186">
        <f t="shared" si="247"/>
        <v>23.903621816773004</v>
      </c>
      <c r="S186" s="186">
        <f t="shared" si="247"/>
        <v>22.525850653068428</v>
      </c>
      <c r="T186" s="186">
        <f t="shared" si="247"/>
        <v>23.081872940290349</v>
      </c>
      <c r="U186" s="186">
        <f t="shared" si="247"/>
        <v>28.143818973593948</v>
      </c>
      <c r="V186" s="186">
        <f t="shared" si="247"/>
        <v>33.205765006897551</v>
      </c>
      <c r="W186" s="186">
        <f t="shared" si="247"/>
        <v>38.267711040201149</v>
      </c>
      <c r="X186" s="186">
        <f t="shared" si="247"/>
        <v>43.329657073504748</v>
      </c>
      <c r="Y186" s="186">
        <f t="shared" si="247"/>
        <v>48.391603106808347</v>
      </c>
      <c r="Z186" s="186">
        <f t="shared" si="247"/>
        <v>53.453549140111946</v>
      </c>
      <c r="AA186" s="186">
        <f t="shared" si="247"/>
        <v>58.515495173415545</v>
      </c>
      <c r="AB186" s="186">
        <f t="shared" si="247"/>
        <v>63.577441206719143</v>
      </c>
      <c r="AC186" s="186">
        <f t="shared" si="247"/>
        <v>68.639387240022742</v>
      </c>
      <c r="AD186" s="186">
        <f t="shared" si="247"/>
        <v>73.865947759306707</v>
      </c>
      <c r="AE186" s="186">
        <f t="shared" si="247"/>
        <v>79.092508278590671</v>
      </c>
      <c r="AF186" s="186">
        <f t="shared" si="247"/>
        <v>84.319068797874635</v>
      </c>
      <c r="AG186" s="186">
        <f t="shared" si="247"/>
        <v>89.5456293171586</v>
      </c>
      <c r="AH186" s="186">
        <f t="shared" si="247"/>
        <v>94.772189836442564</v>
      </c>
      <c r="AI186" s="186">
        <f t="shared" si="247"/>
        <v>99.998750355726528</v>
      </c>
      <c r="AJ186" s="186">
        <f t="shared" si="247"/>
        <v>105.22531087501049</v>
      </c>
      <c r="AK186" s="186">
        <f t="shared" si="247"/>
        <v>110.45187139429446</v>
      </c>
      <c r="AL186" s="186">
        <f t="shared" si="247"/>
        <v>115.67843191357842</v>
      </c>
      <c r="AM186" s="186">
        <f t="shared" si="247"/>
        <v>120.90499243286243</v>
      </c>
      <c r="AN186" s="186">
        <f t="shared" si="247"/>
        <v>157.21390378891965</v>
      </c>
      <c r="AO186" s="186">
        <f t="shared" si="247"/>
        <v>193.52281514497699</v>
      </c>
      <c r="AP186" s="186">
        <f t="shared" si="247"/>
        <v>193.52281514497699</v>
      </c>
      <c r="AQ186" s="186">
        <f t="shared" si="247"/>
        <v>193.52281514497699</v>
      </c>
      <c r="AZ186" s="186"/>
      <c r="BA186" s="186"/>
      <c r="BB186" s="186"/>
      <c r="BC186" s="186"/>
      <c r="BD186" s="186"/>
      <c r="BE186" s="186"/>
    </row>
    <row r="187" spans="1:57">
      <c r="A187" s="185" t="s">
        <v>16</v>
      </c>
      <c r="B187" s="22"/>
      <c r="C187" s="23"/>
      <c r="D187" s="57"/>
      <c r="E187" s="23"/>
      <c r="F187" s="23"/>
      <c r="G187" s="23"/>
      <c r="H187" s="23"/>
      <c r="I187" s="23"/>
      <c r="J187" s="133" t="str">
        <f t="shared" si="245"/>
        <v>TFROT</v>
      </c>
      <c r="K187" s="186">
        <f t="shared" ref="K187:AQ187" si="248">J148</f>
        <v>25.1</v>
      </c>
      <c r="L187" s="186">
        <f t="shared" si="248"/>
        <v>25.5500557266062</v>
      </c>
      <c r="M187" s="186">
        <f t="shared" si="248"/>
        <v>26.000111453212398</v>
      </c>
      <c r="N187" s="186">
        <f t="shared" si="248"/>
        <v>26.4501671798186</v>
      </c>
      <c r="O187" s="186">
        <f t="shared" si="248"/>
        <v>26.693366529665269</v>
      </c>
      <c r="P187" s="186">
        <f t="shared" si="248"/>
        <v>26.936565879511939</v>
      </c>
      <c r="Q187" s="186">
        <f t="shared" si="248"/>
        <v>27.237648406378405</v>
      </c>
      <c r="R187" s="186">
        <f t="shared" si="248"/>
        <v>27.538730933244871</v>
      </c>
      <c r="S187" s="186">
        <f t="shared" si="248"/>
        <v>25.699947790546275</v>
      </c>
      <c r="T187" s="186">
        <f t="shared" si="248"/>
        <v>26.592015771098485</v>
      </c>
      <c r="U187" s="186">
        <f t="shared" si="248"/>
        <v>27.340864661736958</v>
      </c>
      <c r="V187" s="186">
        <f t="shared" si="248"/>
        <v>28.089713552375432</v>
      </c>
      <c r="W187" s="186">
        <f t="shared" si="248"/>
        <v>28.838562443013906</v>
      </c>
      <c r="X187" s="186">
        <f t="shared" si="248"/>
        <v>29.58741133365238</v>
      </c>
      <c r="Y187" s="186">
        <f t="shared" si="248"/>
        <v>30.336260224290854</v>
      </c>
      <c r="Z187" s="186">
        <f t="shared" si="248"/>
        <v>31.085109114929327</v>
      </c>
      <c r="AA187" s="186">
        <f t="shared" si="248"/>
        <v>31.833958005567801</v>
      </c>
      <c r="AB187" s="186">
        <f t="shared" si="248"/>
        <v>32.582806896206272</v>
      </c>
      <c r="AC187" s="186">
        <f t="shared" si="248"/>
        <v>33.331655786844742</v>
      </c>
      <c r="AD187" s="186">
        <f t="shared" si="248"/>
        <v>34.397033608749112</v>
      </c>
      <c r="AE187" s="186">
        <f t="shared" si="248"/>
        <v>35.462411430653482</v>
      </c>
      <c r="AF187" s="186">
        <f t="shared" si="248"/>
        <v>36.527789252557852</v>
      </c>
      <c r="AG187" s="186">
        <f t="shared" si="248"/>
        <v>37.593167074462222</v>
      </c>
      <c r="AH187" s="186">
        <f t="shared" si="248"/>
        <v>38.658544896366593</v>
      </c>
      <c r="AI187" s="186">
        <f t="shared" si="248"/>
        <v>39.723922718270963</v>
      </c>
      <c r="AJ187" s="186">
        <f t="shared" si="248"/>
        <v>40.789300540175333</v>
      </c>
      <c r="AK187" s="186">
        <f t="shared" si="248"/>
        <v>41.854678362079703</v>
      </c>
      <c r="AL187" s="186">
        <f t="shared" si="248"/>
        <v>42.920056183984073</v>
      </c>
      <c r="AM187" s="186">
        <f t="shared" si="248"/>
        <v>43.985434005888429</v>
      </c>
      <c r="AN187" s="186">
        <f t="shared" si="248"/>
        <v>51.120390503883193</v>
      </c>
      <c r="AO187" s="186">
        <f t="shared" si="248"/>
        <v>58.255347001877944</v>
      </c>
      <c r="AP187" s="186">
        <f t="shared" si="248"/>
        <v>58.255347001877944</v>
      </c>
      <c r="AQ187" s="186">
        <f t="shared" si="248"/>
        <v>58.255347001877944</v>
      </c>
      <c r="AZ187" s="186"/>
      <c r="BA187" s="186"/>
      <c r="BB187" s="186"/>
      <c r="BC187" s="186"/>
      <c r="BD187" s="186"/>
      <c r="BE187" s="186"/>
    </row>
    <row r="188" spans="1:57">
      <c r="A188" s="185" t="s">
        <v>16</v>
      </c>
      <c r="J188" s="133" t="str">
        <f t="shared" si="245"/>
        <v>TFREX</v>
      </c>
      <c r="K188" s="186">
        <f t="shared" ref="K188:AQ188" si="249">J149</f>
        <v>82</v>
      </c>
      <c r="L188" s="186">
        <f t="shared" si="249"/>
        <v>82</v>
      </c>
      <c r="M188" s="186">
        <f t="shared" si="249"/>
        <v>82</v>
      </c>
      <c r="N188" s="186">
        <f t="shared" si="249"/>
        <v>82</v>
      </c>
      <c r="O188" s="186">
        <f t="shared" si="249"/>
        <v>82</v>
      </c>
      <c r="P188" s="186">
        <f t="shared" si="249"/>
        <v>82</v>
      </c>
      <c r="Q188" s="186">
        <f t="shared" si="249"/>
        <v>84.018400836522261</v>
      </c>
      <c r="R188" s="186">
        <f t="shared" si="249"/>
        <v>86.036801673044508</v>
      </c>
      <c r="S188" s="186">
        <f t="shared" si="249"/>
        <v>76.525600127976475</v>
      </c>
      <c r="T188" s="186">
        <f t="shared" si="249"/>
        <v>81.711261480059846</v>
      </c>
      <c r="U188" s="186">
        <f t="shared" si="249"/>
        <v>82.596353096491868</v>
      </c>
      <c r="V188" s="186">
        <f t="shared" si="249"/>
        <v>83.481444712923889</v>
      </c>
      <c r="W188" s="186">
        <f t="shared" si="249"/>
        <v>84.36653632935591</v>
      </c>
      <c r="X188" s="186">
        <f t="shared" si="249"/>
        <v>85.251627945787931</v>
      </c>
      <c r="Y188" s="186">
        <f t="shared" si="249"/>
        <v>86.136719562219952</v>
      </c>
      <c r="Z188" s="186">
        <f t="shared" si="249"/>
        <v>87.021811178651973</v>
      </c>
      <c r="AA188" s="186">
        <f t="shared" si="249"/>
        <v>87.906902795083994</v>
      </c>
      <c r="AB188" s="186">
        <f t="shared" si="249"/>
        <v>88.791994411516015</v>
      </c>
      <c r="AC188" s="186">
        <f t="shared" si="249"/>
        <v>89.677086027947979</v>
      </c>
      <c r="AD188" s="186">
        <f t="shared" si="249"/>
        <v>92.062691644320012</v>
      </c>
      <c r="AE188" s="186">
        <f t="shared" si="249"/>
        <v>94.448297260692044</v>
      </c>
      <c r="AF188" s="186">
        <f t="shared" si="249"/>
        <v>96.833902877064077</v>
      </c>
      <c r="AG188" s="186">
        <f t="shared" si="249"/>
        <v>99.219508493436109</v>
      </c>
      <c r="AH188" s="186">
        <f t="shared" si="249"/>
        <v>101.60511410980814</v>
      </c>
      <c r="AI188" s="186">
        <f t="shared" si="249"/>
        <v>103.99071972618017</v>
      </c>
      <c r="AJ188" s="186">
        <f t="shared" si="249"/>
        <v>106.37632534255221</v>
      </c>
      <c r="AK188" s="186">
        <f t="shared" si="249"/>
        <v>108.76193095892424</v>
      </c>
      <c r="AL188" s="186">
        <f t="shared" si="249"/>
        <v>111.14753657529627</v>
      </c>
      <c r="AM188" s="186">
        <f t="shared" si="249"/>
        <v>113.53314219166836</v>
      </c>
      <c r="AN188" s="186">
        <f t="shared" si="249"/>
        <v>127.41709475577724</v>
      </c>
      <c r="AO188" s="186">
        <f t="shared" si="249"/>
        <v>141.30104731988612</v>
      </c>
      <c r="AP188" s="186">
        <f t="shared" si="249"/>
        <v>141.30104731988612</v>
      </c>
      <c r="AQ188" s="186">
        <f t="shared" si="249"/>
        <v>141.30104731988612</v>
      </c>
      <c r="AZ188" s="186"/>
      <c r="BA188" s="186"/>
      <c r="BB188" s="186"/>
      <c r="BC188" s="186"/>
      <c r="BD188" s="186"/>
      <c r="BE188" s="186"/>
    </row>
    <row r="189" spans="1:57">
      <c r="A189" s="185" t="s">
        <v>16</v>
      </c>
    </row>
  </sheetData>
  <mergeCells count="1">
    <mergeCell ref="B2:C2"/>
  </mergeCells>
  <phoneticPr fontId="167" type="noConversion"/>
  <pageMargins left="0.7" right="0.7" top="0.75" bottom="0.75" header="0.3" footer="0.3"/>
  <ignoredErrors>
    <ignoredError sqref="D139"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1" zoomScale="90" zoomScaleNormal="90" workbookViewId="0">
      <selection activeCell="N223" sqref="N223"/>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539</v>
      </c>
      <c r="BD1" s="192" t="s">
        <v>197</v>
      </c>
      <c r="BE1" s="192" t="s">
        <v>543</v>
      </c>
      <c r="BF1" s="192"/>
      <c r="BG1" s="192"/>
      <c r="BH1" s="192"/>
      <c r="BI1" s="286" t="s">
        <v>620</v>
      </c>
      <c r="BJ1" s="286"/>
      <c r="BK1" s="286"/>
      <c r="BL1" s="192"/>
    </row>
    <row r="2" spans="1:64" ht="15.75" thickBot="1">
      <c r="A2" s="185" t="s">
        <v>16</v>
      </c>
      <c r="B2" s="348" t="s">
        <v>296</v>
      </c>
      <c r="C2" s="348"/>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617</v>
      </c>
      <c r="BJ2" s="192" t="s">
        <v>618</v>
      </c>
      <c r="BK2" s="192" t="s">
        <v>619</v>
      </c>
      <c r="BL2" s="192"/>
    </row>
    <row r="3" spans="1:64">
      <c r="A3" s="185" t="s">
        <v>16</v>
      </c>
      <c r="B3" s="228"/>
      <c r="C3" s="192" t="str">
        <f>INDEX($BC$4:$BC$7,MATCH($D$3,$BB$4:$BB$7,0))</f>
        <v>NDC-PAMS-central</v>
      </c>
      <c r="D3" s="196">
        <f>DriversGams!C163</f>
        <v>1</v>
      </c>
      <c r="L3" s="185"/>
      <c r="N3" s="39"/>
      <c r="BB3" s="192"/>
      <c r="BC3" s="192"/>
      <c r="BD3" s="192"/>
      <c r="BE3" s="192" t="s">
        <v>541</v>
      </c>
      <c r="BF3" s="192" t="s">
        <v>542</v>
      </c>
      <c r="BG3" s="192" t="s">
        <v>647</v>
      </c>
      <c r="BH3" s="192"/>
      <c r="BI3" s="192"/>
      <c r="BJ3" s="192"/>
      <c r="BK3" s="192"/>
      <c r="BL3" s="192"/>
    </row>
    <row r="4" spans="1:64">
      <c r="A4" s="185" t="s">
        <v>16</v>
      </c>
      <c r="C4" s="5" t="s">
        <v>198</v>
      </c>
      <c r="D4" s="195">
        <f>INDEX($BD$4:$BD$7,MATCH($D$3,$BB$4:$BB$7,0))</f>
        <v>1</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623</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624</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615</v>
      </c>
      <c r="BD6" s="192">
        <v>1</v>
      </c>
      <c r="BE6" s="183">
        <v>0.97499999999999998</v>
      </c>
      <c r="BF6" s="184">
        <v>0.95</v>
      </c>
      <c r="BG6" s="184">
        <v>0.95</v>
      </c>
      <c r="BH6" s="202">
        <v>1</v>
      </c>
      <c r="BI6" s="184">
        <v>0</v>
      </c>
      <c r="BJ6" s="252">
        <v>0</v>
      </c>
      <c r="BK6" s="184">
        <v>0</v>
      </c>
      <c r="BL6" s="192"/>
    </row>
    <row r="7" spans="1:64">
      <c r="A7" s="185" t="s">
        <v>16</v>
      </c>
      <c r="L7" s="185"/>
      <c r="N7" s="40"/>
      <c r="BB7" s="192">
        <v>3</v>
      </c>
      <c r="BC7" s="192" t="s">
        <v>625</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INDEX(Drivers!$C$31:$AG$33,1,E$11)</f>
        <v>26.162716441035041</v>
      </c>
      <c r="F13" s="186" cm="1">
        <f t="array" ref="F13">INDEX(Drivers!$C$31:$AG$33,1,F$11)</f>
        <v>25.676476665132281</v>
      </c>
      <c r="G13" s="186" cm="1">
        <f t="array" ref="G13">INDEX(Drivers!$C$31:$AG$33,1,G$11)</f>
        <v>25.755361891142741</v>
      </c>
      <c r="H13" s="186" cm="1">
        <f t="array" ref="H13">INDEX(Drivers!$C$31:$AG$33,1,H$11)</f>
        <v>25.946710085536886</v>
      </c>
      <c r="I13" s="186" cm="1">
        <f t="array" ref="I13">INDEX(Drivers!$C$31:$AG$33,1,I$11)</f>
        <v>26.998265626975765</v>
      </c>
      <c r="J13" s="186" cm="1">
        <f t="array" ref="J13">INDEX(Drivers!$C$31:$AG$33,1,J$11)</f>
        <v>30.008313344827656</v>
      </c>
      <c r="K13" s="186" cm="1">
        <f t="array" ref="K13">INDEX(Drivers!$C$31:$AG$33,1,K$11)</f>
        <v>26.836616309234032</v>
      </c>
      <c r="L13" s="186" cm="1">
        <f t="array" ref="L13">INDEX(Drivers!$C$31:$AG$33,1,L$11)</f>
        <v>21.333461116693869</v>
      </c>
      <c r="M13" s="186" cm="1">
        <f t="array" ref="M13">INDEX(Drivers!$C$31:$AG$33,1,M$11)</f>
        <v>16.431828041993075</v>
      </c>
      <c r="N13" s="40"/>
      <c r="O13" s="186">
        <f>F13</f>
        <v>25.676476665132281</v>
      </c>
      <c r="P13" s="186">
        <f t="shared" si="1"/>
        <v>25.755361891142741</v>
      </c>
      <c r="Q13" s="186">
        <f t="shared" si="1"/>
        <v>25.946710085536886</v>
      </c>
      <c r="R13" s="186">
        <f t="shared" si="1"/>
        <v>26.998265626975765</v>
      </c>
      <c r="S13" s="186">
        <f t="shared" si="1"/>
        <v>30.008313344827656</v>
      </c>
      <c r="T13" s="186">
        <f t="shared" ref="T13:V15" si="3">K13</f>
        <v>26.836616309234032</v>
      </c>
      <c r="U13" s="186">
        <f t="shared" si="3"/>
        <v>21.333461116693869</v>
      </c>
      <c r="V13" s="186">
        <f t="shared" si="3"/>
        <v>16.431828041993075</v>
      </c>
      <c r="X13" s="186">
        <f>F13</f>
        <v>25.676476665132281</v>
      </c>
      <c r="Y13" s="186">
        <f t="shared" ref="Y13:AE15" si="4">G13</f>
        <v>25.755361891142741</v>
      </c>
      <c r="Z13" s="186">
        <f t="shared" si="4"/>
        <v>25.946710085536886</v>
      </c>
      <c r="AA13" s="186">
        <f t="shared" si="4"/>
        <v>26.998265626975765</v>
      </c>
      <c r="AB13" s="186">
        <f t="shared" si="4"/>
        <v>30.008313344827656</v>
      </c>
      <c r="AC13" s="7">
        <f>T13</f>
        <v>26.836616309234032</v>
      </c>
      <c r="AD13" s="186">
        <f t="shared" si="4"/>
        <v>21.333461116693869</v>
      </c>
      <c r="AE13" s="186">
        <f t="shared" si="4"/>
        <v>16.431828041993075</v>
      </c>
    </row>
    <row r="14" spans="1:64">
      <c r="A14" s="185" t="s">
        <v>16</v>
      </c>
      <c r="C14" s="185" t="s">
        <v>51</v>
      </c>
      <c r="D14" s="185" t="s">
        <v>47</v>
      </c>
      <c r="E14" s="186" cm="1">
        <f t="array" ref="E14">INDEX(Drivers!$C$31:$AG$33,2,E$11)</f>
        <v>15.697629864621025</v>
      </c>
      <c r="F14" s="186" cm="1">
        <f t="array" ref="F14">INDEX(Drivers!$C$31:$AG$33,2,F$11)</f>
        <v>16.65350655721161</v>
      </c>
      <c r="G14" s="186" cm="1">
        <f t="array" ref="G14">INDEX(Drivers!$C$31:$AG$33,2,G$11)</f>
        <v>17.422744808714206</v>
      </c>
      <c r="H14" s="186" cm="1">
        <f t="array" ref="H14">INDEX(Drivers!$C$31:$AG$33,2,H$11)</f>
        <v>18.376375848815535</v>
      </c>
      <c r="I14" s="186" cm="1">
        <f t="array" ref="I14">INDEX(Drivers!$C$31:$AG$33,2,I$11)</f>
        <v>19.311259441517389</v>
      </c>
      <c r="J14" s="186" cm="1">
        <f t="array" ref="J14">INDEX(Drivers!$C$31:$AG$33,2,J$11)</f>
        <v>17.984951014535756</v>
      </c>
      <c r="K14" s="186" cm="1">
        <f t="array" ref="K14">INDEX(Drivers!$C$31:$AG$33,2,K$11)</f>
        <v>21.420696808231607</v>
      </c>
      <c r="L14" s="186" cm="1">
        <f t="array" ref="L14">INDEX(Drivers!$C$31:$AG$33,2,L$11)</f>
        <v>24.977857902460372</v>
      </c>
      <c r="M14" s="186" cm="1">
        <f t="array" ref="M14">INDEX(Drivers!$C$31:$AG$33,2,M$11)</f>
        <v>27.641594144089122</v>
      </c>
      <c r="N14" s="40"/>
      <c r="O14" s="186">
        <f t="shared" ref="O14:O15" si="5">F14</f>
        <v>16.65350655721161</v>
      </c>
      <c r="P14" s="186">
        <f t="shared" si="1"/>
        <v>17.422744808714206</v>
      </c>
      <c r="Q14" s="186">
        <f t="shared" si="1"/>
        <v>18.376375848815535</v>
      </c>
      <c r="R14" s="186">
        <f t="shared" si="1"/>
        <v>19.311259441517389</v>
      </c>
      <c r="S14" s="186">
        <f t="shared" si="1"/>
        <v>17.984951014535756</v>
      </c>
      <c r="T14" s="186">
        <f t="shared" si="3"/>
        <v>21.420696808231607</v>
      </c>
      <c r="U14" s="186">
        <f t="shared" si="3"/>
        <v>24.977857902460372</v>
      </c>
      <c r="V14" s="186">
        <f t="shared" si="3"/>
        <v>27.641594144089122</v>
      </c>
      <c r="X14" s="186">
        <f t="shared" ref="X14:X15" si="6">F14</f>
        <v>16.65350655721161</v>
      </c>
      <c r="Y14" s="186">
        <f t="shared" si="4"/>
        <v>17.422744808714206</v>
      </c>
      <c r="Z14" s="186">
        <f t="shared" si="4"/>
        <v>18.376375848815535</v>
      </c>
      <c r="AA14" s="186">
        <f t="shared" si="4"/>
        <v>19.311259441517389</v>
      </c>
      <c r="AB14" s="186">
        <f t="shared" si="4"/>
        <v>17.984951014535756</v>
      </c>
      <c r="AC14" s="7">
        <f>T14</f>
        <v>21.420696808231607</v>
      </c>
      <c r="AD14" s="186">
        <f t="shared" si="4"/>
        <v>24.977857902460372</v>
      </c>
      <c r="AE14" s="186">
        <f t="shared" si="4"/>
        <v>27.641594144089122</v>
      </c>
    </row>
    <row r="15" spans="1:64">
      <c r="A15" s="185" t="s">
        <v>16</v>
      </c>
      <c r="C15" s="185" t="s">
        <v>50</v>
      </c>
      <c r="D15" s="185" t="s">
        <v>47</v>
      </c>
      <c r="E15" s="186" cm="1">
        <f t="array" ref="E15">INDEX(Drivers!$C$31:$AG$33,3,E$11)</f>
        <v>10.465086576414015</v>
      </c>
      <c r="F15" s="186" cm="1">
        <f t="array" ref="F15">INDEX(Drivers!$C$31:$AG$33,3,F$11)</f>
        <v>12.420508234977223</v>
      </c>
      <c r="G15" s="186" cm="1">
        <f t="array" ref="G15">INDEX(Drivers!$C$31:$AG$33,3,G$11)</f>
        <v>13.343841341791148</v>
      </c>
      <c r="H15" s="186" cm="1">
        <f t="array" ref="H15">INDEX(Drivers!$C$31:$AG$33,3,H$11)</f>
        <v>14.041748987467024</v>
      </c>
      <c r="I15" s="186" cm="1">
        <f t="array" ref="I15">INDEX(Drivers!$C$31:$AG$33,3,I$11)</f>
        <v>12.999164931506851</v>
      </c>
      <c r="J15" s="186" cm="1">
        <f t="array" ref="J15">INDEX(Drivers!$C$31:$AG$33,3,J$11)</f>
        <v>11.998316089840857</v>
      </c>
      <c r="K15" s="186" cm="1">
        <f t="array" ref="K15">INDEX(Drivers!$C$31:$AG$33,3,K$11)</f>
        <v>17.698776882534368</v>
      </c>
      <c r="L15" s="186" cm="1">
        <f t="array" ref="L15">INDEX(Drivers!$C$31:$AG$33,3,L$11)</f>
        <v>25.063986980845762</v>
      </c>
      <c r="M15" s="186" cm="1">
        <f t="array" ref="M15">INDEX(Drivers!$C$31:$AG$33,3,M$11)</f>
        <v>31.444486813917798</v>
      </c>
      <c r="N15" s="40"/>
      <c r="O15" s="186">
        <f t="shared" si="5"/>
        <v>12.420508234977223</v>
      </c>
      <c r="P15" s="186">
        <f t="shared" si="1"/>
        <v>13.343841341791148</v>
      </c>
      <c r="Q15" s="186">
        <f t="shared" si="1"/>
        <v>14.041748987467024</v>
      </c>
      <c r="R15" s="186">
        <f t="shared" si="1"/>
        <v>12.999164931506851</v>
      </c>
      <c r="S15" s="186">
        <f t="shared" si="1"/>
        <v>11.998316089840857</v>
      </c>
      <c r="T15" s="186">
        <f t="shared" si="3"/>
        <v>17.698776882534368</v>
      </c>
      <c r="U15" s="186">
        <f t="shared" si="3"/>
        <v>25.063986980845762</v>
      </c>
      <c r="V15" s="186">
        <f t="shared" si="3"/>
        <v>31.444486813917798</v>
      </c>
      <c r="X15" s="186">
        <f t="shared" si="6"/>
        <v>12.420508234977223</v>
      </c>
      <c r="Y15" s="186">
        <f t="shared" si="4"/>
        <v>13.343841341791148</v>
      </c>
      <c r="Z15" s="186">
        <f t="shared" si="4"/>
        <v>14.041748987467024</v>
      </c>
      <c r="AA15" s="186">
        <f t="shared" si="4"/>
        <v>12.999164931506851</v>
      </c>
      <c r="AB15" s="186">
        <f t="shared" si="4"/>
        <v>11.998316089840857</v>
      </c>
      <c r="AC15" s="7">
        <f>T15</f>
        <v>17.698776882534368</v>
      </c>
      <c r="AD15" s="186">
        <f t="shared" si="4"/>
        <v>25.063986980845762</v>
      </c>
      <c r="AE15" s="186">
        <f t="shared" si="4"/>
        <v>31.444486813917798</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59.308690000000013</v>
      </c>
      <c r="J16" s="3">
        <f t="shared" si="7"/>
        <v>59.991580449204264</v>
      </c>
      <c r="K16" s="3">
        <f t="shared" si="7"/>
        <v>65.956090000000017</v>
      </c>
      <c r="L16" s="3">
        <f>SUM(L13:L15)</f>
        <v>71.375305999999995</v>
      </c>
      <c r="M16" s="3">
        <f>SUM(M13:M15)</f>
        <v>75.517909000000003</v>
      </c>
      <c r="N16" s="40"/>
      <c r="O16" s="3">
        <f>SUM(O13:O15)</f>
        <v>54.750491457321118</v>
      </c>
      <c r="P16" s="3">
        <f t="shared" ref="P16:V16" si="8">SUM(P13:P15)</f>
        <v>56.521948041648095</v>
      </c>
      <c r="Q16" s="3">
        <f t="shared" si="8"/>
        <v>58.364834921819444</v>
      </c>
      <c r="R16" s="3">
        <f t="shared" si="8"/>
        <v>59.308690000000013</v>
      </c>
      <c r="S16" s="3">
        <f t="shared" si="8"/>
        <v>59.991580449204264</v>
      </c>
      <c r="T16" s="3">
        <f t="shared" si="8"/>
        <v>65.956090000000017</v>
      </c>
      <c r="U16" s="3">
        <f t="shared" si="8"/>
        <v>71.375305999999995</v>
      </c>
      <c r="V16" s="3">
        <f t="shared" si="8"/>
        <v>75.517909000000003</v>
      </c>
      <c r="X16" s="47">
        <f>SUM(X13:X15)</f>
        <v>54.750491457321118</v>
      </c>
      <c r="Y16" s="47">
        <f t="shared" ref="Y16:AE16" si="9">SUM(Y13:Y15)</f>
        <v>56.521948041648095</v>
      </c>
      <c r="Z16" s="47">
        <f t="shared" si="9"/>
        <v>58.364834921819444</v>
      </c>
      <c r="AA16" s="47">
        <f t="shared" si="9"/>
        <v>59.308690000000013</v>
      </c>
      <c r="AB16" s="47">
        <f t="shared" si="9"/>
        <v>59.991580449204264</v>
      </c>
      <c r="AC16" s="7">
        <f>T16</f>
        <v>65.956090000000017</v>
      </c>
      <c r="AD16" s="47">
        <f t="shared" si="9"/>
        <v>71.375305999999995</v>
      </c>
      <c r="AE16" s="47">
        <f t="shared" si="9"/>
        <v>75.517909000000003</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1.2188037282025346</v>
      </c>
      <c r="K21" s="10">
        <f>RES!G45</f>
        <v>1.4450325168406046</v>
      </c>
      <c r="L21" s="10">
        <f>RES!H45</f>
        <v>2.1130862117498923</v>
      </c>
      <c r="M21" s="10">
        <f>RES!I45</f>
        <v>3.040752594773545</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0.05</v>
      </c>
      <c r="L25" s="62">
        <f t="shared" si="18"/>
        <v>0.04</v>
      </c>
      <c r="M25" s="62">
        <f>IF($D$4,AE25,V25)</f>
        <v>0.04</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0.50349999999999995</v>
      </c>
      <c r="L26" s="62">
        <f t="shared" ref="L26:L27" si="27">IF($D$4,AD26,U26)</f>
        <v>0.47832499999999994</v>
      </c>
      <c r="M26" s="62">
        <f t="shared" ref="M26:M27" si="28">IF($D$4,AE26,V26)</f>
        <v>0.45440874999999992</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0.74890540540540529</v>
      </c>
      <c r="L27" s="62">
        <f t="shared" si="27"/>
        <v>0.73018277027027012</v>
      </c>
      <c r="M27" s="62">
        <f t="shared" si="28"/>
        <v>0.7119282010135134</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0.23749999999999999</v>
      </c>
      <c r="L30" s="61">
        <f t="shared" si="40"/>
        <v>0.22562499999999999</v>
      </c>
      <c r="M30" s="61">
        <f t="shared" si="40"/>
        <v>0.21434374999999997</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0.29746055226824453</v>
      </c>
      <c r="L31" s="61">
        <f t="shared" si="40"/>
        <v>0.29746055226824453</v>
      </c>
      <c r="M31" s="61">
        <f t="shared" si="40"/>
        <v>0.28258752465483228</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0.43507670190423864</v>
      </c>
      <c r="K32" s="61">
        <f t="shared" si="40"/>
        <v>0.4017666003177689</v>
      </c>
      <c r="L32" s="61">
        <f t="shared" si="40"/>
        <v>0.39172243530982465</v>
      </c>
      <c r="M32" s="61">
        <f t="shared" si="40"/>
        <v>0.38192937442707903</v>
      </c>
      <c r="N32" s="42"/>
      <c r="O32" s="61">
        <f t="shared" si="44"/>
        <v>0.41283463855351005</v>
      </c>
      <c r="P32" s="61">
        <f t="shared" si="45"/>
        <v>0.41283463855351005</v>
      </c>
      <c r="Q32" s="61">
        <f t="shared" si="45"/>
        <v>0.41283463855351005</v>
      </c>
      <c r="R32" s="61">
        <f>Q32*(1+R21*(I21/F21-1))</f>
        <v>0.41206830801822453</v>
      </c>
      <c r="S32" s="61">
        <f>R32*(1+S21*(J21/G21-1))</f>
        <v>0.43507670190423864</v>
      </c>
      <c r="T32" s="46">
        <f>S32*(1+T21*(K21/J21-1))</f>
        <v>0.45526594012178179</v>
      </c>
      <c r="U32" s="46">
        <f t="shared" ref="U32:V32" si="53">T32*(1+U21*(L21/K21-1))</f>
        <v>0.5078844953999837</v>
      </c>
      <c r="V32" s="46">
        <f t="shared" si="53"/>
        <v>0.56362611282922814</v>
      </c>
      <c r="W32" s="229"/>
      <c r="X32" s="62">
        <f t="shared" si="47"/>
        <v>0.41283463855351005</v>
      </c>
      <c r="Y32" s="62">
        <f t="shared" si="48"/>
        <v>0.41283463855351005</v>
      </c>
      <c r="Z32" s="62">
        <f t="shared" si="49"/>
        <v>0.41283463855351005</v>
      </c>
      <c r="AA32" s="62">
        <f t="shared" si="50"/>
        <v>0.41206830801822453</v>
      </c>
      <c r="AB32" s="62">
        <f t="shared" si="51"/>
        <v>0.43507670190423864</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0.95</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648</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7.0159580737982399</v>
      </c>
      <c r="H41" s="61">
        <f t="shared" si="75"/>
        <v>7.0159580737982399</v>
      </c>
      <c r="I41" s="61">
        <f t="shared" si="75"/>
        <v>7.0159580737982399</v>
      </c>
      <c r="J41" s="61">
        <f t="shared" si="75"/>
        <v>7.0159580737982399</v>
      </c>
      <c r="K41" s="61">
        <f t="shared" si="75"/>
        <v>6.6651601701083276</v>
      </c>
      <c r="L41" s="61">
        <f t="shared" si="75"/>
        <v>6.331902161602911</v>
      </c>
      <c r="M41" s="61">
        <f t="shared" si="75"/>
        <v>6.0153070535227648</v>
      </c>
      <c r="N41" s="301">
        <v>1</v>
      </c>
      <c r="O41" s="330">
        <f>E41*O$39</f>
        <v>7.3852190250507794</v>
      </c>
      <c r="P41" s="215">
        <f>O41*P$39</f>
        <v>7.0159580737982399</v>
      </c>
      <c r="Q41" s="185">
        <f t="shared" ref="Q41:V41" si="76">P41</f>
        <v>7.0159580737982399</v>
      </c>
      <c r="R41" s="61">
        <f>Q41*$N41</f>
        <v>7.0159580737982399</v>
      </c>
      <c r="S41" s="61">
        <f>Q41</f>
        <v>7.0159580737982399</v>
      </c>
      <c r="T41" s="46">
        <f t="shared" si="76"/>
        <v>7.0159580737982399</v>
      </c>
      <c r="U41" s="46">
        <f t="shared" si="76"/>
        <v>7.0159580737982399</v>
      </c>
      <c r="V41" s="46">
        <f t="shared" si="76"/>
        <v>7.0159580737982399</v>
      </c>
      <c r="X41" s="61">
        <f>O41</f>
        <v>7.3852190250507794</v>
      </c>
      <c r="Y41" s="61">
        <f t="shared" ref="Y41:AB41" si="77">P41</f>
        <v>7.0159580737982399</v>
      </c>
      <c r="Z41" s="61">
        <f t="shared" si="77"/>
        <v>7.0159580737982399</v>
      </c>
      <c r="AA41" s="61">
        <f t="shared" si="77"/>
        <v>7.0159580737982399</v>
      </c>
      <c r="AB41" s="61">
        <f t="shared" si="77"/>
        <v>7.0159580737982399</v>
      </c>
      <c r="AC41" s="71">
        <f t="shared" ref="AC41:AE43" si="78">AB41*$B41</f>
        <v>6.6651601701083276</v>
      </c>
      <c r="AD41" s="71">
        <f t="shared" si="78"/>
        <v>6.331902161602911</v>
      </c>
      <c r="AE41" s="71">
        <f t="shared" si="78"/>
        <v>6.0153070535227648</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11.727396186446569</v>
      </c>
      <c r="H42" s="61">
        <f t="shared" si="75"/>
        <v>11.727396186446569</v>
      </c>
      <c r="I42" s="61">
        <f t="shared" si="75"/>
        <v>11.727396186446569</v>
      </c>
      <c r="J42" s="61">
        <f t="shared" si="75"/>
        <v>11.727396186446569</v>
      </c>
      <c r="K42" s="61">
        <f t="shared" si="75"/>
        <v>11.141026377124239</v>
      </c>
      <c r="L42" s="61">
        <f t="shared" si="75"/>
        <v>10.583975058268027</v>
      </c>
      <c r="M42" s="61">
        <f t="shared" si="75"/>
        <v>10.054776305354626</v>
      </c>
      <c r="N42" s="301">
        <v>1</v>
      </c>
      <c r="O42" s="330">
        <f t="shared" ref="O42:O43" si="79">E42*O$39</f>
        <v>12.3446275646806</v>
      </c>
      <c r="P42" s="215">
        <f t="shared" ref="P42:P43" si="80">O42*P$39</f>
        <v>11.727396186446569</v>
      </c>
      <c r="Q42" s="185">
        <f t="shared" ref="P42:V44" si="81">P42</f>
        <v>11.727396186446569</v>
      </c>
      <c r="R42" s="61">
        <f t="shared" ref="R42:R44" si="82">Q42*$N42</f>
        <v>11.727396186446569</v>
      </c>
      <c r="S42" s="61">
        <f t="shared" ref="S42:S44" si="83">Q42</f>
        <v>11.727396186446569</v>
      </c>
      <c r="T42" s="180">
        <f>S42</f>
        <v>11.727396186446569</v>
      </c>
      <c r="U42" s="180">
        <f t="shared" si="81"/>
        <v>11.727396186446569</v>
      </c>
      <c r="V42" s="180">
        <f t="shared" si="81"/>
        <v>11.727396186446569</v>
      </c>
      <c r="X42" s="61">
        <f t="shared" ref="X42:X44" si="84">O42</f>
        <v>12.3446275646806</v>
      </c>
      <c r="Y42" s="61">
        <f t="shared" ref="Y42:Y44" si="85">P42</f>
        <v>11.727396186446569</v>
      </c>
      <c r="Z42" s="61">
        <f t="shared" ref="Z42:Z44" si="86">Q42</f>
        <v>11.727396186446569</v>
      </c>
      <c r="AA42" s="61">
        <f t="shared" ref="AA42:AA44" si="87">R42</f>
        <v>11.727396186446569</v>
      </c>
      <c r="AB42" s="61">
        <f t="shared" ref="AB42:AB44" si="88">S42</f>
        <v>11.727396186446569</v>
      </c>
      <c r="AC42" s="71">
        <f t="shared" si="78"/>
        <v>11.141026377124239</v>
      </c>
      <c r="AD42" s="71">
        <f t="shared" si="78"/>
        <v>10.583975058268027</v>
      </c>
      <c r="AE42" s="71">
        <f t="shared" si="78"/>
        <v>10.054776305354626</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12.663533555486266</v>
      </c>
      <c r="H43" s="61">
        <f t="shared" si="75"/>
        <v>12.663533555486266</v>
      </c>
      <c r="I43" s="61">
        <f t="shared" si="75"/>
        <v>12.663533555486266</v>
      </c>
      <c r="J43" s="61">
        <f t="shared" si="75"/>
        <v>12.663533555486266</v>
      </c>
      <c r="K43" s="61">
        <f t="shared" si="75"/>
        <v>12.346945216599108</v>
      </c>
      <c r="L43" s="61">
        <f t="shared" si="75"/>
        <v>12.038271586184131</v>
      </c>
      <c r="M43" s="61">
        <f t="shared" si="75"/>
        <v>11.737314796529526</v>
      </c>
      <c r="N43" s="301">
        <v>1</v>
      </c>
      <c r="O43" s="330">
        <f t="shared" si="79"/>
        <v>13.330035321564491</v>
      </c>
      <c r="P43" s="215">
        <f t="shared" si="80"/>
        <v>12.663533555486266</v>
      </c>
      <c r="Q43" s="185">
        <f t="shared" si="81"/>
        <v>12.663533555486266</v>
      </c>
      <c r="R43" s="61">
        <f t="shared" si="82"/>
        <v>12.663533555486266</v>
      </c>
      <c r="S43" s="61">
        <f t="shared" si="83"/>
        <v>12.663533555486266</v>
      </c>
      <c r="T43" s="46">
        <f t="shared" si="81"/>
        <v>12.663533555486266</v>
      </c>
      <c r="U43" s="46">
        <f t="shared" si="81"/>
        <v>12.663533555486266</v>
      </c>
      <c r="V43" s="46">
        <f t="shared" si="81"/>
        <v>12.663533555486266</v>
      </c>
      <c r="X43" s="61">
        <f t="shared" si="84"/>
        <v>13.330035321564491</v>
      </c>
      <c r="Y43" s="61">
        <f t="shared" si="85"/>
        <v>12.663533555486266</v>
      </c>
      <c r="Z43" s="61">
        <f t="shared" si="86"/>
        <v>12.663533555486266</v>
      </c>
      <c r="AA43" s="61">
        <f t="shared" si="87"/>
        <v>12.663533555486266</v>
      </c>
      <c r="AB43" s="61">
        <f t="shared" si="88"/>
        <v>12.663533555486266</v>
      </c>
      <c r="AC43" s="71">
        <f t="shared" si="78"/>
        <v>12.346945216599108</v>
      </c>
      <c r="AD43" s="71">
        <f t="shared" si="78"/>
        <v>12.038271586184131</v>
      </c>
      <c r="AE43" s="71">
        <f t="shared" si="78"/>
        <v>11.737314796529526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12.824999999999999</v>
      </c>
      <c r="L44" s="61">
        <f t="shared" si="75"/>
        <v>12.183749999999998</v>
      </c>
      <c r="M44" s="61">
        <f t="shared" si="75"/>
        <v>11.574562499999997</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13.861873793453011</v>
      </c>
      <c r="F45" s="186">
        <f>SUMPRODUCT(F41:F44,F54:F57)/SUM(F54:F57)</f>
        <v>12.862859530741195</v>
      </c>
      <c r="G45" s="186">
        <f t="shared" ref="G45:L45" si="92">SUMPRODUCT(G41:G44,G54:G57)/SUM(G54:G57)</f>
        <v>12.269569349444772</v>
      </c>
      <c r="H45" s="186">
        <f t="shared" si="92"/>
        <v>12.269674463415745</v>
      </c>
      <c r="I45" s="186">
        <f t="shared" si="92"/>
        <v>12.236074308566387</v>
      </c>
      <c r="J45" s="186">
        <f t="shared" si="92"/>
        <v>12.235750450205478</v>
      </c>
      <c r="K45" s="186">
        <f t="shared" si="92"/>
        <v>11.769634991280778</v>
      </c>
      <c r="L45" s="186">
        <f t="shared" si="92"/>
        <v>11.503081923744876</v>
      </c>
      <c r="M45" s="186">
        <f>SUMPRODUCT(M41:M44,M54:M57)/SUM(M54:M57)</f>
        <v>11.20471666764359</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144.33621422777526</v>
      </c>
      <c r="K47" s="73">
        <f t="shared" si="93"/>
        <v>191.24768142625575</v>
      </c>
      <c r="L47" s="73">
        <f t="shared" si="93"/>
        <v>267.11892667799685</v>
      </c>
      <c r="M47" s="73">
        <f t="shared" si="93"/>
        <v>375.02259418729398</v>
      </c>
      <c r="N47" s="42"/>
      <c r="O47" s="305">
        <f>FTRA!G7</f>
        <v>145.137</v>
      </c>
      <c r="P47" s="305">
        <f>FTRA!H7</f>
        <v>148.477</v>
      </c>
      <c r="Q47" s="305">
        <f>FTRA!I7</f>
        <v>150.78899999999999</v>
      </c>
      <c r="R47" s="305">
        <f>FTRA!J7</f>
        <v>140.006</v>
      </c>
      <c r="S47" s="305">
        <f>FTRA!K7</f>
        <v>144.33621422777526</v>
      </c>
      <c r="T47" s="287">
        <f>FTRA!L7</f>
        <v>191.24768142625575</v>
      </c>
      <c r="U47" s="287">
        <f>FTRA!M7</f>
        <v>267.11892667799685</v>
      </c>
      <c r="V47" s="287">
        <f>FTRA!N7</f>
        <v>375.02259418729398</v>
      </c>
      <c r="W47" s="229"/>
      <c r="X47" s="186">
        <f>FTRA!G7</f>
        <v>145.137</v>
      </c>
      <c r="Y47" s="186">
        <f>FTRA!H7</f>
        <v>148.477</v>
      </c>
      <c r="Z47" s="186">
        <f>FTRA!I7</f>
        <v>150.78899999999999</v>
      </c>
      <c r="AA47" s="186">
        <f>FTRA!J7</f>
        <v>140.006</v>
      </c>
      <c r="AB47" s="186">
        <f>FTRA!K7</f>
        <v>144.33621422777526</v>
      </c>
      <c r="AC47" s="186">
        <f>FTRA!L7</f>
        <v>191.24768142625575</v>
      </c>
      <c r="AD47" s="186">
        <f>FTRA!M7</f>
        <v>267.11892667799685</v>
      </c>
      <c r="AE47" s="186">
        <f>FTRA!N7</f>
        <v>375.02259418729398</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0.4</v>
      </c>
      <c r="M48" s="73">
        <f t="shared" si="93"/>
        <v>0.3</v>
      </c>
      <c r="N48" s="42"/>
      <c r="O48" s="73">
        <f>E48</f>
        <v>0.5</v>
      </c>
      <c r="P48" s="73">
        <f t="shared" ref="P48:V48" si="94">F48</f>
        <v>0.5</v>
      </c>
      <c r="Q48" s="73">
        <f t="shared" si="94"/>
        <v>0.5</v>
      </c>
      <c r="R48" s="73">
        <f t="shared" si="94"/>
        <v>0.5</v>
      </c>
      <c r="S48" s="73">
        <f t="shared" si="94"/>
        <v>0.5</v>
      </c>
      <c r="T48" s="46">
        <f t="shared" si="94"/>
        <v>0.5</v>
      </c>
      <c r="U48" s="46">
        <f t="shared" si="94"/>
        <v>0.5</v>
      </c>
      <c r="V48" s="46">
        <f t="shared" si="94"/>
        <v>0.4</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0.44857633535499813</v>
      </c>
      <c r="F49" s="73">
        <f t="shared" ref="F49:F51" si="96">IF($D$4,X49,O49)</f>
        <v>0.46372346858460045</v>
      </c>
      <c r="G49" s="73">
        <f t="shared" si="93"/>
        <v>0.46905924231932195</v>
      </c>
      <c r="H49" s="73">
        <f t="shared" si="93"/>
        <v>0.47271120514266252</v>
      </c>
      <c r="I49" s="73">
        <f t="shared" si="93"/>
        <v>0.45580929278482035</v>
      </c>
      <c r="J49" s="73">
        <f t="shared" si="93"/>
        <v>0.46285810456706189</v>
      </c>
      <c r="K49" s="73">
        <f t="shared" si="93"/>
        <v>0.53922155573071806</v>
      </c>
      <c r="L49" s="73">
        <f t="shared" si="93"/>
        <v>0.62478894268101892</v>
      </c>
      <c r="M49" s="73">
        <f t="shared" si="93"/>
        <v>0.70050467631281088</v>
      </c>
      <c r="N49" s="42"/>
      <c r="O49" s="24">
        <f>E49*(1+(O48*(O47/E47-1)))</f>
        <v>0.46372346858460045</v>
      </c>
      <c r="P49" s="24">
        <f t="shared" ref="P49:V49" si="97">F49*(1+(P48*(P47/F47-1)))</f>
        <v>0.46905924231932195</v>
      </c>
      <c r="Q49" s="24">
        <f t="shared" si="97"/>
        <v>0.47271120514266252</v>
      </c>
      <c r="R49" s="73">
        <f t="shared" si="97"/>
        <v>0.45580929278482035</v>
      </c>
      <c r="S49" s="73">
        <f t="shared" si="97"/>
        <v>0.46285810456706189</v>
      </c>
      <c r="T49" s="46">
        <f t="shared" si="97"/>
        <v>0.53807607015566661</v>
      </c>
      <c r="U49" s="46">
        <f t="shared" si="97"/>
        <v>0.64618078941859403</v>
      </c>
      <c r="V49" s="46">
        <f t="shared" si="97"/>
        <v>0.7257432541900749</v>
      </c>
      <c r="W49" s="229"/>
      <c r="X49" s="73">
        <f t="shared" ref="X49:X51" si="98">O49</f>
        <v>0.46372346858460045</v>
      </c>
      <c r="Y49" s="73">
        <f t="shared" ref="Y49:Y51" si="99">P49</f>
        <v>0.46905924231932195</v>
      </c>
      <c r="Z49" s="73">
        <f t="shared" ref="Z49:Z51" si="100">Q49</f>
        <v>0.47271120514266252</v>
      </c>
      <c r="AA49" s="73">
        <f t="shared" ref="AA49:AA51" si="101">R49</f>
        <v>0.45580929278482035</v>
      </c>
      <c r="AB49" s="73">
        <f t="shared" ref="AB49:AB51" si="102">S49</f>
        <v>0.46285810456706189</v>
      </c>
      <c r="AC49" s="46">
        <f>AA49*(1+(AC48*(AC47/AA47-1)))</f>
        <v>0.53922155573071806</v>
      </c>
      <c r="AD49" s="46">
        <f>AC49*(1+(AD48*(AD47/AC47-1)))</f>
        <v>0.62478894268101892</v>
      </c>
      <c r="AE49" s="46">
        <f>AD49*(1+(AE48*(AE47/AD47-1)))</f>
        <v>0.70050467631281088</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6.055780527292475</v>
      </c>
      <c r="F50" s="73">
        <f t="shared" si="96"/>
        <v>6.2602668258921064</v>
      </c>
      <c r="G50" s="73">
        <f t="shared" si="93"/>
        <v>6.3322997713108462</v>
      </c>
      <c r="H50" s="73">
        <f t="shared" si="93"/>
        <v>6.3816012694259436</v>
      </c>
      <c r="I50" s="73">
        <f t="shared" si="93"/>
        <v>6.1534254525950747</v>
      </c>
      <c r="J50" s="73">
        <f t="shared" si="93"/>
        <v>6.2485844116553357</v>
      </c>
      <c r="K50" s="73">
        <f t="shared" si="93"/>
        <v>6.9155164522464592</v>
      </c>
      <c r="L50" s="73">
        <f t="shared" si="93"/>
        <v>7.6122722803898633</v>
      </c>
      <c r="M50" s="73">
        <f t="shared" si="93"/>
        <v>8.1080351575248972</v>
      </c>
      <c r="N50" s="42"/>
      <c r="O50" s="186">
        <f>O49*O44</f>
        <v>6.2602668258921064</v>
      </c>
      <c r="P50" s="186">
        <f t="shared" ref="P50:V50" si="104">P49*P44</f>
        <v>6.3322997713108462</v>
      </c>
      <c r="Q50" s="186">
        <f t="shared" si="104"/>
        <v>6.3816012694259436</v>
      </c>
      <c r="R50" s="73">
        <f t="shared" si="104"/>
        <v>6.1534254525950747</v>
      </c>
      <c r="S50" s="73">
        <f t="shared" si="104"/>
        <v>6.2485844116553357</v>
      </c>
      <c r="T50" s="46">
        <f t="shared" si="104"/>
        <v>7.2640269471014989</v>
      </c>
      <c r="U50" s="46">
        <f t="shared" si="104"/>
        <v>8.7234406571510199</v>
      </c>
      <c r="V50" s="46">
        <f t="shared" si="104"/>
        <v>9.7975339315660115</v>
      </c>
      <c r="W50" s="229"/>
      <c r="X50" s="73">
        <f t="shared" si="98"/>
        <v>6.2602668258921064</v>
      </c>
      <c r="Y50" s="73">
        <f t="shared" si="99"/>
        <v>6.3322997713108462</v>
      </c>
      <c r="Z50" s="73">
        <f t="shared" si="100"/>
        <v>6.3816012694259436</v>
      </c>
      <c r="AA50" s="73">
        <f t="shared" si="101"/>
        <v>6.1534254525950747</v>
      </c>
      <c r="AB50" s="73">
        <f t="shared" si="102"/>
        <v>6.2485844116553357</v>
      </c>
      <c r="AC50" s="46">
        <f>AC49*AC44</f>
        <v>6.9155164522464592</v>
      </c>
      <c r="AD50" s="46">
        <f>AD49*AD44</f>
        <v>7.6122722803898633</v>
      </c>
      <c r="AE50" s="46">
        <f>AE49*AE44</f>
        <v>8.1080351575248972</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8.4780927382094635</v>
      </c>
      <c r="F51" s="73">
        <f t="shared" si="96"/>
        <v>8.7643735562489482</v>
      </c>
      <c r="G51" s="73">
        <f t="shared" si="93"/>
        <v>8.8652196798351834</v>
      </c>
      <c r="H51" s="73">
        <f t="shared" si="93"/>
        <v>8.9342417771963198</v>
      </c>
      <c r="I51" s="73">
        <f t="shared" si="93"/>
        <v>8.6147956336331042</v>
      </c>
      <c r="J51" s="73">
        <f t="shared" si="93"/>
        <v>8.7480181763174691</v>
      </c>
      <c r="K51" s="73">
        <f t="shared" si="93"/>
        <v>9.6817230331450421</v>
      </c>
      <c r="L51" s="73">
        <f t="shared" si="93"/>
        <v>10.657181192545808</v>
      </c>
      <c r="M51" s="73">
        <f t="shared" si="93"/>
        <v>11.351249220534855</v>
      </c>
      <c r="N51" s="42"/>
      <c r="O51" s="186">
        <f>O50*O38</f>
        <v>8.7643735562489482</v>
      </c>
      <c r="P51" s="186">
        <f t="shared" ref="P51:V51" si="106">P50*P38</f>
        <v>8.8652196798351834</v>
      </c>
      <c r="Q51" s="186">
        <f t="shared" si="106"/>
        <v>8.9342417771963198</v>
      </c>
      <c r="R51" s="73">
        <f>R50*R38</f>
        <v>8.6147956336331042</v>
      </c>
      <c r="S51" s="73">
        <f t="shared" si="106"/>
        <v>8.7480181763174691</v>
      </c>
      <c r="T51" s="46">
        <f t="shared" si="106"/>
        <v>10.169637725942097</v>
      </c>
      <c r="U51" s="46">
        <f t="shared" si="106"/>
        <v>12.212816920011427</v>
      </c>
      <c r="V51" s="46">
        <f t="shared" si="106"/>
        <v>13.716547504192416</v>
      </c>
      <c r="W51" s="229"/>
      <c r="X51" s="73">
        <f t="shared" si="98"/>
        <v>8.7643735562489482</v>
      </c>
      <c r="Y51" s="73">
        <f t="shared" si="99"/>
        <v>8.8652196798351834</v>
      </c>
      <c r="Z51" s="73">
        <f t="shared" si="100"/>
        <v>8.9342417771963198</v>
      </c>
      <c r="AA51" s="73">
        <f t="shared" si="101"/>
        <v>8.6147956336331042</v>
      </c>
      <c r="AB51" s="73">
        <f t="shared" si="102"/>
        <v>8.7480181763174691</v>
      </c>
      <c r="AC51" s="46">
        <f>AC50*AC38</f>
        <v>9.6817230331450421</v>
      </c>
      <c r="AD51" s="46">
        <f>AD50*AD38</f>
        <v>10.657181192545808</v>
      </c>
      <c r="AE51" s="46">
        <f>AE50*AE38</f>
        <v>11.351249220534855</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0.15004156672413829</v>
      </c>
      <c r="K54" s="61">
        <f t="shared" ref="K54:K59" si="115">IF($D$4,AC54,T54)</f>
        <v>0.31868481867215415</v>
      </c>
      <c r="L54" s="61">
        <f t="shared" ref="L54:L59" si="116">IF($D$4,AD54,U54)</f>
        <v>0.19253448657816216</v>
      </c>
      <c r="M54" s="61">
        <f t="shared" ref="M54:M58" si="117">IF($D$4,AE54,V54)</f>
        <v>0.14088238567503814</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0.15004156672413829</v>
      </c>
      <c r="T54" s="46">
        <f t="shared" si="119"/>
        <v>0.13418308154617017</v>
      </c>
      <c r="U54" s="46">
        <f t="shared" si="119"/>
        <v>0.10666730558346935</v>
      </c>
      <c r="V54" s="46">
        <f t="shared" si="119"/>
        <v>8.2159140209965384E-2</v>
      </c>
      <c r="W54" s="229"/>
      <c r="X54" s="186">
        <f t="shared" ref="X54:AB56" si="120">X30*X25*X13</f>
        <v>0.1283823833256614</v>
      </c>
      <c r="Y54" s="186">
        <f t="shared" si="120"/>
        <v>0.12877680945571371</v>
      </c>
      <c r="Z54" s="186">
        <f t="shared" si="120"/>
        <v>0.12973355042768442</v>
      </c>
      <c r="AA54" s="186">
        <f t="shared" si="120"/>
        <v>0.13499132813487882</v>
      </c>
      <c r="AB54" s="186">
        <f t="shared" si="120"/>
        <v>0.15004156672413829</v>
      </c>
      <c r="AC54" s="46">
        <f t="shared" ref="AC54" si="121">AC30*AC25*AC13</f>
        <v>0.31868481867215415</v>
      </c>
      <c r="AD54" s="46">
        <f t="shared" ref="AD54:AE56" si="122">AD30*AD25*AD13</f>
        <v>0.19253448657816216</v>
      </c>
      <c r="AE54" s="46">
        <f t="shared" si="122"/>
        <v>0.14088238567503814</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2.9846327731469469</v>
      </c>
      <c r="K55" s="61">
        <f t="shared" si="115"/>
        <v>3.2082074943325134</v>
      </c>
      <c r="L55" s="61">
        <f t="shared" si="116"/>
        <v>3.5539200265436359</v>
      </c>
      <c r="M55" s="61">
        <f t="shared" si="117"/>
        <v>3.5494638442792699</v>
      </c>
      <c r="N55" s="42"/>
      <c r="O55" s="186">
        <f t="shared" si="118"/>
        <v>2.7636773332492934</v>
      </c>
      <c r="P55" s="186">
        <f t="shared" si="118"/>
        <v>2.8913337107360779</v>
      </c>
      <c r="Q55" s="186">
        <f t="shared" si="118"/>
        <v>3.0495903806306055</v>
      </c>
      <c r="R55" s="186">
        <f>R31*R26*R14</f>
        <v>3.2047358801985588</v>
      </c>
      <c r="S55" s="186">
        <f t="shared" ref="S55:V55" si="123">S31*S26*S14</f>
        <v>2.9846327731469469</v>
      </c>
      <c r="T55" s="46">
        <f t="shared" si="123"/>
        <v>3.5548005477368578</v>
      </c>
      <c r="U55" s="46">
        <f t="shared" si="123"/>
        <v>4.1451173950064293</v>
      </c>
      <c r="V55" s="46">
        <f t="shared" si="123"/>
        <v>4.587168890134711</v>
      </c>
      <c r="W55" s="229"/>
      <c r="X55" s="186">
        <f t="shared" si="120"/>
        <v>2.7636773332492934</v>
      </c>
      <c r="Y55" s="186">
        <f t="shared" si="120"/>
        <v>2.8913337107360779</v>
      </c>
      <c r="Z55" s="186">
        <f t="shared" si="120"/>
        <v>3.0495903806306055</v>
      </c>
      <c r="AA55" s="186">
        <f t="shared" si="120"/>
        <v>3.2047358801985588</v>
      </c>
      <c r="AB55" s="186">
        <f t="shared" si="120"/>
        <v>2.9846327731469469</v>
      </c>
      <c r="AC55" s="46">
        <f t="shared" ref="AC55" si="124">AC31*AC26*AC14</f>
        <v>3.2082074943325134</v>
      </c>
      <c r="AD55" s="46">
        <f t="shared" si="122"/>
        <v>3.5539200265436359</v>
      </c>
      <c r="AE55" s="46">
        <f t="shared" si="122"/>
        <v>3.5494638442792699</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4.1144048002403828</v>
      </c>
      <c r="J56" s="61">
        <f t="shared" si="114"/>
        <v>4.009668569475541</v>
      </c>
      <c r="K56" s="61">
        <f t="shared" si="115"/>
        <v>5.3252996448839385</v>
      </c>
      <c r="L56" s="61">
        <f t="shared" si="116"/>
        <v>7.1690264552047545</v>
      </c>
      <c r="M56" s="61">
        <f t="shared" si="117"/>
        <v>8.5499538275680358</v>
      </c>
      <c r="N56" s="42"/>
      <c r="O56" s="186">
        <f t="shared" si="118"/>
        <v>3.9385634462472403</v>
      </c>
      <c r="P56" s="186">
        <f t="shared" si="118"/>
        <v>4.2313538823878662</v>
      </c>
      <c r="Q56" s="186">
        <f t="shared" si="118"/>
        <v>4.4526615366410756</v>
      </c>
      <c r="R56" s="186">
        <f t="shared" si="118"/>
        <v>4.1144048002403828</v>
      </c>
      <c r="S56" s="186">
        <f t="shared" ref="S56:V56" si="125">S32*S27*S15</f>
        <v>4.009668569475541</v>
      </c>
      <c r="T56" s="46">
        <f t="shared" si="125"/>
        <v>6.1891465249896314</v>
      </c>
      <c r="U56" s="46">
        <f t="shared" si="125"/>
        <v>9.7777169463027587</v>
      </c>
      <c r="V56" s="46">
        <f t="shared" si="125"/>
        <v>13.613129207191013</v>
      </c>
      <c r="W56" s="229"/>
      <c r="X56" s="186">
        <f t="shared" si="120"/>
        <v>3.9385634462472403</v>
      </c>
      <c r="Y56" s="186">
        <f t="shared" si="120"/>
        <v>4.2313538823878662</v>
      </c>
      <c r="Z56" s="186">
        <f t="shared" si="120"/>
        <v>4.4526615366410756</v>
      </c>
      <c r="AA56" s="186">
        <f t="shared" si="120"/>
        <v>4.1144048002403828</v>
      </c>
      <c r="AB56" s="186">
        <f t="shared" si="120"/>
        <v>4.009668569475541</v>
      </c>
      <c r="AC56" s="46">
        <f t="shared" ref="AC56" si="126">AC32*AC27*AC15</f>
        <v>5.3252996448839385</v>
      </c>
      <c r="AD56" s="46">
        <f t="shared" si="122"/>
        <v>7.1690264552047545</v>
      </c>
      <c r="AE56" s="46">
        <f t="shared" si="122"/>
        <v>8.5499538275680358</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0.44857633535499813</v>
      </c>
      <c r="F57" s="61">
        <f t="shared" si="110"/>
        <v>0.46372346858460045</v>
      </c>
      <c r="G57" s="61">
        <f t="shared" si="111"/>
        <v>0.46905924231932195</v>
      </c>
      <c r="H57" s="61">
        <f t="shared" si="112"/>
        <v>0.47271120514266252</v>
      </c>
      <c r="I57" s="61">
        <f t="shared" si="113"/>
        <v>0.45580929278482035</v>
      </c>
      <c r="J57" s="61">
        <f t="shared" si="114"/>
        <v>0.46285810456706189</v>
      </c>
      <c r="K57" s="61">
        <f t="shared" si="115"/>
        <v>0.53922155573071806</v>
      </c>
      <c r="L57" s="61">
        <f t="shared" si="116"/>
        <v>0.62478894268101892</v>
      </c>
      <c r="M57" s="61">
        <f t="shared" si="117"/>
        <v>0.70050467631281088</v>
      </c>
      <c r="N57" s="42"/>
      <c r="O57" s="186">
        <f>O49</f>
        <v>0.46372346858460045</v>
      </c>
      <c r="P57" s="186">
        <f t="shared" ref="P57:R57" si="127">P49</f>
        <v>0.46905924231932195</v>
      </c>
      <c r="Q57" s="186">
        <f t="shared" si="127"/>
        <v>0.47271120514266252</v>
      </c>
      <c r="R57" s="186">
        <f t="shared" si="127"/>
        <v>0.45580929278482035</v>
      </c>
      <c r="S57" s="186">
        <f>S49</f>
        <v>0.46285810456706189</v>
      </c>
      <c r="T57" s="46">
        <f t="shared" ref="T57:V57" si="128">T49</f>
        <v>0.53807607015566661</v>
      </c>
      <c r="U57" s="46">
        <f t="shared" si="128"/>
        <v>0.64618078941859403</v>
      </c>
      <c r="V57" s="46">
        <f t="shared" si="128"/>
        <v>0.7257432541900749</v>
      </c>
      <c r="W57" s="229"/>
      <c r="X57" s="186">
        <f>X49</f>
        <v>0.46372346858460045</v>
      </c>
      <c r="Y57" s="186">
        <f t="shared" ref="Y57:AB57" si="129">Y49</f>
        <v>0.46905924231932195</v>
      </c>
      <c r="Z57" s="186">
        <f t="shared" si="129"/>
        <v>0.47271120514266252</v>
      </c>
      <c r="AA57" s="186">
        <f t="shared" si="129"/>
        <v>0.45580929278482035</v>
      </c>
      <c r="AB57" s="186">
        <f t="shared" si="129"/>
        <v>0.46285810456706189</v>
      </c>
      <c r="AC57" s="46">
        <f t="shared" ref="AC57" si="130">AC49</f>
        <v>0.53922155573071806</v>
      </c>
      <c r="AD57" s="46">
        <f>AD49</f>
        <v>0.62478894268101892</v>
      </c>
      <c r="AE57" s="46">
        <f>AE49</f>
        <v>0.70050467631281088</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6.5029339558791239</v>
      </c>
      <c r="F58" s="61">
        <f t="shared" si="110"/>
        <v>7.2943466314067953</v>
      </c>
      <c r="G58" s="61">
        <f t="shared" si="111"/>
        <v>7.7205236448989796</v>
      </c>
      <c r="H58" s="61">
        <f t="shared" si="112"/>
        <v>8.104696672842028</v>
      </c>
      <c r="I58" s="61">
        <f t="shared" si="113"/>
        <v>7.909941301358641</v>
      </c>
      <c r="J58" s="61">
        <f t="shared" si="114"/>
        <v>7.6072010139136879</v>
      </c>
      <c r="K58" s="61">
        <f t="shared" si="115"/>
        <v>9.3914135136193249</v>
      </c>
      <c r="L58" s="61">
        <f t="shared" si="116"/>
        <v>11.54026991100757</v>
      </c>
      <c r="M58" s="61">
        <f t="shared" si="117"/>
        <v>12.940804733835154</v>
      </c>
      <c r="N58" s="42"/>
      <c r="O58" s="186">
        <f>SUM(O54:O57)</f>
        <v>7.2943466314067953</v>
      </c>
      <c r="P58" s="186">
        <f t="shared" ref="P58:R58" si="131">SUM(P54:P57)</f>
        <v>7.7205236448989796</v>
      </c>
      <c r="Q58" s="186">
        <f t="shared" si="131"/>
        <v>8.104696672842028</v>
      </c>
      <c r="R58" s="186">
        <f t="shared" si="131"/>
        <v>7.909941301358641</v>
      </c>
      <c r="S58" s="186">
        <f>SUM(S54:S57)</f>
        <v>7.6072010139136879</v>
      </c>
      <c r="T58" s="46">
        <f t="shared" ref="T58" si="132">SUM(T54:T57)</f>
        <v>10.416206224428326</v>
      </c>
      <c r="U58" s="46">
        <f t="shared" ref="U58" si="133">SUM(U54:U57)</f>
        <v>14.675682436311252</v>
      </c>
      <c r="V58" s="46">
        <f>SUM(V54:V57)</f>
        <v>19.008200491725763</v>
      </c>
      <c r="W58" s="229"/>
      <c r="X58" s="186">
        <f>SUM(X54:X57)</f>
        <v>7.2943466314067953</v>
      </c>
      <c r="Y58" s="186">
        <f t="shared" ref="Y58:AC58" si="134">SUM(Y54:Y57)</f>
        <v>7.7205236448989796</v>
      </c>
      <c r="Z58" s="186">
        <f t="shared" si="134"/>
        <v>8.104696672842028</v>
      </c>
      <c r="AA58" s="186">
        <f t="shared" si="134"/>
        <v>7.909941301358641</v>
      </c>
      <c r="AB58" s="186">
        <f t="shared" si="134"/>
        <v>7.6072010139136879</v>
      </c>
      <c r="AC58" s="46">
        <f t="shared" si="134"/>
        <v>9.3914135136193249</v>
      </c>
      <c r="AD58" s="46">
        <f>SUM(AD54:AD57)</f>
        <v>11.54026991100757</v>
      </c>
      <c r="AE58" s="46">
        <f>SUM(AE54:AE57)</f>
        <v>12.940804733835154</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8.0464346150654187</v>
      </c>
      <c r="F59" s="61">
        <f t="shared" si="110"/>
        <v>7.5058801320992172</v>
      </c>
      <c r="G59" s="61">
        <f t="shared" si="111"/>
        <v>7.3209992794974035</v>
      </c>
      <c r="H59" s="61">
        <f t="shared" si="112"/>
        <v>7.2013595669031965</v>
      </c>
      <c r="I59" s="61">
        <f t="shared" si="113"/>
        <v>7.4979936943164081</v>
      </c>
      <c r="J59" s="61">
        <f t="shared" si="114"/>
        <v>7.8861568584133295</v>
      </c>
      <c r="K59" s="61">
        <f t="shared" si="115"/>
        <v>7.0230205393843237</v>
      </c>
      <c r="L59" s="61">
        <f t="shared" si="116"/>
        <v>6.1848905225274997</v>
      </c>
      <c r="M59" s="61">
        <f>IF($D$4,AE59,V59)</f>
        <v>5.8356424158499314</v>
      </c>
      <c r="N59" s="42"/>
      <c r="O59" s="47">
        <f>F16/O58</f>
        <v>7.5058801320992172</v>
      </c>
      <c r="P59" s="47">
        <f t="shared" ref="P59:R59" si="135">G16/P58</f>
        <v>7.3209992794974035</v>
      </c>
      <c r="Q59" s="47">
        <f t="shared" si="135"/>
        <v>7.2013595669031965</v>
      </c>
      <c r="R59" s="186">
        <f t="shared" si="135"/>
        <v>7.4979936943164081</v>
      </c>
      <c r="S59" s="186">
        <f>J16/S58</f>
        <v>7.8861568584133295</v>
      </c>
      <c r="T59" s="46">
        <f t="shared" ref="T59" si="136">K16/T58</f>
        <v>6.3320645327968146</v>
      </c>
      <c r="U59" s="46">
        <f t="shared" ref="U59" si="137">L16/U58</f>
        <v>4.8635084814454634</v>
      </c>
      <c r="V59" s="46">
        <f t="shared" ref="V59" si="138">M16/V58</f>
        <v>3.972912061448048</v>
      </c>
      <c r="W59" s="229"/>
      <c r="X59" s="47">
        <f>X16/X58</f>
        <v>7.5058801320992172</v>
      </c>
      <c r="Y59" s="47">
        <f t="shared" ref="Y59:AC59" si="139">Y16/Y58</f>
        <v>7.3209992794974035</v>
      </c>
      <c r="Z59" s="47">
        <f t="shared" si="139"/>
        <v>7.2013595669031965</v>
      </c>
      <c r="AA59" s="47">
        <f t="shared" si="139"/>
        <v>7.4979936943164081</v>
      </c>
      <c r="AB59" s="47">
        <f t="shared" si="139"/>
        <v>7.8861568584133295</v>
      </c>
      <c r="AC59" s="46">
        <f t="shared" si="139"/>
        <v>7.0230205393843237</v>
      </c>
      <c r="AD59" s="46">
        <f>AD16/AD58</f>
        <v>6.1848905225274997</v>
      </c>
      <c r="AE59" s="46">
        <f>AE16/AE58</f>
        <v>5.8356424158499314</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124.27864611335934</v>
      </c>
      <c r="F60" s="186">
        <f t="shared" ref="F60:M60" si="140">1000/F59</f>
        <v>133.22887954517915</v>
      </c>
      <c r="G60" s="186">
        <f t="shared" si="140"/>
        <v>136.59337500558414</v>
      </c>
      <c r="H60" s="186">
        <f t="shared" si="140"/>
        <v>138.86266762680626</v>
      </c>
      <c r="I60" s="186">
        <f t="shared" si="140"/>
        <v>133.36901053384653</v>
      </c>
      <c r="J60" s="186">
        <f t="shared" si="140"/>
        <v>126.80447751088695</v>
      </c>
      <c r="K60" s="186">
        <f t="shared" si="140"/>
        <v>142.38887589636261</v>
      </c>
      <c r="L60" s="186">
        <f t="shared" si="140"/>
        <v>161.68434936037363</v>
      </c>
      <c r="M60" s="186">
        <f t="shared" si="140"/>
        <v>171.36073952782715</v>
      </c>
      <c r="N60" s="40"/>
      <c r="O60" s="186">
        <f>1000/O59</f>
        <v>133.22887954517915</v>
      </c>
      <c r="P60" s="186">
        <f t="shared" ref="P60:R60" si="141">1000/P59</f>
        <v>136.59337500558414</v>
      </c>
      <c r="Q60" s="186">
        <f t="shared" si="141"/>
        <v>138.86266762680626</v>
      </c>
      <c r="R60" s="186">
        <f t="shared" si="141"/>
        <v>133.36901053384653</v>
      </c>
      <c r="S60" s="186">
        <f>1000/S59</f>
        <v>126.80447751088695</v>
      </c>
      <c r="T60" s="186">
        <f t="shared" ref="T60" si="142">1000/T59</f>
        <v>157.92637532680186</v>
      </c>
      <c r="U60" s="186">
        <f t="shared" ref="U60" si="143">1000/U59</f>
        <v>205.61288292496081</v>
      </c>
      <c r="V60" s="186">
        <f t="shared" ref="V60" si="144">1000/V59</f>
        <v>251.70453927327043</v>
      </c>
      <c r="X60" s="186">
        <f>1000/X59</f>
        <v>133.22887954517915</v>
      </c>
      <c r="Y60" s="186">
        <f t="shared" ref="Y60:AC60" si="145">1000/Y59</f>
        <v>136.59337500558414</v>
      </c>
      <c r="Z60" s="186">
        <f t="shared" si="145"/>
        <v>138.86266762680626</v>
      </c>
      <c r="AA60" s="186">
        <f t="shared" si="145"/>
        <v>133.36901053384653</v>
      </c>
      <c r="AB60" s="186">
        <f t="shared" si="145"/>
        <v>126.80447751088695</v>
      </c>
      <c r="AC60" s="186">
        <f t="shared" si="145"/>
        <v>142.38887589636261</v>
      </c>
      <c r="AD60" s="186">
        <f>1000/AD59</f>
        <v>161.68434936037363</v>
      </c>
      <c r="AE60" s="186">
        <f>1000/AE59</f>
        <v>171.36073952782715</v>
      </c>
    </row>
    <row r="61" spans="1:47">
      <c r="A61" s="185" t="s">
        <v>16</v>
      </c>
      <c r="C61" s="228" t="s">
        <v>167</v>
      </c>
      <c r="E61" s="232">
        <f>E57/E58</f>
        <v>6.8980607583974091E-2</v>
      </c>
      <c r="F61" s="232">
        <f t="shared" si="110"/>
        <v>6.3572995912749244E-2</v>
      </c>
      <c r="G61" s="232">
        <f t="shared" ref="G61" si="146">IF($D$4,AA61,R61)</f>
        <v>5.7624864132244429E-2</v>
      </c>
      <c r="H61" s="232">
        <f t="shared" ref="H61:J61" si="147">IF($D$4,AC61,T61)</f>
        <v>5.7416442684452652E-2</v>
      </c>
      <c r="I61" s="232">
        <f t="shared" si="147"/>
        <v>5.4139889924504303E-2</v>
      </c>
      <c r="J61" s="232">
        <f t="shared" si="147"/>
        <v>5.4131461738331041E-2</v>
      </c>
      <c r="K61" s="232">
        <f t="shared" ref="K61:M61" si="148">IF($D$4,AC61,T61)</f>
        <v>5.7416442684452652E-2</v>
      </c>
      <c r="L61" s="232">
        <f t="shared" si="148"/>
        <v>5.4139889924504303E-2</v>
      </c>
      <c r="M61" s="232">
        <f t="shared" si="148"/>
        <v>5.4131461738331041E-2</v>
      </c>
      <c r="N61" s="40"/>
      <c r="O61" s="232">
        <f>O57/O58</f>
        <v>6.3572995912749244E-2</v>
      </c>
      <c r="P61" s="232">
        <f t="shared" ref="P61:R61" si="149">P57/P58</f>
        <v>6.0754848232248297E-2</v>
      </c>
      <c r="Q61" s="232">
        <f>Q57/Q58</f>
        <v>5.8325588757277891E-2</v>
      </c>
      <c r="R61" s="232">
        <f t="shared" si="149"/>
        <v>5.7624864132244429E-2</v>
      </c>
      <c r="S61" s="232">
        <f>S57/S58</f>
        <v>6.0844731685213427E-2</v>
      </c>
      <c r="T61" s="232">
        <f t="shared" ref="T61:V61" si="150">T57/T58</f>
        <v>5.1657586127064024E-2</v>
      </c>
      <c r="U61" s="232">
        <f t="shared" si="150"/>
        <v>4.4030714906979976E-2</v>
      </c>
      <c r="V61" s="232">
        <f t="shared" si="150"/>
        <v>3.8180534475422315E-2</v>
      </c>
      <c r="W61" s="281"/>
      <c r="X61" s="232">
        <f>X57/X58</f>
        <v>6.3572995912749244E-2</v>
      </c>
      <c r="Y61" s="232">
        <f t="shared" ref="Y61:AB61" si="151">Y57/Y58</f>
        <v>6.0754848232248297E-2</v>
      </c>
      <c r="Z61" s="232">
        <f t="shared" si="151"/>
        <v>5.8325588757277891E-2</v>
      </c>
      <c r="AA61" s="232">
        <f t="shared" si="151"/>
        <v>5.7624864132244429E-2</v>
      </c>
      <c r="AB61" s="232">
        <f t="shared" si="151"/>
        <v>6.0844731685213427E-2</v>
      </c>
      <c r="AC61" s="232">
        <f t="shared" ref="AC61" si="152">AC57/AC58</f>
        <v>5.7416442684452652E-2</v>
      </c>
      <c r="AD61" s="232">
        <f>AD57/AD58</f>
        <v>5.4139889924504303E-2</v>
      </c>
      <c r="AE61" s="232">
        <f>AE57/AE58</f>
        <v>5.4131461738331041E-2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28.5</v>
      </c>
      <c r="L68" s="74">
        <f t="shared" si="166"/>
        <v>28.5</v>
      </c>
      <c r="M68" s="74">
        <f t="shared" si="167"/>
        <v>28.5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38</v>
      </c>
      <c r="L69" s="74">
        <f t="shared" si="166"/>
        <v>38</v>
      </c>
      <c r="M69" s="74">
        <f t="shared" si="167"/>
        <v>38</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630</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0.60016626689655317</v>
      </c>
      <c r="K75" s="61">
        <f t="shared" si="186"/>
        <v>1.3418308154617016</v>
      </c>
      <c r="L75" s="61">
        <f t="shared" si="186"/>
        <v>0.85333844466775477</v>
      </c>
      <c r="M75" s="61">
        <f t="shared" si="186"/>
        <v>0.65727312167972307</v>
      </c>
      <c r="N75" s="40"/>
      <c r="O75" s="186">
        <f t="shared" ref="O75:V75" si="187">O25*O13</f>
        <v>0.51352953330264561</v>
      </c>
      <c r="P75" s="186">
        <f t="shared" si="187"/>
        <v>0.51510723782285484</v>
      </c>
      <c r="Q75" s="186">
        <f>Q25*Q13</f>
        <v>0.51893420171073767</v>
      </c>
      <c r="R75" s="186">
        <f t="shared" si="187"/>
        <v>0.5399653125395153</v>
      </c>
      <c r="S75" s="186">
        <f t="shared" si="187"/>
        <v>0.60016626689655317</v>
      </c>
      <c r="T75" s="186">
        <f t="shared" si="187"/>
        <v>0.5367323261846807</v>
      </c>
      <c r="U75" s="186">
        <f t="shared" si="187"/>
        <v>0.42666922233387738</v>
      </c>
      <c r="V75" s="186">
        <f t="shared" si="187"/>
        <v>0.32863656083986154</v>
      </c>
      <c r="X75" s="186">
        <f>O75</f>
        <v>0.51352953330264561</v>
      </c>
      <c r="Y75" s="186">
        <f t="shared" ref="Y75:AB75" si="188">P75</f>
        <v>0.51510723782285484</v>
      </c>
      <c r="Z75" s="186">
        <f t="shared" si="188"/>
        <v>0.51893420171073767</v>
      </c>
      <c r="AA75" s="186">
        <f t="shared" si="188"/>
        <v>0.5399653125395153</v>
      </c>
      <c r="AB75" s="186">
        <f t="shared" si="188"/>
        <v>0.60016626689655317</v>
      </c>
      <c r="AC75" s="186">
        <f>AC25*AC13</f>
        <v>1.3418308154617016</v>
      </c>
      <c r="AD75" s="186">
        <f>AD25*AD13</f>
        <v>0.85333844466775477</v>
      </c>
      <c r="AE75" s="186">
        <f>AE25*AE13</f>
        <v>0.65727312167972307</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0.22212440758293839</v>
      </c>
      <c r="H77" s="62">
        <f t="shared" ref="H77:H79" si="193">IF($D$4,Z77,Q77)</f>
        <v>0.22212440758293839</v>
      </c>
      <c r="I77" s="62">
        <f t="shared" ref="I77:I79" si="194">IF($D$4,AA77,R77)</f>
        <v>0.22212440758293839</v>
      </c>
      <c r="J77" s="62">
        <f t="shared" ref="J77:J79" si="195">IF($D$4,AB77,S77)</f>
        <v>0.22212440758293839</v>
      </c>
      <c r="K77" s="62">
        <f t="shared" ref="K77:K79" si="196">IF($D$4,AC77,T77)</f>
        <v>0.20046727784360185</v>
      </c>
      <c r="L77" s="62">
        <f t="shared" ref="L77:L79" si="197">IF($D$4,AD77,U77)</f>
        <v>0.1809217182538507</v>
      </c>
      <c r="M77" s="62">
        <f t="shared" ref="M77:M79" si="198">IF($D$4,AE77,V77)</f>
        <v>0.16328185072410023</v>
      </c>
      <c r="N77" s="241"/>
      <c r="O77" s="62">
        <f>O$41*1000*O$35*O$30/O$67/O$64</f>
        <v>0.23381516587677725</v>
      </c>
      <c r="P77" s="62">
        <f t="shared" ref="P77:V77" si="199">P$41*1000*P$35*P$30/P$67/P$64</f>
        <v>0.22212440758293839</v>
      </c>
      <c r="Q77" s="62">
        <f t="shared" si="199"/>
        <v>0.22212440758293839</v>
      </c>
      <c r="R77" s="186">
        <f t="shared" si="199"/>
        <v>0.22212440758293839</v>
      </c>
      <c r="S77" s="186">
        <f t="shared" si="199"/>
        <v>0.22212440758293839</v>
      </c>
      <c r="T77" s="289">
        <f t="shared" si="199"/>
        <v>0.22212440758293839</v>
      </c>
      <c r="U77" s="289">
        <f t="shared" si="199"/>
        <v>0.22212440758293839</v>
      </c>
      <c r="V77" s="289">
        <f t="shared" si="199"/>
        <v>0.22212440758293839</v>
      </c>
      <c r="W77" s="240"/>
      <c r="X77" s="62">
        <f>O77</f>
        <v>0.23381516587677725</v>
      </c>
      <c r="Y77" s="62">
        <f t="shared" ref="Y77:AB77" si="200">P77</f>
        <v>0.22212440758293839</v>
      </c>
      <c r="Z77" s="62">
        <f t="shared" si="200"/>
        <v>0.22212440758293839</v>
      </c>
      <c r="AA77" s="62">
        <f t="shared" si="200"/>
        <v>0.22212440758293839</v>
      </c>
      <c r="AB77" s="62">
        <f t="shared" si="200"/>
        <v>0.22212440758293839</v>
      </c>
      <c r="AC77" s="62">
        <f>AC$41*1000*AC$35*AC$30/AC$67/AC$64</f>
        <v>0.20046727784360185</v>
      </c>
      <c r="AD77" s="62">
        <f>AD$41*1000*AD$35*AD$30/AD$67/AD$64</f>
        <v>0.1809217182538507</v>
      </c>
      <c r="AE77" s="62">
        <f>AE$41*1000*AE$35*AE$30/AE$67/AE$64</f>
        <v>0.16328185072410023</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7.0000000000000007E-2</v>
      </c>
      <c r="L78" s="62">
        <f t="shared" si="197"/>
        <v>0.15</v>
      </c>
      <c r="M78" s="62">
        <f t="shared" si="198"/>
        <v>0.25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0</v>
      </c>
      <c r="L79" s="62">
        <f t="shared" si="197"/>
        <v>0</v>
      </c>
      <c r="M79" s="62">
        <f t="shared" si="198"/>
        <v>0</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0.77287559241706161</v>
      </c>
      <c r="H80" s="33">
        <f t="shared" si="206"/>
        <v>0.7678755924170616</v>
      </c>
      <c r="I80" s="33">
        <f t="shared" si="206"/>
        <v>0.7678755924170616</v>
      </c>
      <c r="J80" s="33">
        <f t="shared" si="206"/>
        <v>0.74537559241706164</v>
      </c>
      <c r="K80" s="33">
        <f t="shared" si="206"/>
        <v>0.72953272215639808</v>
      </c>
      <c r="L80" s="33">
        <f t="shared" si="206"/>
        <v>0.66907828174614936</v>
      </c>
      <c r="M80" s="33">
        <f t="shared" si="206"/>
        <v>0.58671814927589971</v>
      </c>
      <c r="N80" s="241"/>
      <c r="O80" s="33">
        <f>1-SUM(O77:O79)</f>
        <v>0.7611848341232228</v>
      </c>
      <c r="P80" s="33">
        <f t="shared" ref="P80:R80" si="207">1-SUM(P77:P79)</f>
        <v>0.77287559241706161</v>
      </c>
      <c r="Q80" s="33">
        <f t="shared" si="207"/>
        <v>0.7678755924170616</v>
      </c>
      <c r="R80" s="33">
        <f t="shared" si="207"/>
        <v>0.7678755924170616</v>
      </c>
      <c r="S80" s="33">
        <f t="shared" ref="S80" si="208">1-SUM(S77:S79)</f>
        <v>0.74537559241706164</v>
      </c>
      <c r="T80" s="33">
        <f t="shared" ref="T80:U80" si="209">1-SUM(T77:T79)</f>
        <v>0.72287559241706156</v>
      </c>
      <c r="U80" s="33">
        <f t="shared" si="209"/>
        <v>0.67287559241706163</v>
      </c>
      <c r="V80" s="33">
        <f t="shared" ref="V80" si="210">1-SUM(V77:V79)</f>
        <v>0.62287559241706159</v>
      </c>
      <c r="W80" s="240"/>
      <c r="X80" s="62">
        <f t="shared" si="201"/>
        <v>0.7611848341232228</v>
      </c>
      <c r="Y80" s="62">
        <f t="shared" si="202"/>
        <v>0.77287559241706161</v>
      </c>
      <c r="Z80" s="62">
        <f t="shared" si="203"/>
        <v>0.7678755924170616</v>
      </c>
      <c r="AA80" s="62">
        <f t="shared" si="204"/>
        <v>0.7678755924170616</v>
      </c>
      <c r="AB80" s="62">
        <f t="shared" si="205"/>
        <v>0.74537559241706164</v>
      </c>
      <c r="AC80" s="33">
        <f>1-SUM(AC77:AC79)</f>
        <v>0.72953272215639808</v>
      </c>
      <c r="AD80" s="33">
        <f>1-SUM(AD77:AD79)</f>
        <v>0.66907828174614936</v>
      </c>
      <c r="AE80" s="33">
        <f>1-SUM(AE77:AE79)</f>
        <v>0.58671814927589971</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9.5320240377039518</v>
      </c>
      <c r="K81" s="186">
        <f t="shared" ref="K81:K84" si="216">IF($D$4,AC81,T81)</f>
        <v>10.785320842944612</v>
      </c>
      <c r="L81" s="186">
        <f t="shared" ref="L81:L84" si="217">IF($D$4,AD81,U81)</f>
        <v>11.947533881194357</v>
      </c>
      <c r="M81" s="186">
        <f t="shared" ref="M81:M84" si="218">IF($D$4,AE81,V81)</f>
        <v>12.560582243022855</v>
      </c>
      <c r="N81" s="40"/>
      <c r="O81" s="186">
        <f>O$26*O$14</f>
        <v>8.826358475322154</v>
      </c>
      <c r="P81" s="186">
        <f t="shared" ref="P81:V81" si="219">P$26*P$14</f>
        <v>9.2340547486185294</v>
      </c>
      <c r="Q81" s="186">
        <f t="shared" si="219"/>
        <v>9.7394791998722337</v>
      </c>
      <c r="R81" s="186">
        <f t="shared" si="219"/>
        <v>10.234967504004217</v>
      </c>
      <c r="S81" s="186">
        <f t="shared" si="219"/>
        <v>9.5320240377039518</v>
      </c>
      <c r="T81" s="291">
        <f t="shared" si="219"/>
        <v>11.352969308362752</v>
      </c>
      <c r="U81" s="291">
        <f t="shared" si="219"/>
        <v>13.238264688303998</v>
      </c>
      <c r="V81" s="291">
        <f t="shared" si="219"/>
        <v>14.650044896367236</v>
      </c>
      <c r="X81" s="62">
        <f t="shared" si="201"/>
        <v>8.826358475322154</v>
      </c>
      <c r="Y81" s="62">
        <f t="shared" si="202"/>
        <v>9.2340547486185294</v>
      </c>
      <c r="Z81" s="62">
        <f t="shared" si="203"/>
        <v>9.7394791998722337</v>
      </c>
      <c r="AA81" s="62">
        <f t="shared" si="204"/>
        <v>10.234967504004217</v>
      </c>
      <c r="AB81" s="62">
        <f t="shared" si="205"/>
        <v>9.5320240377039518</v>
      </c>
      <c r="AC81" s="186">
        <f>AC$26*AC$14</f>
        <v>10.785320842944612</v>
      </c>
      <c r="AD81" s="186">
        <f>AD$26*AD$14</f>
        <v>11.947533881194357</v>
      </c>
      <c r="AE81" s="186">
        <f>AE$26*AE$14</f>
        <v>12.560582243022855</v>
      </c>
    </row>
    <row r="82" spans="1:47">
      <c r="A82" s="185" t="s">
        <v>16</v>
      </c>
      <c r="C82" s="185" t="str">
        <f>C77</f>
        <v>Priv.veh.</v>
      </c>
      <c r="D82" s="185" t="s">
        <v>48</v>
      </c>
      <c r="E82" s="62">
        <f t="shared" ref="E82" si="220">E$42*1000*E$36*E$31/E$67/E$64</f>
        <v>0.53206565737051803</v>
      </c>
      <c r="F82" s="62">
        <f t="shared" si="191"/>
        <v>0.48950040478087659</v>
      </c>
      <c r="G82" s="62">
        <f t="shared" si="212"/>
        <v>0.46502538454183256</v>
      </c>
      <c r="H82" s="62">
        <f t="shared" si="213"/>
        <v>0.46502538454183256</v>
      </c>
      <c r="I82" s="62">
        <f t="shared" si="214"/>
        <v>0.46502538454183256</v>
      </c>
      <c r="J82" s="62">
        <f t="shared" si="215"/>
        <v>0.46502538454183256</v>
      </c>
      <c r="K82" s="62">
        <f t="shared" si="216"/>
        <v>0.4196854095490038</v>
      </c>
      <c r="L82" s="62">
        <f t="shared" si="217"/>
        <v>0.39870113907155369</v>
      </c>
      <c r="M82" s="62">
        <f t="shared" si="218"/>
        <v>0.35982777801207716</v>
      </c>
      <c r="N82" s="241"/>
      <c r="O82" s="62">
        <f>O$42*1000*O$36*O$31/O$67/O$64</f>
        <v>0.48950040478087659</v>
      </c>
      <c r="P82" s="62">
        <f t="shared" ref="P82:V82" si="221">P$42*1000*P$36*P$31/P$67/P$64</f>
        <v>0.46502538454183256</v>
      </c>
      <c r="Q82" s="62">
        <f t="shared" si="221"/>
        <v>0.46502538454183256</v>
      </c>
      <c r="R82" s="186">
        <f t="shared" si="221"/>
        <v>0.46502538454183256</v>
      </c>
      <c r="S82" s="186">
        <f t="shared" si="221"/>
        <v>0.46502538454183256</v>
      </c>
      <c r="T82" s="289">
        <f t="shared" si="221"/>
        <v>0.46502538454183256</v>
      </c>
      <c r="U82" s="289">
        <f t="shared" si="221"/>
        <v>0.46502538454183256</v>
      </c>
      <c r="V82" s="289">
        <f t="shared" si="221"/>
        <v>0.46502538454183256</v>
      </c>
      <c r="W82" s="240"/>
      <c r="X82" s="62">
        <f t="shared" si="201"/>
        <v>0.48950040478087659</v>
      </c>
      <c r="Y82" s="62">
        <f t="shared" si="202"/>
        <v>0.46502538454183256</v>
      </c>
      <c r="Z82" s="62">
        <f t="shared" si="203"/>
        <v>0.46502538454183256</v>
      </c>
      <c r="AA82" s="62">
        <f t="shared" si="204"/>
        <v>0.46502538454183256</v>
      </c>
      <c r="AB82" s="62">
        <f t="shared" si="205"/>
        <v>0.46502538454183256</v>
      </c>
      <c r="AC82" s="62">
        <f>AC$42*1000*AC$36*AC$31/AC$67/AC$64</f>
        <v>0.4196854095490038</v>
      </c>
      <c r="AD82" s="62">
        <f>AD$42*1000*AD$36*AD$31/AD$67/AD$64</f>
        <v>0.39870113907155369</v>
      </c>
      <c r="AE82" s="62">
        <f>AE$42*1000*AE$36*AE$31/AE$67/AE$64</f>
        <v>0.35982777801207716</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7.0000000000000007E-2</v>
      </c>
      <c r="L83" s="62">
        <f t="shared" si="217"/>
        <v>0.15</v>
      </c>
      <c r="M83" s="62">
        <f t="shared" si="218"/>
        <v>0.25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0.01</v>
      </c>
      <c r="L84" s="137">
        <f t="shared" si="217"/>
        <v>0.02</v>
      </c>
      <c r="M84" s="137">
        <f t="shared" si="218"/>
        <v>0.03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0.52297461545816737</v>
      </c>
      <c r="H85" s="33">
        <f t="shared" si="224"/>
        <v>0.52297461545816737</v>
      </c>
      <c r="I85" s="33">
        <f t="shared" si="224"/>
        <v>0.52297461545816737</v>
      </c>
      <c r="J85" s="33">
        <f t="shared" si="224"/>
        <v>0.50297461545816735</v>
      </c>
      <c r="K85" s="33">
        <f t="shared" si="224"/>
        <v>0.50031459045099624</v>
      </c>
      <c r="L85" s="33">
        <f t="shared" si="224"/>
        <v>0.43129886092844627</v>
      </c>
      <c r="M85" s="33">
        <f t="shared" si="224"/>
        <v>0.36017222198792287</v>
      </c>
      <c r="N85" s="241"/>
      <c r="O85" s="33">
        <f>1-SUM(O82:O84)</f>
        <v>0.49849959521912346</v>
      </c>
      <c r="P85" s="33">
        <f t="shared" ref="P85:R85" si="225">1-SUM(P82:P84)</f>
        <v>0.52297461545816737</v>
      </c>
      <c r="Q85" s="33">
        <f t="shared" si="225"/>
        <v>0.52297461545816737</v>
      </c>
      <c r="R85" s="33">
        <f t="shared" si="225"/>
        <v>0.52297461545816737</v>
      </c>
      <c r="S85" s="33">
        <f t="shared" ref="S85" si="226">1-SUM(S82:S84)</f>
        <v>0.50297461545816735</v>
      </c>
      <c r="T85" s="33">
        <f t="shared" ref="T85:U85" si="227">1-SUM(T82:T84)</f>
        <v>0.48297461545816744</v>
      </c>
      <c r="U85" s="33">
        <f t="shared" si="227"/>
        <v>0.4329746154581674</v>
      </c>
      <c r="V85" s="33">
        <f t="shared" ref="V85" si="228">1-SUM(V82:V84)</f>
        <v>0.38297461545816747</v>
      </c>
      <c r="W85" s="240"/>
      <c r="X85" s="62">
        <f t="shared" si="201"/>
        <v>0.49849959521912346</v>
      </c>
      <c r="Y85" s="62">
        <f t="shared" si="202"/>
        <v>0.52297461545816737</v>
      </c>
      <c r="Z85" s="62">
        <f t="shared" si="203"/>
        <v>0.52297461545816737</v>
      </c>
      <c r="AA85" s="62">
        <f t="shared" si="204"/>
        <v>0.52297461545816737</v>
      </c>
      <c r="AB85" s="62">
        <f t="shared" si="205"/>
        <v>0.50297461545816735</v>
      </c>
      <c r="AC85" s="33">
        <f>1-SUM(AC82:AC84)</f>
        <v>0.50031459045099624</v>
      </c>
      <c r="AD85" s="33">
        <f>1-SUM(AD82:AD84)</f>
        <v>0.43129886092844627</v>
      </c>
      <c r="AE85" s="33">
        <f>1-SUM(AE82:AE84)</f>
        <v>0.36017222198792287</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9.9847639825249903</v>
      </c>
      <c r="J86" s="186">
        <f t="shared" ref="J86:J89" si="233">IF($D$4,AB86,S86)</f>
        <v>9.2160038722507327</v>
      </c>
      <c r="K86" s="186">
        <f t="shared" ref="K86:K89" si="234">IF($D$4,AC86,T86)</f>
        <v>13.254709676394215</v>
      </c>
      <c r="L86" s="186">
        <f t="shared" ref="L86:L89" si="235">IF($D$4,AD86,U86)</f>
        <v>18.301291447691941</v>
      </c>
      <c r="M86" s="186">
        <f t="shared" ref="M86:M89" si="236">IF($D$4,AE86,V86)</f>
        <v>22.386216929225643</v>
      </c>
      <c r="N86" s="40"/>
      <c r="O86" s="186">
        <f>O$27*O$15</f>
        <v>9.5402930821095318</v>
      </c>
      <c r="P86" s="186">
        <f t="shared" ref="P86:V86" si="237">P$27*P$15</f>
        <v>10.249512727937956</v>
      </c>
      <c r="Q86" s="186">
        <f t="shared" si="237"/>
        <v>10.785581249292237</v>
      </c>
      <c r="R86" s="186">
        <f t="shared" si="237"/>
        <v>9.9847639825249903</v>
      </c>
      <c r="S86" s="186">
        <f t="shared" si="237"/>
        <v>9.2160038722507327</v>
      </c>
      <c r="T86" s="291">
        <f t="shared" si="237"/>
        <v>13.594574027070992</v>
      </c>
      <c r="U86" s="291">
        <f t="shared" si="237"/>
        <v>19.25185162150369</v>
      </c>
      <c r="V86" s="291">
        <f t="shared" si="237"/>
        <v>24.152765277068749</v>
      </c>
      <c r="X86" s="62">
        <f t="shared" si="201"/>
        <v>9.5402930821095318</v>
      </c>
      <c r="Y86" s="62">
        <f t="shared" si="202"/>
        <v>10.249512727937956</v>
      </c>
      <c r="Z86" s="62">
        <f t="shared" si="203"/>
        <v>10.785581249292237</v>
      </c>
      <c r="AA86" s="62">
        <f t="shared" si="204"/>
        <v>9.9847639825249903</v>
      </c>
      <c r="AB86" s="62">
        <f t="shared" si="205"/>
        <v>9.2160038722507327</v>
      </c>
      <c r="AC86" s="186">
        <f>AC$27*AC$15</f>
        <v>13.254709676394215</v>
      </c>
      <c r="AD86" s="186">
        <f>AD$27*AD$15</f>
        <v>18.301291447691941</v>
      </c>
      <c r="AE86" s="186">
        <f>AE$27*AE$15</f>
        <v>22.386216929225643</v>
      </c>
    </row>
    <row r="87" spans="1:47">
      <c r="A87" s="185" t="s">
        <v>16</v>
      </c>
      <c r="C87" s="185" t="str">
        <f>C82</f>
        <v>Priv.veh.</v>
      </c>
      <c r="D87" s="185" t="s">
        <v>48</v>
      </c>
      <c r="E87" s="292">
        <f t="shared" ref="E87" si="238">E$43*1000*E$37*E$32/E$67/E$64</f>
        <v>0.75751090785568587</v>
      </c>
      <c r="F87" s="62">
        <f t="shared" si="191"/>
        <v>0.69691003522723105</v>
      </c>
      <c r="G87" s="62">
        <f t="shared" si="230"/>
        <v>0.66206453346586935</v>
      </c>
      <c r="H87" s="62">
        <f t="shared" si="231"/>
        <v>0.66206453346586935</v>
      </c>
      <c r="I87" s="62">
        <f t="shared" si="232"/>
        <v>0.66083556617256722</v>
      </c>
      <c r="J87" s="62">
        <f t="shared" si="233"/>
        <v>0.69773421793617985</v>
      </c>
      <c r="K87" s="62">
        <f t="shared" si="234"/>
        <v>0.62820681009279655</v>
      </c>
      <c r="L87" s="62">
        <f t="shared" si="235"/>
        <v>0.59718909884446469</v>
      </c>
      <c r="M87" s="62">
        <f t="shared" si="236"/>
        <v>0.56770288708901928</v>
      </c>
      <c r="N87" s="241"/>
      <c r="O87" s="62">
        <f>O$43*1000*O$37*O$32/O$67/O$64</f>
        <v>0.69691003522723105</v>
      </c>
      <c r="P87" s="62">
        <f t="shared" ref="P87:U87" si="239">P$43*1000*P$37*P$32/P$67/P$64</f>
        <v>0.66206453346586935</v>
      </c>
      <c r="Q87" s="62">
        <f t="shared" si="239"/>
        <v>0.66206453346586935</v>
      </c>
      <c r="R87" s="186">
        <f t="shared" si="239"/>
        <v>0.66083556617256722</v>
      </c>
      <c r="S87" s="186">
        <f t="shared" si="239"/>
        <v>0.69773421793617985</v>
      </c>
      <c r="T87" s="289">
        <f t="shared" si="239"/>
        <v>0.73011177866694332</v>
      </c>
      <c r="U87" s="289">
        <f t="shared" si="239"/>
        <v>0.81449636270759518</v>
      </c>
      <c r="V87" s="289">
        <f>V$43*1000*V$37*V$32/V$67/V$64</f>
        <v>0.90388941380241561</v>
      </c>
      <c r="W87" s="240"/>
      <c r="X87" s="62">
        <f t="shared" si="201"/>
        <v>0.69691003522723105</v>
      </c>
      <c r="Y87" s="62">
        <f t="shared" si="202"/>
        <v>0.66206453346586935</v>
      </c>
      <c r="Z87" s="62">
        <f t="shared" si="203"/>
        <v>0.66206453346586935</v>
      </c>
      <c r="AA87" s="62">
        <f t="shared" si="204"/>
        <v>0.66083556617256722</v>
      </c>
      <c r="AB87" s="62">
        <f t="shared" si="205"/>
        <v>0.69773421793617985</v>
      </c>
      <c r="AC87" s="62">
        <f>AC$43*1000*AC$37*AC$32/AC$67/AC$64</f>
        <v>0.62820681009279655</v>
      </c>
      <c r="AD87" s="62">
        <f>AD$43*1000*AD$37*AD$32/AD$67/AD$64</f>
        <v>0.59718909884446469</v>
      </c>
      <c r="AE87" s="62">
        <f>AE$43*1000*AE$37*AE$32/AE$67/AE$64</f>
        <v>0.56770288708901928</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0.05</v>
      </c>
      <c r="M88" s="62">
        <f t="shared" si="236"/>
        <v>0.1</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0.01</v>
      </c>
      <c r="L89" s="62">
        <f t="shared" si="235"/>
        <v>0.03</v>
      </c>
      <c r="M89" s="62">
        <f t="shared" si="236"/>
        <v>0.05</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0.32793546653413064</v>
      </c>
      <c r="H90" s="33">
        <f t="shared" si="240"/>
        <v>0.32793546653413064</v>
      </c>
      <c r="I90" s="33">
        <f t="shared" si="240"/>
        <v>0.32916443382743277</v>
      </c>
      <c r="J90" s="33">
        <f t="shared" si="240"/>
        <v>0.29226578206382015</v>
      </c>
      <c r="K90" s="33">
        <f t="shared" si="240"/>
        <v>0.33179318990720341</v>
      </c>
      <c r="L90" s="33">
        <f t="shared" si="240"/>
        <v>0.32281090115553523</v>
      </c>
      <c r="M90" s="33">
        <f t="shared" si="240"/>
        <v>0.2822971129109807</v>
      </c>
      <c r="N90" s="241"/>
      <c r="O90" s="33">
        <f t="shared" ref="O90:V90" si="241">1-SUM(O87:O89)</f>
        <v>0.29308996477276894</v>
      </c>
      <c r="P90" s="33">
        <f t="shared" si="241"/>
        <v>0.32793546653413064</v>
      </c>
      <c r="Q90" s="33">
        <f t="shared" si="241"/>
        <v>0.32793546653413064</v>
      </c>
      <c r="R90" s="33">
        <f t="shared" si="241"/>
        <v>0.32916443382743277</v>
      </c>
      <c r="S90" s="33">
        <f t="shared" si="241"/>
        <v>0.29226578206382015</v>
      </c>
      <c r="T90" s="33">
        <f t="shared" si="241"/>
        <v>0.23488822133305665</v>
      </c>
      <c r="U90" s="33">
        <f t="shared" si="241"/>
        <v>0.14550363729240479</v>
      </c>
      <c r="V90" s="33">
        <f t="shared" si="241"/>
        <v>5.1110586197584351E-2</v>
      </c>
      <c r="W90" s="240"/>
      <c r="X90" s="62">
        <f t="shared" si="201"/>
        <v>0.29308996477276894</v>
      </c>
      <c r="Y90" s="62">
        <f t="shared" si="202"/>
        <v>0.32793546653413064</v>
      </c>
      <c r="Z90" s="62">
        <f t="shared" si="203"/>
        <v>0.32793546653413064</v>
      </c>
      <c r="AA90" s="62">
        <f t="shared" si="204"/>
        <v>0.32916443382743277</v>
      </c>
      <c r="AB90" s="62">
        <f t="shared" si="205"/>
        <v>0.29226578206382015</v>
      </c>
      <c r="AC90" s="33">
        <f>1-SUM(AC87:AC89)</f>
        <v>0.33179318990720341</v>
      </c>
      <c r="AD90" s="33">
        <f>1-SUM(AD87:AD89)</f>
        <v>0.32281090115553523</v>
      </c>
      <c r="AE90" s="33">
        <f>1-SUM(AE87:AE89)</f>
        <v>0.2822971129109807</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29.408147077931101</v>
      </c>
      <c r="K93" s="186">
        <f t="shared" ref="K93:K95" si="248">IF($D$4,AC93,T93)</f>
        <v>25.49478549377233</v>
      </c>
      <c r="L93" s="186">
        <f t="shared" ref="L93:L95" si="249">IF($D$4,AD93,U93)</f>
        <v>20.480122672026113</v>
      </c>
      <c r="M93" s="186">
        <f t="shared" ref="M93:M95" si="250">IF($D$4,AE93,V93)</f>
        <v>15.774554920313351</v>
      </c>
      <c r="N93" s="40"/>
      <c r="O93" s="186">
        <f>(1-O$25)*O$13</f>
        <v>25.162947131829636</v>
      </c>
      <c r="P93" s="186">
        <f>(1-P$25)*P$13</f>
        <v>25.240254653319884</v>
      </c>
      <c r="Q93" s="186">
        <f t="shared" ref="Q93:V93" si="251">(1-Q$25)*Q$13</f>
        <v>25.427775883826147</v>
      </c>
      <c r="R93" s="186">
        <f t="shared" si="251"/>
        <v>26.458300314436251</v>
      </c>
      <c r="S93" s="186">
        <f t="shared" si="251"/>
        <v>29.408147077931101</v>
      </c>
      <c r="T93" s="186">
        <f t="shared" si="251"/>
        <v>26.299883983049352</v>
      </c>
      <c r="U93" s="186">
        <f t="shared" si="251"/>
        <v>20.906791894359991</v>
      </c>
      <c r="V93" s="186">
        <f t="shared" si="251"/>
        <v>16.103191481153214</v>
      </c>
      <c r="X93" s="186">
        <f>O93</f>
        <v>25.162947131829636</v>
      </c>
      <c r="Y93" s="186">
        <f t="shared" ref="Y93:AB93" si="252">P93</f>
        <v>25.240254653319884</v>
      </c>
      <c r="Z93" s="186">
        <f t="shared" si="252"/>
        <v>25.427775883826147</v>
      </c>
      <c r="AA93" s="186">
        <f t="shared" si="252"/>
        <v>26.458300314436251</v>
      </c>
      <c r="AB93" s="186">
        <f t="shared" si="252"/>
        <v>29.408147077931101</v>
      </c>
      <c r="AC93" s="186">
        <f>(1-AC$25)*AC$13</f>
        <v>25.49478549377233</v>
      </c>
      <c r="AD93" s="186">
        <f>(1-AD$25)*AD$13</f>
        <v>20.480122672026113</v>
      </c>
      <c r="AE93" s="186">
        <f>(1-AE$25)*AE$13</f>
        <v>15.774554920313351</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7.0000000000000007E-2</v>
      </c>
      <c r="L94" s="62">
        <f t="shared" si="249"/>
        <v>0.2</v>
      </c>
      <c r="M94" s="62">
        <f t="shared" si="250"/>
        <v>0.4</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0.92999999999999994</v>
      </c>
      <c r="L96" s="33">
        <f t="shared" si="259"/>
        <v>0.8</v>
      </c>
      <c r="M96" s="33">
        <f t="shared" si="259"/>
        <v>0.6</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8.4529269768318045</v>
      </c>
      <c r="K97" s="186">
        <f t="shared" ref="K97:K99" si="266">IF($D$4,AC97,T97)</f>
        <v>10.635375965286995</v>
      </c>
      <c r="L97" s="186">
        <f t="shared" ref="L97:L99" si="267">IF($D$4,AD97,U97)</f>
        <v>13.030324021266017</v>
      </c>
      <c r="M97" s="186">
        <f t="shared" ref="M97:M99" si="268">IF($D$4,AE97,V97)</f>
        <v>15.081011901066267</v>
      </c>
      <c r="N97" s="40"/>
      <c r="O97" s="186">
        <f>(1-O$26)*O$14</f>
        <v>7.8271480818894563</v>
      </c>
      <c r="P97" s="186">
        <f t="shared" ref="P97:V97" si="269">(1-P$26)*P$14</f>
        <v>8.1886900600956771</v>
      </c>
      <c r="Q97" s="186">
        <f t="shared" si="269"/>
        <v>8.636896648943301</v>
      </c>
      <c r="R97" s="186">
        <f t="shared" si="269"/>
        <v>9.0762919375131723</v>
      </c>
      <c r="S97" s="186">
        <f t="shared" si="269"/>
        <v>8.4529269768318045</v>
      </c>
      <c r="T97" s="186">
        <f t="shared" si="269"/>
        <v>10.067727499868855</v>
      </c>
      <c r="U97" s="186">
        <f t="shared" si="269"/>
        <v>11.739593214156374</v>
      </c>
      <c r="V97" s="186">
        <f t="shared" si="269"/>
        <v>12.991549247721887</v>
      </c>
      <c r="X97" s="186">
        <f t="shared" si="253"/>
        <v>7.8271480818894563</v>
      </c>
      <c r="Y97" s="186">
        <f t="shared" si="254"/>
        <v>8.1886900600956771</v>
      </c>
      <c r="Z97" s="186">
        <f t="shared" si="255"/>
        <v>8.636896648943301</v>
      </c>
      <c r="AA97" s="186">
        <f t="shared" si="256"/>
        <v>9.0762919375131723</v>
      </c>
      <c r="AB97" s="186">
        <f t="shared" si="257"/>
        <v>8.4529269768318045</v>
      </c>
      <c r="AC97" s="186">
        <f>(1-AC$26)*AC$14</f>
        <v>10.635375965286995</v>
      </c>
      <c r="AD97" s="186">
        <f>(1-AD$26)*AD$14</f>
        <v>13.030324021266017</v>
      </c>
      <c r="AE97" s="186">
        <f>(1-AE$26)*AE$14</f>
        <v>15.081011901066267</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7.0000000000000007E-2</v>
      </c>
      <c r="L98" s="62">
        <f t="shared" si="267"/>
        <v>0.2</v>
      </c>
      <c r="M98" s="62">
        <f t="shared" si="268"/>
        <v>0.4</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0.01</v>
      </c>
      <c r="L99" s="62">
        <f t="shared" si="267"/>
        <v>0.02</v>
      </c>
      <c r="M99" s="62">
        <f t="shared" si="268"/>
        <v>0.03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0.92</v>
      </c>
      <c r="L100" s="33">
        <f t="shared" si="272"/>
        <v>0.78</v>
      </c>
      <c r="M100" s="33">
        <f t="shared" si="272"/>
        <v>0.56999999999999995</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3.01440094898186</v>
      </c>
      <c r="J101" s="186">
        <f t="shared" ref="J101:J103" si="278">IF($D$4,AB101,S101)</f>
        <v>2.7823122175901238</v>
      </c>
      <c r="K101" s="186">
        <f t="shared" ref="K101:K103" si="279">IF($D$4,AC101,T101)</f>
        <v>4.4440672061401516</v>
      </c>
      <c r="L101" s="186">
        <f t="shared" ref="L101:L103" si="280">IF($D$4,AD101,U101)</f>
        <v>6.7626955331538197</v>
      </c>
      <c r="M101" s="186">
        <f t="shared" ref="M101:M103" si="281">IF($D$4,AE101,V101)</f>
        <v>9.058269884692157</v>
      </c>
      <c r="N101" s="40"/>
      <c r="O101" s="186">
        <f>(1-O$27)*O$15</f>
        <v>2.880215152867692</v>
      </c>
      <c r="P101" s="186">
        <f t="shared" ref="P101:V101" si="282">(1-P$27)*P$15</f>
        <v>3.0943286138531914</v>
      </c>
      <c r="Q101" s="186">
        <f t="shared" si="282"/>
        <v>3.2561677381747867</v>
      </c>
      <c r="R101" s="186">
        <f t="shared" si="282"/>
        <v>3.01440094898186</v>
      </c>
      <c r="S101" s="186">
        <f t="shared" si="282"/>
        <v>2.7823122175901238</v>
      </c>
      <c r="T101" s="186">
        <f t="shared" si="282"/>
        <v>4.1042028554633765</v>
      </c>
      <c r="U101" s="186">
        <f t="shared" si="282"/>
        <v>5.812135359342073</v>
      </c>
      <c r="V101" s="186">
        <f t="shared" si="282"/>
        <v>7.2917215368490487</v>
      </c>
      <c r="X101" s="186">
        <f t="shared" si="253"/>
        <v>2.880215152867692</v>
      </c>
      <c r="Y101" s="186">
        <f t="shared" si="254"/>
        <v>3.0943286138531914</v>
      </c>
      <c r="Z101" s="186">
        <f t="shared" si="255"/>
        <v>3.2561677381747867</v>
      </c>
      <c r="AA101" s="186">
        <f t="shared" si="256"/>
        <v>3.01440094898186</v>
      </c>
      <c r="AB101" s="186">
        <f t="shared" si="257"/>
        <v>2.7823122175901238</v>
      </c>
      <c r="AC101" s="186">
        <f>(1-AC$27)*AC$15</f>
        <v>4.4440672061401516</v>
      </c>
      <c r="AD101" s="186">
        <f>(1-AD$27)*AD$15</f>
        <v>6.7626955331538197</v>
      </c>
      <c r="AE101" s="186">
        <f>(1-AE$27)*AE$15</f>
        <v>9.058269884692157</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7.0000000000000007E-2</v>
      </c>
      <c r="L102" s="62">
        <f t="shared" si="280"/>
        <v>0.2</v>
      </c>
      <c r="M102" s="62">
        <f t="shared" si="281"/>
        <v>0.4</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0.01</v>
      </c>
      <c r="L103" s="136">
        <f t="shared" si="280"/>
        <v>0.03</v>
      </c>
      <c r="M103" s="136">
        <f t="shared" si="281"/>
        <v>0.05</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0.92</v>
      </c>
      <c r="L104" s="33">
        <f t="shared" si="284"/>
        <v>0.77</v>
      </c>
      <c r="M104" s="33">
        <f t="shared" si="284"/>
        <v>0.55000000000000004</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0.90349269601879212</v>
      </c>
      <c r="H107" s="186">
        <f t="shared" ref="H107:H108" si="290">IF($D$4,Z107,Q107)</f>
        <v>0.91020515056562357</v>
      </c>
      <c r="I107" s="186">
        <f t="shared" ref="I107:I108" si="291">IF($D$4,AA107,R107)</f>
        <v>0.94709349852065061</v>
      </c>
      <c r="J107" s="186">
        <f t="shared" ref="J107:J108" si="292">IF($D$4,AB107,S107)</f>
        <v>1.0526853414635553</v>
      </c>
      <c r="K107" s="186">
        <f t="shared" ref="K107:K108" si="293">IF($D$4,AC107,T107)</f>
        <v>2.1240853602318359</v>
      </c>
      <c r="L107" s="186">
        <f t="shared" ref="L107:L108" si="294">IF($D$4,AD107,U107)</f>
        <v>1.2191095317473717</v>
      </c>
      <c r="M107" s="186">
        <f t="shared" ref="M107:M108" si="295">IF($D$4,AE107,V107)</f>
        <v>0.84745080826817143</v>
      </c>
      <c r="N107" s="40"/>
      <c r="O107" s="186">
        <f t="shared" ref="O107:V109" si="296">O25*O13*O30*O41</f>
        <v>0.94813201981803652</v>
      </c>
      <c r="P107" s="186">
        <f t="shared" si="296"/>
        <v>0.90349269601879212</v>
      </c>
      <c r="Q107" s="186">
        <f t="shared" si="296"/>
        <v>0.91020515056562357</v>
      </c>
      <c r="R107" s="186">
        <f t="shared" si="296"/>
        <v>0.94709349852065061</v>
      </c>
      <c r="S107" s="186">
        <f t="shared" si="296"/>
        <v>1.0526853414635553</v>
      </c>
      <c r="T107" s="303">
        <f t="shared" si="296"/>
        <v>0.94142287434098026</v>
      </c>
      <c r="U107" s="303">
        <f t="shared" si="296"/>
        <v>0.74837334381864584</v>
      </c>
      <c r="V107" s="303">
        <f t="shared" si="296"/>
        <v>0.57642508309242824</v>
      </c>
      <c r="X107" s="186">
        <f>O107</f>
        <v>0.94813201981803652</v>
      </c>
      <c r="Y107" s="186">
        <f t="shared" ref="Y107:AB107" si="297">P107</f>
        <v>0.90349269601879212</v>
      </c>
      <c r="Z107" s="186">
        <f t="shared" si="297"/>
        <v>0.91020515056562357</v>
      </c>
      <c r="AA107" s="186">
        <f t="shared" si="297"/>
        <v>0.94709349852065061</v>
      </c>
      <c r="AB107" s="186">
        <f t="shared" si="297"/>
        <v>1.0526853414635553</v>
      </c>
      <c r="AC107" s="303">
        <f t="shared" ref="AC107:AE109" si="298">AC25*AC13*AC30*AC41</f>
        <v>2.1240853602318359</v>
      </c>
      <c r="AD107" s="303">
        <f t="shared" si="298"/>
        <v>1.2191095317473717</v>
      </c>
      <c r="AE107" s="303">
        <f t="shared" si="298"/>
        <v>0.84745080826817143</v>
      </c>
    </row>
    <row r="108" spans="1:47">
      <c r="A108" s="185" t="s">
        <v>16</v>
      </c>
      <c r="C108" s="228" t="str">
        <f>C55</f>
        <v>Middle Income</v>
      </c>
      <c r="D108" s="185" t="s">
        <v>173</v>
      </c>
      <c r="E108" s="186">
        <f>E26*E14*E31*E42</f>
        <v>34.954725291964877</v>
      </c>
      <c r="F108" s="186">
        <f t="shared" si="288"/>
        <v>34.116567387912205</v>
      </c>
      <c r="G108" s="186">
        <f t="shared" si="289"/>
        <v>33.90781593303069</v>
      </c>
      <c r="H108" s="186">
        <f t="shared" si="290"/>
        <v>35.763754600031504</v>
      </c>
      <c r="I108" s="186">
        <f t="shared" si="291"/>
        <v>37.583207340009068</v>
      </c>
      <c r="J108" s="186">
        <f t="shared" si="292"/>
        <v>35.001971001746959</v>
      </c>
      <c r="K108" s="186">
        <f t="shared" si="293"/>
        <v>35.742724317646193</v>
      </c>
      <c r="L108" s="186">
        <f t="shared" si="294"/>
        <v>37.614600920017097</v>
      </c>
      <c r="M108" s="186">
        <f t="shared" si="295"/>
        <v>35.689064958172146</v>
      </c>
      <c r="N108" s="40"/>
      <c r="O108" s="186">
        <f t="shared" si="296"/>
        <v>34.116567387912205</v>
      </c>
      <c r="P108" s="186">
        <f t="shared" si="296"/>
        <v>33.90781593303069</v>
      </c>
      <c r="Q108" s="186">
        <f t="shared" si="296"/>
        <v>35.763754600031504</v>
      </c>
      <c r="R108" s="186">
        <f t="shared" si="296"/>
        <v>37.583207340009068</v>
      </c>
      <c r="S108" s="186">
        <f t="shared" si="296"/>
        <v>35.001971001746959</v>
      </c>
      <c r="T108" s="303">
        <f t="shared" si="296"/>
        <v>41.688554387107402</v>
      </c>
      <c r="U108" s="303">
        <f t="shared" si="296"/>
        <v>48.611433930571735</v>
      </c>
      <c r="V108" s="303">
        <f t="shared" si="296"/>
        <v>53.795546948752147</v>
      </c>
      <c r="X108" s="186">
        <f t="shared" ref="X108:X111" si="299">O108</f>
        <v>34.116567387912205</v>
      </c>
      <c r="Y108" s="186">
        <f t="shared" ref="Y108:Y111" si="300">P108</f>
        <v>33.90781593303069</v>
      </c>
      <c r="Z108" s="186">
        <f t="shared" ref="Z108:Z111" si="301">Q108</f>
        <v>35.763754600031504</v>
      </c>
      <c r="AA108" s="186">
        <f t="shared" ref="AA108:AA111" si="302">R108</f>
        <v>37.583207340009068</v>
      </c>
      <c r="AB108" s="186">
        <f t="shared" ref="AB108:AB111" si="303">S108</f>
        <v>35.001971001746959</v>
      </c>
      <c r="AC108" s="303">
        <f t="shared" si="298"/>
        <v>35.742724317646193</v>
      </c>
      <c r="AD108" s="303">
        <f t="shared" si="298"/>
        <v>37.614600920017097</v>
      </c>
      <c r="AE108" s="303">
        <f t="shared" si="298"/>
        <v>35.689064958172146</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53.583891874755842</v>
      </c>
      <c r="H109" s="186">
        <f t="shared" ref="H109:H111" si="306">IF($D$4,Z109,Q109)</f>
        <v>56.38642878047731</v>
      </c>
      <c r="I109" s="186">
        <f t="shared" ref="I109:I111" si="307">IF($D$4,AA109,R109)</f>
        <v>52.102903248697842</v>
      </c>
      <c r="J109" s="186">
        <f t="shared" ref="J109:J111" si="308">IF($D$4,AB109,S109)</f>
        <v>50.776572475932127</v>
      </c>
      <c r="K109" s="186">
        <f t="shared" ref="K109:K111" si="309">IF($D$4,AC109,T109)</f>
        <v>65.751182977356677</v>
      </c>
      <c r="L109" s="186">
        <f t="shared" ref="L109:L111" si="310">IF($D$4,AD109,U109)</f>
        <v>86.302687476293727</v>
      </c>
      <c r="M109" s="186">
        <f t="shared" ref="M109:M111" si="311">IF($D$4,AE109,V109)</f>
        <v>100.35349956995857</v>
      </c>
      <c r="N109" s="40"/>
      <c r="O109" s="186">
        <f t="shared" si="296"/>
        <v>52.501189854698488</v>
      </c>
      <c r="P109" s="186">
        <f t="shared" si="296"/>
        <v>53.583891874755842</v>
      </c>
      <c r="Q109" s="186">
        <f t="shared" si="296"/>
        <v>56.38642878047731</v>
      </c>
      <c r="R109" s="186">
        <f t="shared" si="296"/>
        <v>52.102903248697842</v>
      </c>
      <c r="S109" s="186">
        <f t="shared" si="296"/>
        <v>50.776572475932127</v>
      </c>
      <c r="T109" s="303">
        <f t="shared" si="296"/>
        <v>78.376464699027423</v>
      </c>
      <c r="U109" s="303">
        <f t="shared" si="296"/>
        <v>123.82044664555168</v>
      </c>
      <c r="V109" s="303">
        <f t="shared" si="296"/>
        <v>172.39031851043356</v>
      </c>
      <c r="X109" s="186">
        <f t="shared" si="299"/>
        <v>52.501189854698488</v>
      </c>
      <c r="Y109" s="186">
        <f t="shared" si="300"/>
        <v>53.583891874755842</v>
      </c>
      <c r="Z109" s="186">
        <f t="shared" si="301"/>
        <v>56.38642878047731</v>
      </c>
      <c r="AA109" s="186">
        <f t="shared" si="302"/>
        <v>52.102903248697842</v>
      </c>
      <c r="AB109" s="186">
        <f t="shared" si="303"/>
        <v>50.776572475932127</v>
      </c>
      <c r="AC109" s="303">
        <f t="shared" si="298"/>
        <v>65.751182977356677</v>
      </c>
      <c r="AD109" s="303">
        <f t="shared" si="298"/>
        <v>86.302687476293727</v>
      </c>
      <c r="AE109" s="303">
        <f t="shared" si="298"/>
        <v>100.35349956995857</v>
      </c>
    </row>
    <row r="110" spans="1:47">
      <c r="A110" s="185" t="s">
        <v>16</v>
      </c>
      <c r="C110" s="228" t="str">
        <f>C57</f>
        <v>Other (gov/company/car rental)</v>
      </c>
      <c r="D110" s="185" t="s">
        <v>173</v>
      </c>
      <c r="E110" s="186">
        <f t="shared" ref="E110" si="312">E50</f>
        <v>6.055780527292475</v>
      </c>
      <c r="F110" s="186">
        <f t="shared" si="304"/>
        <v>6.2602668258921064</v>
      </c>
      <c r="G110" s="186">
        <f t="shared" si="305"/>
        <v>6.3322997713108462</v>
      </c>
      <c r="H110" s="186">
        <f t="shared" si="306"/>
        <v>6.3816012694259436</v>
      </c>
      <c r="I110" s="186">
        <f t="shared" si="307"/>
        <v>6.1534254525950747</v>
      </c>
      <c r="J110" s="186">
        <f t="shared" si="308"/>
        <v>6.2485844116553357</v>
      </c>
      <c r="K110" s="186">
        <f t="shared" si="309"/>
        <v>6.9155164522464592</v>
      </c>
      <c r="L110" s="186">
        <f t="shared" si="310"/>
        <v>7.6122722803898633</v>
      </c>
      <c r="M110" s="186">
        <f t="shared" si="311"/>
        <v>8.1080351575248972</v>
      </c>
      <c r="N110" s="42"/>
      <c r="O110" s="186">
        <f>O50</f>
        <v>6.2602668258921064</v>
      </c>
      <c r="P110" s="186">
        <f t="shared" ref="P110:V110" si="313">P50</f>
        <v>6.3322997713108462</v>
      </c>
      <c r="Q110" s="186">
        <f t="shared" si="313"/>
        <v>6.3816012694259436</v>
      </c>
      <c r="R110" s="186">
        <f t="shared" si="313"/>
        <v>6.1534254525950747</v>
      </c>
      <c r="S110" s="186">
        <f t="shared" si="313"/>
        <v>6.2485844116553357</v>
      </c>
      <c r="T110" s="303">
        <f t="shared" si="313"/>
        <v>7.2640269471014989</v>
      </c>
      <c r="U110" s="303">
        <f t="shared" si="313"/>
        <v>8.7234406571510199</v>
      </c>
      <c r="V110" s="303">
        <f t="shared" si="313"/>
        <v>9.7975339315660115</v>
      </c>
      <c r="X110" s="186">
        <f t="shared" si="299"/>
        <v>6.2602668258921064</v>
      </c>
      <c r="Y110" s="186">
        <f t="shared" si="300"/>
        <v>6.3322997713108462</v>
      </c>
      <c r="Z110" s="186">
        <f t="shared" si="301"/>
        <v>6.3816012694259436</v>
      </c>
      <c r="AA110" s="186">
        <f t="shared" si="302"/>
        <v>6.1534254525950747</v>
      </c>
      <c r="AB110" s="186">
        <f t="shared" si="303"/>
        <v>6.2485844116553357</v>
      </c>
      <c r="AC110" s="303">
        <f>AC50</f>
        <v>6.9155164522464592</v>
      </c>
      <c r="AD110" s="303">
        <f>AD50</f>
        <v>7.6122722803898633</v>
      </c>
      <c r="AE110" s="303">
        <f>AE50</f>
        <v>8.1080351575248972</v>
      </c>
    </row>
    <row r="111" spans="1:47">
      <c r="A111" s="185" t="s">
        <v>16</v>
      </c>
      <c r="C111" s="228" t="s">
        <v>5</v>
      </c>
      <c r="D111" s="185" t="s">
        <v>173</v>
      </c>
      <c r="E111" s="186">
        <f t="shared" ref="E111" si="314">SUM(E107:E110)</f>
        <v>90.142849783556542</v>
      </c>
      <c r="F111" s="186">
        <f t="shared" si="304"/>
        <v>93.826156088320829</v>
      </c>
      <c r="G111" s="186">
        <f t="shared" si="305"/>
        <v>94.727500275116171</v>
      </c>
      <c r="H111" s="186">
        <f t="shared" si="306"/>
        <v>99.44198980050038</v>
      </c>
      <c r="I111" s="186">
        <f t="shared" si="307"/>
        <v>96.786629539822641</v>
      </c>
      <c r="J111" s="186">
        <f t="shared" si="308"/>
        <v>93.079813230797967</v>
      </c>
      <c r="K111" s="186">
        <f t="shared" si="309"/>
        <v>110.53350910748117</v>
      </c>
      <c r="L111" s="186">
        <f t="shared" si="310"/>
        <v>132.74867020844806</v>
      </c>
      <c r="M111" s="186">
        <f t="shared" si="311"/>
        <v>144.99805049392381</v>
      </c>
      <c r="N111" s="40"/>
      <c r="O111" s="186">
        <f>SUM(O107:O110)</f>
        <v>93.826156088320829</v>
      </c>
      <c r="P111" s="186">
        <f t="shared" ref="P111:V111" si="315">SUM(P107:P110)</f>
        <v>94.727500275116171</v>
      </c>
      <c r="Q111" s="186">
        <f t="shared" si="315"/>
        <v>99.44198980050038</v>
      </c>
      <c r="R111" s="186">
        <f t="shared" si="315"/>
        <v>96.786629539822641</v>
      </c>
      <c r="S111" s="186">
        <f t="shared" si="315"/>
        <v>93.079813230797967</v>
      </c>
      <c r="T111" s="303">
        <f t="shared" si="315"/>
        <v>128.27046890757731</v>
      </c>
      <c r="U111" s="303">
        <f t="shared" si="315"/>
        <v>181.90369457709309</v>
      </c>
      <c r="V111" s="303">
        <f t="shared" si="315"/>
        <v>236.55982447384417</v>
      </c>
      <c r="X111" s="186">
        <f t="shared" si="299"/>
        <v>93.826156088320829</v>
      </c>
      <c r="Y111" s="186">
        <f t="shared" si="300"/>
        <v>94.727500275116171</v>
      </c>
      <c r="Z111" s="186">
        <f t="shared" si="301"/>
        <v>99.44198980050038</v>
      </c>
      <c r="AA111" s="186">
        <f t="shared" si="302"/>
        <v>96.786629539822641</v>
      </c>
      <c r="AB111" s="186">
        <f t="shared" si="303"/>
        <v>93.079813230797967</v>
      </c>
      <c r="AC111" s="303">
        <f>SUM(AC107:AC110)</f>
        <v>110.53350910748117</v>
      </c>
      <c r="AD111" s="303">
        <f>SUM(AD107:AD110)</f>
        <v>132.74867020844806</v>
      </c>
      <c r="AE111" s="303">
        <f>SUM(AE107:AE110)</f>
        <v>144.99805049392381</v>
      </c>
    </row>
    <row r="112" spans="1:47">
      <c r="A112" s="185" t="s">
        <v>16</v>
      </c>
      <c r="C112" s="228"/>
      <c r="E112" s="233">
        <f>SUM(E149:E151)</f>
        <v>90.142849783556528</v>
      </c>
      <c r="F112" s="233">
        <f t="shared" ref="F112:L112" si="316">SUM(F149:F151)</f>
        <v>93.14107832083981</v>
      </c>
      <c r="G112" s="233">
        <f t="shared" si="316"/>
        <v>94.727500275116157</v>
      </c>
      <c r="H112" s="233">
        <f t="shared" si="316"/>
        <v>99.44198980050038</v>
      </c>
      <c r="I112" s="233">
        <f t="shared" si="316"/>
        <v>96.786629539822627</v>
      </c>
      <c r="J112" s="233">
        <f t="shared" si="316"/>
        <v>93.079813230797967</v>
      </c>
      <c r="K112" s="233">
        <f t="shared" si="316"/>
        <v>103.38599793950729</v>
      </c>
      <c r="L112" s="233">
        <f t="shared" si="316"/>
        <v>146.614377829137</v>
      </c>
      <c r="M112" s="233">
        <f>SUM(M149:M151)</f>
        <v>190.6672185259184</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4.3042212312440542</v>
      </c>
      <c r="K115" s="186">
        <f>K$64*(1-K$73)*K68*(K75*K78+K93*K94)/1000</f>
        <v>7.9505488562329001</v>
      </c>
      <c r="L115" s="186">
        <f>L$64*(1-L$73)*L68*(L75*L78+L93*L94)/1000</f>
        <v>17.877131080603267</v>
      </c>
      <c r="M115" s="186">
        <f>M$64*(1-M$73)*M68*(M75*M78+M93*M94)/1000</f>
        <v>27.400180066905719</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4.3042212312440542</v>
      </c>
      <c r="T115" s="303">
        <f>T$64*(1-T$73)*T68*(T75*T78+T93*T94)/1000</f>
        <v>6.4261955040980201</v>
      </c>
      <c r="U115" s="303">
        <f>U$64*(1-U$73)*U68*(U75*U78+U93*U94)/1000</f>
        <v>10.216861197048649</v>
      </c>
      <c r="V115" s="303">
        <f>V$64*(1-V$73)*V68*(V75*V78+V93*V94)/1000</f>
        <v>11.80411177074151</v>
      </c>
      <c r="W115" s="240"/>
      <c r="X115" s="186">
        <f>O115</f>
        <v>1.2296785630890161E-2</v>
      </c>
      <c r="Y115" s="186">
        <f t="shared" ref="Y115:AB117" si="321">P115</f>
        <v>0.61672823758459472</v>
      </c>
      <c r="Z115" s="186">
        <f t="shared" si="321"/>
        <v>1.2301941755901284</v>
      </c>
      <c r="AA115" s="186">
        <f t="shared" si="321"/>
        <v>1.2800508818208238</v>
      </c>
      <c r="AB115" s="186">
        <f t="shared" si="321"/>
        <v>4.3042212312440542</v>
      </c>
      <c r="AC115" s="303">
        <f>AC$64*(1-AC$73)*AC68*(AC75*AC78+AC93*AC94)/1000</f>
        <v>7.9505488562329001</v>
      </c>
      <c r="AD115" s="303">
        <f>AD$64*(1-AD$73)*AD68*(AD75*AD78+AD93*AD94)/1000</f>
        <v>17.877131080603267</v>
      </c>
      <c r="AE115" s="303">
        <f>AE$64*(1-AE$73)*AE68*(AE75*AE78+AE93*AE94)/1000</f>
        <v>27.400180066905719</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1.9161808486339697E-2</v>
      </c>
      <c r="K116" s="186">
        <f>K$64*(1-K$73)*K69*(K75*K79+K93*K95)/1000</f>
        <v>0</v>
      </c>
      <c r="L116" s="186">
        <f>L$64*(1-L$73)*L69*(L75*L79+L93*L95)/1000</f>
        <v>0</v>
      </c>
      <c r="M116" s="186">
        <f>M$64*(1-M$73)*M69*(M75*M79+M93*M95)/1000</f>
        <v>0</v>
      </c>
      <c r="N116" s="241"/>
      <c r="O116" s="186">
        <f>O$64*(1-O$73)*O69*(O75*O79+O93*O95)/1000</f>
        <v>0</v>
      </c>
      <c r="P116" s="186">
        <f t="shared" ref="P116:S116" si="324">P$64*(1-P$73)*P69*(P75*P79+P93*P95)/1000</f>
        <v>0</v>
      </c>
      <c r="Q116" s="186">
        <f t="shared" si="324"/>
        <v>1.6568271725119574E-2</v>
      </c>
      <c r="R116" s="186">
        <f t="shared" si="324"/>
        <v>1.7239742516105373E-2</v>
      </c>
      <c r="S116" s="186">
        <f t="shared" si="324"/>
        <v>1.9161808486339697E-2</v>
      </c>
      <c r="T116" s="303">
        <f>T$64*(1-T$73)*T69*(T75*T79+T93*T95)/1000</f>
        <v>1.7136521344261392E-2</v>
      </c>
      <c r="U116" s="303">
        <f>U$64*(1-U$73)*U69*(U75*U79+U93*U95)/1000</f>
        <v>1.3622481596064868E-2</v>
      </c>
      <c r="V116" s="303">
        <f>V$64*(1-V$73)*V69*(V75*V79+V93*V95)/1000</f>
        <v>1.0492543796214678E-2</v>
      </c>
      <c r="W116" s="240"/>
      <c r="X116" s="186">
        <f t="shared" ref="X116:X117" si="325">O116</f>
        <v>0</v>
      </c>
      <c r="Y116" s="186">
        <f t="shared" si="321"/>
        <v>0</v>
      </c>
      <c r="Z116" s="186">
        <f t="shared" si="321"/>
        <v>1.6568271725119574E-2</v>
      </c>
      <c r="AA116" s="186">
        <f t="shared" si="321"/>
        <v>1.7239742516105373E-2</v>
      </c>
      <c r="AB116" s="186">
        <f t="shared" si="321"/>
        <v>1.9161808486339697E-2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71.982579731223368</v>
      </c>
      <c r="H117" s="186">
        <f t="shared" ref="H117:J117" si="327">H$64*(1-H$73)*H70*(H75*H80+H93*H96)/1000</f>
        <v>72.151327554345428</v>
      </c>
      <c r="I117" s="186">
        <f t="shared" si="327"/>
        <v>75.07544117267409</v>
      </c>
      <c r="J117" s="186">
        <f t="shared" si="327"/>
        <v>81.748030383498872</v>
      </c>
      <c r="K117" s="186">
        <f>K$64*(1-K$73)*K70*(K75*K80+K93*K96)/1000</f>
        <v>69.660182780647787</v>
      </c>
      <c r="L117" s="186">
        <f>L$64*(1-L$73)*L70*(L75*L80+L93*L96)/1000</f>
        <v>47.838668941891385</v>
      </c>
      <c r="M117" s="186">
        <f>M$64*(1-M$73)*M70*(M75*M80+M93*M96)/1000</f>
        <v>27.792810551751181</v>
      </c>
      <c r="N117" s="241"/>
      <c r="O117" s="186">
        <f>O$64*(1-O$73)*O70*(O75*O80+O93*O96)/1000</f>
        <v>79.689643879259748</v>
      </c>
      <c r="P117" s="186">
        <f t="shared" ref="P117:S117" si="328">P$64*(1-P$73)*P70*(P75*P80+P93*P96)/1000</f>
        <v>71.982579731223368</v>
      </c>
      <c r="Q117" s="186">
        <f t="shared" si="328"/>
        <v>72.151327554345428</v>
      </c>
      <c r="R117" s="186">
        <f t="shared" si="328"/>
        <v>75.07544117267409</v>
      </c>
      <c r="S117" s="186">
        <f t="shared" si="328"/>
        <v>81.748030383498872</v>
      </c>
      <c r="T117" s="303">
        <f>T$64*(1-T$73)*T70*(T75*T80+T93*T96)/1000</f>
        <v>71.589582280406034</v>
      </c>
      <c r="U117" s="303">
        <f>U$64*(1-U$73)*U70*(U75*U80+U93*U96)/1000</f>
        <v>53.899701402099829</v>
      </c>
      <c r="V117" s="303">
        <f>V$64*(1-V$73)*V70*(V75*V80+V93*V96)/1000</f>
        <v>39.197441731916456</v>
      </c>
      <c r="W117" s="240"/>
      <c r="X117" s="186">
        <f t="shared" si="325"/>
        <v>79.689643879259748</v>
      </c>
      <c r="Y117" s="186">
        <f t="shared" si="321"/>
        <v>71.982579731223368</v>
      </c>
      <c r="Z117" s="186">
        <f t="shared" si="321"/>
        <v>72.151327554345428</v>
      </c>
      <c r="AA117" s="186">
        <f t="shared" si="321"/>
        <v>75.07544117267409</v>
      </c>
      <c r="AB117" s="186">
        <f t="shared" si="321"/>
        <v>81.748030383498872</v>
      </c>
      <c r="AC117" s="303">
        <f>AC$64*(1-AC$73)*AC70*(AC75*AC80+AC93*AC96)/1000</f>
        <v>69.660182780647787</v>
      </c>
      <c r="AD117" s="303">
        <f>AD$64*(1-AD$73)*AD70*(AD75*AD80+AD93*AD96)/1000</f>
        <v>47.838668941891385</v>
      </c>
      <c r="AE117" s="303">
        <f>AE$64*(1-AE$73)*AE70*(AE75*AE80+AE93*AE96)/1000</f>
        <v>27.792810551751181</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2.5839653558246565</v>
      </c>
      <c r="K119" s="186">
        <f>K$64*(1-K$73)*K68*(K81*K83+K97*K98)/1000</f>
        <v>6.346042084664675</v>
      </c>
      <c r="L119" s="186">
        <f>L$64*(1-L$73)*L68*(L81*L83+L97*L98)/1000</f>
        <v>18.614260308103336</v>
      </c>
      <c r="M119" s="186">
        <f>M$64*(1-M$73)*M68*(M81*M83+M97*M98)/1000</f>
        <v>38.82052609682345</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2.5839653558246565</v>
      </c>
      <c r="T119" s="303">
        <f>T$64*(1-T$73)*T68*(T81*T83+T97*T98)/1000</f>
        <v>5.1293197300861095</v>
      </c>
      <c r="U119" s="303">
        <f>U$64*(1-U$73)*U68*(U81*U83+U97*U98)/1000</f>
        <v>11.96220837271205</v>
      </c>
      <c r="V119" s="303">
        <f>V$64*(1-V$73)*V68*(V81*V83+V97*V98)/1000</f>
        <v>19.856857433296618</v>
      </c>
      <c r="W119" s="240"/>
      <c r="X119" s="186">
        <f>O119</f>
        <v>0.42270534033127205</v>
      </c>
      <c r="Y119" s="186">
        <f t="shared" ref="Y119:AB119" si="332">P119</f>
        <v>0.63831372590005553</v>
      </c>
      <c r="Z119" s="186">
        <f t="shared" si="332"/>
        <v>0.88006760986958676</v>
      </c>
      <c r="AA119" s="186">
        <f t="shared" si="332"/>
        <v>0.92484035372856965</v>
      </c>
      <c r="AB119" s="186">
        <f t="shared" si="332"/>
        <v>2.5839653558246565</v>
      </c>
      <c r="AC119" s="303">
        <f>AC$64*(1-AC$73)*AC68*(AC81*AC83+AC97*AC98)/1000</f>
        <v>6.346042084664675</v>
      </c>
      <c r="AD119" s="303">
        <f>AD$64*(1-AD$73)*AD68*(AD81*AD83+AD97*AD98)/1000</f>
        <v>18.614260308103336</v>
      </c>
      <c r="AE119" s="303">
        <f>AE$64*(1-AE$73)*AE68*(AE81*AE83+AE97*AE98)/1000</f>
        <v>38.82052609682345</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0.22968580940663608</v>
      </c>
      <c r="K120" s="186">
        <f>K$64*(1-K$73)*K69*(K81*K84+K97*K99)/1000</f>
        <v>1.2087699208885094</v>
      </c>
      <c r="L120" s="186">
        <f>L$64*(1-L$73)*L69*(L81*L84+L97*L99)/1000</f>
        <v>2.8190010428716779</v>
      </c>
      <c r="M120" s="186">
        <f>M$64*(1-M$73)*M69*(M81*M84+M97*M99)/1000</f>
        <v>4.6794454726528469</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0.22968580940663608</v>
      </c>
      <c r="T120" s="303">
        <f>T$64*(1-T$73)*T69*(T81*T84+T97*T99)/1000</f>
        <v>0.27356371893792586</v>
      </c>
      <c r="U120" s="303">
        <f>U$64*(1-U$73)*U69*(U81*U84+U97*U99)/1000</f>
        <v>0.31899222327232141</v>
      </c>
      <c r="V120" s="303">
        <f>V$64*(1-V$73)*V69*(V81*V84+V97*V99)/1000</f>
        <v>0.35301079881416214</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0.22968580940663608</v>
      </c>
      <c r="AC120" s="303">
        <f>AC$64*(1-AC$73)*AC69*(AC81*AC84+AC97*AC99)/1000</f>
        <v>1.2087699208885094</v>
      </c>
      <c r="AD120" s="303">
        <f>AD$64*(1-AD$73)*AD69*(AD81*AD84+AD97*AD99)/1000</f>
        <v>2.8190010428716779</v>
      </c>
      <c r="AE120" s="303">
        <f>AE$64*(1-AE$73)*AE69*(AE81*AE84+AE97*AE99)/1000</f>
        <v>4.6794454726528469</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36.568179018080144</v>
      </c>
      <c r="H121" s="186">
        <f t="shared" ref="H121:J121" si="342">H$64*(1-H$73)*H70*(H81*H85+H97*H100)/1000</f>
        <v>38.447887196708692</v>
      </c>
      <c r="I121" s="186">
        <f t="shared" si="342"/>
        <v>40.403893060431351</v>
      </c>
      <c r="J121" s="186">
        <f t="shared" si="342"/>
        <v>36.614039615658164</v>
      </c>
      <c r="K121" s="186">
        <f>K$64*(1-K$73)*K70*(K81*K85+K97*K100)/1000</f>
        <v>42.832060836028909</v>
      </c>
      <c r="L121" s="186">
        <f>L$64*(1-L$73)*L70*(L81*L85+L97*L100)/1000</f>
        <v>43.215816498806475</v>
      </c>
      <c r="M121" s="186">
        <f>M$64*(1-M$73)*M70*(M81*M85+M97*M100)/1000</f>
        <v>37.01850209510031</v>
      </c>
      <c r="N121" s="241"/>
      <c r="O121" s="186">
        <f>O$64*(1-O$73)*O70*(O81*O85+O97*O100)/1000</f>
        <v>38.081344183480468</v>
      </c>
      <c r="P121" s="186">
        <f t="shared" ref="P121:S121" si="343">P$64*(1-P$73)*P70*(P81*P85+P97*P100)/1000</f>
        <v>36.568179018080144</v>
      </c>
      <c r="Q121" s="186">
        <f t="shared" si="343"/>
        <v>38.447887196708692</v>
      </c>
      <c r="R121" s="186">
        <f t="shared" si="343"/>
        <v>40.403893060431351</v>
      </c>
      <c r="S121" s="186">
        <f t="shared" si="343"/>
        <v>36.614039615658164</v>
      </c>
      <c r="T121" s="303">
        <f>T$64*(1-T$73)*T70*(T81*T85+T97*T100)/1000</f>
        <v>42.399813772095186</v>
      </c>
      <c r="U121" s="303">
        <f>U$64*(1-U$73)*U70*(U81*U85+U97*U100)/1000</f>
        <v>45.917055079664877</v>
      </c>
      <c r="V121" s="303">
        <f>V$64*(1-V$73)*V70*(V81*V85+V97*V100)/1000</f>
        <v>46.914291128621038</v>
      </c>
      <c r="W121" s="240"/>
      <c r="X121" s="186">
        <f t="shared" si="336"/>
        <v>38.081344183480468</v>
      </c>
      <c r="Y121" s="186">
        <f t="shared" si="337"/>
        <v>36.568179018080144</v>
      </c>
      <c r="Z121" s="186">
        <f t="shared" si="338"/>
        <v>38.447887196708692</v>
      </c>
      <c r="AA121" s="186">
        <f t="shared" si="339"/>
        <v>40.403893060431351</v>
      </c>
      <c r="AB121" s="186">
        <f t="shared" si="340"/>
        <v>36.614039615658164</v>
      </c>
      <c r="AC121" s="303">
        <f>AC$64*(1-AC$73)*AC70*(AC81*AC85+AC97*AC100)/1000</f>
        <v>42.832060836028909</v>
      </c>
      <c r="AD121" s="303">
        <f>AD$64*(1-AD$73)*AD70*(AD81*AD85+AD97*AD100)/1000</f>
        <v>43.215816498806475</v>
      </c>
      <c r="AE121" s="303">
        <f>AE$64*(1-AE$73)*AE70*(AE81*AE85+AE97*AE100)/1000</f>
        <v>37.01850209510031</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0.38345484348697745</v>
      </c>
      <c r="J123" s="186">
        <f t="shared" si="345"/>
        <v>0.48717979270478995</v>
      </c>
      <c r="K123" s="186">
        <f>K$64*(1-K$73)*K68*(K86*K88+K101*K102)/1000</f>
        <v>2.9995055911606481</v>
      </c>
      <c r="L123" s="186">
        <f>L$64*(1-L$73)*L68*(L86*L88+L101*L102)/1000</f>
        <v>9.5970656705127606</v>
      </c>
      <c r="M123" s="186">
        <f>M$64*(1-M$73)*M68*(M86*M88+M101*M102)/1000</f>
        <v>24.809151747666871</v>
      </c>
      <c r="N123" s="241"/>
      <c r="O123" s="186">
        <f>O$64*(1-O$73)*O68*(O86*O88+O101*O102)/1000</f>
        <v>0.36638538447406388</v>
      </c>
      <c r="P123" s="186">
        <f t="shared" ref="P123:S123" si="346">P$64*(1-P$73)*P68*(P86*P88+P101*P102)/1000</f>
        <v>0.31952662083002764</v>
      </c>
      <c r="Q123" s="186">
        <f t="shared" si="346"/>
        <v>0.41420942719344656</v>
      </c>
      <c r="R123" s="186">
        <f t="shared" si="346"/>
        <v>0.38345484348697745</v>
      </c>
      <c r="S123" s="186">
        <f t="shared" si="346"/>
        <v>0.48717979270478995</v>
      </c>
      <c r="T123" s="303">
        <f>T$64*(1-T$73)*T68*(T86*T88+T101*T102)/1000</f>
        <v>2.5428496451270215</v>
      </c>
      <c r="U123" s="303">
        <f>U$64*(1-U$73)*U68*(U86*U88+U101*U102)/1000</f>
        <v>4.062034618973458</v>
      </c>
      <c r="V123" s="303">
        <f>V$64*(1-V$73)*V68*(V86*V88+V101*V102)/1000</f>
        <v>5.6744534574565408</v>
      </c>
      <c r="W123" s="240"/>
      <c r="X123" s="186">
        <f>O123</f>
        <v>0.36638538447406388</v>
      </c>
      <c r="Y123" s="186">
        <f t="shared" ref="Y123:AB123" si="347">P123</f>
        <v>0.31952662083002764</v>
      </c>
      <c r="Z123" s="186">
        <f t="shared" si="347"/>
        <v>0.41420942719344656</v>
      </c>
      <c r="AA123" s="186">
        <f t="shared" si="347"/>
        <v>0.38345484348697745</v>
      </c>
      <c r="AB123" s="186">
        <f t="shared" si="347"/>
        <v>0.48717979270478995</v>
      </c>
      <c r="AC123" s="303">
        <f>AC$64*(1-AC$73)*AC68*(AC86*AC88+AC101*AC102)/1000</f>
        <v>2.9995055911606481</v>
      </c>
      <c r="AD123" s="303">
        <f>AD$64*(1-AD$73)*AD68*(AD86*AD88+AD101*AD102)/1000</f>
        <v>9.5970656705127606</v>
      </c>
      <c r="AE123" s="303">
        <f>AE$64*(1-AE$73)*AE68*(AE86*AE88+AE101*AE102)/1000</f>
        <v>24.809151747666871</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0.41503083835068494</v>
      </c>
      <c r="J124" s="186">
        <f t="shared" si="349"/>
        <v>0.38307623695839388</v>
      </c>
      <c r="K124" s="186">
        <f>K$64*(1-K$73)*K69*(K86*K89+K101*K103)/1000</f>
        <v>0.99874197948141419</v>
      </c>
      <c r="L124" s="186">
        <f>L$64*(1-L$73)*L69*(L86*L89+L101*L103)/1000</f>
        <v>4.2430823559873776</v>
      </c>
      <c r="M124" s="186">
        <f>M$64*(1-M$73)*M69*(M86*M89+M101*M103)/1000</f>
        <v>8.8720619545469059</v>
      </c>
      <c r="N124" s="241"/>
      <c r="O124" s="186">
        <f>O$64*(1-O$73)*O69*(O86*O89+O101*O103)/1000</f>
        <v>0.39655577667223524</v>
      </c>
      <c r="P124" s="186">
        <f t="shared" ref="P124:S124" si="350">P$64*(1-P$73)*P69*(P86*P89+P101*P103)/1000</f>
        <v>0.42603549444003685</v>
      </c>
      <c r="Q124" s="186">
        <f t="shared" si="350"/>
        <v>0.44831794079735332</v>
      </c>
      <c r="R124" s="186">
        <f t="shared" si="350"/>
        <v>0.41503083835068494</v>
      </c>
      <c r="S124" s="186">
        <f t="shared" si="350"/>
        <v>0.38307623695839388</v>
      </c>
      <c r="T124" s="303">
        <f>T$64*(1-T$73)*T69*(T86*T89+T101*T103)/1000</f>
        <v>0.56507769891711601</v>
      </c>
      <c r="U124" s="303">
        <f>U$64*(1-U$73)*U69*(U86*U89+U101*U103)/1000</f>
        <v>0.80023044433095303</v>
      </c>
      <c r="V124" s="303">
        <f>V$64*(1-V$73)*V69*(V86*V89+V101*V103)/1000</f>
        <v>1.0039438527513604</v>
      </c>
      <c r="W124" s="240"/>
      <c r="X124" s="186">
        <f t="shared" ref="X124:X125" si="351">O124</f>
        <v>0.39655577667223524</v>
      </c>
      <c r="Y124" s="186">
        <f t="shared" ref="Y124:Y125" si="352">P124</f>
        <v>0.42603549444003685</v>
      </c>
      <c r="Z124" s="186">
        <f t="shared" ref="Z124:Z125" si="353">Q124</f>
        <v>0.44831794079735332</v>
      </c>
      <c r="AA124" s="186">
        <f t="shared" ref="AA124:AA125" si="354">R124</f>
        <v>0.41503083835068494</v>
      </c>
      <c r="AB124" s="186">
        <f t="shared" ref="AB124:AB125" si="355">S124</f>
        <v>0.38307623695839388</v>
      </c>
      <c r="AC124" s="303">
        <f>AC$64*(1-AC$73)*AC69*(AC86*AC89+AC101*AC103)/1000</f>
        <v>0.99874197948141419</v>
      </c>
      <c r="AD124" s="303">
        <f>AD$64*(1-AD$73)*AD69*(AD86*AD89+AD101*AD103)/1000</f>
        <v>4.2430823559873776</v>
      </c>
      <c r="AE124" s="303">
        <f>AE$64*(1-AE$73)*AE69*(AE86*AE89+AE101*AE103)/1000</f>
        <v>8.8720619545469059</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18.126907511932622</v>
      </c>
      <c r="H125" s="186">
        <f t="shared" ref="H125:J125" si="357">H$64*(1-H$73)*H70*(H86*H90+H101*H104)/1000</f>
        <v>19.029042001185644</v>
      </c>
      <c r="I125" s="186">
        <f t="shared" si="357"/>
        <v>17.650779533811477</v>
      </c>
      <c r="J125" s="186">
        <f t="shared" si="357"/>
        <v>15.253810531169993</v>
      </c>
      <c r="K125" s="186">
        <f>K$64*(1-K$73)*K70*(K86*K90+K101*K104)/1000</f>
        <v>23.94427668756741</v>
      </c>
      <c r="L125" s="186">
        <f>L$64*(1-L$73)*L70*(L86*L90+L101*L104)/1000</f>
        <v>31.361344783009262</v>
      </c>
      <c r="M125" s="186">
        <f>M$64*(1-M$73)*M70*(M86*M90+M101*M104)/1000</f>
        <v>31.887500641321061</v>
      </c>
      <c r="N125" s="241"/>
      <c r="O125" s="186">
        <f>O$64*(1-O$73)*O70*(O86*O90+O101*O104)/1000</f>
        <v>17.567059633334598</v>
      </c>
      <c r="P125" s="186">
        <f t="shared" ref="P125:S125" si="358">P$64*(1-P$73)*P70*(P86*P90+P101*P104)/1000</f>
        <v>18.126907511932622</v>
      </c>
      <c r="Q125" s="186">
        <f t="shared" si="358"/>
        <v>19.029042001185644</v>
      </c>
      <c r="R125" s="186">
        <f t="shared" si="358"/>
        <v>17.650779533811477</v>
      </c>
      <c r="S125" s="186">
        <f t="shared" si="358"/>
        <v>15.253810531169993</v>
      </c>
      <c r="T125" s="303">
        <f>T$64*(1-T$73)*T70*(T86*T90+T101*T104)/1000</f>
        <v>20.184336854833219</v>
      </c>
      <c r="U125" s="303">
        <f>U$64*(1-U$73)*U70*(U86*U90+U101*U104)/1000</f>
        <v>23.728603549193299</v>
      </c>
      <c r="V125" s="303">
        <f>V$64*(1-V$73)*V70*(V86*V90+V101*V104)/1000</f>
        <v>23.336551094461587</v>
      </c>
      <c r="W125" s="240"/>
      <c r="X125" s="186">
        <f t="shared" si="351"/>
        <v>17.567059633334598</v>
      </c>
      <c r="Y125" s="186">
        <f t="shared" si="352"/>
        <v>18.126907511932622</v>
      </c>
      <c r="Z125" s="186">
        <f t="shared" si="353"/>
        <v>19.029042001185644</v>
      </c>
      <c r="AA125" s="186">
        <f t="shared" si="354"/>
        <v>17.650779533811477</v>
      </c>
      <c r="AB125" s="186">
        <f t="shared" si="355"/>
        <v>15.253810531169993</v>
      </c>
      <c r="AC125" s="303">
        <f>AC$64*(1-AC$73)*AC70*(AC86*AC90+AC101*AC104)/1000</f>
        <v>23.94427668756741</v>
      </c>
      <c r="AD125" s="303">
        <f>AD$64*(1-AD$73)*AD70*(AD86*AD90+AD101*AD104)/1000</f>
        <v>31.361344783009262</v>
      </c>
      <c r="AE125" s="303">
        <f>AE$64*(1-AE$73)*AE70*(AE86*AE90+AE101*AE104)/1000</f>
        <v>31.887500641321061</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2.5883460790363708</v>
      </c>
      <c r="J127" s="186">
        <f t="shared" si="360"/>
        <v>7.3753663797735012</v>
      </c>
      <c r="K127" s="186">
        <f t="shared" ref="K127:M129" si="361">K115+K119+K123</f>
        <v>17.296096532058222</v>
      </c>
      <c r="L127" s="186">
        <f t="shared" si="361"/>
        <v>46.088457059219365</v>
      </c>
      <c r="M127" s="186">
        <f t="shared" si="361"/>
        <v>91.02985791139605</v>
      </c>
      <c r="N127" s="241"/>
      <c r="O127" s="186">
        <f t="shared" ref="O127:S129" si="362">O115+O119+O123</f>
        <v>0.80138751043622602</v>
      </c>
      <c r="P127" s="186">
        <f t="shared" si="362"/>
        <v>1.5745685843146777</v>
      </c>
      <c r="Q127" s="186">
        <f t="shared" si="362"/>
        <v>2.5244712126531619</v>
      </c>
      <c r="R127" s="186">
        <f t="shared" si="362"/>
        <v>2.5883460790363708</v>
      </c>
      <c r="S127" s="186">
        <f t="shared" si="362"/>
        <v>7.3753663797735012</v>
      </c>
      <c r="T127" s="303">
        <f t="shared" ref="T127:V129" si="363">T115+T119+T123</f>
        <v>14.098364879311152</v>
      </c>
      <c r="U127" s="303">
        <f t="shared" si="363"/>
        <v>26.241104188734155</v>
      </c>
      <c r="V127" s="303">
        <f t="shared" si="363"/>
        <v>37.335422661494668</v>
      </c>
      <c r="W127" s="240"/>
      <c r="X127" s="186">
        <f>O127</f>
        <v>0.80138751043622602</v>
      </c>
      <c r="Y127" s="186">
        <f t="shared" ref="Y127:AB127" si="364">P127</f>
        <v>1.5745685843146777</v>
      </c>
      <c r="Z127" s="186">
        <f t="shared" si="364"/>
        <v>2.5244712126531619</v>
      </c>
      <c r="AA127" s="186">
        <f t="shared" si="364"/>
        <v>2.5883460790363708</v>
      </c>
      <c r="AB127" s="186">
        <f t="shared" si="364"/>
        <v>7.3753663797735012</v>
      </c>
      <c r="AC127" s="303">
        <f t="shared" ref="AC127:AE129" si="365">AC115+AC119+AC123</f>
        <v>17.296096532058222</v>
      </c>
      <c r="AD127" s="303">
        <f t="shared" si="365"/>
        <v>46.088457059219365</v>
      </c>
      <c r="AE127" s="303">
        <f t="shared" si="365"/>
        <v>91.02985791139605</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0.67889467519440883</v>
      </c>
      <c r="J128" s="186">
        <f t="shared" si="366"/>
        <v>0.6319238548513697</v>
      </c>
      <c r="K128" s="186">
        <f t="shared" si="361"/>
        <v>2.2075119003699237</v>
      </c>
      <c r="L128" s="186">
        <f t="shared" si="361"/>
        <v>7.0620833988590554</v>
      </c>
      <c r="M128" s="186">
        <f t="shared" si="361"/>
        <v>13.551507427199752</v>
      </c>
      <c r="N128" s="241"/>
      <c r="O128" s="186">
        <f t="shared" si="362"/>
        <v>0.60923770891438467</v>
      </c>
      <c r="P128" s="186">
        <f t="shared" si="362"/>
        <v>0.64854136839212595</v>
      </c>
      <c r="Q128" s="186">
        <f t="shared" si="362"/>
        <v>0.6995709084876961</v>
      </c>
      <c r="R128" s="186">
        <f t="shared" si="362"/>
        <v>0.67889467519440883</v>
      </c>
      <c r="S128" s="186">
        <f t="shared" si="362"/>
        <v>0.6319238548513697</v>
      </c>
      <c r="T128" s="303">
        <f t="shared" si="363"/>
        <v>0.85577793919930323</v>
      </c>
      <c r="U128" s="303">
        <f t="shared" si="363"/>
        <v>1.1328451491993392</v>
      </c>
      <c r="V128" s="303">
        <f t="shared" si="363"/>
        <v>1.3674471953617373</v>
      </c>
      <c r="W128" s="240"/>
      <c r="X128" s="186">
        <f>O128</f>
        <v>0.60923770891438467</v>
      </c>
      <c r="Y128" s="186">
        <f t="shared" ref="Y128" si="367">P128</f>
        <v>0.64854136839212595</v>
      </c>
      <c r="Z128" s="186">
        <f t="shared" ref="Z128" si="368">Q128</f>
        <v>0.6995709084876961</v>
      </c>
      <c r="AA128" s="186">
        <f t="shared" ref="AA128" si="369">R128</f>
        <v>0.67889467519440883</v>
      </c>
      <c r="AB128" s="186">
        <f t="shared" ref="AB128" si="370">S128</f>
        <v>0.6319238548513697</v>
      </c>
      <c r="AC128" s="303">
        <f t="shared" si="365"/>
        <v>2.2075119003699237</v>
      </c>
      <c r="AD128" s="303">
        <f t="shared" si="365"/>
        <v>7.0620833988590554</v>
      </c>
      <c r="AE128" s="303">
        <f t="shared" si="365"/>
        <v>13.551507427199752</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126.67766626123614</v>
      </c>
      <c r="H129" s="186">
        <f t="shared" ref="H129:J129" si="371">H117+H121+H125</f>
        <v>129.62825675223976</v>
      </c>
      <c r="I129" s="186">
        <f t="shared" si="371"/>
        <v>133.13011376691693</v>
      </c>
      <c r="J129" s="186">
        <f t="shared" si="371"/>
        <v>133.61588053032702</v>
      </c>
      <c r="K129" s="186">
        <f t="shared" si="361"/>
        <v>136.43652030424408</v>
      </c>
      <c r="L129" s="186">
        <f t="shared" si="361"/>
        <v>122.41583022370712</v>
      </c>
      <c r="M129" s="186">
        <f t="shared" si="361"/>
        <v>96.698813288172545</v>
      </c>
      <c r="N129" s="241"/>
      <c r="O129" s="186">
        <f t="shared" si="362"/>
        <v>135.33804769607482</v>
      </c>
      <c r="P129" s="186">
        <f t="shared" si="362"/>
        <v>126.67766626123614</v>
      </c>
      <c r="Q129" s="186">
        <f t="shared" si="362"/>
        <v>129.62825675223976</v>
      </c>
      <c r="R129" s="186">
        <f t="shared" si="362"/>
        <v>133.13011376691693</v>
      </c>
      <c r="S129" s="186">
        <f t="shared" si="362"/>
        <v>133.61588053032702</v>
      </c>
      <c r="T129" s="303">
        <f t="shared" si="363"/>
        <v>134.17373290733445</v>
      </c>
      <c r="U129" s="303">
        <f t="shared" si="363"/>
        <v>123.54536003095801</v>
      </c>
      <c r="V129" s="303">
        <f t="shared" si="363"/>
        <v>109.44828395499908</v>
      </c>
      <c r="W129" s="240"/>
      <c r="X129" s="186">
        <f>X117+X121+X125</f>
        <v>135.33804769607482</v>
      </c>
      <c r="Y129" s="186">
        <f t="shared" ref="Y129:AB129" si="372">Y117+Y121+Y125</f>
        <v>126.67766626123614</v>
      </c>
      <c r="Z129" s="186">
        <f t="shared" si="372"/>
        <v>129.62825675223976</v>
      </c>
      <c r="AA129" s="186">
        <f t="shared" si="372"/>
        <v>133.13011376691693</v>
      </c>
      <c r="AB129" s="186">
        <f t="shared" si="372"/>
        <v>133.61588053032702</v>
      </c>
      <c r="AC129" s="303">
        <f t="shared" si="365"/>
        <v>136.43652030424408</v>
      </c>
      <c r="AD129" s="303">
        <f t="shared" si="365"/>
        <v>122.41583022370712</v>
      </c>
      <c r="AE129" s="303">
        <f t="shared" si="365"/>
        <v>96.698813288172545</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0.85327268981091309</v>
      </c>
      <c r="F132" s="186">
        <f>IF($D$4,X132,O132)</f>
        <v>0.85327268981091309</v>
      </c>
      <c r="G132" s="186">
        <f t="shared" ref="G132:M134" si="375">IF($D$4,Y132,P132)</f>
        <v>0.86057425470542026</v>
      </c>
      <c r="H132" s="186">
        <f t="shared" si="375"/>
        <v>0.86057425470542026</v>
      </c>
      <c r="I132" s="186">
        <f t="shared" si="375"/>
        <v>0.86057425470542026</v>
      </c>
      <c r="J132" s="186">
        <f t="shared" si="375"/>
        <v>0.86057425470542026</v>
      </c>
      <c r="K132" s="186">
        <f t="shared" si="375"/>
        <v>0.88</v>
      </c>
      <c r="L132" s="186">
        <f t="shared" si="375"/>
        <v>0.89</v>
      </c>
      <c r="M132" s="186">
        <f t="shared" si="375"/>
        <v>0.89</v>
      </c>
      <c r="N132" s="40"/>
      <c r="O132" s="231">
        <f>E132</f>
        <v>0.85327268981091309</v>
      </c>
      <c r="P132" s="231">
        <f t="shared" ref="P132" si="376">1-P133-P134</f>
        <v>0.86057425470542026</v>
      </c>
      <c r="Q132" s="231">
        <f t="shared" ref="Q132:V132" si="377">1-Q133-Q134</f>
        <v>0.86057425470542026</v>
      </c>
      <c r="R132" s="231">
        <f t="shared" si="377"/>
        <v>0.86057425470542026</v>
      </c>
      <c r="S132" s="231">
        <f t="shared" si="377"/>
        <v>0.86057425470542026</v>
      </c>
      <c r="T132" s="68">
        <f t="shared" si="377"/>
        <v>0.86057425470542026</v>
      </c>
      <c r="U132" s="68">
        <f t="shared" si="377"/>
        <v>0.86057425470542026</v>
      </c>
      <c r="V132" s="68">
        <f t="shared" si="377"/>
        <v>0.86057425470542026</v>
      </c>
      <c r="X132" s="231">
        <f>O132</f>
        <v>0.85327268981091309</v>
      </c>
      <c r="Y132" s="231">
        <f t="shared" ref="Y132:AB132" si="378">P132</f>
        <v>0.86057425470542026</v>
      </c>
      <c r="Z132" s="231">
        <f t="shared" si="378"/>
        <v>0.86057425470542026</v>
      </c>
      <c r="AA132" s="231">
        <f t="shared" si="378"/>
        <v>0.86057425470542026</v>
      </c>
      <c r="AB132" s="231">
        <f t="shared" si="378"/>
        <v>0.86057425470542026</v>
      </c>
      <c r="AC132" s="68">
        <f>1-AC133-AC134</f>
        <v>0.88</v>
      </c>
      <c r="AD132" s="68">
        <f>1-AD133-AD134</f>
        <v>0.89</v>
      </c>
      <c r="AE132" s="68">
        <f>1-AE133-AE134</f>
        <v>0.89</v>
      </c>
    </row>
    <row r="133" spans="1:47">
      <c r="A133" s="185" t="s">
        <v>16</v>
      </c>
      <c r="C133" s="228" t="s">
        <v>99</v>
      </c>
      <c r="E133" s="67">
        <f>[2]Calib_1011!M78</f>
        <v>0.10942574529457973</v>
      </c>
      <c r="F133" s="186">
        <f t="shared" ref="F133:F134" si="379">IF($D$4,X133,O133)</f>
        <v>0.10942574529457973</v>
      </c>
      <c r="G133" s="186">
        <f t="shared" si="375"/>
        <v>0.10942574529457973</v>
      </c>
      <c r="H133" s="186">
        <f t="shared" si="375"/>
        <v>0.10942574529457973</v>
      </c>
      <c r="I133" s="186">
        <f t="shared" si="375"/>
        <v>0.10942574529457973</v>
      </c>
      <c r="J133" s="186">
        <f t="shared" si="375"/>
        <v>0.10942574529457973</v>
      </c>
      <c r="K133" s="186">
        <f t="shared" si="375"/>
        <v>0.09</v>
      </c>
      <c r="L133" s="186">
        <f t="shared" si="375"/>
        <v>0.08</v>
      </c>
      <c r="M133" s="186">
        <f t="shared" si="375"/>
        <v>0.08</v>
      </c>
      <c r="N133" s="40"/>
      <c r="O133" s="231">
        <f t="shared" ref="O133" si="380">E133</f>
        <v>0.10942574529457973</v>
      </c>
      <c r="P133" s="231">
        <f>O133</f>
        <v>0.10942574529457973</v>
      </c>
      <c r="Q133" s="231">
        <f t="shared" ref="Q133:V133" si="381">P133</f>
        <v>0.10942574529457973</v>
      </c>
      <c r="R133" s="231">
        <f t="shared" si="381"/>
        <v>0.10942574529457973</v>
      </c>
      <c r="S133" s="231">
        <f t="shared" si="381"/>
        <v>0.10942574529457973</v>
      </c>
      <c r="T133" s="68">
        <f t="shared" si="381"/>
        <v>0.10942574529457973</v>
      </c>
      <c r="U133" s="68">
        <f t="shared" si="381"/>
        <v>0.10942574529457973</v>
      </c>
      <c r="V133" s="68">
        <f t="shared" si="381"/>
        <v>0.10942574529457973</v>
      </c>
      <c r="X133" s="231">
        <f t="shared" ref="X133:X134" si="382">O133</f>
        <v>0.10942574529457973</v>
      </c>
      <c r="Y133" s="231">
        <f t="shared" ref="Y133:Y134" si="383">P133</f>
        <v>0.10942574529457973</v>
      </c>
      <c r="Z133" s="231">
        <f t="shared" ref="Z133:Z134" si="384">Q133</f>
        <v>0.10942574529457973</v>
      </c>
      <c r="AA133" s="231">
        <f t="shared" ref="AA133:AA134" si="385">R133</f>
        <v>0.10942574529457973</v>
      </c>
      <c r="AB133" s="231">
        <f t="shared" ref="AB133:AB134" si="386">S133</f>
        <v>0.10942574529457973</v>
      </c>
      <c r="AC133" s="76">
        <v>0.09</v>
      </c>
      <c r="AD133" s="76">
        <v>0.08</v>
      </c>
      <c r="AE133" s="68">
        <f>AD133</f>
        <v>0.08</v>
      </c>
    </row>
    <row r="134" spans="1:47">
      <c r="A134" s="185" t="s">
        <v>16</v>
      </c>
      <c r="C134" s="228" t="s">
        <v>176</v>
      </c>
      <c r="E134" s="324">
        <f>[2]Calib_1011!M79</f>
        <v>3.7301564894507054E-2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7">P134</f>
        <v>0.03</v>
      </c>
      <c r="R134" s="231">
        <f t="shared" si="387"/>
        <v>0.03</v>
      </c>
      <c r="S134" s="231">
        <f t="shared" si="387"/>
        <v>0.03</v>
      </c>
      <c r="T134" s="68">
        <f t="shared" si="387"/>
        <v>0.03</v>
      </c>
      <c r="U134" s="68">
        <f t="shared" si="387"/>
        <v>0.03</v>
      </c>
      <c r="V134" s="68">
        <f t="shared" si="387"/>
        <v>0.03</v>
      </c>
      <c r="X134" s="231">
        <f t="shared" si="382"/>
        <v>0.03</v>
      </c>
      <c r="Y134" s="231">
        <f t="shared" si="383"/>
        <v>0.03</v>
      </c>
      <c r="Z134" s="231">
        <f t="shared" si="384"/>
        <v>0.03</v>
      </c>
      <c r="AA134" s="231">
        <f t="shared" si="385"/>
        <v>0.03</v>
      </c>
      <c r="AB134" s="231">
        <f t="shared" si="386"/>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0.25980514219360507</v>
      </c>
      <c r="F137" s="186">
        <f t="shared" ref="F137:F139" si="388">IF($D$4,X137,O137)</f>
        <v>0.20390257109680254</v>
      </c>
      <c r="G137" s="186">
        <f t="shared" ref="G137:G139" si="389">IF($D$4,Y137,P137)</f>
        <v>0.14799999999999999</v>
      </c>
      <c r="H137" s="186">
        <f t="shared" ref="H137:H139" si="390">IF($D$4,Z137,Q137)</f>
        <v>0.14799999999999999</v>
      </c>
      <c r="I137" s="186">
        <f t="shared" ref="I137:I139" si="391">IF($D$4,AA137,R137)</f>
        <v>0.14799999999999999</v>
      </c>
      <c r="J137" s="186">
        <f t="shared" ref="J137:J139" si="392">IF($D$4,AB137,S137)</f>
        <v>0.14799999999999999</v>
      </c>
      <c r="K137" s="186">
        <f t="shared" ref="K137:K139" si="393">IF($D$4,AC137,T137)</f>
        <v>0.12199999999999997</v>
      </c>
      <c r="L137" s="186">
        <f t="shared" ref="L137:L139" si="394">IF($D$4,AD137,U137)</f>
        <v>0.10199999999999997</v>
      </c>
      <c r="M137" s="186">
        <f t="shared" ref="M137:M138" si="395">IF($D$4,AE137,V137)</f>
        <v>9.6511330014394436E-2</v>
      </c>
      <c r="N137" s="40"/>
      <c r="O137" s="231">
        <f>AVERAGE(E137,P137)</f>
        <v>0.20390257109680254</v>
      </c>
      <c r="P137" s="231">
        <v>0.14799999999999999</v>
      </c>
      <c r="Q137" s="231">
        <f t="shared" ref="Q137:S139" si="396">P137</f>
        <v>0.14799999999999999</v>
      </c>
      <c r="R137" s="231">
        <f t="shared" si="396"/>
        <v>0.14799999999999999</v>
      </c>
      <c r="S137" s="231">
        <f t="shared" si="396"/>
        <v>0.14799999999999999</v>
      </c>
      <c r="T137" s="68">
        <f>1-T138-T139</f>
        <v>0.14800000000000002</v>
      </c>
      <c r="U137" s="68">
        <f>1-U138-U139</f>
        <v>0.14800000000000002</v>
      </c>
      <c r="V137" s="68">
        <f>1-V138-V139</f>
        <v>0.14800000000000002</v>
      </c>
      <c r="X137" s="231">
        <f>O137</f>
        <v>0.20390257109680254</v>
      </c>
      <c r="Y137" s="231">
        <f t="shared" ref="Y137:AB137" si="397">P137</f>
        <v>0.14799999999999999</v>
      </c>
      <c r="Z137" s="231">
        <f t="shared" si="397"/>
        <v>0.14799999999999999</v>
      </c>
      <c r="AA137" s="231">
        <f t="shared" si="397"/>
        <v>0.14799999999999999</v>
      </c>
      <c r="AB137" s="231">
        <f t="shared" si="397"/>
        <v>0.14799999999999999</v>
      </c>
      <c r="AC137" s="68">
        <f>1-AC138-AC139</f>
        <v>0.12199999999999997</v>
      </c>
      <c r="AD137" s="68">
        <f>1-AD138-AD139</f>
        <v>0.10199999999999997</v>
      </c>
      <c r="AE137" s="68">
        <f>1-AE138-AE139</f>
        <v>9.6511330014394436E-2</v>
      </c>
    </row>
    <row r="138" spans="1:47">
      <c r="A138" s="185" t="s">
        <v>16</v>
      </c>
      <c r="C138" s="228" t="s">
        <v>184</v>
      </c>
      <c r="E138" s="67">
        <f>[2]Calib_1011!M72</f>
        <v>0.63065970327402632</v>
      </c>
      <c r="F138" s="186">
        <f t="shared" si="388"/>
        <v>0.70682985163701317</v>
      </c>
      <c r="G138" s="186">
        <f t="shared" si="389"/>
        <v>0.78300000000000003</v>
      </c>
      <c r="H138" s="186">
        <f t="shared" si="390"/>
        <v>0.78300000000000003</v>
      </c>
      <c r="I138" s="186">
        <f t="shared" si="391"/>
        <v>0.78300000000000003</v>
      </c>
      <c r="J138" s="186">
        <f t="shared" si="392"/>
        <v>0.78300000000000003</v>
      </c>
      <c r="K138" s="186">
        <f t="shared" si="393"/>
        <v>0.78300000000000003</v>
      </c>
      <c r="L138" s="186">
        <f t="shared" si="394"/>
        <v>0.78300000000000003</v>
      </c>
      <c r="M138" s="186">
        <f t="shared" si="395"/>
        <v>0.78300000000000003</v>
      </c>
      <c r="N138" s="40"/>
      <c r="O138" s="231">
        <f t="shared" ref="O138" si="398">AVERAGE(E138,P138)</f>
        <v>0.70682985163701317</v>
      </c>
      <c r="P138" s="231">
        <v>0.78300000000000003</v>
      </c>
      <c r="Q138" s="231">
        <f t="shared" si="396"/>
        <v>0.78300000000000003</v>
      </c>
      <c r="R138" s="231">
        <f t="shared" si="396"/>
        <v>0.78300000000000003</v>
      </c>
      <c r="S138" s="231">
        <f t="shared" si="396"/>
        <v>0.78300000000000003</v>
      </c>
      <c r="T138" s="68">
        <f>R138</f>
        <v>0.78300000000000003</v>
      </c>
      <c r="U138" s="68">
        <f>T138</f>
        <v>0.78300000000000003</v>
      </c>
      <c r="V138" s="68">
        <f>U138</f>
        <v>0.78300000000000003</v>
      </c>
      <c r="X138" s="231">
        <f t="shared" ref="X138:X139" si="399">O138</f>
        <v>0.70682985163701317</v>
      </c>
      <c r="Y138" s="231">
        <f t="shared" ref="Y138:Y139" si="400">P138</f>
        <v>0.78300000000000003</v>
      </c>
      <c r="Z138" s="231">
        <f t="shared" ref="Z138:Z139" si="401">Q138</f>
        <v>0.78300000000000003</v>
      </c>
      <c r="AA138" s="231">
        <f t="shared" ref="AA138:AA139" si="402">R138</f>
        <v>0.78300000000000003</v>
      </c>
      <c r="AB138" s="231">
        <f t="shared" ref="AB138:AB139" si="403">S138</f>
        <v>0.78300000000000003</v>
      </c>
      <c r="AC138" s="68">
        <f>AA138</f>
        <v>0.78300000000000003</v>
      </c>
      <c r="AD138" s="68">
        <f>AC138</f>
        <v>0.78300000000000003</v>
      </c>
      <c r="AE138" s="68">
        <f>AD138</f>
        <v>0.78300000000000003</v>
      </c>
    </row>
    <row r="139" spans="1:47">
      <c r="A139" s="185" t="s">
        <v>16</v>
      </c>
      <c r="C139" s="228" t="s">
        <v>186</v>
      </c>
      <c r="E139" s="67">
        <f>[2]Calib_1011!M73</f>
        <v>0.10953515453236866</v>
      </c>
      <c r="F139" s="186">
        <f t="shared" si="388"/>
        <v>8.9267577266184311E-2</v>
      </c>
      <c r="G139" s="186">
        <f t="shared" si="389"/>
        <v>6.899999999999995E-2</v>
      </c>
      <c r="H139" s="186">
        <f t="shared" si="390"/>
        <v>6.899999999999995E-2</v>
      </c>
      <c r="I139" s="186">
        <f t="shared" si="391"/>
        <v>6.899999999999995E-2</v>
      </c>
      <c r="J139" s="186">
        <f t="shared" si="392"/>
        <v>6.899999999999995E-2</v>
      </c>
      <c r="K139" s="186">
        <f t="shared" si="393"/>
        <v>9.5000000000000001E-2</v>
      </c>
      <c r="L139" s="186">
        <f t="shared" si="394"/>
        <v>0.115</v>
      </c>
      <c r="M139" s="186">
        <f>IF($D$4,AE139,V139)</f>
        <v>0.12048866998560553</v>
      </c>
      <c r="N139" s="40"/>
      <c r="O139" s="231">
        <f>AVERAGE(E139,P139)</f>
        <v>8.9267577266184311E-2</v>
      </c>
      <c r="P139" s="231">
        <f>1-SUM(R137:R138)</f>
        <v>6.899999999999995E-2</v>
      </c>
      <c r="Q139" s="231">
        <f t="shared" si="396"/>
        <v>6.899999999999995E-2</v>
      </c>
      <c r="R139" s="231">
        <f t="shared" si="396"/>
        <v>6.899999999999995E-2</v>
      </c>
      <c r="S139" s="231">
        <f t="shared" si="396"/>
        <v>6.899999999999995E-2</v>
      </c>
      <c r="T139" s="68">
        <f>R139</f>
        <v>6.899999999999995E-2</v>
      </c>
      <c r="U139" s="68">
        <f>T139</f>
        <v>6.899999999999995E-2</v>
      </c>
      <c r="V139" s="68">
        <f>U139</f>
        <v>6.899999999999995E-2</v>
      </c>
      <c r="X139" s="231">
        <f t="shared" si="399"/>
        <v>8.9267577266184311E-2</v>
      </c>
      <c r="Y139" s="231">
        <f t="shared" si="400"/>
        <v>6.899999999999995E-2</v>
      </c>
      <c r="Z139" s="231">
        <f t="shared" si="401"/>
        <v>6.899999999999995E-2</v>
      </c>
      <c r="AA139" s="231">
        <f t="shared" si="402"/>
        <v>6.899999999999995E-2</v>
      </c>
      <c r="AB139" s="231">
        <f t="shared" si="403"/>
        <v>6.899999999999995E-2</v>
      </c>
      <c r="AC139" s="68">
        <v>9.5000000000000001E-2</v>
      </c>
      <c r="AD139" s="68">
        <v>0.115</v>
      </c>
      <c r="AE139" s="76">
        <f>E139*1.1</f>
        <v>0.12048866998560553</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4">IF($D$4,X142,O142)</f>
        <v>25</v>
      </c>
      <c r="G142" s="186">
        <f t="shared" ref="G142:G144" si="405">IF($D$4,Y142,P142)</f>
        <v>25</v>
      </c>
      <c r="H142" s="186">
        <f t="shared" ref="H142:H144" si="406">IF($D$4,Z142,Q142)</f>
        <v>25</v>
      </c>
      <c r="I142" s="186">
        <f t="shared" ref="I142:I144" si="407">IF($D$4,AA142,R142)</f>
        <v>25</v>
      </c>
      <c r="J142" s="186">
        <f t="shared" ref="J142:J144" si="408">IF($D$4,AB142,S142)</f>
        <v>25</v>
      </c>
      <c r="K142" s="186">
        <f t="shared" ref="K142:K144" si="409">IF($D$4,AC142,T142)</f>
        <v>25</v>
      </c>
      <c r="L142" s="186">
        <f t="shared" ref="L142:L144" si="410">IF($D$4,AD142,U142)</f>
        <v>25</v>
      </c>
      <c r="M142" s="186">
        <f t="shared" ref="M142:M143" si="411">IF($D$4,AE142,V142)</f>
        <v>25</v>
      </c>
      <c r="N142" s="244"/>
      <c r="O142" s="245">
        <f>E142</f>
        <v>25</v>
      </c>
      <c r="P142" s="245">
        <f t="shared" ref="P142:Q143" si="412">O142</f>
        <v>25</v>
      </c>
      <c r="Q142" s="245">
        <f>P142</f>
        <v>25</v>
      </c>
      <c r="R142" s="245">
        <f t="shared" ref="R142:V142" si="413">Q142</f>
        <v>25</v>
      </c>
      <c r="S142" s="245">
        <f t="shared" si="413"/>
        <v>25</v>
      </c>
      <c r="T142" s="60">
        <f t="shared" si="413"/>
        <v>25</v>
      </c>
      <c r="U142" s="60">
        <f t="shared" si="413"/>
        <v>25</v>
      </c>
      <c r="V142" s="60">
        <f t="shared" si="413"/>
        <v>25</v>
      </c>
      <c r="W142" s="246"/>
      <c r="X142" s="245">
        <f>O142</f>
        <v>25</v>
      </c>
      <c r="Y142" s="245">
        <f t="shared" ref="Y142:AB142" si="414">P142</f>
        <v>25</v>
      </c>
      <c r="Z142" s="245">
        <f t="shared" si="414"/>
        <v>25</v>
      </c>
      <c r="AA142" s="245">
        <f t="shared" si="414"/>
        <v>25</v>
      </c>
      <c r="AB142" s="245">
        <f t="shared" si="414"/>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4"/>
        <v>14</v>
      </c>
      <c r="G143" s="186">
        <f t="shared" si="405"/>
        <v>14</v>
      </c>
      <c r="H143" s="186">
        <f t="shared" si="406"/>
        <v>14</v>
      </c>
      <c r="I143" s="186">
        <f t="shared" si="407"/>
        <v>14</v>
      </c>
      <c r="J143" s="186">
        <f t="shared" si="408"/>
        <v>14</v>
      </c>
      <c r="K143" s="186">
        <f t="shared" si="409"/>
        <v>14</v>
      </c>
      <c r="L143" s="186">
        <f t="shared" si="410"/>
        <v>14</v>
      </c>
      <c r="M143" s="186">
        <f t="shared" si="411"/>
        <v>14</v>
      </c>
      <c r="N143" s="244"/>
      <c r="O143" s="245">
        <f>E143</f>
        <v>14</v>
      </c>
      <c r="P143" s="245">
        <f t="shared" si="412"/>
        <v>14</v>
      </c>
      <c r="Q143" s="245">
        <f t="shared" si="412"/>
        <v>14</v>
      </c>
      <c r="R143" s="245">
        <f t="shared" ref="R143:V143" si="415">Q143</f>
        <v>14</v>
      </c>
      <c r="S143" s="245">
        <f t="shared" si="415"/>
        <v>14</v>
      </c>
      <c r="T143" s="60">
        <f t="shared" si="415"/>
        <v>14</v>
      </c>
      <c r="U143" s="60">
        <f t="shared" si="415"/>
        <v>14</v>
      </c>
      <c r="V143" s="60">
        <f t="shared" si="415"/>
        <v>14</v>
      </c>
      <c r="W143" s="246"/>
      <c r="X143" s="245">
        <f t="shared" ref="X143:X144" si="416">O143</f>
        <v>14</v>
      </c>
      <c r="Y143" s="245">
        <f t="shared" ref="Y143:Y144" si="417">P143</f>
        <v>14</v>
      </c>
      <c r="Z143" s="245">
        <f t="shared" ref="Z143:Z144" si="418">Q143</f>
        <v>14</v>
      </c>
      <c r="AA143" s="245">
        <f t="shared" ref="AA143:AA144" si="419">R143</f>
        <v>14</v>
      </c>
      <c r="AB143" s="245">
        <f t="shared" ref="AB143:AB144" si="420">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4"/>
        <v>25</v>
      </c>
      <c r="G144" s="186">
        <f t="shared" si="405"/>
        <v>25</v>
      </c>
      <c r="H144" s="186">
        <f t="shared" si="406"/>
        <v>25</v>
      </c>
      <c r="I144" s="186">
        <f t="shared" si="407"/>
        <v>25</v>
      </c>
      <c r="J144" s="186">
        <f t="shared" si="408"/>
        <v>25</v>
      </c>
      <c r="K144" s="186">
        <f t="shared" si="409"/>
        <v>25</v>
      </c>
      <c r="L144" s="186">
        <f t="shared" si="410"/>
        <v>25</v>
      </c>
      <c r="M144" s="186">
        <f>IF($D$4,AE144,V144)</f>
        <v>25</v>
      </c>
      <c r="N144" s="244"/>
      <c r="O144" s="245">
        <f>E144</f>
        <v>25</v>
      </c>
      <c r="P144" s="245">
        <f>O144</f>
        <v>25</v>
      </c>
      <c r="Q144" s="245">
        <f t="shared" ref="Q144:V144" si="421">P144</f>
        <v>25</v>
      </c>
      <c r="R144" s="245">
        <f t="shared" si="421"/>
        <v>25</v>
      </c>
      <c r="S144" s="245">
        <f t="shared" si="421"/>
        <v>25</v>
      </c>
      <c r="T144" s="60">
        <f t="shared" si="421"/>
        <v>25</v>
      </c>
      <c r="U144" s="60">
        <f t="shared" si="421"/>
        <v>25</v>
      </c>
      <c r="V144" s="60">
        <f t="shared" si="421"/>
        <v>25</v>
      </c>
      <c r="W144" s="246"/>
      <c r="X144" s="245">
        <f t="shared" si="416"/>
        <v>25</v>
      </c>
      <c r="Y144" s="245">
        <f t="shared" si="417"/>
        <v>25</v>
      </c>
      <c r="Z144" s="245">
        <f t="shared" si="418"/>
        <v>25</v>
      </c>
      <c r="AA144" s="245">
        <f t="shared" si="419"/>
        <v>25</v>
      </c>
      <c r="AB144" s="245">
        <f t="shared" si="420"/>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2">G4</f>
        <v>2017</v>
      </c>
      <c r="H148" s="7">
        <f t="shared" si="422"/>
        <v>2019</v>
      </c>
      <c r="I148" s="7">
        <f t="shared" si="422"/>
        <v>2020</v>
      </c>
      <c r="J148" s="7">
        <f t="shared" si="422"/>
        <v>2021</v>
      </c>
      <c r="K148" s="7">
        <f t="shared" si="422"/>
        <v>2030</v>
      </c>
      <c r="L148" s="7">
        <f t="shared" si="422"/>
        <v>2040</v>
      </c>
      <c r="M148" s="7">
        <f t="shared" si="422"/>
        <v>2050</v>
      </c>
      <c r="N148" s="244"/>
      <c r="O148" s="296">
        <f>O$12</f>
        <v>2015</v>
      </c>
      <c r="P148" s="296">
        <f t="shared" ref="P148:V148" si="423">P$12</f>
        <v>2017</v>
      </c>
      <c r="Q148" s="296">
        <f t="shared" si="423"/>
        <v>2019</v>
      </c>
      <c r="R148" s="296">
        <f t="shared" si="423"/>
        <v>2020</v>
      </c>
      <c r="S148" s="296">
        <f t="shared" si="423"/>
        <v>2021</v>
      </c>
      <c r="T148" s="296">
        <f t="shared" si="423"/>
        <v>2030</v>
      </c>
      <c r="U148" s="296">
        <f t="shared" si="423"/>
        <v>2040</v>
      </c>
      <c r="V148" s="296">
        <f t="shared" si="423"/>
        <v>2050</v>
      </c>
      <c r="W148" s="246"/>
      <c r="X148" s="296">
        <f>X$12</f>
        <v>2015</v>
      </c>
      <c r="Y148" s="296">
        <f t="shared" ref="Y148:AE148" si="424">Y$12</f>
        <v>2017</v>
      </c>
      <c r="Z148" s="296">
        <f t="shared" si="424"/>
        <v>2019</v>
      </c>
      <c r="AA148" s="296">
        <f t="shared" si="424"/>
        <v>2020</v>
      </c>
      <c r="AB148" s="296">
        <f t="shared" si="424"/>
        <v>2021</v>
      </c>
      <c r="AC148" s="296">
        <f t="shared" si="424"/>
        <v>2030</v>
      </c>
      <c r="AD148" s="296">
        <f t="shared" si="424"/>
        <v>2040</v>
      </c>
      <c r="AE148" s="296">
        <f t="shared" si="424"/>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5">E132*E$111</f>
        <v>76.916431902036379</v>
      </c>
      <c r="F149" s="50">
        <f t="shared" ref="F149:F156" si="426">IF($D$4,X149,O149)</f>
        <v>80.059296580100096</v>
      </c>
      <c r="G149" s="50">
        <f t="shared" ref="G149:G156" si="427">IF($D$4,Y149,P149)</f>
        <v>81.520047949365591</v>
      </c>
      <c r="H149" s="50">
        <f t="shared" ref="H149:H156" si="428">IF($D$4,Z149,Q149)</f>
        <v>85.577216258989623</v>
      </c>
      <c r="I149" s="50">
        <f t="shared" ref="I149:I156" si="429">IF($D$4,AA149,R149)</f>
        <v>83.292081581682481</v>
      </c>
      <c r="J149" s="50">
        <f t="shared" ref="J149:J156" si="430">IF($D$4,AB149,S149)</f>
        <v>80.102090899213678</v>
      </c>
      <c r="K149" s="50">
        <f t="shared" ref="K149:K156" si="431">IF($D$4,AC149,T149)</f>
        <v>88.309010544682494</v>
      </c>
      <c r="L149" s="50">
        <f t="shared" ref="L149:L156" si="432">IF($D$4,AD149,U149)</f>
        <v>125.2333091110754</v>
      </c>
      <c r="M149" s="50">
        <f t="shared" ref="M149:M156" si="433">IF($D$4,AE149,V149)</f>
        <v>162.86183571185879</v>
      </c>
      <c r="N149" s="247" t="str">
        <f t="shared" ref="N149:N156" si="434">C149</f>
        <v>Car Priv.Veh. Vehicle km</v>
      </c>
      <c r="O149" s="233">
        <f>O132*O$111</f>
        <v>80.059296580100096</v>
      </c>
      <c r="P149" s="233">
        <f t="shared" ref="P149:S149" si="435">P132*P$111</f>
        <v>81.520047949365591</v>
      </c>
      <c r="Q149" s="233">
        <f>Q132*Q$111</f>
        <v>85.577216258989623</v>
      </c>
      <c r="R149" s="233">
        <f t="shared" si="435"/>
        <v>83.292081581682481</v>
      </c>
      <c r="S149" s="233">
        <f t="shared" si="435"/>
        <v>80.102090899213678</v>
      </c>
      <c r="T149" s="304">
        <f t="shared" ref="T149:V151" si="436">T132*T$111</f>
        <v>110.38626318085312</v>
      </c>
      <c r="U149" s="304">
        <f t="shared" si="436"/>
        <v>156.5416363888443</v>
      </c>
      <c r="V149" s="304">
        <f t="shared" si="436"/>
        <v>203.57729463982349</v>
      </c>
      <c r="W149" s="233"/>
      <c r="X149" s="233">
        <f>O149</f>
        <v>80.059296580100096</v>
      </c>
      <c r="Y149" s="233">
        <f t="shared" ref="Y149:AB149" si="437">P149</f>
        <v>81.520047949365591</v>
      </c>
      <c r="Z149" s="233">
        <f t="shared" si="437"/>
        <v>85.577216258989623</v>
      </c>
      <c r="AA149" s="233">
        <f t="shared" si="437"/>
        <v>83.292081581682481</v>
      </c>
      <c r="AB149" s="233">
        <f t="shared" si="437"/>
        <v>80.102090899213678</v>
      </c>
      <c r="AC149" s="233">
        <f t="shared" ref="AC149:AE151" si="438">AC161/AC$36</f>
        <v>88.309010544682494</v>
      </c>
      <c r="AD149" s="233">
        <f t="shared" si="438"/>
        <v>125.2333091110754</v>
      </c>
      <c r="AE149" s="233">
        <f t="shared" si="438"/>
        <v>162.86183571185879</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9">E133*E$111</f>
        <v>9.8639485205430191</v>
      </c>
      <c r="F150" s="50">
        <f t="shared" si="426"/>
        <v>10.266997058090077</v>
      </c>
      <c r="G150" s="50">
        <f t="shared" si="427"/>
        <v>10.365627317497093</v>
      </c>
      <c r="H150" s="50">
        <f t="shared" si="428"/>
        <v>10.88151384749575</v>
      </c>
      <c r="I150" s="50">
        <f t="shared" si="429"/>
        <v>10.590949071945479</v>
      </c>
      <c r="J150" s="50">
        <f t="shared" si="430"/>
        <v>10.18532793466035</v>
      </c>
      <c r="K150" s="50">
        <f t="shared" si="431"/>
        <v>11.228873327597489</v>
      </c>
      <c r="L150" s="50">
        <f t="shared" si="432"/>
        <v>15.923957880748807</v>
      </c>
      <c r="M150" s="50">
        <f t="shared" si="433"/>
        <v>20.708588079844287</v>
      </c>
      <c r="N150" s="247" t="str">
        <f t="shared" si="434"/>
        <v>SUV Priv.Veh. Vehicle km</v>
      </c>
      <c r="O150" s="233">
        <f>O133*O$111</f>
        <v>10.266997058090077</v>
      </c>
      <c r="P150" s="233">
        <f t="shared" ref="P150:S150" si="440">P133*P$111</f>
        <v>10.365627317497093</v>
      </c>
      <c r="Q150" s="233">
        <f t="shared" si="440"/>
        <v>10.88151384749575</v>
      </c>
      <c r="R150" s="233">
        <f t="shared" si="440"/>
        <v>10.590949071945479</v>
      </c>
      <c r="S150" s="233">
        <f t="shared" si="440"/>
        <v>10.18532793466035</v>
      </c>
      <c r="T150" s="304">
        <f t="shared" si="436"/>
        <v>14.036091659496863</v>
      </c>
      <c r="U150" s="304">
        <f t="shared" si="436"/>
        <v>19.904947350936013</v>
      </c>
      <c r="V150" s="304">
        <f t="shared" si="436"/>
        <v>25.885735099805359</v>
      </c>
      <c r="W150" s="233"/>
      <c r="X150" s="233">
        <f t="shared" ref="X150:X156" si="441">O150</f>
        <v>10.266997058090077</v>
      </c>
      <c r="Y150" s="233">
        <f t="shared" ref="Y150:Y156" si="442">P150</f>
        <v>10.365627317497093</v>
      </c>
      <c r="Z150" s="233">
        <f t="shared" ref="Z150:Z156" si="443">Q150</f>
        <v>10.88151384749575</v>
      </c>
      <c r="AA150" s="233">
        <f t="shared" ref="AA150:AA156" si="444">R150</f>
        <v>10.590949071945479</v>
      </c>
      <c r="AB150" s="233">
        <f t="shared" ref="AB150:AB156" si="445">S150</f>
        <v>10.18532793466035</v>
      </c>
      <c r="AC150" s="233">
        <f t="shared" si="438"/>
        <v>11.228873327597489</v>
      </c>
      <c r="AD150" s="233">
        <f t="shared" si="438"/>
        <v>15.923957880748807</v>
      </c>
      <c r="AE150" s="233">
        <f t="shared" si="438"/>
        <v>20.708588079844287</v>
      </c>
      <c r="AF150" s="240"/>
      <c r="AN150" s="233"/>
      <c r="AO150" s="233"/>
      <c r="AP150" s="233"/>
      <c r="AQ150" s="233"/>
      <c r="AR150" s="233"/>
      <c r="AS150" s="233"/>
      <c r="AT150" s="233"/>
      <c r="AU150" s="233"/>
    </row>
    <row r="151" spans="1:47">
      <c r="A151" s="185" t="s">
        <v>16</v>
      </c>
      <c r="B151" s="185" t="s">
        <v>183</v>
      </c>
      <c r="C151" s="185" t="s">
        <v>187</v>
      </c>
      <c r="D151" s="185" t="s">
        <v>86</v>
      </c>
      <c r="E151" s="298">
        <f>E134*E$111</f>
        <v>3.3624693609771357</v>
      </c>
      <c r="F151" s="50">
        <f t="shared" si="426"/>
        <v>2.8147846826496248</v>
      </c>
      <c r="G151" s="50">
        <f t="shared" si="427"/>
        <v>2.8418250082534851</v>
      </c>
      <c r="H151" s="50">
        <f t="shared" si="428"/>
        <v>2.9832596940150111</v>
      </c>
      <c r="I151" s="50">
        <f t="shared" si="429"/>
        <v>2.9035988861946791</v>
      </c>
      <c r="J151" s="50">
        <f t="shared" si="430"/>
        <v>2.7923943969239389</v>
      </c>
      <c r="K151" s="50">
        <f t="shared" si="431"/>
        <v>3.8481140672273186</v>
      </c>
      <c r="L151" s="50">
        <f t="shared" si="432"/>
        <v>5.4571108373127917</v>
      </c>
      <c r="M151" s="50">
        <f t="shared" si="433"/>
        <v>7.0967947342153241</v>
      </c>
      <c r="N151" s="247" t="str">
        <f t="shared" si="434"/>
        <v>Motorbikes Priv.Veh. Vehicle km</v>
      </c>
      <c r="O151" s="233">
        <f>O134*O$111</f>
        <v>2.8147846826496248</v>
      </c>
      <c r="P151" s="233">
        <f t="shared" ref="P151:S151" si="446">P134*P$111</f>
        <v>2.8418250082534851</v>
      </c>
      <c r="Q151" s="233">
        <f t="shared" si="446"/>
        <v>2.9832596940150111</v>
      </c>
      <c r="R151" s="233">
        <f t="shared" si="446"/>
        <v>2.9035988861946791</v>
      </c>
      <c r="S151" s="233">
        <f t="shared" si="446"/>
        <v>2.7923943969239389</v>
      </c>
      <c r="T151" s="304">
        <f t="shared" si="436"/>
        <v>3.8481140672273191</v>
      </c>
      <c r="U151" s="304">
        <f t="shared" si="436"/>
        <v>5.4571108373127926</v>
      </c>
      <c r="V151" s="304">
        <f t="shared" si="436"/>
        <v>7.096794734215325</v>
      </c>
      <c r="W151" s="233"/>
      <c r="X151" s="233">
        <f t="shared" si="441"/>
        <v>2.8147846826496248</v>
      </c>
      <c r="Y151" s="233">
        <f t="shared" si="442"/>
        <v>2.8418250082534851</v>
      </c>
      <c r="Z151" s="233">
        <f t="shared" si="443"/>
        <v>2.9832596940150111</v>
      </c>
      <c r="AA151" s="233">
        <f t="shared" si="444"/>
        <v>2.9035988861946791</v>
      </c>
      <c r="AB151" s="233">
        <f t="shared" si="445"/>
        <v>2.7923943969239389</v>
      </c>
      <c r="AC151" s="233">
        <f t="shared" si="438"/>
        <v>3.8481140672273186</v>
      </c>
      <c r="AD151" s="233">
        <f t="shared" si="438"/>
        <v>5.4571108373127917</v>
      </c>
      <c r="AE151" s="233">
        <f t="shared" si="438"/>
        <v>7.0967947342153241</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6"/>
        <v>1.1038310356980541</v>
      </c>
      <c r="G152" s="50">
        <f t="shared" si="427"/>
        <v>0.74993178426651796</v>
      </c>
      <c r="H152" s="50">
        <f t="shared" si="428"/>
        <v>0.76739927997325941</v>
      </c>
      <c r="I152" s="50">
        <f t="shared" si="429"/>
        <v>0.78813027350014819</v>
      </c>
      <c r="J152" s="50">
        <f t="shared" si="430"/>
        <v>0.79100601273953586</v>
      </c>
      <c r="K152" s="50">
        <f t="shared" si="431"/>
        <v>0.97986955072757664</v>
      </c>
      <c r="L152" s="50">
        <f t="shared" si="432"/>
        <v>0.99453749466866814</v>
      </c>
      <c r="M152" s="50">
        <f t="shared" si="433"/>
        <v>0.99015048872926226</v>
      </c>
      <c r="N152" s="247" t="str">
        <f t="shared" si="434"/>
        <v>Bus vehicle km</v>
      </c>
      <c r="O152" s="233">
        <f>O137*O$129/O142</f>
        <v>1.1038310356980541</v>
      </c>
      <c r="P152" s="233">
        <f t="shared" ref="P152:S152" si="447">P137*P$129/P142</f>
        <v>0.74993178426651796</v>
      </c>
      <c r="Q152" s="233">
        <f t="shared" si="447"/>
        <v>0.76739927997325941</v>
      </c>
      <c r="R152" s="233">
        <f t="shared" si="447"/>
        <v>0.78813027350014819</v>
      </c>
      <c r="S152" s="233">
        <f t="shared" si="447"/>
        <v>0.79100601273953586</v>
      </c>
      <c r="T152" s="304">
        <f t="shared" ref="T152:V153" si="448">T137*T$129/T142</f>
        <v>0.79430849881142007</v>
      </c>
      <c r="U152" s="304">
        <f t="shared" si="448"/>
        <v>0.73138853138327153</v>
      </c>
      <c r="V152" s="304">
        <f t="shared" si="448"/>
        <v>0.64793384101359464</v>
      </c>
      <c r="W152" s="233"/>
      <c r="X152" s="233">
        <f t="shared" si="441"/>
        <v>1.1038310356980541</v>
      </c>
      <c r="Y152" s="233">
        <f t="shared" si="442"/>
        <v>0.74993178426651796</v>
      </c>
      <c r="Z152" s="233">
        <f t="shared" si="443"/>
        <v>0.76739927997325941</v>
      </c>
      <c r="AA152" s="233">
        <f t="shared" si="444"/>
        <v>0.78813027350014819</v>
      </c>
      <c r="AB152" s="233">
        <f t="shared" si="445"/>
        <v>0.79100601273953586</v>
      </c>
      <c r="AC152" s="233">
        <f>AC164/AC142</f>
        <v>0.97986955072757664</v>
      </c>
      <c r="AD152" s="233">
        <f t="shared" ref="AD152:AE152" si="449">AD164/AD142</f>
        <v>0.99453749466866814</v>
      </c>
      <c r="AE152" s="233">
        <f t="shared" si="449"/>
        <v>0.99015048872926226</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50">E138*E$129/E143</f>
        <v>5.9838372630530099</v>
      </c>
      <c r="F153" s="50">
        <f t="shared" si="426"/>
        <v>6.8329265838471125</v>
      </c>
      <c r="G153" s="328">
        <f t="shared" si="427"/>
        <v>7.0849009058962782</v>
      </c>
      <c r="H153" s="328">
        <f t="shared" si="428"/>
        <v>7.2499232169288392</v>
      </c>
      <c r="I153" s="50">
        <f t="shared" si="429"/>
        <v>7.4457770771068548</v>
      </c>
      <c r="J153" s="50">
        <f t="shared" si="430"/>
        <v>7.4729453182318606</v>
      </c>
      <c r="K153" s="50">
        <f t="shared" si="431"/>
        <v>9.2572135402955187</v>
      </c>
      <c r="L153" s="50">
        <f t="shared" si="432"/>
        <v>9.395787383271804</v>
      </c>
      <c r="M153" s="50">
        <f t="shared" si="433"/>
        <v>9.3543416104610539</v>
      </c>
      <c r="N153" s="247" t="str">
        <f t="shared" si="434"/>
        <v>Minibus vehicle km</v>
      </c>
      <c r="O153" s="233">
        <f>O138*O$129/O143</f>
        <v>6.8329265838471125</v>
      </c>
      <c r="P153" s="233">
        <f t="shared" ref="P153:S153" si="451">P138*P$129/P143</f>
        <v>7.0849009058962782</v>
      </c>
      <c r="Q153" s="233">
        <f t="shared" si="451"/>
        <v>7.2499232169288392</v>
      </c>
      <c r="R153" s="233">
        <f t="shared" si="451"/>
        <v>7.4457770771068548</v>
      </c>
      <c r="S153" s="233">
        <f t="shared" si="451"/>
        <v>7.4729453182318606</v>
      </c>
      <c r="T153" s="304">
        <f t="shared" si="448"/>
        <v>7.5041452047459201</v>
      </c>
      <c r="U153" s="304">
        <f t="shared" si="448"/>
        <v>6.9097154931600091</v>
      </c>
      <c r="V153" s="304">
        <f t="shared" si="448"/>
        <v>6.1212861669117347</v>
      </c>
      <c r="W153" s="233"/>
      <c r="X153" s="233">
        <f t="shared" si="441"/>
        <v>6.8329265838471125</v>
      </c>
      <c r="Y153" s="233">
        <f t="shared" si="442"/>
        <v>7.0849009058962782</v>
      </c>
      <c r="Z153" s="233">
        <f t="shared" si="443"/>
        <v>7.2499232169288392</v>
      </c>
      <c r="AA153" s="233">
        <f t="shared" si="444"/>
        <v>7.4457770771068548</v>
      </c>
      <c r="AB153" s="233">
        <f t="shared" si="445"/>
        <v>7.4729453182318606</v>
      </c>
      <c r="AC153" s="233">
        <f>AC165/AC143</f>
        <v>9.2572135402955187</v>
      </c>
      <c r="AD153" s="233">
        <f t="shared" ref="AD153:AE153" si="452">AD165/AD143</f>
        <v>9.395787383271804</v>
      </c>
      <c r="AE153" s="233">
        <f t="shared" si="452"/>
        <v>9.3543416104610539</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3">E$127/E144</f>
        <v>2.1087742850167138E-2</v>
      </c>
      <c r="F154" s="50">
        <f t="shared" si="426"/>
        <v>3.2055500417449041E-2</v>
      </c>
      <c r="G154" s="50">
        <f t="shared" si="427"/>
        <v>6.2982743372587108E-2</v>
      </c>
      <c r="H154" s="50">
        <f t="shared" si="428"/>
        <v>0.10097884850612647</v>
      </c>
      <c r="I154" s="50">
        <f t="shared" si="429"/>
        <v>0.10353384316145484</v>
      </c>
      <c r="J154" s="50">
        <f t="shared" si="430"/>
        <v>0.29501465519094006</v>
      </c>
      <c r="K154" s="50">
        <f t="shared" si="431"/>
        <v>0.69567723276060933</v>
      </c>
      <c r="L154" s="50">
        <f t="shared" si="432"/>
        <v>1.2364718350141592</v>
      </c>
      <c r="M154" s="50">
        <f t="shared" si="433"/>
        <v>1.7363801971454433</v>
      </c>
      <c r="N154" s="247" t="str">
        <f t="shared" si="434"/>
        <v>BRT vehicle km</v>
      </c>
      <c r="O154" s="233">
        <f>O$127/O144</f>
        <v>3.2055500417449041E-2</v>
      </c>
      <c r="P154" s="233">
        <f t="shared" ref="P154:S154" si="454">P$127/P144</f>
        <v>6.2982743372587108E-2</v>
      </c>
      <c r="Q154" s="233">
        <f t="shared" si="454"/>
        <v>0.10097884850612647</v>
      </c>
      <c r="R154" s="233">
        <f t="shared" si="454"/>
        <v>0.10353384316145484</v>
      </c>
      <c r="S154" s="233">
        <f t="shared" si="454"/>
        <v>0.29501465519094006</v>
      </c>
      <c r="T154" s="304">
        <f>T$127/T144</f>
        <v>0.56393459517244604</v>
      </c>
      <c r="U154" s="304">
        <f>U$127/U144</f>
        <v>1.0496441675493662</v>
      </c>
      <c r="V154" s="304">
        <f>V$127/V144</f>
        <v>1.4934169064597866</v>
      </c>
      <c r="W154" s="233"/>
      <c r="X154" s="233">
        <f t="shared" si="441"/>
        <v>3.2055500417449041E-2</v>
      </c>
      <c r="Y154" s="233">
        <f t="shared" si="442"/>
        <v>6.2982743372587108E-2</v>
      </c>
      <c r="Z154" s="233">
        <f t="shared" si="443"/>
        <v>0.10097884850612647</v>
      </c>
      <c r="AA154" s="233">
        <f t="shared" si="444"/>
        <v>0.10353384316145484</v>
      </c>
      <c r="AB154" s="233">
        <f t="shared" si="445"/>
        <v>0.29501465519094006</v>
      </c>
      <c r="AC154" s="233">
        <f>AC166/AC144</f>
        <v>0.69567723276060933</v>
      </c>
      <c r="AD154" s="233">
        <f t="shared" ref="AD154" si="455">AD166/AD144</f>
        <v>1.2364718350141592</v>
      </c>
      <c r="AE154" s="233">
        <f>AE166/AE144</f>
        <v>1.7363801971454433</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14.550109199356424</v>
      </c>
      <c r="F155" s="50">
        <f t="shared" si="426"/>
        <v>12.081299629763897</v>
      </c>
      <c r="G155" s="50">
        <f t="shared" si="427"/>
        <v>8.7407589720252883</v>
      </c>
      <c r="H155" s="50">
        <f t="shared" si="428"/>
        <v>8.9443497159045364</v>
      </c>
      <c r="I155" s="50">
        <f t="shared" si="429"/>
        <v>9.1859778499172613</v>
      </c>
      <c r="J155" s="50">
        <f t="shared" si="430"/>
        <v>9.2194957565925577</v>
      </c>
      <c r="K155" s="50">
        <f t="shared" si="431"/>
        <v>11.420776858142354</v>
      </c>
      <c r="L155" s="50">
        <f t="shared" si="432"/>
        <v>11.591737691239533</v>
      </c>
      <c r="M155" s="50">
        <f t="shared" si="433"/>
        <v>11.540605358499837</v>
      </c>
      <c r="N155" s="247" t="str">
        <f t="shared" si="434"/>
        <v>Metro Rail pkm</v>
      </c>
      <c r="O155" s="233">
        <f>O139*O$129</f>
        <v>12.081299629763897</v>
      </c>
      <c r="P155" s="233">
        <f t="shared" ref="P155:S155" si="456">P139*P$129</f>
        <v>8.7407589720252883</v>
      </c>
      <c r="Q155" s="233">
        <f t="shared" si="456"/>
        <v>8.9443497159045364</v>
      </c>
      <c r="R155" s="233">
        <f t="shared" si="456"/>
        <v>9.1859778499172613</v>
      </c>
      <c r="S155" s="233">
        <f t="shared" si="456"/>
        <v>9.2194957565925577</v>
      </c>
      <c r="T155" s="304">
        <f>T139*T$129</f>
        <v>9.2579875706060708</v>
      </c>
      <c r="U155" s="304">
        <f>U139*U$129</f>
        <v>8.5246298421360969</v>
      </c>
      <c r="V155" s="304">
        <f>V139*V$129</f>
        <v>7.5519315928949311</v>
      </c>
      <c r="W155" s="233"/>
      <c r="X155" s="233">
        <f t="shared" si="441"/>
        <v>12.081299629763897</v>
      </c>
      <c r="Y155" s="233">
        <f t="shared" si="442"/>
        <v>8.7407589720252883</v>
      </c>
      <c r="Z155" s="233">
        <f t="shared" si="443"/>
        <v>8.9443497159045364</v>
      </c>
      <c r="AA155" s="233">
        <f t="shared" si="444"/>
        <v>9.1859778499172613</v>
      </c>
      <c r="AB155" s="233">
        <f t="shared" si="445"/>
        <v>9.2194957565925577</v>
      </c>
      <c r="AC155" s="233">
        <f t="shared" ref="AC155:AE156" si="457">AC167</f>
        <v>11.420776858142354</v>
      </c>
      <c r="AD155" s="233">
        <f t="shared" si="457"/>
        <v>11.591737691239533</v>
      </c>
      <c r="AE155" s="233">
        <f t="shared" si="457"/>
        <v>11.540605358499837</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8">E128</f>
        <v>0.53459848266953358</v>
      </c>
      <c r="F156" s="50">
        <f t="shared" si="426"/>
        <v>0.60923770891438467</v>
      </c>
      <c r="G156" s="50">
        <f t="shared" si="427"/>
        <v>0.64854136839212595</v>
      </c>
      <c r="H156" s="50">
        <f t="shared" si="428"/>
        <v>0.6995709084876961</v>
      </c>
      <c r="I156" s="50">
        <f t="shared" si="429"/>
        <v>0.67889467519440883</v>
      </c>
      <c r="J156" s="50">
        <f t="shared" si="430"/>
        <v>0.6319238548513697</v>
      </c>
      <c r="K156" s="50">
        <f t="shared" si="431"/>
        <v>1.0556990716586507</v>
      </c>
      <c r="L156" s="50">
        <f t="shared" si="432"/>
        <v>1.4163585169145128</v>
      </c>
      <c r="M156" s="50">
        <f t="shared" si="433"/>
        <v>1.7361470871292777</v>
      </c>
      <c r="N156" s="247" t="str">
        <f t="shared" si="434"/>
        <v>Gautrain pkm</v>
      </c>
      <c r="O156" s="233">
        <f>O128</f>
        <v>0.60923770891438467</v>
      </c>
      <c r="P156" s="233">
        <f t="shared" ref="P156:S156" si="459">P128</f>
        <v>0.64854136839212595</v>
      </c>
      <c r="Q156" s="233">
        <f t="shared" si="459"/>
        <v>0.6995709084876961</v>
      </c>
      <c r="R156" s="233">
        <f t="shared" si="459"/>
        <v>0.67889467519440883</v>
      </c>
      <c r="S156" s="233">
        <f t="shared" si="459"/>
        <v>0.6319238548513697</v>
      </c>
      <c r="T156" s="304">
        <f>T128</f>
        <v>0.85577793919930323</v>
      </c>
      <c r="U156" s="304">
        <f>U128</f>
        <v>1.1328451491993392</v>
      </c>
      <c r="V156" s="304">
        <f>V128</f>
        <v>1.3674471953617373</v>
      </c>
      <c r="W156" s="233"/>
      <c r="X156" s="233">
        <f t="shared" si="441"/>
        <v>0.60923770891438467</v>
      </c>
      <c r="Y156" s="233">
        <f t="shared" si="442"/>
        <v>0.64854136839212595</v>
      </c>
      <c r="Z156" s="233">
        <f t="shared" si="443"/>
        <v>0.6995709084876961</v>
      </c>
      <c r="AA156" s="233">
        <f t="shared" si="444"/>
        <v>0.67889467519440883</v>
      </c>
      <c r="AB156" s="233">
        <f t="shared" si="445"/>
        <v>0.6319238548513697</v>
      </c>
      <c r="AC156" s="233">
        <f t="shared" si="457"/>
        <v>1.0556990716586507</v>
      </c>
      <c r="AD156" s="233">
        <f t="shared" si="457"/>
        <v>1.4163585169145128</v>
      </c>
      <c r="AE156" s="233">
        <f t="shared" si="457"/>
        <v>1.7361470871292777</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626</v>
      </c>
    </row>
    <row r="158" spans="1:47">
      <c r="A158" s="185" t="s">
        <v>16</v>
      </c>
      <c r="L158" s="185"/>
      <c r="N158" s="40"/>
      <c r="X158" s="272"/>
      <c r="AA158" s="272"/>
      <c r="AB158" s="272"/>
      <c r="AD158" s="272"/>
      <c r="AI158" s="185" t="s">
        <v>616</v>
      </c>
      <c r="AM158" s="185" t="s">
        <v>621</v>
      </c>
      <c r="AQ158" s="185" t="s">
        <v>622</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60">G4</f>
        <v>2017</v>
      </c>
      <c r="H160" s="7">
        <f t="shared" si="460"/>
        <v>2019</v>
      </c>
      <c r="I160" s="7">
        <f t="shared" si="460"/>
        <v>2020</v>
      </c>
      <c r="J160" s="7">
        <f t="shared" si="460"/>
        <v>2021</v>
      </c>
      <c r="K160" s="7">
        <f t="shared" si="460"/>
        <v>2030</v>
      </c>
      <c r="L160" s="7">
        <f t="shared" si="460"/>
        <v>2040</v>
      </c>
      <c r="M160" s="7">
        <f t="shared" si="460"/>
        <v>2050</v>
      </c>
      <c r="O160" s="296">
        <f>O$12</f>
        <v>2015</v>
      </c>
      <c r="P160" s="296">
        <f t="shared" ref="P160:V160" si="461">P$12</f>
        <v>2017</v>
      </c>
      <c r="Q160" s="296">
        <f t="shared" si="461"/>
        <v>2019</v>
      </c>
      <c r="R160" s="296">
        <f t="shared" si="461"/>
        <v>2020</v>
      </c>
      <c r="S160" s="296">
        <f t="shared" si="461"/>
        <v>2021</v>
      </c>
      <c r="T160" s="296">
        <f t="shared" si="461"/>
        <v>2030</v>
      </c>
      <c r="U160" s="296">
        <f t="shared" si="461"/>
        <v>2040</v>
      </c>
      <c r="V160" s="296">
        <f t="shared" si="461"/>
        <v>2050</v>
      </c>
      <c r="X160" s="296">
        <f>X$12</f>
        <v>2015</v>
      </c>
      <c r="Y160" s="296">
        <f t="shared" ref="Y160:AE160" si="462">Y$12</f>
        <v>2017</v>
      </c>
      <c r="Z160" s="296">
        <f t="shared" si="462"/>
        <v>2019</v>
      </c>
      <c r="AA160" s="296">
        <f t="shared" si="462"/>
        <v>2020</v>
      </c>
      <c r="AB160" s="296">
        <f t="shared" si="462"/>
        <v>2021</v>
      </c>
      <c r="AC160" s="296">
        <f t="shared" si="462"/>
        <v>2030</v>
      </c>
      <c r="AD160" s="296">
        <f t="shared" si="462"/>
        <v>2040</v>
      </c>
      <c r="AE160" s="296">
        <f t="shared" si="462"/>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107.68300466285092</v>
      </c>
      <c r="F161" s="50">
        <f t="shared" ref="F161:F168" si="463">IF($D$4,X161,O161)</f>
        <v>112.08301521214011</v>
      </c>
      <c r="G161" s="50">
        <f t="shared" ref="G161:G168" si="464">IF($D$4,Y161,P161)</f>
        <v>114.1280671291118</v>
      </c>
      <c r="H161" s="50">
        <f t="shared" ref="H161:H168" si="465">IF($D$4,Z161,Q161)</f>
        <v>119.80810276258545</v>
      </c>
      <c r="I161" s="50">
        <f t="shared" ref="I161:I168" si="466">IF($D$4,AA161,R161)</f>
        <v>116.60891421435548</v>
      </c>
      <c r="J161" s="50">
        <f t="shared" ref="J161:J168" si="467">IF($D$4,AB161,S161)</f>
        <v>112.14292725889912</v>
      </c>
      <c r="K161" s="50">
        <f t="shared" ref="K161:K168" si="468">IF($D$4,AC161,T161)</f>
        <v>123.63261476255548</v>
      </c>
      <c r="L161" s="50">
        <f t="shared" ref="L161:L168" si="469">IF($D$4,AD161,U161)</f>
        <v>175.32663275550556</v>
      </c>
      <c r="M161" s="50">
        <f t="shared" ref="M161:M168" si="470">IF($D$4,AE161,V161)</f>
        <v>228.00656999660228</v>
      </c>
      <c r="N161" s="185" t="str">
        <f t="shared" ref="N161:N168" si="471">C161</f>
        <v>Car</v>
      </c>
      <c r="O161" s="10">
        <f>SUMPRODUCT(O$35:O$38,O$41:O$44,O$54:O$57)*O132</f>
        <v>112.08301521214011</v>
      </c>
      <c r="P161" s="10">
        <f t="shared" ref="P161:S161" si="472">SUMPRODUCT(P$35:P$38,P$41:P$44,P$54:P$57)*P132</f>
        <v>114.1280671291118</v>
      </c>
      <c r="Q161" s="10">
        <f t="shared" si="472"/>
        <v>119.80810276258545</v>
      </c>
      <c r="R161" s="10">
        <f t="shared" si="472"/>
        <v>116.60891421435548</v>
      </c>
      <c r="S161" s="10">
        <f t="shared" si="472"/>
        <v>112.14292725889912</v>
      </c>
      <c r="T161" s="306">
        <f t="shared" ref="T161:V163" si="473">SUMPRODUCT(T$35:T$38,T$41:T$44,T$54:T$57)*T132</f>
        <v>154.54076845319435</v>
      </c>
      <c r="U161" s="306">
        <f t="shared" si="473"/>
        <v>219.15829094438195</v>
      </c>
      <c r="V161" s="306">
        <f t="shared" si="473"/>
        <v>285.00821249575284</v>
      </c>
      <c r="X161" s="10">
        <f>O161</f>
        <v>112.08301521214011</v>
      </c>
      <c r="Y161" s="10">
        <f t="shared" ref="Y161:AB161" si="474">P161</f>
        <v>114.1280671291118</v>
      </c>
      <c r="Z161" s="10">
        <f t="shared" si="474"/>
        <v>119.80810276258545</v>
      </c>
      <c r="AA161" s="10">
        <f t="shared" si="474"/>
        <v>116.60891421435548</v>
      </c>
      <c r="AB161" s="10">
        <f t="shared" si="474"/>
        <v>112.14292725889912</v>
      </c>
      <c r="AC161" s="310" cm="1">
        <f t="array" ref="AC161">T161*INDEX($AI$161:$AS$168,MATCH($C161,$C$161:$C$168,0),MATCH(AC$160&amp;$D$3,$AI$160:$AS$160&amp;$AI$159:$AS$159,0))</f>
        <v>123.63261476255548</v>
      </c>
      <c r="AD161" s="310">
        <f t="array" ref="AD161">U161*INDEX($AI$161:$AS$168,MATCH($C161,$C$161:$C$168,0),MATCH(AD$160&amp;$D$3,$AI$160:$AS$160&amp;$AI$159:$AS$159,0))</f>
        <v>175.32663275550556</v>
      </c>
      <c r="AE161" s="310" cm="1">
        <f t="array" ref="AE161">V161*INDEX($AI$161:$AS$168,MATCH($C161,$C$161:$C$168,0),MATCH(AE$160&amp;$D$3,$AI$160:$AS$160&amp;$AI$159:$AS$159,0))</f>
        <v>228.00656999660228</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5">SUMPRODUCT(E$35:E$38,E$41:E$44,E$54:E$57)*E133</f>
        <v>13.809527928760227</v>
      </c>
      <c r="F162" s="50">
        <f t="shared" si="463"/>
        <v>14.373795881326103</v>
      </c>
      <c r="G162" s="50">
        <f t="shared" si="464"/>
        <v>14.511878244495927</v>
      </c>
      <c r="H162" s="50">
        <f t="shared" si="465"/>
        <v>15.234119386494047</v>
      </c>
      <c r="I162" s="50">
        <f t="shared" si="466"/>
        <v>14.827328700723671</v>
      </c>
      <c r="J162" s="50">
        <f t="shared" si="467"/>
        <v>14.259459108524489</v>
      </c>
      <c r="K162" s="50">
        <f t="shared" si="468"/>
        <v>15.720422658636483</v>
      </c>
      <c r="L162" s="50">
        <f t="shared" si="469"/>
        <v>22.293541033048328</v>
      </c>
      <c r="M162" s="50">
        <f t="shared" si="470"/>
        <v>28.992023311781999</v>
      </c>
      <c r="N162" s="185" t="str">
        <f t="shared" si="471"/>
        <v>SUV</v>
      </c>
      <c r="O162" s="10">
        <f>SUMPRODUCT(O$35:O$38,O$41:O$44,O$54:O$57)*O133</f>
        <v>14.373795881326103</v>
      </c>
      <c r="P162" s="10">
        <f t="shared" ref="P162:S162" si="476">SUMPRODUCT(P$35:P$38,P$41:P$44,P$54:P$57)*P133</f>
        <v>14.511878244495927</v>
      </c>
      <c r="Q162" s="10">
        <f t="shared" si="476"/>
        <v>15.234119386494047</v>
      </c>
      <c r="R162" s="10">
        <f t="shared" si="476"/>
        <v>14.827328700723671</v>
      </c>
      <c r="S162" s="10">
        <f t="shared" si="476"/>
        <v>14.259459108524489</v>
      </c>
      <c r="T162" s="306">
        <f t="shared" si="473"/>
        <v>19.650528323295603</v>
      </c>
      <c r="U162" s="306">
        <f t="shared" si="473"/>
        <v>27.86692629131041</v>
      </c>
      <c r="V162" s="306">
        <f>SUMPRODUCT(V$35:V$38,V$41:V$44,V$54:V$57)*V133</f>
        <v>36.240029139727497</v>
      </c>
      <c r="X162" s="10">
        <f t="shared" ref="X162:X168" si="477">O162</f>
        <v>14.373795881326103</v>
      </c>
      <c r="Y162" s="10">
        <f t="shared" ref="Y162:Y168" si="478">P162</f>
        <v>14.511878244495927</v>
      </c>
      <c r="Z162" s="10">
        <f t="shared" ref="Z162:Z168" si="479">Q162</f>
        <v>15.234119386494047</v>
      </c>
      <c r="AA162" s="10">
        <f t="shared" ref="AA162:AA168" si="480">R162</f>
        <v>14.827328700723671</v>
      </c>
      <c r="AB162" s="10">
        <f t="shared" ref="AB162:AB168" si="481">S162</f>
        <v>14.259459108524489</v>
      </c>
      <c r="AC162" s="310">
        <f t="array" ref="AC162">T162*INDEX($AI$161:$AS$168,MATCH($C162,$C$161:$C$168,0),MATCH(AC$160&amp;$D$3,$AI$160:$AS$160&amp;$AI$159:$AS$159,0))</f>
        <v>15.720422658636483</v>
      </c>
      <c r="AD162" s="310">
        <f t="array" ref="AD162">U162*INDEX($AI$161:$AS$168,MATCH($C162,$C$161:$C$168,0),MATCH(AD$160&amp;$D$3,$AI$160:$AS$160&amp;$AI$159:$AS$159,0))</f>
        <v>22.293541033048328</v>
      </c>
      <c r="AE162" s="310">
        <f t="array" ref="AE162">V162*INDEX($AI$161:$AS$168,MATCH($C162,$C$161:$C$168,0),MATCH(AE$160&amp;$D$3,$AI$160:$AS$160&amp;$AI$159:$AS$159,0))</f>
        <v>28.992023311781999</v>
      </c>
      <c r="AI162" s="233">
        <f>AI161</f>
        <v>0.8</v>
      </c>
      <c r="AJ162" s="233">
        <f t="shared" ref="AJ162:AK162" si="482">AJ161</f>
        <v>0.8</v>
      </c>
      <c r="AK162" s="233">
        <f t="shared" si="482"/>
        <v>0.8</v>
      </c>
      <c r="AL162" s="246"/>
      <c r="AM162" s="233">
        <f>AM161</f>
        <v>0.93333333333333324</v>
      </c>
      <c r="AN162" s="233">
        <f t="shared" ref="AN162:AO162" si="483">AN161</f>
        <v>0.8666666666666667</v>
      </c>
      <c r="AO162" s="233">
        <f t="shared" si="483"/>
        <v>0.8</v>
      </c>
      <c r="AQ162" s="233">
        <f>AQ161</f>
        <v>0.8</v>
      </c>
      <c r="AR162" s="233">
        <f t="shared" ref="AR162:AS162" si="484">AR161</f>
        <v>0.75</v>
      </c>
      <c r="AS162" s="233">
        <f t="shared" si="484"/>
        <v>0.7</v>
      </c>
    </row>
    <row r="163" spans="1:46">
      <c r="A163" s="185" t="s">
        <v>16</v>
      </c>
      <c r="B163" s="185" t="s">
        <v>183</v>
      </c>
      <c r="C163" s="185" t="s">
        <v>212</v>
      </c>
      <c r="D163" s="185" t="s">
        <v>86</v>
      </c>
      <c r="E163" s="298">
        <f t="shared" si="475"/>
        <v>4.7074571053679897</v>
      </c>
      <c r="F163" s="50">
        <f t="shared" si="463"/>
        <v>3.9406985557094738</v>
      </c>
      <c r="G163" s="50">
        <f t="shared" si="464"/>
        <v>3.978555011554878</v>
      </c>
      <c r="H163" s="50">
        <f t="shared" si="465"/>
        <v>4.1765635716210152</v>
      </c>
      <c r="I163" s="50">
        <f t="shared" si="466"/>
        <v>4.0650384406725513</v>
      </c>
      <c r="J163" s="50">
        <f t="shared" si="467"/>
        <v>3.9093521556935138</v>
      </c>
      <c r="K163" s="50">
        <f t="shared" si="468"/>
        <v>5.3873596941182456</v>
      </c>
      <c r="L163" s="50">
        <f t="shared" si="469"/>
        <v>7.639955172237908</v>
      </c>
      <c r="M163" s="50">
        <f t="shared" si="470"/>
        <v>9.9355126279014527</v>
      </c>
      <c r="N163" s="185" t="str">
        <f t="shared" si="471"/>
        <v>Motorbike</v>
      </c>
      <c r="O163" s="10">
        <f>SUMPRODUCT(O$35:O$38,O$41:O$44,O$54:O$57)*O134</f>
        <v>3.9406985557094738</v>
      </c>
      <c r="P163" s="10">
        <f t="shared" ref="P163:S163" si="485">SUMPRODUCT(P$35:P$38,P$41:P$44,P$54:P$57)*P134</f>
        <v>3.978555011554878</v>
      </c>
      <c r="Q163" s="10">
        <f t="shared" si="485"/>
        <v>4.1765635716210152</v>
      </c>
      <c r="R163" s="10">
        <f t="shared" si="485"/>
        <v>4.0650384406725513</v>
      </c>
      <c r="S163" s="10">
        <f t="shared" si="485"/>
        <v>3.9093521556935138</v>
      </c>
      <c r="T163" s="306">
        <f t="shared" si="473"/>
        <v>5.3873596941182456</v>
      </c>
      <c r="U163" s="306">
        <f t="shared" si="473"/>
        <v>7.639955172237908</v>
      </c>
      <c r="V163" s="306">
        <f t="shared" si="473"/>
        <v>9.9355126279014527</v>
      </c>
      <c r="X163" s="10">
        <f t="shared" si="477"/>
        <v>3.9406985557094738</v>
      </c>
      <c r="Y163" s="10">
        <f t="shared" si="478"/>
        <v>3.978555011554878</v>
      </c>
      <c r="Z163" s="10">
        <f t="shared" si="479"/>
        <v>4.1765635716210152</v>
      </c>
      <c r="AA163" s="10">
        <f t="shared" si="480"/>
        <v>4.0650384406725513</v>
      </c>
      <c r="AB163" s="10">
        <f t="shared" si="481"/>
        <v>3.9093521556935138</v>
      </c>
      <c r="AC163" s="310">
        <f t="array" ref="AC163">T163*INDEX($AI$161:$AS$168,MATCH($C163,$C$161:$C$168,0),MATCH(AC$160&amp;$D$3,$AI$160:$AS$160&amp;$AI$159:$AS$159,0))</f>
        <v>5.3873596941182456</v>
      </c>
      <c r="AD163" s="310">
        <f t="array" ref="AD163">U163*INDEX($AI$161:$AS$168,MATCH($C163,$C$161:$C$168,0),MATCH(AD$160&amp;$D$3,$AI$160:$AS$160&amp;$AI$159:$AS$159,0))</f>
        <v>7.639955172237908</v>
      </c>
      <c r="AE163" s="310">
        <f t="array" ref="AE163">V163*INDEX($AI$161:$AS$168,MATCH($C163,$C$161:$C$168,0),MATCH(AE$160&amp;$D$3,$AI$160:$AS$160&amp;$AI$159:$AS$159,0))</f>
        <v>9.9355126279014527</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6">E152*E142</f>
        <v>15.449787242939724</v>
      </c>
      <c r="F164" s="50">
        <f t="shared" si="463"/>
        <v>27.595775892451353</v>
      </c>
      <c r="G164" s="50">
        <f t="shared" si="464"/>
        <v>18.748294606662949</v>
      </c>
      <c r="H164" s="50">
        <f t="shared" si="465"/>
        <v>19.184981999331484</v>
      </c>
      <c r="I164" s="50">
        <f t="shared" si="466"/>
        <v>19.703256837503705</v>
      </c>
      <c r="J164" s="50">
        <f t="shared" si="467"/>
        <v>19.775150318488397</v>
      </c>
      <c r="K164" s="50">
        <f t="shared" si="468"/>
        <v>24.496738768189417</v>
      </c>
      <c r="L164" s="50">
        <f t="shared" si="469"/>
        <v>24.863437366716703</v>
      </c>
      <c r="M164" s="50">
        <f t="shared" si="470"/>
        <v>24.753762218231557</v>
      </c>
      <c r="N164" s="185" t="str">
        <f t="shared" si="471"/>
        <v>Bus</v>
      </c>
      <c r="O164" s="10">
        <f>O152*O142</f>
        <v>27.595775892451353</v>
      </c>
      <c r="P164" s="10">
        <f t="shared" ref="P164:S164" si="487">P152*P142</f>
        <v>18.748294606662949</v>
      </c>
      <c r="Q164" s="10">
        <f t="shared" si="487"/>
        <v>19.184981999331484</v>
      </c>
      <c r="R164" s="10">
        <f t="shared" si="487"/>
        <v>19.703256837503705</v>
      </c>
      <c r="S164" s="10">
        <f t="shared" si="487"/>
        <v>19.775150318488397</v>
      </c>
      <c r="T164" s="306">
        <f t="shared" ref="T164:V166" si="488">T152*T142</f>
        <v>19.857712470285502</v>
      </c>
      <c r="U164" s="306">
        <f t="shared" si="488"/>
        <v>18.284713284581787</v>
      </c>
      <c r="V164" s="306">
        <f t="shared" si="488"/>
        <v>16.198346025339866</v>
      </c>
      <c r="X164" s="10">
        <f t="shared" si="477"/>
        <v>27.595775892451353</v>
      </c>
      <c r="Y164" s="10">
        <f t="shared" si="478"/>
        <v>18.748294606662949</v>
      </c>
      <c r="Z164" s="10">
        <f t="shared" si="479"/>
        <v>19.184981999331484</v>
      </c>
      <c r="AA164" s="10">
        <f t="shared" si="480"/>
        <v>19.703256837503705</v>
      </c>
      <c r="AB164" s="10">
        <f t="shared" si="481"/>
        <v>19.775150318488397</v>
      </c>
      <c r="AC164" s="310">
        <f t="array" ref="AC164">T164+INDEX($AI$161:$AS$168,MATCH($C164,$C$161:$C$168,0),MATCH(AC$160&amp;$D$3,$AI$160:$AS$160&amp;$AI$159:$AS$159,0))</f>
        <v>24.496738768189417</v>
      </c>
      <c r="AD164" s="310">
        <f t="array" ref="AD164">U164+INDEX($AI$161:$AS$168,MATCH($C164,$C$161:$C$168,0),MATCH(AD$160&amp;$D$3,$AI$160:$AS$160&amp;$AI$159:$AS$159,0))</f>
        <v>24.863437366716703</v>
      </c>
      <c r="AE164" s="310">
        <f t="array" ref="AE164">V164+INDEX($AI$161:$AS$168,MATCH($C164,$C$161:$C$168,0),MATCH(AE$160&amp;$D$3,$AI$160:$AS$160&amp;$AI$159:$AS$159,0))</f>
        <v>24.753762218231557</v>
      </c>
      <c r="AI164" s="10">
        <f t="shared" ref="AI164:AK168" si="489">SUM(T$161:T$162)*(1-AI$161) *AI175</f>
        <v>4.6390262979039134</v>
      </c>
      <c r="AJ164" s="10">
        <f t="shared" si="489"/>
        <v>6.5787240821349133</v>
      </c>
      <c r="AK164" s="10">
        <f t="shared" si="489"/>
        <v>8.5554161928916912</v>
      </c>
      <c r="AL164" s="10"/>
      <c r="AM164" s="10">
        <f t="shared" ref="AM164:AO168" si="490">SUM(T$161:T$162)*(1-AM$161) *AM175</f>
        <v>1.5463420993013071</v>
      </c>
      <c r="AN164" s="10">
        <f t="shared" si="490"/>
        <v>4.3858160547566092</v>
      </c>
      <c r="AO164" s="10">
        <f t="shared" si="490"/>
        <v>8.5554161928916912</v>
      </c>
      <c r="AP164" s="10"/>
      <c r="AQ164" s="10">
        <f t="shared" ref="AQ164:AS168" si="491">SUM(T$161:T$162)*(1-AQ$161) *AQ175</f>
        <v>4.6390262979039134</v>
      </c>
      <c r="AR164" s="10">
        <f t="shared" si="491"/>
        <v>8.223405102668643</v>
      </c>
      <c r="AS164" s="10">
        <f t="shared" si="491"/>
        <v>12.833124289337542</v>
      </c>
    </row>
    <row r="165" spans="1:46">
      <c r="A165" s="185" t="s">
        <v>16</v>
      </c>
      <c r="B165" s="185" t="s">
        <v>130</v>
      </c>
      <c r="C165" s="185" t="s">
        <v>61</v>
      </c>
      <c r="D165" s="185" t="s">
        <v>86</v>
      </c>
      <c r="E165" s="298">
        <f t="shared" si="486"/>
        <v>83.773721682742135</v>
      </c>
      <c r="F165" s="50">
        <f t="shared" si="463"/>
        <v>95.660972173859577</v>
      </c>
      <c r="G165" s="50">
        <f t="shared" si="464"/>
        <v>99.188612682547898</v>
      </c>
      <c r="H165" s="50">
        <f t="shared" si="465"/>
        <v>101.49892503700374</v>
      </c>
      <c r="I165" s="50">
        <f t="shared" si="466"/>
        <v>104.24087907949597</v>
      </c>
      <c r="J165" s="50">
        <f t="shared" si="467"/>
        <v>104.62123445524605</v>
      </c>
      <c r="K165" s="50">
        <f t="shared" si="468"/>
        <v>129.60098956413725</v>
      </c>
      <c r="L165" s="50">
        <f t="shared" si="469"/>
        <v>131.54102336580524</v>
      </c>
      <c r="M165" s="50">
        <f t="shared" si="470"/>
        <v>130.96078254645477</v>
      </c>
      <c r="N165" s="185" t="str">
        <f t="shared" si="471"/>
        <v>Minibus</v>
      </c>
      <c r="O165" s="10">
        <f>O153*O143</f>
        <v>95.660972173859577</v>
      </c>
      <c r="P165" s="10">
        <f t="shared" ref="P165:S165" si="492">P153*P143</f>
        <v>99.188612682547898</v>
      </c>
      <c r="Q165" s="10">
        <f t="shared" si="492"/>
        <v>101.49892503700374</v>
      </c>
      <c r="R165" s="10">
        <f t="shared" si="492"/>
        <v>104.24087907949597</v>
      </c>
      <c r="S165" s="10">
        <f t="shared" si="492"/>
        <v>104.62123445524605</v>
      </c>
      <c r="T165" s="306">
        <f t="shared" si="488"/>
        <v>105.05803286644289</v>
      </c>
      <c r="U165" s="306">
        <f t="shared" si="488"/>
        <v>96.736016904240131</v>
      </c>
      <c r="V165" s="306">
        <f t="shared" si="488"/>
        <v>85.69800633676428</v>
      </c>
      <c r="X165" s="10">
        <f t="shared" si="477"/>
        <v>95.660972173859577</v>
      </c>
      <c r="Y165" s="10">
        <f t="shared" si="478"/>
        <v>99.188612682547898</v>
      </c>
      <c r="Z165" s="10">
        <f t="shared" si="479"/>
        <v>101.49892503700374</v>
      </c>
      <c r="AA165" s="10">
        <f t="shared" si="480"/>
        <v>104.24087907949597</v>
      </c>
      <c r="AB165" s="10">
        <f t="shared" si="481"/>
        <v>104.62123445524605</v>
      </c>
      <c r="AC165" s="310">
        <f t="array" ref="AC165">T165+INDEX($AI$161:$AS$168,MATCH($C165,$C$161:$C$168,0),MATCH(AC$160&amp;$D$3,$AI$160:$AS$160&amp;$AI$159:$AS$159,0))</f>
        <v>129.60098956413725</v>
      </c>
      <c r="AD165" s="310">
        <f t="array" ref="AD165">U165+INDEX($AI$161:$AS$168,MATCH($C165,$C$161:$C$168,0),MATCH(AD$160&amp;$D$3,$AI$160:$AS$160&amp;$AI$159:$AS$159,0))</f>
        <v>131.54102336580524</v>
      </c>
      <c r="AE165" s="310" cm="1">
        <f t="array" ref="AE165">V165+INDEX($AI$161:$AS$168,MATCH($C165,$C$161:$C$168,0),MATCH(AE$160&amp;$D$3,$AI$160:$AS$160&amp;$AI$159:$AS$159,0))</f>
        <v>130.96078254645477</v>
      </c>
      <c r="AI165" s="10">
        <f t="shared" si="489"/>
        <v>24.542956697694351</v>
      </c>
      <c r="AJ165" s="10">
        <f t="shared" si="489"/>
        <v>34.805006461565114</v>
      </c>
      <c r="AK165" s="10">
        <f t="shared" si="489"/>
        <v>45.2627762096905</v>
      </c>
      <c r="AL165" s="10"/>
      <c r="AM165" s="10">
        <f t="shared" si="490"/>
        <v>8.1809855658981299</v>
      </c>
      <c r="AN165" s="10">
        <f t="shared" si="490"/>
        <v>23.203337641043408</v>
      </c>
      <c r="AO165" s="10">
        <f t="shared" si="490"/>
        <v>45.2627762096905</v>
      </c>
      <c r="AP165" s="10"/>
      <c r="AQ165" s="10">
        <f t="shared" si="491"/>
        <v>24.542956697694351</v>
      </c>
      <c r="AR165" s="10">
        <f t="shared" si="491"/>
        <v>43.506258076956399</v>
      </c>
      <c r="AS165" s="10">
        <f t="shared" si="491"/>
        <v>67.894164314535772</v>
      </c>
    </row>
    <row r="166" spans="1:46">
      <c r="A166" s="185" t="s">
        <v>16</v>
      </c>
      <c r="B166" s="185" t="s">
        <v>131</v>
      </c>
      <c r="C166" s="185" t="s">
        <v>63</v>
      </c>
      <c r="D166" s="185" t="s">
        <v>86</v>
      </c>
      <c r="E166" s="298">
        <f t="shared" si="486"/>
        <v>0.52719357125417843</v>
      </c>
      <c r="F166" s="50">
        <f t="shared" si="463"/>
        <v>0.80138751043622602</v>
      </c>
      <c r="G166" s="50">
        <f t="shared" si="464"/>
        <v>1.5745685843146777</v>
      </c>
      <c r="H166" s="50">
        <f t="shared" si="465"/>
        <v>2.5244712126531619</v>
      </c>
      <c r="I166" s="50">
        <f t="shared" si="466"/>
        <v>2.5883460790363708</v>
      </c>
      <c r="J166" s="50">
        <f t="shared" si="467"/>
        <v>7.3753663797735012</v>
      </c>
      <c r="K166" s="50">
        <f t="shared" si="468"/>
        <v>17.391930819015233</v>
      </c>
      <c r="L166" s="50">
        <f t="shared" si="469"/>
        <v>30.911795875353981</v>
      </c>
      <c r="M166" s="50">
        <f t="shared" si="470"/>
        <v>43.409504928636082</v>
      </c>
      <c r="N166" s="185" t="str">
        <f t="shared" si="471"/>
        <v>BRT</v>
      </c>
      <c r="O166" s="10">
        <f>O154*O144</f>
        <v>0.80138751043622602</v>
      </c>
      <c r="P166" s="10">
        <f t="shared" ref="P166:S166" si="493">P154*P144</f>
        <v>1.5745685843146777</v>
      </c>
      <c r="Q166" s="10">
        <f t="shared" si="493"/>
        <v>2.5244712126531619</v>
      </c>
      <c r="R166" s="10">
        <f t="shared" si="493"/>
        <v>2.5883460790363708</v>
      </c>
      <c r="S166" s="10">
        <f t="shared" si="493"/>
        <v>7.3753663797735012</v>
      </c>
      <c r="T166" s="306">
        <f t="shared" si="488"/>
        <v>14.09836487931115</v>
      </c>
      <c r="U166" s="306">
        <f t="shared" si="488"/>
        <v>26.241104188734155</v>
      </c>
      <c r="V166" s="306">
        <f t="shared" si="488"/>
        <v>37.335422661494668</v>
      </c>
      <c r="X166" s="10">
        <f t="shared" si="477"/>
        <v>0.80138751043622602</v>
      </c>
      <c r="Y166" s="10">
        <f t="shared" si="478"/>
        <v>1.5745685843146777</v>
      </c>
      <c r="Z166" s="10">
        <f t="shared" si="479"/>
        <v>2.5244712126531619</v>
      </c>
      <c r="AA166" s="10">
        <f t="shared" si="480"/>
        <v>2.5883460790363708</v>
      </c>
      <c r="AB166" s="10">
        <f t="shared" si="481"/>
        <v>7.3753663797735012</v>
      </c>
      <c r="AC166" s="310">
        <f t="array" ref="AC166">T166+INDEX($AI$161:$AS$168,MATCH($C166,$C$161:$C$168,0),MATCH(AC$160&amp;$D$3,$AI$160:$AS$160&amp;$AI$159:$AS$159,0))</f>
        <v>17.391930819015233</v>
      </c>
      <c r="AD166" s="310">
        <f t="array" ref="AD166">U166+INDEX($AI$161:$AS$168,MATCH($C166,$C$161:$C$168,0),MATCH(AD$160&amp;$D$3,$AI$160:$AS$160&amp;$AI$159:$AS$159,0))</f>
        <v>30.911795875353981</v>
      </c>
      <c r="AE166" s="310">
        <f t="array" ref="AE166">V166+INDEX($AI$161:$AS$168,MATCH($C166,$C$161:$C$168,0),MATCH(AE$160&amp;$D$3,$AI$160:$AS$160&amp;$AI$159:$AS$159,0))</f>
        <v>43.409504928636082</v>
      </c>
      <c r="AI166" s="10">
        <f t="shared" si="489"/>
        <v>3.2935659397040826</v>
      </c>
      <c r="AJ166" s="10">
        <f t="shared" si="489"/>
        <v>4.6706916866198247</v>
      </c>
      <c r="AK166" s="10">
        <f t="shared" si="489"/>
        <v>6.0740822671414154</v>
      </c>
      <c r="AL166" s="10"/>
      <c r="AM166" s="10">
        <f t="shared" si="490"/>
        <v>1.097855313234696</v>
      </c>
      <c r="AN166" s="10">
        <f t="shared" si="490"/>
        <v>3.1137944577465504</v>
      </c>
      <c r="AO166" s="10">
        <f t="shared" si="490"/>
        <v>6.0740822671414154</v>
      </c>
      <c r="AP166" s="10"/>
      <c r="AQ166" s="10">
        <f t="shared" si="491"/>
        <v>3.2935659397040826</v>
      </c>
      <c r="AR166" s="10">
        <f t="shared" si="491"/>
        <v>5.8383646082747829</v>
      </c>
      <c r="AS166" s="10">
        <f t="shared" si="491"/>
        <v>9.1111234007121258</v>
      </c>
    </row>
    <row r="167" spans="1:46">
      <c r="A167" s="185" t="s">
        <v>16</v>
      </c>
      <c r="B167" s="185" t="s">
        <v>132</v>
      </c>
      <c r="C167" s="185" t="s">
        <v>85</v>
      </c>
      <c r="D167" s="185" t="str">
        <f>D166</f>
        <v>billion</v>
      </c>
      <c r="E167" s="298">
        <f t="shared" ref="E167:E168" si="494">E155</f>
        <v>14.550109199356424</v>
      </c>
      <c r="F167" s="50">
        <f t="shared" si="463"/>
        <v>12.081299629763897</v>
      </c>
      <c r="G167" s="50">
        <f t="shared" si="464"/>
        <v>8.7407589720252883</v>
      </c>
      <c r="H167" s="50">
        <f t="shared" si="465"/>
        <v>8.9443497159045364</v>
      </c>
      <c r="I167" s="50">
        <f t="shared" si="466"/>
        <v>9.1859778499172613</v>
      </c>
      <c r="J167" s="50">
        <f t="shared" si="467"/>
        <v>9.2194957565925577</v>
      </c>
      <c r="K167" s="50">
        <f t="shared" si="468"/>
        <v>11.420776858142354</v>
      </c>
      <c r="L167" s="50">
        <f t="shared" si="469"/>
        <v>11.591737691239533</v>
      </c>
      <c r="M167" s="50">
        <f t="shared" si="470"/>
        <v>11.540605358499837</v>
      </c>
      <c r="N167" s="185" t="str">
        <f t="shared" si="471"/>
        <v>Metro Rail</v>
      </c>
      <c r="O167" s="10">
        <f>O155</f>
        <v>12.081299629763897</v>
      </c>
      <c r="P167" s="10">
        <f t="shared" ref="P167:S167" si="495">P155</f>
        <v>8.7407589720252883</v>
      </c>
      <c r="Q167" s="10">
        <f t="shared" si="495"/>
        <v>8.9443497159045364</v>
      </c>
      <c r="R167" s="10">
        <f t="shared" si="495"/>
        <v>9.1859778499172613</v>
      </c>
      <c r="S167" s="10">
        <f t="shared" si="495"/>
        <v>9.2194957565925577</v>
      </c>
      <c r="T167" s="306">
        <f t="shared" ref="T167:V168" si="496">T155</f>
        <v>9.2579875706060708</v>
      </c>
      <c r="U167" s="306">
        <f t="shared" si="496"/>
        <v>8.5246298421360969</v>
      </c>
      <c r="V167" s="306">
        <f t="shared" si="496"/>
        <v>7.5519315928949311</v>
      </c>
      <c r="X167" s="10">
        <f t="shared" si="477"/>
        <v>12.081299629763897</v>
      </c>
      <c r="Y167" s="10">
        <f t="shared" si="478"/>
        <v>8.7407589720252883</v>
      </c>
      <c r="Z167" s="10">
        <f t="shared" si="479"/>
        <v>8.9443497159045364</v>
      </c>
      <c r="AA167" s="10">
        <f t="shared" si="480"/>
        <v>9.1859778499172613</v>
      </c>
      <c r="AB167" s="10">
        <f t="shared" si="481"/>
        <v>9.2194957565925577</v>
      </c>
      <c r="AC167" s="310">
        <f t="array" ref="AC167">T167+INDEX($AI$161:$AS$168,MATCH($C167,$C$161:$C$168,0),MATCH(AC$160&amp;$D$3,$AI$160:$AS$160&amp;$AI$159:$AS$159,0))</f>
        <v>11.420776858142354</v>
      </c>
      <c r="AD167" s="310">
        <f t="array" ref="AD167">U167+INDEX($AI$161:$AS$168,MATCH($C167,$C$161:$C$168,0),MATCH(AD$160&amp;$D$3,$AI$160:$AS$160&amp;$AI$159:$AS$159,0))</f>
        <v>11.591737691239533</v>
      </c>
      <c r="AE167" s="310">
        <f t="array" ref="AE167">V167+INDEX($AI$161:$AS$168,MATCH($C167,$C$161:$C$168,0),MATCH(AE$160&amp;$D$3,$AI$160:$AS$160&amp;$AI$159:$AS$159,0))</f>
        <v>11.540605358499837</v>
      </c>
      <c r="AI167" s="10">
        <f t="shared" si="489"/>
        <v>2.162789287536282</v>
      </c>
      <c r="AJ167" s="10">
        <f t="shared" si="489"/>
        <v>3.0671078491034365</v>
      </c>
      <c r="AK167" s="10">
        <f t="shared" si="489"/>
        <v>3.9886737656049065</v>
      </c>
      <c r="AL167" s="10"/>
      <c r="AM167" s="10">
        <f t="shared" si="490"/>
        <v>0.72092976251209517</v>
      </c>
      <c r="AN167" s="10">
        <f t="shared" si="490"/>
        <v>2.0447385660689577</v>
      </c>
      <c r="AO167" s="10">
        <f t="shared" si="490"/>
        <v>3.9886737656049065</v>
      </c>
      <c r="AP167" s="10"/>
      <c r="AQ167" s="10">
        <f t="shared" si="491"/>
        <v>2.162789287536282</v>
      </c>
      <c r="AR167" s="10">
        <f t="shared" si="491"/>
        <v>3.8338848113792965</v>
      </c>
      <c r="AS167" s="10">
        <f t="shared" si="491"/>
        <v>5.9830106484073617</v>
      </c>
    </row>
    <row r="168" spans="1:46">
      <c r="A168" s="185" t="s">
        <v>16</v>
      </c>
      <c r="B168" s="185" t="s">
        <v>133</v>
      </c>
      <c r="C168" s="185" t="s">
        <v>82</v>
      </c>
      <c r="D168" s="185" t="s">
        <v>86</v>
      </c>
      <c r="E168" s="298">
        <f t="shared" si="494"/>
        <v>0.53459848266953358</v>
      </c>
      <c r="F168" s="50">
        <f t="shared" si="463"/>
        <v>0.60923770891438467</v>
      </c>
      <c r="G168" s="50">
        <f t="shared" si="464"/>
        <v>0.64854136839212595</v>
      </c>
      <c r="H168" s="50">
        <f t="shared" si="465"/>
        <v>0.6995709084876961</v>
      </c>
      <c r="I168" s="50">
        <f t="shared" si="466"/>
        <v>0.67889467519440883</v>
      </c>
      <c r="J168" s="50">
        <f t="shared" si="467"/>
        <v>0.6319238548513697</v>
      </c>
      <c r="K168" s="50">
        <f t="shared" si="468"/>
        <v>1.0556990716586507</v>
      </c>
      <c r="L168" s="50">
        <f t="shared" si="469"/>
        <v>1.4163585169145128</v>
      </c>
      <c r="M168" s="50">
        <f t="shared" si="470"/>
        <v>1.7361470871292777</v>
      </c>
      <c r="N168" s="185" t="str">
        <f t="shared" si="471"/>
        <v>Gautrain</v>
      </c>
      <c r="O168" s="10">
        <f>O156</f>
        <v>0.60923770891438467</v>
      </c>
      <c r="P168" s="10">
        <f t="shared" ref="P168:S168" si="497">P156</f>
        <v>0.64854136839212595</v>
      </c>
      <c r="Q168" s="10">
        <f t="shared" si="497"/>
        <v>0.6995709084876961</v>
      </c>
      <c r="R168" s="10">
        <f t="shared" si="497"/>
        <v>0.67889467519440883</v>
      </c>
      <c r="S168" s="10">
        <f t="shared" si="497"/>
        <v>0.6319238548513697</v>
      </c>
      <c r="T168" s="306">
        <f t="shared" si="496"/>
        <v>0.85577793919930323</v>
      </c>
      <c r="U168" s="306">
        <f t="shared" si="496"/>
        <v>1.1328451491993392</v>
      </c>
      <c r="V168" s="306">
        <f t="shared" si="496"/>
        <v>1.3674471953617373</v>
      </c>
      <c r="X168" s="10">
        <f t="shared" si="477"/>
        <v>0.60923770891438467</v>
      </c>
      <c r="Y168" s="10">
        <f t="shared" si="478"/>
        <v>0.64854136839212595</v>
      </c>
      <c r="Z168" s="10">
        <f t="shared" si="479"/>
        <v>0.6995709084876961</v>
      </c>
      <c r="AA168" s="10">
        <f t="shared" si="480"/>
        <v>0.67889467519440883</v>
      </c>
      <c r="AB168" s="10">
        <f t="shared" si="481"/>
        <v>0.6319238548513697</v>
      </c>
      <c r="AC168" s="310">
        <f t="array" ref="AC168">T168+INDEX($AI$161:$AS$168,MATCH($C168,$C$161:$C$168,0),MATCH(AC$160&amp;$D$3,$AI$160:$AS$160&amp;$AI$159:$AS$159,0))</f>
        <v>1.0556990716586507</v>
      </c>
      <c r="AD168" s="310">
        <f t="array" ref="AD168">U168+INDEX($AI$161:$AS$168,MATCH($C168,$C$161:$C$168,0),MATCH(AD$160&amp;$D$3,$AI$160:$AS$160&amp;$AI$159:$AS$159,0))</f>
        <v>1.4163585169145128</v>
      </c>
      <c r="AE168" s="310">
        <f t="array" ref="AE168">V168+INDEX($AI$161:$AS$168,MATCH($C168,$C$161:$C$168,0),MATCH(AE$160&amp;$D$3,$AI$160:$AS$160&amp;$AI$159:$AS$159,0))</f>
        <v>1.7361470871292777</v>
      </c>
      <c r="AI168" s="10">
        <f t="shared" si="489"/>
        <v>0.19992113245934748</v>
      </c>
      <c r="AJ168" s="10">
        <f t="shared" si="489"/>
        <v>0.28351336771517366</v>
      </c>
      <c r="AK168" s="10">
        <f t="shared" si="489"/>
        <v>0.36869989176754031</v>
      </c>
      <c r="AL168" s="10"/>
      <c r="AM168" s="10">
        <f t="shared" si="490"/>
        <v>6.664037748644927E-2</v>
      </c>
      <c r="AN168" s="10">
        <f t="shared" si="490"/>
        <v>0.18900891181011578</v>
      </c>
      <c r="AO168" s="10">
        <f t="shared" si="490"/>
        <v>0.36869989176754031</v>
      </c>
      <c r="AP168" s="10"/>
      <c r="AQ168" s="10">
        <f t="shared" si="491"/>
        <v>0.19992113245934748</v>
      </c>
      <c r="AR168" s="10">
        <f t="shared" si="491"/>
        <v>0.35439170964396716</v>
      </c>
      <c r="AS168" s="10">
        <f t="shared" si="491"/>
        <v>0.55304983765131055</v>
      </c>
    </row>
    <row r="169" spans="1:46">
      <c r="A169" s="185" t="s">
        <v>16</v>
      </c>
      <c r="C169" s="5" t="s">
        <v>5</v>
      </c>
      <c r="E169" s="10">
        <f t="shared" ref="E169:M169" si="498">SUM(E161:E168)</f>
        <v>241.03539987594112</v>
      </c>
      <c r="F169" s="10">
        <f t="shared" si="498"/>
        <v>267.14618256460113</v>
      </c>
      <c r="G169" s="10">
        <f t="shared" si="498"/>
        <v>261.51927659910552</v>
      </c>
      <c r="H169" s="10">
        <f t="shared" si="498"/>
        <v>272.07108459408119</v>
      </c>
      <c r="I169" s="10">
        <f t="shared" si="498"/>
        <v>271.89863587689945</v>
      </c>
      <c r="J169" s="10">
        <f t="shared" si="498"/>
        <v>271.93490928806898</v>
      </c>
      <c r="K169" s="10">
        <f t="shared" si="498"/>
        <v>328.70653219645305</v>
      </c>
      <c r="L169" s="10">
        <f t="shared" si="498"/>
        <v>405.58448177682169</v>
      </c>
      <c r="M169" s="10">
        <f t="shared" si="498"/>
        <v>479.33490807523719</v>
      </c>
      <c r="N169" s="39"/>
      <c r="O169" s="10">
        <f>SUM(O161:O168)</f>
        <v>267.14618256460113</v>
      </c>
      <c r="P169" s="10">
        <f t="shared" ref="P169:S169" si="499">SUM(P161:P168)</f>
        <v>261.51927659910552</v>
      </c>
      <c r="Q169" s="10">
        <f t="shared" si="499"/>
        <v>272.07108459408119</v>
      </c>
      <c r="R169" s="10">
        <f t="shared" si="499"/>
        <v>271.89863587689945</v>
      </c>
      <c r="S169" s="10">
        <f t="shared" si="499"/>
        <v>271.93490928806898</v>
      </c>
      <c r="T169" s="10">
        <f>SUM(T161:T168)</f>
        <v>328.70653219645305</v>
      </c>
      <c r="U169" s="10">
        <f>SUM(U161:U168)</f>
        <v>405.58448177682175</v>
      </c>
      <c r="V169" s="10">
        <f>SUM(V161:V168)</f>
        <v>479.33490807523725</v>
      </c>
      <c r="W169" s="281"/>
      <c r="X169" s="10">
        <f>SUM(X161:X168)</f>
        <v>267.14618256460113</v>
      </c>
      <c r="Y169" s="10">
        <f t="shared" ref="Y169:AB169" si="500">SUM(Y161:Y168)</f>
        <v>261.51927659910552</v>
      </c>
      <c r="Z169" s="10">
        <f t="shared" si="500"/>
        <v>272.07108459408119</v>
      </c>
      <c r="AA169" s="10">
        <f t="shared" si="500"/>
        <v>271.89863587689945</v>
      </c>
      <c r="AB169" s="10">
        <f t="shared" si="500"/>
        <v>271.93490928806898</v>
      </c>
      <c r="AC169" s="10">
        <f>SUM(AC161:AC168)</f>
        <v>328.70653219645305</v>
      </c>
      <c r="AD169" s="10">
        <f>SUM(AD161:AD168)</f>
        <v>405.58448177682169</v>
      </c>
      <c r="AE169" s="10">
        <f>SUM(AE161:AE168)</f>
        <v>479.33490807523719</v>
      </c>
      <c r="AQ169" s="185" t="s">
        <v>622</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1">H4</f>
        <v>2019</v>
      </c>
      <c r="I171" s="280">
        <f t="shared" si="501"/>
        <v>2020</v>
      </c>
      <c r="J171" s="280">
        <f t="shared" si="501"/>
        <v>2021</v>
      </c>
      <c r="K171" s="250">
        <v>2030</v>
      </c>
      <c r="L171" s="250">
        <v>2040</v>
      </c>
      <c r="M171" s="250">
        <v>2050</v>
      </c>
      <c r="N171" s="250"/>
      <c r="O171" s="297">
        <f>O160</f>
        <v>2015</v>
      </c>
      <c r="P171" s="297">
        <f t="shared" ref="P171:V171" si="502">P160</f>
        <v>2017</v>
      </c>
      <c r="Q171" s="297">
        <f t="shared" si="502"/>
        <v>2019</v>
      </c>
      <c r="R171" s="297">
        <f t="shared" si="502"/>
        <v>2020</v>
      </c>
      <c r="S171" s="297">
        <f t="shared" si="502"/>
        <v>2021</v>
      </c>
      <c r="T171" s="297">
        <f t="shared" si="502"/>
        <v>2030</v>
      </c>
      <c r="U171" s="297">
        <f t="shared" si="502"/>
        <v>2040</v>
      </c>
      <c r="V171" s="297">
        <f t="shared" si="502"/>
        <v>2050</v>
      </c>
      <c r="W171" s="281"/>
      <c r="X171" s="297">
        <f>X160</f>
        <v>2015</v>
      </c>
      <c r="Y171" s="297">
        <f t="shared" ref="Y171:AE171" si="503">Y160</f>
        <v>2017</v>
      </c>
      <c r="Z171" s="297">
        <f t="shared" si="503"/>
        <v>2019</v>
      </c>
      <c r="AA171" s="297">
        <f t="shared" si="503"/>
        <v>2020</v>
      </c>
      <c r="AB171" s="297">
        <f t="shared" si="503"/>
        <v>2021</v>
      </c>
      <c r="AC171" s="297">
        <f t="shared" si="503"/>
        <v>2030</v>
      </c>
      <c r="AD171" s="297">
        <f t="shared" si="503"/>
        <v>2040</v>
      </c>
      <c r="AE171" s="297">
        <f t="shared" si="503"/>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4">B161</f>
        <v>TPPRCAR</v>
      </c>
      <c r="C172" s="185" t="str">
        <f t="shared" si="504"/>
        <v>Car</v>
      </c>
      <c r="E172" s="240">
        <f t="shared" ref="E172:G179" si="505">E161/E$169</f>
        <v>0.44675182449662765</v>
      </c>
      <c r="F172" s="240">
        <f>F161/F$169</f>
        <v>0.41955686634240513</v>
      </c>
      <c r="G172" s="240">
        <f t="shared" si="505"/>
        <v>0.43640403343598938</v>
      </c>
      <c r="H172" s="240">
        <f>H161/H$169</f>
        <v>0.44035588324769676</v>
      </c>
      <c r="I172" s="240">
        <f t="shared" ref="I172:J172" si="506">I161/I$169</f>
        <v>0.42886906673246239</v>
      </c>
      <c r="J172" s="240">
        <f t="shared" si="506"/>
        <v>0.41238886008600933</v>
      </c>
      <c r="K172" s="240">
        <f t="shared" ref="K172:M179" si="507">K161/K$169</f>
        <v>0.37611852109061783</v>
      </c>
      <c r="L172" s="240">
        <f t="shared" si="507"/>
        <v>0.43228141270942755</v>
      </c>
      <c r="M172" s="240">
        <f t="shared" si="507"/>
        <v>0.47567278359124637</v>
      </c>
      <c r="N172" s="40" t="str">
        <f>C172</f>
        <v>Car</v>
      </c>
      <c r="O172" s="240">
        <f t="shared" ref="O172:O179" si="508">O161/O$169</f>
        <v>0.41955686634240513</v>
      </c>
      <c r="P172" s="240">
        <f t="shared" ref="P172:S172" si="509">P161/P$169</f>
        <v>0.43640403343598938</v>
      </c>
      <c r="Q172" s="240">
        <f t="shared" si="509"/>
        <v>0.44035588324769676</v>
      </c>
      <c r="R172" s="240">
        <f t="shared" si="509"/>
        <v>0.42886906673246239</v>
      </c>
      <c r="S172" s="240">
        <f t="shared" si="509"/>
        <v>0.41238886008600933</v>
      </c>
      <c r="T172" s="307">
        <f t="shared" ref="T172:V179" si="510">T161/T$169</f>
        <v>0.47014815136327232</v>
      </c>
      <c r="U172" s="307">
        <f t="shared" si="510"/>
        <v>0.54035176588678435</v>
      </c>
      <c r="V172" s="307">
        <f t="shared" si="510"/>
        <v>0.59459097948905792</v>
      </c>
      <c r="W172" s="281"/>
      <c r="X172" s="240">
        <f>O172</f>
        <v>0.41955686634240513</v>
      </c>
      <c r="Y172" s="240">
        <f t="shared" ref="Y172:AB172" si="511">P172</f>
        <v>0.43640403343598938</v>
      </c>
      <c r="Z172" s="240">
        <f t="shared" si="511"/>
        <v>0.44035588324769676</v>
      </c>
      <c r="AA172" s="240">
        <f t="shared" si="511"/>
        <v>0.42886906673246239</v>
      </c>
      <c r="AB172" s="240">
        <f t="shared" si="511"/>
        <v>0.41238886008600933</v>
      </c>
      <c r="AC172" s="240">
        <f t="shared" ref="AC172:AE179" si="512">AC161/AC$169</f>
        <v>0.37611852109061783</v>
      </c>
      <c r="AD172" s="240">
        <f t="shared" si="512"/>
        <v>0.43228141270942755</v>
      </c>
      <c r="AE172" s="240">
        <f t="shared" si="512"/>
        <v>0.47567278359124637</v>
      </c>
      <c r="AI172" s="190"/>
      <c r="AJ172" s="190"/>
      <c r="AK172" s="190"/>
      <c r="AM172" s="190"/>
      <c r="AN172" s="190"/>
      <c r="AO172" s="190"/>
      <c r="AQ172" s="233"/>
      <c r="AR172" s="233"/>
      <c r="AS172" s="233"/>
    </row>
    <row r="173" spans="1:46">
      <c r="A173" s="185" t="s">
        <v>16</v>
      </c>
      <c r="B173" s="185" t="str">
        <f t="shared" si="504"/>
        <v>TPPRSUV</v>
      </c>
      <c r="C173" s="185" t="str">
        <f t="shared" si="504"/>
        <v>SUV</v>
      </c>
      <c r="E173" s="240">
        <f t="shared" si="505"/>
        <v>5.7292530208707407E-2</v>
      </c>
      <c r="F173" s="240">
        <f t="shared" si="505"/>
        <v>5.3804983261740005E-2</v>
      </c>
      <c r="G173" s="240">
        <f t="shared" si="505"/>
        <v>5.5490663759910241E-2</v>
      </c>
      <c r="H173" s="240">
        <f t="shared" ref="H173:J173" si="513">H162/H$169</f>
        <v>5.5993158586561023E-2</v>
      </c>
      <c r="I173" s="240">
        <f t="shared" si="513"/>
        <v>5.4532560095066671E-2</v>
      </c>
      <c r="J173" s="240">
        <f t="shared" si="513"/>
        <v>5.243703041237345E-2</v>
      </c>
      <c r="K173" s="240">
        <f t="shared" si="507"/>
        <v>4.7825099652236594E-2</v>
      </c>
      <c r="L173" s="240">
        <f t="shared" si="507"/>
        <v>5.4966454671497141E-2</v>
      </c>
      <c r="M173" s="240">
        <f t="shared" si="507"/>
        <v>6.0483855490932374E-2</v>
      </c>
      <c r="N173" s="40"/>
      <c r="O173" s="240">
        <f t="shared" si="508"/>
        <v>5.3804983261740005E-2</v>
      </c>
      <c r="P173" s="240">
        <f t="shared" ref="P173:S173" si="514">P162/P$169</f>
        <v>5.5490663759910241E-2</v>
      </c>
      <c r="Q173" s="240">
        <f t="shared" si="514"/>
        <v>5.5993158586561023E-2</v>
      </c>
      <c r="R173" s="240">
        <f t="shared" si="514"/>
        <v>5.4532560095066671E-2</v>
      </c>
      <c r="S173" s="240">
        <f t="shared" si="514"/>
        <v>5.243703041237345E-2</v>
      </c>
      <c r="T173" s="307">
        <f t="shared" si="510"/>
        <v>5.9781374565295739E-2</v>
      </c>
      <c r="U173" s="307">
        <f t="shared" si="510"/>
        <v>6.8708068339371417E-2</v>
      </c>
      <c r="V173" s="307">
        <f t="shared" si="510"/>
        <v>7.5604819363665449E-2</v>
      </c>
      <c r="W173" s="281"/>
      <c r="X173" s="240">
        <f t="shared" ref="X173:X182" si="515">O173</f>
        <v>5.3804983261740005E-2</v>
      </c>
      <c r="Y173" s="240">
        <f t="shared" ref="Y173:Y182" si="516">P173</f>
        <v>5.5490663759910241E-2</v>
      </c>
      <c r="Z173" s="240">
        <f t="shared" ref="Z173:Z182" si="517">Q173</f>
        <v>5.5993158586561023E-2</v>
      </c>
      <c r="AA173" s="240">
        <f t="shared" ref="AA173:AA182" si="518">R173</f>
        <v>5.4532560095066671E-2</v>
      </c>
      <c r="AB173" s="240">
        <f t="shared" ref="AB173:AB182" si="519">S173</f>
        <v>5.243703041237345E-2</v>
      </c>
      <c r="AC173" s="307">
        <f t="shared" si="512"/>
        <v>4.7825099652236594E-2</v>
      </c>
      <c r="AD173" s="307">
        <f t="shared" si="512"/>
        <v>5.4966454671497141E-2</v>
      </c>
      <c r="AE173" s="307">
        <f t="shared" si="512"/>
        <v>6.0483855490932374E-2</v>
      </c>
      <c r="AI173" s="190"/>
      <c r="AJ173" s="190"/>
      <c r="AK173" s="190"/>
      <c r="AM173" s="190"/>
      <c r="AN173" s="190"/>
      <c r="AO173" s="190"/>
      <c r="AQ173" s="233"/>
      <c r="AR173" s="233"/>
      <c r="AS173" s="233"/>
    </row>
    <row r="174" spans="1:46">
      <c r="A174" s="185" t="s">
        <v>16</v>
      </c>
      <c r="B174" s="185" t="str">
        <f t="shared" si="504"/>
        <v>TPPRMOT</v>
      </c>
      <c r="C174" s="185" t="str">
        <f t="shared" si="504"/>
        <v>Motorbike</v>
      </c>
      <c r="E174" s="240">
        <f t="shared" si="505"/>
        <v>1.9530148301000094E-2</v>
      </c>
      <c r="F174" s="240">
        <f t="shared" si="505"/>
        <v>1.4751094392885574E-2</v>
      </c>
      <c r="G174" s="240">
        <f t="shared" si="505"/>
        <v>1.5213238057605142E-2</v>
      </c>
      <c r="H174" s="240">
        <f t="shared" ref="H174:J174" si="520">H163/H$169</f>
        <v>1.5351001293843024E-2</v>
      </c>
      <c r="I174" s="240">
        <f t="shared" si="520"/>
        <v>1.4950565778171002E-2</v>
      </c>
      <c r="J174" s="240">
        <f t="shared" si="520"/>
        <v>1.4376058469022148E-2</v>
      </c>
      <c r="K174" s="240">
        <f t="shared" si="507"/>
        <v>1.6389572966862928E-2</v>
      </c>
      <c r="L174" s="240">
        <f t="shared" si="507"/>
        <v>1.8836902089468737E-2</v>
      </c>
      <c r="M174" s="240">
        <f t="shared" si="507"/>
        <v>2.0727705119156392E-2</v>
      </c>
      <c r="N174" s="40"/>
      <c r="O174" s="240">
        <f t="shared" si="508"/>
        <v>1.4751094392885574E-2</v>
      </c>
      <c r="P174" s="240">
        <f t="shared" ref="P174:S174" si="521">P163/P$169</f>
        <v>1.5213238057605142E-2</v>
      </c>
      <c r="Q174" s="240">
        <f t="shared" si="521"/>
        <v>1.5351001293843024E-2</v>
      </c>
      <c r="R174" s="240">
        <f t="shared" si="521"/>
        <v>1.4950565778171002E-2</v>
      </c>
      <c r="S174" s="240">
        <f t="shared" si="521"/>
        <v>1.4376058469022148E-2</v>
      </c>
      <c r="T174" s="307">
        <f t="shared" si="510"/>
        <v>1.6389572966862928E-2</v>
      </c>
      <c r="U174" s="307">
        <f t="shared" si="510"/>
        <v>1.8836902089468737E-2</v>
      </c>
      <c r="V174" s="307">
        <f t="shared" si="510"/>
        <v>2.0727705119156389E-2</v>
      </c>
      <c r="W174" s="281"/>
      <c r="X174" s="240">
        <f t="shared" si="515"/>
        <v>1.4751094392885574E-2</v>
      </c>
      <c r="Y174" s="240">
        <f t="shared" si="516"/>
        <v>1.5213238057605142E-2</v>
      </c>
      <c r="Z174" s="240">
        <f t="shared" si="517"/>
        <v>1.5351001293843024E-2</v>
      </c>
      <c r="AA174" s="240">
        <f t="shared" si="518"/>
        <v>1.4950565778171002E-2</v>
      </c>
      <c r="AB174" s="240">
        <f t="shared" si="519"/>
        <v>1.4376058469022148E-2</v>
      </c>
      <c r="AC174" s="307">
        <f t="shared" si="512"/>
        <v>1.6389572966862928E-2</v>
      </c>
      <c r="AD174" s="307">
        <f t="shared" si="512"/>
        <v>1.8836902089468737E-2</v>
      </c>
      <c r="AE174" s="307">
        <f t="shared" si="512"/>
        <v>2.0727705119156392E-2</v>
      </c>
      <c r="AI174" s="190"/>
      <c r="AJ174" s="190"/>
      <c r="AK174" s="190"/>
      <c r="AM174" s="190"/>
      <c r="AN174" s="190"/>
      <c r="AO174" s="190"/>
    </row>
    <row r="175" spans="1:46">
      <c r="A175" s="185" t="s">
        <v>16</v>
      </c>
      <c r="B175" s="185" t="str">
        <f t="shared" si="504"/>
        <v>TPPUBUS</v>
      </c>
      <c r="C175" s="185" t="str">
        <f t="shared" si="504"/>
        <v>Bus</v>
      </c>
      <c r="E175" s="240">
        <f t="shared" si="505"/>
        <v>6.4097585876977406E-2</v>
      </c>
      <c r="F175" s="240">
        <f t="shared" si="505"/>
        <v>0.10329840998487096</v>
      </c>
      <c r="G175" s="240">
        <f t="shared" si="505"/>
        <v>7.1689914603897592E-2</v>
      </c>
      <c r="H175" s="240">
        <f t="shared" ref="H175:J175" si="522">H164/H$169</f>
        <v>7.0514593742862036E-2</v>
      </c>
      <c r="I175" s="240">
        <f t="shared" si="522"/>
        <v>7.2465449390574518E-2</v>
      </c>
      <c r="J175" s="240">
        <f t="shared" si="522"/>
        <v>7.2720160755601906E-2</v>
      </c>
      <c r="K175" s="240">
        <f t="shared" si="507"/>
        <v>7.4524648489640674E-2</v>
      </c>
      <c r="L175" s="240">
        <f t="shared" si="507"/>
        <v>6.1302733422621783E-2</v>
      </c>
      <c r="M175" s="240">
        <f t="shared" si="507"/>
        <v>5.1641893384377018E-2</v>
      </c>
      <c r="N175" s="40"/>
      <c r="O175" s="240">
        <f t="shared" si="508"/>
        <v>0.10329840998487096</v>
      </c>
      <c r="P175" s="240">
        <f t="shared" ref="P175:S175" si="523">P164/P$169</f>
        <v>7.1689914603897592E-2</v>
      </c>
      <c r="Q175" s="240">
        <f t="shared" si="523"/>
        <v>7.0514593742862036E-2</v>
      </c>
      <c r="R175" s="240">
        <f t="shared" si="523"/>
        <v>7.2465449390574518E-2</v>
      </c>
      <c r="S175" s="240">
        <f t="shared" si="523"/>
        <v>7.2720160755601906E-2</v>
      </c>
      <c r="T175" s="307">
        <f t="shared" si="510"/>
        <v>6.041167584225994E-2</v>
      </c>
      <c r="U175" s="307">
        <f t="shared" si="510"/>
        <v>4.5082378902857517E-2</v>
      </c>
      <c r="V175" s="307">
        <f t="shared" si="510"/>
        <v>3.3793378601162397E-2</v>
      </c>
      <c r="W175" s="281"/>
      <c r="X175" s="240">
        <f t="shared" si="515"/>
        <v>0.10329840998487096</v>
      </c>
      <c r="Y175" s="240">
        <f t="shared" si="516"/>
        <v>7.1689914603897592E-2</v>
      </c>
      <c r="Z175" s="240">
        <f t="shared" si="517"/>
        <v>7.0514593742862036E-2</v>
      </c>
      <c r="AA175" s="240">
        <f t="shared" si="518"/>
        <v>7.2465449390574518E-2</v>
      </c>
      <c r="AB175" s="240">
        <f t="shared" si="519"/>
        <v>7.2720160755601906E-2</v>
      </c>
      <c r="AC175" s="307">
        <f t="shared" si="512"/>
        <v>7.4524648489640674E-2</v>
      </c>
      <c r="AD175" s="307">
        <f t="shared" si="512"/>
        <v>6.1302733422621783E-2</v>
      </c>
      <c r="AE175" s="307">
        <f t="shared" si="512"/>
        <v>5.1641893384377018E-2</v>
      </c>
      <c r="AG175" s="255">
        <f>T175</f>
        <v>6.041167584225994E-2</v>
      </c>
      <c r="AI175" s="308">
        <f>AG175/$AG$180</f>
        <v>0.13315895752978946</v>
      </c>
      <c r="AJ175" s="308">
        <f>AI175</f>
        <v>0.13315895752978946</v>
      </c>
      <c r="AK175" s="308">
        <f>AJ175</f>
        <v>0.13315895752978946</v>
      </c>
      <c r="AL175" s="309"/>
      <c r="AM175" s="308">
        <f>AI175</f>
        <v>0.13315895752978946</v>
      </c>
      <c r="AN175" s="308">
        <f t="shared" ref="AN175:AO179" si="524">AJ175</f>
        <v>0.13315895752978946</v>
      </c>
      <c r="AO175" s="308">
        <f t="shared" si="524"/>
        <v>0.13315895752978946</v>
      </c>
      <c r="AP175" s="309"/>
      <c r="AQ175" s="308">
        <f>AM175</f>
        <v>0.13315895752978946</v>
      </c>
      <c r="AR175" s="308">
        <f t="shared" ref="AR175:AS179" si="525">AN175</f>
        <v>0.13315895752978946</v>
      </c>
      <c r="AS175" s="308">
        <f t="shared" si="525"/>
        <v>0.13315895752978946</v>
      </c>
    </row>
    <row r="176" spans="1:46">
      <c r="A176" s="185" t="s">
        <v>16</v>
      </c>
      <c r="B176" s="185" t="str">
        <f t="shared" si="504"/>
        <v>TPPUMBT</v>
      </c>
      <c r="C176" s="185" t="str">
        <f t="shared" si="504"/>
        <v>Minibus</v>
      </c>
      <c r="E176" s="240">
        <f t="shared" si="505"/>
        <v>0.34755775179023396</v>
      </c>
      <c r="F176" s="240">
        <f t="shared" si="505"/>
        <v>0.35808474317512246</v>
      </c>
      <c r="G176" s="240">
        <f t="shared" si="505"/>
        <v>0.37927839955980958</v>
      </c>
      <c r="H176" s="240">
        <f t="shared" ref="H176:J176" si="526">H165/H$169</f>
        <v>0.37306031689635799</v>
      </c>
      <c r="I176" s="240">
        <f t="shared" si="526"/>
        <v>0.38338139778932334</v>
      </c>
      <c r="J176" s="240">
        <f t="shared" si="526"/>
        <v>0.38472895859213713</v>
      </c>
      <c r="K176" s="240">
        <f t="shared" si="507"/>
        <v>0.39427567410397729</v>
      </c>
      <c r="L176" s="240">
        <f t="shared" si="507"/>
        <v>0.32432459641833006</v>
      </c>
      <c r="M176" s="240">
        <f t="shared" si="507"/>
        <v>0.27321353054031888</v>
      </c>
      <c r="N176" s="40"/>
      <c r="O176" s="240">
        <f t="shared" si="508"/>
        <v>0.35808474317512246</v>
      </c>
      <c r="P176" s="240">
        <f t="shared" ref="P176:S176" si="527">P165/P$169</f>
        <v>0.37927839955980958</v>
      </c>
      <c r="Q176" s="240">
        <f t="shared" si="527"/>
        <v>0.37306031689635799</v>
      </c>
      <c r="R176" s="240">
        <f t="shared" si="527"/>
        <v>0.38338139778932334</v>
      </c>
      <c r="S176" s="240">
        <f t="shared" si="527"/>
        <v>0.38472895859213713</v>
      </c>
      <c r="T176" s="307">
        <f t="shared" si="510"/>
        <v>0.31961042016546981</v>
      </c>
      <c r="U176" s="307">
        <f t="shared" si="510"/>
        <v>0.23851015324957725</v>
      </c>
      <c r="V176" s="307">
        <f t="shared" si="510"/>
        <v>0.1787852394912848</v>
      </c>
      <c r="W176" s="281"/>
      <c r="X176" s="240">
        <f t="shared" si="515"/>
        <v>0.35808474317512246</v>
      </c>
      <c r="Y176" s="240">
        <f t="shared" si="516"/>
        <v>0.37927839955980958</v>
      </c>
      <c r="Z176" s="240">
        <f t="shared" si="517"/>
        <v>0.37306031689635799</v>
      </c>
      <c r="AA176" s="240">
        <f t="shared" si="518"/>
        <v>0.38338139778932334</v>
      </c>
      <c r="AB176" s="240">
        <f t="shared" si="519"/>
        <v>0.38472895859213713</v>
      </c>
      <c r="AC176" s="307">
        <f t="shared" si="512"/>
        <v>0.39427567410397729</v>
      </c>
      <c r="AD176" s="307">
        <f t="shared" si="512"/>
        <v>0.32432459641833006</v>
      </c>
      <c r="AE176" s="307">
        <f t="shared" si="512"/>
        <v>0.27321353054031888</v>
      </c>
      <c r="AG176" s="255">
        <f>T176</f>
        <v>0.31961042016546981</v>
      </c>
      <c r="AI176" s="308">
        <f>1-SUM(AI177:AI179,AI175)</f>
        <v>0.70448286314746711</v>
      </c>
      <c r="AJ176" s="308">
        <f t="shared" ref="AJ176:AK176" si="528">1-SUM(AJ177:AJ179,AJ175)</f>
        <v>0.70448286314746711</v>
      </c>
      <c r="AK176" s="308">
        <f t="shared" si="528"/>
        <v>0.70448286314746711</v>
      </c>
      <c r="AL176" s="309"/>
      <c r="AM176" s="308">
        <f t="shared" ref="AM176:AM179" si="529">AI176</f>
        <v>0.70448286314746711</v>
      </c>
      <c r="AN176" s="308">
        <f t="shared" si="524"/>
        <v>0.70448286314746711</v>
      </c>
      <c r="AO176" s="308">
        <f t="shared" si="524"/>
        <v>0.70448286314746711</v>
      </c>
      <c r="AP176" s="309"/>
      <c r="AQ176" s="308">
        <f t="shared" ref="AQ176:AQ178" si="530">AM176</f>
        <v>0.70448286314746711</v>
      </c>
      <c r="AR176" s="308">
        <f t="shared" si="525"/>
        <v>0.70448286314746711</v>
      </c>
      <c r="AS176" s="308">
        <f t="shared" si="525"/>
        <v>0.70448286314746711</v>
      </c>
    </row>
    <row r="177" spans="1:47">
      <c r="A177" s="185" t="s">
        <v>16</v>
      </c>
      <c r="B177" s="185" t="str">
        <f t="shared" si="504"/>
        <v>TPPUBRT</v>
      </c>
      <c r="C177" s="185" t="str">
        <f t="shared" si="504"/>
        <v>BRT</v>
      </c>
      <c r="E177" s="240">
        <f t="shared" si="505"/>
        <v>2.1872039191152856E-3</v>
      </c>
      <c r="F177" s="240">
        <f t="shared" si="505"/>
        <v>2.999808953820386E-3</v>
      </c>
      <c r="G177" s="240">
        <f t="shared" si="505"/>
        <v>6.0208509475513866E-3</v>
      </c>
      <c r="H177" s="240">
        <f t="shared" ref="H177:J177" si="531">H166/H$169</f>
        <v>9.2787192597830401E-3</v>
      </c>
      <c r="I177" s="240">
        <f t="shared" si="531"/>
        <v>9.5195257993432141E-3</v>
      </c>
      <c r="J177" s="240">
        <f t="shared" si="531"/>
        <v>2.7121807932208326E-2</v>
      </c>
      <c r="K177" s="240">
        <f t="shared" si="507"/>
        <v>5.2910207481428634E-2</v>
      </c>
      <c r="L177" s="240">
        <f t="shared" si="507"/>
        <v>7.6215430481789512E-2</v>
      </c>
      <c r="M177" s="240">
        <f t="shared" si="507"/>
        <v>9.0561951982479974E-2</v>
      </c>
      <c r="N177" s="40"/>
      <c r="O177" s="240">
        <f t="shared" si="508"/>
        <v>2.999808953820386E-3</v>
      </c>
      <c r="P177" s="240">
        <f t="shared" ref="P177:S177" si="532">P166/P$169</f>
        <v>6.0208509475513866E-3</v>
      </c>
      <c r="Q177" s="240">
        <f t="shared" si="532"/>
        <v>9.2787192597830401E-3</v>
      </c>
      <c r="R177" s="240">
        <f t="shared" si="532"/>
        <v>9.5195257993432141E-3</v>
      </c>
      <c r="S177" s="240">
        <f t="shared" si="532"/>
        <v>2.7121807932208326E-2</v>
      </c>
      <c r="T177" s="307">
        <f t="shared" si="510"/>
        <v>4.2890431124396375E-2</v>
      </c>
      <c r="U177" s="307">
        <f t="shared" si="510"/>
        <v>6.4699477834493854E-2</v>
      </c>
      <c r="V177" s="307">
        <f t="shared" si="510"/>
        <v>7.7890055642754141E-2</v>
      </c>
      <c r="W177" s="281"/>
      <c r="X177" s="240">
        <f t="shared" si="515"/>
        <v>2.999808953820386E-3</v>
      </c>
      <c r="Y177" s="240">
        <f t="shared" si="516"/>
        <v>6.0208509475513866E-3</v>
      </c>
      <c r="Z177" s="240">
        <f t="shared" si="517"/>
        <v>9.2787192597830401E-3</v>
      </c>
      <c r="AA177" s="240">
        <f t="shared" si="518"/>
        <v>9.5195257993432141E-3</v>
      </c>
      <c r="AB177" s="240">
        <f t="shared" si="519"/>
        <v>2.7121807932208326E-2</v>
      </c>
      <c r="AC177" s="307">
        <f t="shared" si="512"/>
        <v>5.2910207481428634E-2</v>
      </c>
      <c r="AD177" s="307">
        <f t="shared" si="512"/>
        <v>7.6215430481789512E-2</v>
      </c>
      <c r="AE177" s="307">
        <f t="shared" si="512"/>
        <v>9.0561951982479974E-2</v>
      </c>
      <c r="AG177" s="255">
        <f>T177</f>
        <v>4.2890431124396375E-2</v>
      </c>
      <c r="AI177" s="308">
        <f>AG177/$AG$180</f>
        <v>9.4538762861676048E-2</v>
      </c>
      <c r="AJ177" s="308">
        <f t="shared" ref="AJ177:AK177" si="533">AI177</f>
        <v>9.4538762861676048E-2</v>
      </c>
      <c r="AK177" s="308">
        <f t="shared" si="533"/>
        <v>9.4538762861676048E-2</v>
      </c>
      <c r="AL177" s="309"/>
      <c r="AM177" s="308">
        <f t="shared" si="529"/>
        <v>9.4538762861676048E-2</v>
      </c>
      <c r="AN177" s="308">
        <f t="shared" si="524"/>
        <v>9.4538762861676048E-2</v>
      </c>
      <c r="AO177" s="308">
        <f t="shared" si="524"/>
        <v>9.4538762861676048E-2</v>
      </c>
      <c r="AP177" s="309"/>
      <c r="AQ177" s="308">
        <f t="shared" si="530"/>
        <v>9.4538762861676048E-2</v>
      </c>
      <c r="AR177" s="308">
        <f t="shared" si="525"/>
        <v>9.4538762861676048E-2</v>
      </c>
      <c r="AS177" s="308">
        <f t="shared" si="525"/>
        <v>9.4538762861676048E-2</v>
      </c>
    </row>
    <row r="178" spans="1:47">
      <c r="A178" s="185" t="s">
        <v>16</v>
      </c>
      <c r="B178" s="185" t="str">
        <f t="shared" si="504"/>
        <v>TPPUMER</v>
      </c>
      <c r="C178" s="185" t="str">
        <f t="shared" si="504"/>
        <v>Metro Rail</v>
      </c>
      <c r="D178" s="254">
        <f>INDEX($BK$4:$BK$7,MATCH($D$3,$BB$4:$BB$7,0))</f>
        <v>0</v>
      </c>
      <c r="E178" s="240">
        <f t="shared" si="505"/>
        <v>6.036503022728297E-2</v>
      </c>
      <c r="F178" s="240">
        <f t="shared" si="505"/>
        <v>4.522355331370833E-2</v>
      </c>
      <c r="G178" s="240">
        <f t="shared" si="505"/>
        <v>3.3423000727492776E-2</v>
      </c>
      <c r="H178" s="240">
        <f t="shared" ref="H178:J178" si="534">H167/H$169</f>
        <v>3.2875047082820789E-2</v>
      </c>
      <c r="I178" s="240">
        <f t="shared" si="534"/>
        <v>3.378456762128134E-2</v>
      </c>
      <c r="J178" s="240">
        <f t="shared" si="534"/>
        <v>3.3903318190111678E-2</v>
      </c>
      <c r="K178" s="240">
        <f t="shared" si="507"/>
        <v>3.4744599633683794E-2</v>
      </c>
      <c r="L178" s="240">
        <f t="shared" si="507"/>
        <v>2.8580328420006077E-2</v>
      </c>
      <c r="M178" s="240">
        <f t="shared" si="507"/>
        <v>2.4076288131905481E-2</v>
      </c>
      <c r="N178" s="40"/>
      <c r="O178" s="240">
        <f t="shared" si="508"/>
        <v>4.522355331370833E-2</v>
      </c>
      <c r="P178" s="240">
        <f t="shared" ref="P178:S178" si="535">P167/P$169</f>
        <v>3.3423000727492776E-2</v>
      </c>
      <c r="Q178" s="240">
        <f t="shared" si="535"/>
        <v>3.2875047082820789E-2</v>
      </c>
      <c r="R178" s="240">
        <f t="shared" si="535"/>
        <v>3.378456762128134E-2</v>
      </c>
      <c r="S178" s="240">
        <f t="shared" si="535"/>
        <v>3.3903318190111678E-2</v>
      </c>
      <c r="T178" s="307">
        <f t="shared" si="510"/>
        <v>2.8164902926459002E-2</v>
      </c>
      <c r="U178" s="307">
        <f t="shared" si="510"/>
        <v>2.1018136110115989E-2</v>
      </c>
      <c r="V178" s="307">
        <f t="shared" si="510"/>
        <v>1.5755021104595968E-2</v>
      </c>
      <c r="W178" s="281"/>
      <c r="X178" s="240">
        <f t="shared" si="515"/>
        <v>4.522355331370833E-2</v>
      </c>
      <c r="Y178" s="240">
        <f t="shared" si="516"/>
        <v>3.3423000727492776E-2</v>
      </c>
      <c r="Z178" s="240">
        <f t="shared" si="517"/>
        <v>3.2875047082820789E-2</v>
      </c>
      <c r="AA178" s="240">
        <f t="shared" si="518"/>
        <v>3.378456762128134E-2</v>
      </c>
      <c r="AB178" s="240">
        <f t="shared" si="519"/>
        <v>3.3903318190111678E-2</v>
      </c>
      <c r="AC178" s="307">
        <f t="shared" si="512"/>
        <v>3.4744599633683794E-2</v>
      </c>
      <c r="AD178" s="307">
        <f t="shared" si="512"/>
        <v>2.8580328420006077E-2</v>
      </c>
      <c r="AE178" s="307">
        <f t="shared" si="512"/>
        <v>2.4076288131905481E-2</v>
      </c>
      <c r="AG178" s="255">
        <f>T178</f>
        <v>2.8164902926459002E-2</v>
      </c>
      <c r="AI178" s="308">
        <f>AG178/$AG$180</f>
        <v>6.2080865334834215E-2</v>
      </c>
      <c r="AJ178" s="308">
        <f>AI178*(1+$D$178)</f>
        <v>6.2080865334834215E-2</v>
      </c>
      <c r="AK178" s="308">
        <f>AJ178*(1+$D$178)</f>
        <v>6.2080865334834215E-2</v>
      </c>
      <c r="AL178" s="309"/>
      <c r="AM178" s="308">
        <f>AI178</f>
        <v>6.2080865334834215E-2</v>
      </c>
      <c r="AN178" s="308">
        <f t="shared" si="524"/>
        <v>6.2080865334834215E-2</v>
      </c>
      <c r="AO178" s="308">
        <f>AK178</f>
        <v>6.2080865334834215E-2</v>
      </c>
      <c r="AP178" s="309"/>
      <c r="AQ178" s="308">
        <f t="shared" si="530"/>
        <v>6.2080865334834215E-2</v>
      </c>
      <c r="AR178" s="308">
        <f t="shared" si="525"/>
        <v>6.2080865334834215E-2</v>
      </c>
      <c r="AS178" s="308">
        <f>AO178</f>
        <v>6.2080865334834215E-2</v>
      </c>
      <c r="AU178" s="274"/>
    </row>
    <row r="179" spans="1:47">
      <c r="A179" s="185" t="s">
        <v>16</v>
      </c>
      <c r="B179" s="185" t="str">
        <f t="shared" si="504"/>
        <v>TPPUGAT</v>
      </c>
      <c r="C179" s="185" t="str">
        <f t="shared" si="504"/>
        <v>Gautrain</v>
      </c>
      <c r="E179" s="240">
        <f t="shared" si="505"/>
        <v>2.2179251800552402E-3</v>
      </c>
      <c r="F179" s="240">
        <f t="shared" si="505"/>
        <v>2.2805405754471493E-3</v>
      </c>
      <c r="G179" s="240">
        <f t="shared" si="505"/>
        <v>2.4798989077440118E-3</v>
      </c>
      <c r="H179" s="240">
        <f t="shared" ref="H179:J179" si="536">H168/H$169</f>
        <v>2.5712798900751508E-3</v>
      </c>
      <c r="I179" s="240">
        <f t="shared" si="536"/>
        <v>2.4968667937774226E-3</v>
      </c>
      <c r="J179" s="240">
        <f t="shared" si="536"/>
        <v>2.3238055625361192E-3</v>
      </c>
      <c r="K179" s="240">
        <f t="shared" si="507"/>
        <v>3.2116765815524075E-3</v>
      </c>
      <c r="L179" s="240">
        <f t="shared" si="507"/>
        <v>3.4921417868592985E-3</v>
      </c>
      <c r="M179" s="240">
        <f t="shared" si="507"/>
        <v>3.6219917595836128E-3</v>
      </c>
      <c r="N179" s="40"/>
      <c r="O179" s="240">
        <f t="shared" si="508"/>
        <v>2.2805405754471493E-3</v>
      </c>
      <c r="P179" s="240">
        <f t="shared" ref="P179:S179" si="537">P168/P$169</f>
        <v>2.4798989077440118E-3</v>
      </c>
      <c r="Q179" s="240">
        <f t="shared" si="537"/>
        <v>2.5712798900751508E-3</v>
      </c>
      <c r="R179" s="240">
        <f t="shared" si="537"/>
        <v>2.4968667937774226E-3</v>
      </c>
      <c r="S179" s="240">
        <f t="shared" si="537"/>
        <v>2.3238055625361192E-3</v>
      </c>
      <c r="T179" s="307">
        <f t="shared" si="510"/>
        <v>2.603471045984092E-3</v>
      </c>
      <c r="U179" s="307">
        <f t="shared" si="510"/>
        <v>2.7931175873309234E-3</v>
      </c>
      <c r="V179" s="307">
        <f t="shared" si="510"/>
        <v>2.8528011883230094E-3</v>
      </c>
      <c r="W179" s="281"/>
      <c r="X179" s="240">
        <f t="shared" si="515"/>
        <v>2.2805405754471493E-3</v>
      </c>
      <c r="Y179" s="240">
        <f t="shared" si="516"/>
        <v>2.4798989077440118E-3</v>
      </c>
      <c r="Z179" s="240">
        <f t="shared" si="517"/>
        <v>2.5712798900751508E-3</v>
      </c>
      <c r="AA179" s="240">
        <f t="shared" si="518"/>
        <v>2.4968667937774226E-3</v>
      </c>
      <c r="AB179" s="240">
        <f t="shared" si="519"/>
        <v>2.3238055625361192E-3</v>
      </c>
      <c r="AC179" s="307">
        <f t="shared" si="512"/>
        <v>3.2116765815524075E-3</v>
      </c>
      <c r="AD179" s="307">
        <f t="shared" si="512"/>
        <v>3.4921417868592985E-3</v>
      </c>
      <c r="AE179" s="307">
        <f t="shared" si="512"/>
        <v>3.6219917595836128E-3</v>
      </c>
      <c r="AG179" s="255">
        <f>T179</f>
        <v>2.603471045984092E-3</v>
      </c>
      <c r="AI179" s="308">
        <f>AG179/$AG$180</f>
        <v>5.7385511262331408E-3</v>
      </c>
      <c r="AJ179" s="308">
        <f t="shared" ref="AJ179:AK179" si="538">AI179</f>
        <v>5.7385511262331408E-3</v>
      </c>
      <c r="AK179" s="308">
        <f t="shared" si="538"/>
        <v>5.7385511262331408E-3</v>
      </c>
      <c r="AL179" s="309"/>
      <c r="AM179" s="308">
        <f t="shared" si="529"/>
        <v>5.7385511262331408E-3</v>
      </c>
      <c r="AN179" s="308">
        <f t="shared" si="524"/>
        <v>5.7385511262331408E-3</v>
      </c>
      <c r="AO179" s="308">
        <f t="shared" si="524"/>
        <v>5.7385511262331408E-3</v>
      </c>
      <c r="AP179" s="309"/>
      <c r="AQ179" s="308">
        <f>AM179</f>
        <v>5.7385511262331408E-3</v>
      </c>
      <c r="AR179" s="308">
        <f t="shared" si="525"/>
        <v>5.7385511262331408E-3</v>
      </c>
      <c r="AS179" s="308">
        <f t="shared" si="525"/>
        <v>5.7385511262331408E-3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0.45368090110456921</v>
      </c>
      <c r="AI180" s="33"/>
      <c r="AJ180" s="33"/>
      <c r="AK180" s="33"/>
    </row>
    <row r="181" spans="1:47">
      <c r="A181" s="185" t="s">
        <v>16</v>
      </c>
      <c r="C181" s="185" t="s">
        <v>145</v>
      </c>
      <c r="E181" s="33">
        <f>SUM(E172:E174)</f>
        <v>0.52357450300633512</v>
      </c>
      <c r="F181" s="33">
        <f t="shared" ref="F181:G181" si="539">SUM(F172:F174)</f>
        <v>0.4881129439970307</v>
      </c>
      <c r="G181" s="33">
        <f t="shared" si="539"/>
        <v>0.50710793525350473</v>
      </c>
      <c r="H181" s="33">
        <f t="shared" ref="H181:J181" si="540">SUM(H172:H174)</f>
        <v>0.5117000431281008</v>
      </c>
      <c r="I181" s="33">
        <f t="shared" si="540"/>
        <v>0.49835219260570007</v>
      </c>
      <c r="J181" s="33">
        <f t="shared" si="540"/>
        <v>0.47920194896740492</v>
      </c>
      <c r="K181" s="33">
        <f>SUM(K172:K174)</f>
        <v>0.44033319370971735</v>
      </c>
      <c r="L181" s="33">
        <f>SUM(L172:L174)</f>
        <v>0.50608476947039338</v>
      </c>
      <c r="M181" s="33">
        <f>SUM(M172:M174)</f>
        <v>0.55688434420133515</v>
      </c>
      <c r="N181" s="40"/>
      <c r="O181" s="33">
        <f>SUM(O172:O174)</f>
        <v>0.4881129439970307</v>
      </c>
      <c r="P181" s="33">
        <f t="shared" ref="P181:S181" si="541">SUM(P172:P174)</f>
        <v>0.50710793525350473</v>
      </c>
      <c r="Q181" s="33">
        <f t="shared" si="541"/>
        <v>0.5117000431281008</v>
      </c>
      <c r="R181" s="33">
        <f t="shared" si="541"/>
        <v>0.49835219260570007</v>
      </c>
      <c r="S181" s="33">
        <f t="shared" si="541"/>
        <v>0.47920194896740492</v>
      </c>
      <c r="T181" s="33">
        <f>SUM(T172:T174)</f>
        <v>0.54631909889543095</v>
      </c>
      <c r="U181" s="33">
        <f>SUM(U172:U174)</f>
        <v>0.62789673631562448</v>
      </c>
      <c r="V181" s="33">
        <f>SUM(V172:V174)</f>
        <v>0.69092350397187974</v>
      </c>
      <c r="X181" s="240">
        <f t="shared" si="515"/>
        <v>0.4881129439970307</v>
      </c>
      <c r="Y181" s="240">
        <f t="shared" si="516"/>
        <v>0.50710793525350473</v>
      </c>
      <c r="Z181" s="240">
        <f t="shared" si="517"/>
        <v>0.5117000431281008</v>
      </c>
      <c r="AA181" s="240">
        <f t="shared" si="518"/>
        <v>0.49835219260570007</v>
      </c>
      <c r="AB181" s="240">
        <f t="shared" si="519"/>
        <v>0.47920194896740492</v>
      </c>
      <c r="AC181" s="307">
        <f>SUM(AC172:AC174)</f>
        <v>0.44033319370971735</v>
      </c>
      <c r="AD181" s="307">
        <f>SUM(AD172:AD174)</f>
        <v>0.50608476947039338</v>
      </c>
      <c r="AE181" s="307">
        <f>SUM(AE172:AE174)</f>
        <v>0.55688434420133515</v>
      </c>
    </row>
    <row r="182" spans="1:47">
      <c r="A182" s="185" t="s">
        <v>16</v>
      </c>
      <c r="B182" s="273"/>
      <c r="C182" s="185" t="s">
        <v>146</v>
      </c>
      <c r="E182" s="33">
        <f t="shared" ref="E182:G182" si="542">1-E181</f>
        <v>0.47642549699366488</v>
      </c>
      <c r="F182" s="33">
        <f t="shared" si="542"/>
        <v>0.51188705600296935</v>
      </c>
      <c r="G182" s="33">
        <f t="shared" si="542"/>
        <v>0.49289206474649527</v>
      </c>
      <c r="H182" s="33">
        <f t="shared" ref="H182:J182" si="543">1-H181</f>
        <v>0.4882999568718992</v>
      </c>
      <c r="I182" s="33">
        <f t="shared" si="543"/>
        <v>0.50164780739429993</v>
      </c>
      <c r="J182" s="33">
        <f t="shared" si="543"/>
        <v>0.52079805103259513</v>
      </c>
      <c r="K182" s="33">
        <f>1-K181</f>
        <v>0.55966680629028265</v>
      </c>
      <c r="L182" s="33">
        <f>1-L181</f>
        <v>0.49391523052960662</v>
      </c>
      <c r="M182" s="33">
        <f>1-M181</f>
        <v>0.44311565579866485</v>
      </c>
      <c r="N182" s="40"/>
      <c r="O182" s="33">
        <f>1-O181</f>
        <v>0.51188705600296935</v>
      </c>
      <c r="P182" s="33">
        <f t="shared" ref="P182:S182" si="544">1-P181</f>
        <v>0.49289206474649527</v>
      </c>
      <c r="Q182" s="33">
        <f t="shared" si="544"/>
        <v>0.4882999568718992</v>
      </c>
      <c r="R182" s="33">
        <f t="shared" si="544"/>
        <v>0.50164780739429993</v>
      </c>
      <c r="S182" s="33">
        <f t="shared" si="544"/>
        <v>0.52079805103259513</v>
      </c>
      <c r="T182" s="33">
        <f>1-T181</f>
        <v>0.45368090110456905</v>
      </c>
      <c r="U182" s="33">
        <f>1-U181</f>
        <v>0.37210326368437552</v>
      </c>
      <c r="V182" s="33">
        <f>1-V181</f>
        <v>0.30907649602812026</v>
      </c>
      <c r="X182" s="240">
        <f t="shared" si="515"/>
        <v>0.51188705600296935</v>
      </c>
      <c r="Y182" s="240">
        <f t="shared" si="516"/>
        <v>0.49289206474649527</v>
      </c>
      <c r="Z182" s="240">
        <f t="shared" si="517"/>
        <v>0.4882999568718992</v>
      </c>
      <c r="AA182" s="240">
        <f t="shared" si="518"/>
        <v>0.50164780739429993</v>
      </c>
      <c r="AB182" s="240">
        <f t="shared" si="519"/>
        <v>0.52079805103259513</v>
      </c>
      <c r="AC182" s="307">
        <f>1-AC181</f>
        <v>0.55966680629028265</v>
      </c>
      <c r="AD182" s="307">
        <f>1-AD181</f>
        <v>0.49391523052960662</v>
      </c>
      <c r="AE182" s="307">
        <f>1-AE181</f>
        <v>0.44311565579866485</v>
      </c>
    </row>
    <row r="183" spans="1:47">
      <c r="A183" s="185" t="s">
        <v>16</v>
      </c>
      <c r="B183" s="273"/>
      <c r="L183" s="185"/>
      <c r="N183" s="40"/>
      <c r="X183" s="24">
        <f t="shared" ref="X183:AB183" si="545">SUM(X161:X162)/SUM(O161:O162)</f>
        <v>1</v>
      </c>
      <c r="Y183" s="24">
        <f t="shared" si="545"/>
        <v>1</v>
      </c>
      <c r="Z183" s="24">
        <f t="shared" si="545"/>
        <v>1</v>
      </c>
      <c r="AA183" s="24">
        <f t="shared" si="545"/>
        <v>1</v>
      </c>
      <c r="AB183" s="24">
        <f t="shared" si="545"/>
        <v>1</v>
      </c>
      <c r="AC183" s="24">
        <f>SUM(AC161:AC162)/SUM(T161:T162)</f>
        <v>0.80000000000000016</v>
      </c>
      <c r="AD183" s="24">
        <f>SUM(AD161:AD162)/SUM(U161:U162)</f>
        <v>0.79999999999999993</v>
      </c>
      <c r="AE183" s="24">
        <f>SUM(AE161:AE162)/SUM(V161:V162)</f>
        <v>0.8</v>
      </c>
    </row>
    <row r="184" spans="1:47">
      <c r="A184" s="185" t="s">
        <v>16</v>
      </c>
      <c r="L184" s="185"/>
      <c r="N184" s="40"/>
    </row>
    <row r="185" spans="1:47" ht="15.75" thickBot="1">
      <c r="A185" s="185" t="s">
        <v>16</v>
      </c>
      <c r="C185" s="227" t="s">
        <v>204</v>
      </c>
      <c r="E185" s="7">
        <v>2012</v>
      </c>
      <c r="F185" s="7">
        <f>F4</f>
        <v>2015</v>
      </c>
      <c r="G185" s="7">
        <f>G4</f>
        <v>2017</v>
      </c>
      <c r="H185" s="7">
        <f t="shared" ref="H185:J185" si="546">H4</f>
        <v>2019</v>
      </c>
      <c r="I185" s="7">
        <f t="shared" si="546"/>
        <v>2020</v>
      </c>
      <c r="J185" s="7">
        <f t="shared" si="546"/>
        <v>2021</v>
      </c>
      <c r="K185" s="7">
        <v>2030</v>
      </c>
      <c r="L185" s="7">
        <v>2040</v>
      </c>
      <c r="M185" s="7">
        <v>2050</v>
      </c>
      <c r="N185" s="40"/>
      <c r="O185" s="8">
        <f>O171</f>
        <v>2015</v>
      </c>
      <c r="P185" s="8">
        <f t="shared" ref="P185:V185" si="547">P171</f>
        <v>2017</v>
      </c>
      <c r="Q185" s="8">
        <f t="shared" si="547"/>
        <v>2019</v>
      </c>
      <c r="R185" s="8">
        <f t="shared" si="547"/>
        <v>2020</v>
      </c>
      <c r="S185" s="8">
        <f t="shared" si="547"/>
        <v>2021</v>
      </c>
      <c r="T185" s="8">
        <f t="shared" si="547"/>
        <v>2030</v>
      </c>
      <c r="U185" s="8">
        <f t="shared" si="547"/>
        <v>2040</v>
      </c>
      <c r="V185" s="8">
        <f t="shared" si="547"/>
        <v>2050</v>
      </c>
      <c r="W185" s="185">
        <f>W4</f>
        <v>0</v>
      </c>
      <c r="X185" s="185">
        <f>X4</f>
        <v>0</v>
      </c>
      <c r="Y185" s="281">
        <f t="shared" ref="Y185:AR185" si="548">Y4</f>
        <v>0</v>
      </c>
      <c r="Z185" s="281">
        <f t="shared" si="548"/>
        <v>0</v>
      </c>
      <c r="AA185" s="281">
        <f t="shared" si="548"/>
        <v>0</v>
      </c>
      <c r="AB185" s="281">
        <f t="shared" si="548"/>
        <v>0</v>
      </c>
      <c r="AC185" s="281">
        <f t="shared" si="548"/>
        <v>0</v>
      </c>
      <c r="AD185" s="281">
        <f t="shared" si="548"/>
        <v>0</v>
      </c>
      <c r="AE185" s="281">
        <f t="shared" si="548"/>
        <v>0</v>
      </c>
      <c r="AF185" s="281">
        <f t="shared" si="548"/>
        <v>0</v>
      </c>
      <c r="AG185" s="281">
        <f t="shared" si="548"/>
        <v>0</v>
      </c>
      <c r="AH185" s="281">
        <f t="shared" si="548"/>
        <v>0</v>
      </c>
      <c r="AI185" s="281">
        <f t="shared" si="548"/>
        <v>0</v>
      </c>
      <c r="AJ185" s="281">
        <f t="shared" si="548"/>
        <v>0</v>
      </c>
      <c r="AK185" s="281">
        <f t="shared" si="548"/>
        <v>0</v>
      </c>
      <c r="AL185" s="281">
        <f t="shared" si="548"/>
        <v>0</v>
      </c>
      <c r="AM185" s="281">
        <f t="shared" si="548"/>
        <v>0</v>
      </c>
      <c r="AN185" s="281">
        <f t="shared" si="548"/>
        <v>0</v>
      </c>
      <c r="AO185" s="281">
        <f t="shared" si="548"/>
        <v>0</v>
      </c>
      <c r="AP185" s="281">
        <f t="shared" si="548"/>
        <v>0</v>
      </c>
      <c r="AQ185" s="281">
        <f t="shared" si="548"/>
        <v>0</v>
      </c>
      <c r="AR185" s="281">
        <f t="shared" si="548"/>
        <v>0</v>
      </c>
    </row>
    <row r="186" spans="1:47">
      <c r="A186" s="185" t="s">
        <v>16</v>
      </c>
      <c r="B186" s="185" t="str">
        <f>B149</f>
        <v>TPPRCAR</v>
      </c>
      <c r="C186" s="185" t="str">
        <f>C149</f>
        <v>Car Priv.Veh. Vehicle km</v>
      </c>
      <c r="E186" s="298">
        <f t="shared" ref="E186:G193" si="549">E149</f>
        <v>76.916431902036379</v>
      </c>
      <c r="F186" s="10">
        <f>F149</f>
        <v>80.059296580100096</v>
      </c>
      <c r="G186" s="186">
        <f>G149</f>
        <v>81.520047949365591</v>
      </c>
      <c r="H186" s="186">
        <f>H149</f>
        <v>85.577216258989623</v>
      </c>
      <c r="I186" s="186">
        <f t="shared" ref="I186:J186" si="550">I149</f>
        <v>83.292081581682481</v>
      </c>
      <c r="J186" s="186">
        <f t="shared" si="550"/>
        <v>80.102090899213678</v>
      </c>
      <c r="K186" s="10">
        <f t="shared" ref="K186:M193" si="551">K149</f>
        <v>88.309010544682494</v>
      </c>
      <c r="L186" s="10">
        <f t="shared" si="551"/>
        <v>125.2333091110754</v>
      </c>
      <c r="M186" s="10">
        <f t="shared" si="551"/>
        <v>162.86183571185879</v>
      </c>
      <c r="N186" s="40"/>
      <c r="O186" s="233">
        <f>IF(O$113&lt;=$I$148,($I186-$F186)/10,IF(AND(O$113&gt;$I$148,O$113&lt;=$K$148),($K186-$I186)/10,IF(AND(O$113&gt;$K$148,O$113&lt;=$L$148),($L186-$K186)/2,($M186-$L186)/2)))+E186</f>
        <v>77.239710402194618</v>
      </c>
      <c r="P186" s="233">
        <f>IF(P$148&lt;=$I$148,($I186-$F186)/10,IF(AND(P$148&gt;$I$148,P$148&lt;=$K$148),($K186-$I186)/10,IF(AND(P$148&gt;$K$148,P$148&lt;=$L$148),($L186-$K186)/2,($M186-$L186)/2)))+O186</f>
        <v>77.562988902352856</v>
      </c>
      <c r="Q186" s="233">
        <f t="shared" ref="Q186:V186" si="552">IF(Q$148&lt;=$I$148,($I186-$F186)/10,IF(AND(Q$148&gt;$I$148,Q$148&lt;=$K$148),($K186-$I186)/10,IF(AND(Q$148&gt;$K$148,Q$148&lt;=$L$148),($L186-$K186)/2,($M186-$L186)/2)))+P186</f>
        <v>77.886267402511095</v>
      </c>
      <c r="R186" s="233">
        <f t="shared" si="552"/>
        <v>78.209545902669333</v>
      </c>
      <c r="S186" s="233">
        <f t="shared" si="552"/>
        <v>78.711238798969333</v>
      </c>
      <c r="T186" s="304">
        <f t="shared" si="552"/>
        <v>79.212931695269333</v>
      </c>
      <c r="U186" s="304">
        <f t="shared" si="552"/>
        <v>97.675080978465786</v>
      </c>
      <c r="V186" s="304">
        <f t="shared" si="552"/>
        <v>116.48934427885749</v>
      </c>
      <c r="W186" s="233">
        <f>E186</f>
        <v>76.916431902036379</v>
      </c>
      <c r="X186" s="233">
        <f t="shared" ref="X186:X187" si="553">IF(X$148&lt;=$I$148,($I186-$F186)/10,IF(AND(X$148&gt;$I$148,X$148&lt;=$K$148),($K186-$I186)/10,IF(AND(X$148&gt;$K$148,X$148&lt;=$L$148),($L186-$K186)/2,($M186-$L186)/2)))+W186</f>
        <v>77.239710402194618</v>
      </c>
      <c r="Y186" s="233">
        <f t="shared" ref="Y186:AR186" si="554">IF(Y$148&lt;=$I$148,($I186-$F186)/10,IF(AND(Y$148&gt;$I$148,Y$148&lt;=$K$148),($K186-$I186)/10,IF(AND(Y$148&gt;$K$148,Y$148&lt;=$L$148),($L186-$K186)/2,($M186-$L186)/2)))+X186</f>
        <v>77.562988902352856</v>
      </c>
      <c r="Z186" s="233">
        <f t="shared" si="554"/>
        <v>77.886267402511095</v>
      </c>
      <c r="AA186" s="233">
        <f t="shared" si="554"/>
        <v>78.209545902669333</v>
      </c>
      <c r="AB186" s="233">
        <f t="shared" si="554"/>
        <v>78.711238798969333</v>
      </c>
      <c r="AC186" s="233">
        <f t="shared" si="554"/>
        <v>79.212931695269333</v>
      </c>
      <c r="AD186" s="233">
        <f t="shared" si="554"/>
        <v>97.675080978465786</v>
      </c>
      <c r="AE186" s="233">
        <f t="shared" si="554"/>
        <v>116.48934427885749</v>
      </c>
      <c r="AF186" s="233">
        <f t="shared" si="554"/>
        <v>116.81262277901573</v>
      </c>
      <c r="AG186" s="233">
        <f t="shared" si="554"/>
        <v>117.13590127917396</v>
      </c>
      <c r="AH186" s="233">
        <f t="shared" si="554"/>
        <v>117.4591797793322</v>
      </c>
      <c r="AI186" s="233">
        <f t="shared" si="554"/>
        <v>117.78245827949044</v>
      </c>
      <c r="AJ186" s="233">
        <f t="shared" si="554"/>
        <v>118.10573677964868</v>
      </c>
      <c r="AK186" s="233">
        <f t="shared" si="554"/>
        <v>118.42901527980692</v>
      </c>
      <c r="AL186" s="233">
        <f t="shared" si="554"/>
        <v>118.75229377996516</v>
      </c>
      <c r="AM186" s="233">
        <f t="shared" si="554"/>
        <v>119.0755722801234</v>
      </c>
      <c r="AN186" s="233">
        <f t="shared" si="554"/>
        <v>119.39885078028163</v>
      </c>
      <c r="AO186" s="233">
        <f t="shared" si="554"/>
        <v>119.72212928043987</v>
      </c>
      <c r="AP186" s="233">
        <f t="shared" si="554"/>
        <v>120.04540778059811</v>
      </c>
      <c r="AQ186" s="233">
        <f t="shared" si="554"/>
        <v>120.36868628075635</v>
      </c>
      <c r="AR186" s="233">
        <f t="shared" si="554"/>
        <v>120.69196478091459</v>
      </c>
      <c r="AS186" s="233"/>
      <c r="AT186" s="233"/>
      <c r="AU186" s="233"/>
    </row>
    <row r="187" spans="1:47">
      <c r="A187" s="185" t="s">
        <v>16</v>
      </c>
      <c r="B187" s="185" t="str">
        <f t="shared" ref="B187:C193" si="555">B150</f>
        <v>TPPRSUV</v>
      </c>
      <c r="C187" s="185" t="str">
        <f t="shared" si="555"/>
        <v>SUV Priv.Veh. Vehicle km</v>
      </c>
      <c r="E187" s="298">
        <f t="shared" si="549"/>
        <v>9.8639485205430191</v>
      </c>
      <c r="F187" s="10">
        <f t="shared" si="549"/>
        <v>10.266997058090077</v>
      </c>
      <c r="G187" s="10">
        <f t="shared" si="549"/>
        <v>10.365627317497093</v>
      </c>
      <c r="H187" s="10">
        <f t="shared" ref="H187:J187" si="556">H150</f>
        <v>10.88151384749575</v>
      </c>
      <c r="I187" s="10">
        <f t="shared" si="556"/>
        <v>10.590949071945479</v>
      </c>
      <c r="J187" s="10">
        <f t="shared" si="556"/>
        <v>10.18532793466035</v>
      </c>
      <c r="K187" s="10">
        <f t="shared" si="551"/>
        <v>11.228873327597489</v>
      </c>
      <c r="L187" s="10">
        <f t="shared" si="551"/>
        <v>15.923957880748807</v>
      </c>
      <c r="M187" s="10">
        <f t="shared" si="551"/>
        <v>20.708588079844287</v>
      </c>
      <c r="N187" s="40"/>
      <c r="O187" s="233">
        <f t="shared" ref="O187:O193" si="557">IF(O$113&lt;=$I$148,($I187-$F187)/10,IF(AND(O$113&gt;$I$148,O$113&lt;=$K$148),($K187-$I187)/10,IF(AND(O$113&gt;$K$148,O$113&lt;=$L$148),($L187-$K187)/2,($M187-$L187)/2)))+E187</f>
        <v>9.8963437219285595</v>
      </c>
      <c r="P187" s="233">
        <f t="shared" ref="P187:V193" si="558">IF(P$148&lt;=$I$148,($I187-$F187)/10,IF(AND(P$148&gt;$I$148,P$148&lt;=$K$148),($K187-$I187)/10,IF(AND(P$148&gt;$K$148,P$148&lt;=$L$148),($L187-$K187)/2,($M187-$L187)/2)))+O187</f>
        <v>9.9287389233140999</v>
      </c>
      <c r="Q187" s="233">
        <f t="shared" si="558"/>
        <v>9.9611341246996403</v>
      </c>
      <c r="R187" s="233">
        <f t="shared" si="558"/>
        <v>9.9935293260851807</v>
      </c>
      <c r="S187" s="233">
        <f t="shared" si="558"/>
        <v>10.057321751650381</v>
      </c>
      <c r="T187" s="304">
        <f t="shared" si="558"/>
        <v>10.121114177215581</v>
      </c>
      <c r="U187" s="304">
        <f t="shared" si="558"/>
        <v>12.46865645379124</v>
      </c>
      <c r="V187" s="304">
        <f t="shared" si="558"/>
        <v>14.860971553338981</v>
      </c>
      <c r="W187" s="233">
        <f t="shared" ref="W187:W193" si="559">E187</f>
        <v>9.8639485205430191</v>
      </c>
      <c r="X187" s="233">
        <f t="shared" si="553"/>
        <v>9.8963437219285595</v>
      </c>
      <c r="Y187" s="233">
        <f t="shared" ref="Y187:AR187" si="560">IF(Y$148&lt;=$I$148,($I187-$F187)/10,IF(AND(Y$148&gt;$I$148,Y$148&lt;=$K$148),($K187-$I187)/10,IF(AND(Y$148&gt;$K$148,Y$148&lt;=$L$148),($L187-$K187)/2,($M187-$L187)/2)))+X187</f>
        <v>9.9287389233140999</v>
      </c>
      <c r="Z187" s="233">
        <f t="shared" si="560"/>
        <v>9.9611341246996403</v>
      </c>
      <c r="AA187" s="233">
        <f t="shared" si="560"/>
        <v>9.9935293260851807</v>
      </c>
      <c r="AB187" s="233">
        <f t="shared" si="560"/>
        <v>10.057321751650381</v>
      </c>
      <c r="AC187" s="233">
        <f t="shared" si="560"/>
        <v>10.121114177215581</v>
      </c>
      <c r="AD187" s="233">
        <f t="shared" si="560"/>
        <v>12.46865645379124</v>
      </c>
      <c r="AE187" s="233">
        <f t="shared" si="560"/>
        <v>14.860971553338981</v>
      </c>
      <c r="AF187" s="233">
        <f t="shared" si="560"/>
        <v>14.893366754724521</v>
      </c>
      <c r="AG187" s="233">
        <f t="shared" si="560"/>
        <v>14.925761956110062</v>
      </c>
      <c r="AH187" s="233">
        <f t="shared" si="560"/>
        <v>14.958157157495602</v>
      </c>
      <c r="AI187" s="233">
        <f t="shared" si="560"/>
        <v>14.990552358881143</v>
      </c>
      <c r="AJ187" s="233">
        <f t="shared" si="560"/>
        <v>15.022947560266683</v>
      </c>
      <c r="AK187" s="233">
        <f t="shared" si="560"/>
        <v>15.055342761652224</v>
      </c>
      <c r="AL187" s="233">
        <f t="shared" si="560"/>
        <v>15.087737963037764</v>
      </c>
      <c r="AM187" s="233">
        <f t="shared" si="560"/>
        <v>15.120133164423304</v>
      </c>
      <c r="AN187" s="233">
        <f t="shared" si="560"/>
        <v>15.152528365808845</v>
      </c>
      <c r="AO187" s="233">
        <f t="shared" si="560"/>
        <v>15.184923567194385</v>
      </c>
      <c r="AP187" s="233">
        <f t="shared" si="560"/>
        <v>15.217318768579926</v>
      </c>
      <c r="AQ187" s="233">
        <f t="shared" si="560"/>
        <v>15.249713969965466</v>
      </c>
      <c r="AR187" s="233">
        <f t="shared" si="560"/>
        <v>15.282109171351006</v>
      </c>
      <c r="AS187" s="233"/>
      <c r="AT187" s="233"/>
      <c r="AU187" s="233"/>
    </row>
    <row r="188" spans="1:47">
      <c r="A188" s="185" t="s">
        <v>16</v>
      </c>
      <c r="B188" s="185" t="str">
        <f t="shared" si="555"/>
        <v>TPPRMOT</v>
      </c>
      <c r="C188" s="185" t="str">
        <f t="shared" si="555"/>
        <v>Motorbikes Priv.Veh. Vehicle km</v>
      </c>
      <c r="E188" s="298">
        <f t="shared" si="549"/>
        <v>3.3624693609771357</v>
      </c>
      <c r="F188" s="10">
        <f t="shared" si="549"/>
        <v>2.8147846826496248</v>
      </c>
      <c r="G188" s="10">
        <f t="shared" si="549"/>
        <v>2.8418250082534851</v>
      </c>
      <c r="H188" s="10">
        <f t="shared" ref="H188:J188" si="561">H151</f>
        <v>2.9832596940150111</v>
      </c>
      <c r="I188" s="10">
        <f t="shared" si="561"/>
        <v>2.9035988861946791</v>
      </c>
      <c r="J188" s="10">
        <f t="shared" si="561"/>
        <v>2.7923943969239389</v>
      </c>
      <c r="K188" s="10">
        <f t="shared" si="551"/>
        <v>3.8481140672273186</v>
      </c>
      <c r="L188" s="10">
        <f t="shared" si="551"/>
        <v>5.4571108373127917</v>
      </c>
      <c r="M188" s="10">
        <f t="shared" si="551"/>
        <v>7.0967947342153241</v>
      </c>
      <c r="N188" s="40"/>
      <c r="O188" s="233">
        <f t="shared" si="557"/>
        <v>3.3713507813316412</v>
      </c>
      <c r="P188" s="233">
        <f t="shared" si="558"/>
        <v>3.3802322016861468</v>
      </c>
      <c r="Q188" s="233">
        <f t="shared" si="558"/>
        <v>3.3891136220406524</v>
      </c>
      <c r="R188" s="233">
        <f t="shared" si="558"/>
        <v>3.3979950423951579</v>
      </c>
      <c r="S188" s="233">
        <f t="shared" si="558"/>
        <v>3.4924465604984221</v>
      </c>
      <c r="T188" s="304">
        <f t="shared" si="558"/>
        <v>3.5868980786016862</v>
      </c>
      <c r="U188" s="304">
        <f t="shared" si="558"/>
        <v>4.3913964636444227</v>
      </c>
      <c r="V188" s="304">
        <f t="shared" si="558"/>
        <v>5.2112384120956889</v>
      </c>
      <c r="W188" s="233">
        <f t="shared" si="559"/>
        <v>3.3624693609771357</v>
      </c>
      <c r="X188" s="233">
        <f t="shared" ref="X188" si="562">IF(X$148&lt;=$I$148,($I188-$F188)/10,IF(AND(X$148&gt;$I$148,X$148&lt;=$K$148),($K188-$I188)/10,IF(AND(X$148&gt;$K$148,X$148&lt;=$L$148),($L188-$K188)/2,($M188-$L188)/2)))+W188</f>
        <v>3.3713507813316412</v>
      </c>
      <c r="Y188" s="233">
        <f t="shared" ref="Y188:AR188" si="563">IF(Y$148&lt;=$I$148,($I188-$F188)/10,IF(AND(Y$148&gt;$I$148,Y$148&lt;=$K$148),($K188-$I188)/10,IF(AND(Y$148&gt;$K$148,Y$148&lt;=$L$148),($L188-$K188)/2,($M188-$L188)/2)))+X188</f>
        <v>3.3802322016861468</v>
      </c>
      <c r="Z188" s="233">
        <f t="shared" si="563"/>
        <v>3.3891136220406524</v>
      </c>
      <c r="AA188" s="233">
        <f t="shared" si="563"/>
        <v>3.3979950423951579</v>
      </c>
      <c r="AB188" s="233">
        <f t="shared" si="563"/>
        <v>3.4924465604984221</v>
      </c>
      <c r="AC188" s="233">
        <f t="shared" si="563"/>
        <v>3.5868980786016862</v>
      </c>
      <c r="AD188" s="233">
        <f t="shared" si="563"/>
        <v>4.3913964636444227</v>
      </c>
      <c r="AE188" s="233">
        <f t="shared" si="563"/>
        <v>5.2112384120956889</v>
      </c>
      <c r="AF188" s="233">
        <f t="shared" si="563"/>
        <v>5.2201198324501945</v>
      </c>
      <c r="AG188" s="233">
        <f t="shared" si="563"/>
        <v>5.2290012528047001</v>
      </c>
      <c r="AH188" s="233">
        <f t="shared" si="563"/>
        <v>5.2378826731592056</v>
      </c>
      <c r="AI188" s="233">
        <f t="shared" si="563"/>
        <v>5.2467640935137112</v>
      </c>
      <c r="AJ188" s="233">
        <f t="shared" si="563"/>
        <v>5.2556455138682168</v>
      </c>
      <c r="AK188" s="233">
        <f t="shared" si="563"/>
        <v>5.2645269342227223</v>
      </c>
      <c r="AL188" s="233">
        <f t="shared" si="563"/>
        <v>5.2734083545772279</v>
      </c>
      <c r="AM188" s="233">
        <f t="shared" si="563"/>
        <v>5.2822897749317335</v>
      </c>
      <c r="AN188" s="233">
        <f t="shared" si="563"/>
        <v>5.291171195286239</v>
      </c>
      <c r="AO188" s="233">
        <f t="shared" si="563"/>
        <v>5.3000526156407446</v>
      </c>
      <c r="AP188" s="233">
        <f t="shared" si="563"/>
        <v>5.3089340359952502</v>
      </c>
      <c r="AQ188" s="233">
        <f t="shared" si="563"/>
        <v>5.3178154563497557</v>
      </c>
      <c r="AR188" s="233">
        <f t="shared" si="563"/>
        <v>5.3266968767042613</v>
      </c>
      <c r="AS188" s="233"/>
      <c r="AT188" s="233"/>
      <c r="AU188" s="233"/>
    </row>
    <row r="189" spans="1:47">
      <c r="A189" s="185" t="s">
        <v>16</v>
      </c>
      <c r="B189" s="185" t="str">
        <f t="shared" si="555"/>
        <v>TPPUBUS</v>
      </c>
      <c r="C189" s="185" t="str">
        <f t="shared" si="555"/>
        <v>Bus vehicle km</v>
      </c>
      <c r="E189" s="298">
        <f t="shared" si="549"/>
        <v>0.61799148971758899</v>
      </c>
      <c r="F189" s="10">
        <f t="shared" si="549"/>
        <v>1.1038310356980541</v>
      </c>
      <c r="G189" s="10">
        <f t="shared" si="549"/>
        <v>0.74993178426651796</v>
      </c>
      <c r="H189" s="10">
        <f t="shared" ref="H189:J189" si="564">H152</f>
        <v>0.76739927997325941</v>
      </c>
      <c r="I189" s="10">
        <f t="shared" si="564"/>
        <v>0.78813027350014819</v>
      </c>
      <c r="J189" s="10">
        <f t="shared" si="564"/>
        <v>0.79100601273953586</v>
      </c>
      <c r="K189" s="10">
        <f t="shared" si="551"/>
        <v>0.97986955072757664</v>
      </c>
      <c r="L189" s="10">
        <f t="shared" si="551"/>
        <v>0.99453749466866814</v>
      </c>
      <c r="M189" s="10">
        <f t="shared" si="551"/>
        <v>0.99015048872926226</v>
      </c>
      <c r="N189" s="40"/>
      <c r="O189" s="233">
        <f t="shared" si="557"/>
        <v>0.58642141349779842</v>
      </c>
      <c r="P189" s="233">
        <f t="shared" si="558"/>
        <v>0.55485133727800784</v>
      </c>
      <c r="Q189" s="233">
        <f t="shared" si="558"/>
        <v>0.52328126105821726</v>
      </c>
      <c r="R189" s="233">
        <f t="shared" si="558"/>
        <v>0.49171118483842668</v>
      </c>
      <c r="S189" s="233">
        <f t="shared" si="558"/>
        <v>0.51088511256116953</v>
      </c>
      <c r="T189" s="304">
        <f t="shared" si="558"/>
        <v>0.53005904028391237</v>
      </c>
      <c r="U189" s="304">
        <f t="shared" si="558"/>
        <v>0.53739301225445812</v>
      </c>
      <c r="V189" s="304">
        <f t="shared" si="558"/>
        <v>0.53519950928475524</v>
      </c>
      <c r="W189" s="233">
        <f t="shared" si="559"/>
        <v>0.61799148971758899</v>
      </c>
      <c r="X189" s="233">
        <f t="shared" ref="X189" si="565">IF(X$148&lt;=$I$148,($I189-$F189)/10,IF(AND(X$148&gt;$I$148,X$148&lt;=$K$148),($K189-$I189)/10,IF(AND(X$148&gt;$K$148,X$148&lt;=$L$148),($L189-$K189)/2,($M189-$L189)/2)))+W189</f>
        <v>0.58642141349779842</v>
      </c>
      <c r="Y189" s="233">
        <f t="shared" ref="Y189:AR189" si="566">IF(Y$148&lt;=$I$148,($I189-$F189)/10,IF(AND(Y$148&gt;$I$148,Y$148&lt;=$K$148),($K189-$I189)/10,IF(AND(Y$148&gt;$K$148,Y$148&lt;=$L$148),($L189-$K189)/2,($M189-$L189)/2)))+X189</f>
        <v>0.55485133727800784</v>
      </c>
      <c r="Z189" s="233">
        <f t="shared" si="566"/>
        <v>0.52328126105821726</v>
      </c>
      <c r="AA189" s="233">
        <f t="shared" si="566"/>
        <v>0.49171118483842668</v>
      </c>
      <c r="AB189" s="233">
        <f t="shared" si="566"/>
        <v>0.51088511256116953</v>
      </c>
      <c r="AC189" s="233">
        <f t="shared" si="566"/>
        <v>0.53005904028391237</v>
      </c>
      <c r="AD189" s="233">
        <f t="shared" si="566"/>
        <v>0.53739301225445812</v>
      </c>
      <c r="AE189" s="233">
        <f t="shared" si="566"/>
        <v>0.53519950928475524</v>
      </c>
      <c r="AF189" s="233">
        <f t="shared" si="566"/>
        <v>0.50362943306496466</v>
      </c>
      <c r="AG189" s="233">
        <f t="shared" si="566"/>
        <v>0.47205935684517408</v>
      </c>
      <c r="AH189" s="233">
        <f t="shared" si="566"/>
        <v>0.44048928062538351</v>
      </c>
      <c r="AI189" s="233">
        <f t="shared" si="566"/>
        <v>0.40891920440559293</v>
      </c>
      <c r="AJ189" s="233">
        <f t="shared" si="566"/>
        <v>0.37734912818580235</v>
      </c>
      <c r="AK189" s="233">
        <f t="shared" si="566"/>
        <v>0.34577905196601177</v>
      </c>
      <c r="AL189" s="233">
        <f t="shared" si="566"/>
        <v>0.3142089757462212</v>
      </c>
      <c r="AM189" s="233">
        <f t="shared" si="566"/>
        <v>0.28263889952643062</v>
      </c>
      <c r="AN189" s="233">
        <f t="shared" si="566"/>
        <v>0.25106882330664004</v>
      </c>
      <c r="AO189" s="233">
        <f t="shared" si="566"/>
        <v>0.21949874708684947</v>
      </c>
      <c r="AP189" s="233">
        <f t="shared" si="566"/>
        <v>0.18792867086705889</v>
      </c>
      <c r="AQ189" s="233">
        <f t="shared" si="566"/>
        <v>0.15635859464726831</v>
      </c>
      <c r="AR189" s="233">
        <f t="shared" si="566"/>
        <v>0.12478851842747772</v>
      </c>
      <c r="AS189" s="233"/>
      <c r="AT189" s="233"/>
      <c r="AU189" s="233"/>
    </row>
    <row r="190" spans="1:47">
      <c r="A190" s="185" t="s">
        <v>16</v>
      </c>
      <c r="B190" s="185" t="str">
        <f t="shared" si="555"/>
        <v>TPPUMBT</v>
      </c>
      <c r="C190" s="185" t="str">
        <f t="shared" si="555"/>
        <v>Minibus vehicle km</v>
      </c>
      <c r="E190" s="298">
        <f t="shared" si="549"/>
        <v>5.9838372630530099</v>
      </c>
      <c r="F190" s="10">
        <f t="shared" si="549"/>
        <v>6.8329265838471125</v>
      </c>
      <c r="G190" s="10">
        <f t="shared" si="549"/>
        <v>7.0849009058962782</v>
      </c>
      <c r="H190" s="10">
        <f t="shared" ref="H190:J190" si="567">H153</f>
        <v>7.2499232169288392</v>
      </c>
      <c r="I190" s="10">
        <f t="shared" si="567"/>
        <v>7.4457770771068548</v>
      </c>
      <c r="J190" s="10">
        <f t="shared" si="567"/>
        <v>7.4729453182318606</v>
      </c>
      <c r="K190" s="10">
        <f t="shared" si="551"/>
        <v>9.2572135402955187</v>
      </c>
      <c r="L190" s="10">
        <f t="shared" si="551"/>
        <v>9.395787383271804</v>
      </c>
      <c r="M190" s="10">
        <f t="shared" si="551"/>
        <v>9.3543416104610539</v>
      </c>
      <c r="N190" s="40"/>
      <c r="O190" s="233">
        <f t="shared" si="557"/>
        <v>6.0451223123789841</v>
      </c>
      <c r="P190" s="233">
        <f t="shared" si="558"/>
        <v>6.1064073617049583</v>
      </c>
      <c r="Q190" s="233">
        <f t="shared" si="558"/>
        <v>6.1676924110309326</v>
      </c>
      <c r="R190" s="233">
        <f t="shared" si="558"/>
        <v>6.2289774603569068</v>
      </c>
      <c r="S190" s="233">
        <f t="shared" si="558"/>
        <v>6.4101211066757733</v>
      </c>
      <c r="T190" s="304">
        <f t="shared" si="558"/>
        <v>6.5912647529946398</v>
      </c>
      <c r="U190" s="304">
        <f t="shared" si="558"/>
        <v>6.6605516744827824</v>
      </c>
      <c r="V190" s="304">
        <f t="shared" si="558"/>
        <v>6.6398287880774074</v>
      </c>
      <c r="W190" s="233">
        <f t="shared" si="559"/>
        <v>5.9838372630530099</v>
      </c>
      <c r="X190" s="233">
        <f t="shared" ref="X190" si="568">IF(X$148&lt;=$I$148,($I190-$F190)/10,IF(AND(X$148&gt;$I$148,X$148&lt;=$K$148),($K190-$I190)/10,IF(AND(X$148&gt;$K$148,X$148&lt;=$L$148),($L190-$K190)/2,($M190-$L190)/2)))+W190</f>
        <v>6.0451223123789841</v>
      </c>
      <c r="Y190" s="233">
        <f t="shared" ref="Y190:AR190" si="569">IF(Y$148&lt;=$I$148,($I190-$F190)/10,IF(AND(Y$148&gt;$I$148,Y$148&lt;=$K$148),($K190-$I190)/10,IF(AND(Y$148&gt;$K$148,Y$148&lt;=$L$148),($L190-$K190)/2,($M190-$L190)/2)))+X190</f>
        <v>6.1064073617049583</v>
      </c>
      <c r="Z190" s="233">
        <f t="shared" si="569"/>
        <v>6.1676924110309326</v>
      </c>
      <c r="AA190" s="233">
        <f t="shared" si="569"/>
        <v>6.2289774603569068</v>
      </c>
      <c r="AB190" s="233">
        <f t="shared" si="569"/>
        <v>6.4101211066757733</v>
      </c>
      <c r="AC190" s="233">
        <f t="shared" si="569"/>
        <v>6.5912647529946398</v>
      </c>
      <c r="AD190" s="233">
        <f t="shared" si="569"/>
        <v>6.6605516744827824</v>
      </c>
      <c r="AE190" s="233">
        <f t="shared" si="569"/>
        <v>6.6398287880774074</v>
      </c>
      <c r="AF190" s="233">
        <f t="shared" si="569"/>
        <v>6.7011138374033816</v>
      </c>
      <c r="AG190" s="233">
        <f t="shared" si="569"/>
        <v>6.7623988867293559</v>
      </c>
      <c r="AH190" s="233">
        <f t="shared" si="569"/>
        <v>6.8236839360553301</v>
      </c>
      <c r="AI190" s="233">
        <f t="shared" si="569"/>
        <v>6.8849689853813043</v>
      </c>
      <c r="AJ190" s="233">
        <f t="shared" si="569"/>
        <v>6.9462540347072785</v>
      </c>
      <c r="AK190" s="233">
        <f t="shared" si="569"/>
        <v>7.0075390840332528</v>
      </c>
      <c r="AL190" s="233">
        <f t="shared" si="569"/>
        <v>7.068824133359227</v>
      </c>
      <c r="AM190" s="233">
        <f t="shared" si="569"/>
        <v>7.1301091826852012</v>
      </c>
      <c r="AN190" s="233">
        <f t="shared" si="569"/>
        <v>7.1913942320111754</v>
      </c>
      <c r="AO190" s="233">
        <f t="shared" si="569"/>
        <v>7.2526792813371497</v>
      </c>
      <c r="AP190" s="233">
        <f t="shared" si="569"/>
        <v>7.3139643306631239</v>
      </c>
      <c r="AQ190" s="233">
        <f t="shared" si="569"/>
        <v>7.3752493799890981</v>
      </c>
      <c r="AR190" s="233">
        <f t="shared" si="569"/>
        <v>7.4365344293150724</v>
      </c>
      <c r="AS190" s="233"/>
      <c r="AT190" s="233"/>
      <c r="AU190" s="233"/>
    </row>
    <row r="191" spans="1:47">
      <c r="A191" s="185" t="s">
        <v>16</v>
      </c>
      <c r="B191" s="185" t="str">
        <f t="shared" si="555"/>
        <v>TPPUBRT</v>
      </c>
      <c r="C191" s="185" t="str">
        <f t="shared" si="555"/>
        <v>BRT vehicle km</v>
      </c>
      <c r="E191" s="298">
        <f t="shared" si="549"/>
        <v>2.1087742850167138E-2</v>
      </c>
      <c r="F191" s="10">
        <f t="shared" si="549"/>
        <v>3.2055500417449041E-2</v>
      </c>
      <c r="G191" s="10">
        <f t="shared" si="549"/>
        <v>6.2982743372587108E-2</v>
      </c>
      <c r="H191" s="10">
        <f t="shared" ref="H191:J191" si="570">H154</f>
        <v>0.10097884850612647</v>
      </c>
      <c r="I191" s="10">
        <f t="shared" si="570"/>
        <v>0.10353384316145484</v>
      </c>
      <c r="J191" s="10">
        <f t="shared" si="570"/>
        <v>0.29501465519094006</v>
      </c>
      <c r="K191" s="10">
        <f t="shared" si="551"/>
        <v>0.69567723276060933</v>
      </c>
      <c r="L191" s="10">
        <f t="shared" si="551"/>
        <v>1.2364718350141592</v>
      </c>
      <c r="M191" s="10">
        <f t="shared" si="551"/>
        <v>1.7363801971454433</v>
      </c>
      <c r="N191" s="40"/>
      <c r="O191" s="233">
        <f t="shared" si="557"/>
        <v>2.8235577124567719E-2</v>
      </c>
      <c r="P191" s="233">
        <f t="shared" si="558"/>
        <v>3.5383411398968299E-2</v>
      </c>
      <c r="Q191" s="233">
        <f t="shared" si="558"/>
        <v>4.2531245673368877E-2</v>
      </c>
      <c r="R191" s="233">
        <f t="shared" si="558"/>
        <v>4.9679079947769454E-2</v>
      </c>
      <c r="S191" s="233">
        <f t="shared" si="558"/>
        <v>0.10889341890768489</v>
      </c>
      <c r="T191" s="304">
        <f t="shared" si="558"/>
        <v>0.16810775786760035</v>
      </c>
      <c r="U191" s="304">
        <f t="shared" si="558"/>
        <v>0.43850505899437531</v>
      </c>
      <c r="V191" s="304">
        <f t="shared" si="558"/>
        <v>0.68845924006001735</v>
      </c>
      <c r="W191" s="233">
        <f t="shared" si="559"/>
        <v>2.1087742850167138E-2</v>
      </c>
      <c r="X191" s="233">
        <f t="shared" ref="X191" si="571">IF(X$148&lt;=$I$148,($I191-$F191)/10,IF(AND(X$148&gt;$I$148,X$148&lt;=$K$148),($K191-$I191)/10,IF(AND(X$148&gt;$K$148,X$148&lt;=$L$148),($L191-$K191)/2,($M191-$L191)/2)))+W191</f>
        <v>2.8235577124567719E-2</v>
      </c>
      <c r="Y191" s="233">
        <f t="shared" ref="Y191:AR191" si="572">IF(Y$148&lt;=$I$148,($I191-$F191)/10,IF(AND(Y$148&gt;$I$148,Y$148&lt;=$K$148),($K191-$I191)/10,IF(AND(Y$148&gt;$K$148,Y$148&lt;=$L$148),($L191-$K191)/2,($M191-$L191)/2)))+X191</f>
        <v>3.5383411398968299E-2</v>
      </c>
      <c r="Z191" s="233">
        <f t="shared" si="572"/>
        <v>4.2531245673368877E-2</v>
      </c>
      <c r="AA191" s="233">
        <f t="shared" si="572"/>
        <v>4.9679079947769454E-2</v>
      </c>
      <c r="AB191" s="233">
        <f t="shared" si="572"/>
        <v>0.10889341890768489</v>
      </c>
      <c r="AC191" s="233">
        <f t="shared" si="572"/>
        <v>0.16810775786760035</v>
      </c>
      <c r="AD191" s="233">
        <f t="shared" si="572"/>
        <v>0.43850505899437531</v>
      </c>
      <c r="AE191" s="233">
        <f t="shared" si="572"/>
        <v>0.68845924006001735</v>
      </c>
      <c r="AF191" s="233">
        <f t="shared" si="572"/>
        <v>0.69560707433441793</v>
      </c>
      <c r="AG191" s="233">
        <f t="shared" si="572"/>
        <v>0.70275490860881851</v>
      </c>
      <c r="AH191" s="233">
        <f t="shared" si="572"/>
        <v>0.70990274288321908</v>
      </c>
      <c r="AI191" s="233">
        <f t="shared" si="572"/>
        <v>0.71705057715761966</v>
      </c>
      <c r="AJ191" s="233">
        <f t="shared" si="572"/>
        <v>0.72419841143202024</v>
      </c>
      <c r="AK191" s="233">
        <f t="shared" si="572"/>
        <v>0.73134624570642082</v>
      </c>
      <c r="AL191" s="233">
        <f t="shared" si="572"/>
        <v>0.73849407998082139</v>
      </c>
      <c r="AM191" s="233">
        <f t="shared" si="572"/>
        <v>0.74564191425522197</v>
      </c>
      <c r="AN191" s="233">
        <f t="shared" si="572"/>
        <v>0.75278974852962255</v>
      </c>
      <c r="AO191" s="233">
        <f t="shared" si="572"/>
        <v>0.75993758280402313</v>
      </c>
      <c r="AP191" s="233">
        <f t="shared" si="572"/>
        <v>0.7670854170784237</v>
      </c>
      <c r="AQ191" s="233">
        <f t="shared" si="572"/>
        <v>0.77423325135282428</v>
      </c>
      <c r="AR191" s="233">
        <f t="shared" si="572"/>
        <v>0.78138108562722486</v>
      </c>
      <c r="AS191" s="233"/>
      <c r="AT191" s="233"/>
      <c r="AU191" s="233"/>
    </row>
    <row r="192" spans="1:47">
      <c r="A192" s="185" t="s">
        <v>16</v>
      </c>
      <c r="B192" s="185" t="str">
        <f t="shared" si="555"/>
        <v>TPPUMER</v>
      </c>
      <c r="C192" s="185" t="str">
        <f t="shared" si="555"/>
        <v>Metro Rail pkm</v>
      </c>
      <c r="E192" s="298">
        <f t="shared" si="549"/>
        <v>14.550109199356424</v>
      </c>
      <c r="F192" s="10">
        <f t="shared" si="549"/>
        <v>12.081299629763897</v>
      </c>
      <c r="G192" s="10">
        <f t="shared" si="549"/>
        <v>8.7407589720252883</v>
      </c>
      <c r="H192" s="10">
        <f t="shared" ref="H192:J192" si="573">H155</f>
        <v>8.9443497159045364</v>
      </c>
      <c r="I192" s="10">
        <f t="shared" si="573"/>
        <v>9.1859778499172613</v>
      </c>
      <c r="J192" s="10">
        <f t="shared" si="573"/>
        <v>9.2194957565925577</v>
      </c>
      <c r="K192" s="10">
        <f t="shared" si="551"/>
        <v>11.420776858142354</v>
      </c>
      <c r="L192" s="10">
        <f t="shared" si="551"/>
        <v>11.591737691239533</v>
      </c>
      <c r="M192" s="10">
        <f t="shared" si="551"/>
        <v>11.540605358499837</v>
      </c>
      <c r="N192" s="40"/>
      <c r="O192" s="233">
        <f t="shared" si="557"/>
        <v>14.260577021371761</v>
      </c>
      <c r="P192" s="233">
        <f t="shared" si="558"/>
        <v>13.971044843387098</v>
      </c>
      <c r="Q192" s="233">
        <f t="shared" si="558"/>
        <v>13.681512665402435</v>
      </c>
      <c r="R192" s="233">
        <f t="shared" si="558"/>
        <v>13.391980487417772</v>
      </c>
      <c r="S192" s="233">
        <f t="shared" si="558"/>
        <v>13.615460388240281</v>
      </c>
      <c r="T192" s="304">
        <f t="shared" si="558"/>
        <v>13.838940289062791</v>
      </c>
      <c r="U192" s="304">
        <f t="shared" si="558"/>
        <v>13.92442070561138</v>
      </c>
      <c r="V192" s="304">
        <f t="shared" si="558"/>
        <v>13.898854539241533</v>
      </c>
      <c r="W192" s="233">
        <f t="shared" si="559"/>
        <v>14.550109199356424</v>
      </c>
      <c r="X192" s="233">
        <f t="shared" ref="X192" si="574">IF(X$148&lt;=$I$148,($I192-$F192)/10,IF(AND(X$148&gt;$I$148,X$148&lt;=$K$148),($K192-$I192)/10,IF(AND(X$148&gt;$K$148,X$148&lt;=$L$148),($L192-$K192)/2,($M192-$L192)/2)))+W192</f>
        <v>14.260577021371761</v>
      </c>
      <c r="Y192" s="233">
        <f t="shared" ref="Y192:AR192" si="575">IF(Y$148&lt;=$I$148,($I192-$F192)/10,IF(AND(Y$148&gt;$I$148,Y$148&lt;=$K$148),($K192-$I192)/10,IF(AND(Y$148&gt;$K$148,Y$148&lt;=$L$148),($L192-$K192)/2,($M192-$L192)/2)))+X192</f>
        <v>13.971044843387098</v>
      </c>
      <c r="Z192" s="233">
        <f t="shared" si="575"/>
        <v>13.681512665402435</v>
      </c>
      <c r="AA192" s="233">
        <f t="shared" si="575"/>
        <v>13.391980487417772</v>
      </c>
      <c r="AB192" s="233">
        <f t="shared" si="575"/>
        <v>13.615460388240281</v>
      </c>
      <c r="AC192" s="233">
        <f t="shared" si="575"/>
        <v>13.838940289062791</v>
      </c>
      <c r="AD192" s="233">
        <f t="shared" si="575"/>
        <v>13.92442070561138</v>
      </c>
      <c r="AE192" s="233">
        <f t="shared" si="575"/>
        <v>13.898854539241533</v>
      </c>
      <c r="AF192" s="233">
        <f t="shared" si="575"/>
        <v>13.60932236125687</v>
      </c>
      <c r="AG192" s="233">
        <f t="shared" si="575"/>
        <v>13.319790183272207</v>
      </c>
      <c r="AH192" s="233">
        <f t="shared" si="575"/>
        <v>13.030258005287545</v>
      </c>
      <c r="AI192" s="233">
        <f t="shared" si="575"/>
        <v>12.740725827302882</v>
      </c>
      <c r="AJ192" s="233">
        <f t="shared" si="575"/>
        <v>12.451193649318219</v>
      </c>
      <c r="AK192" s="233">
        <f t="shared" si="575"/>
        <v>12.161661471333556</v>
      </c>
      <c r="AL192" s="233">
        <f t="shared" si="575"/>
        <v>11.872129293348893</v>
      </c>
      <c r="AM192" s="233">
        <f t="shared" si="575"/>
        <v>11.58259711536423</v>
      </c>
      <c r="AN192" s="233">
        <f t="shared" si="575"/>
        <v>11.293064937379567</v>
      </c>
      <c r="AO192" s="233">
        <f t="shared" si="575"/>
        <v>11.003532759394904</v>
      </c>
      <c r="AP192" s="233">
        <f t="shared" si="575"/>
        <v>10.714000581410241</v>
      </c>
      <c r="AQ192" s="233">
        <f t="shared" si="575"/>
        <v>10.424468403425578</v>
      </c>
      <c r="AR192" s="233">
        <f t="shared" si="575"/>
        <v>10.134936225440915</v>
      </c>
      <c r="AS192" s="233"/>
      <c r="AT192" s="233"/>
      <c r="AU192" s="233"/>
    </row>
    <row r="193" spans="1:61">
      <c r="A193" s="185" t="s">
        <v>16</v>
      </c>
      <c r="B193" s="185" t="str">
        <f t="shared" si="555"/>
        <v>TPPUGAT</v>
      </c>
      <c r="C193" s="185" t="str">
        <f t="shared" si="555"/>
        <v>Gautrain pkm</v>
      </c>
      <c r="E193" s="298">
        <f t="shared" si="549"/>
        <v>0.53459848266953358</v>
      </c>
      <c r="F193" s="10">
        <f t="shared" si="549"/>
        <v>0.60923770891438467</v>
      </c>
      <c r="G193" s="10">
        <f t="shared" si="549"/>
        <v>0.64854136839212595</v>
      </c>
      <c r="H193" s="10">
        <f t="shared" ref="H193:J193" si="576">H156</f>
        <v>0.6995709084876961</v>
      </c>
      <c r="I193" s="10">
        <f t="shared" si="576"/>
        <v>0.67889467519440883</v>
      </c>
      <c r="J193" s="10">
        <f t="shared" si="576"/>
        <v>0.6319238548513697</v>
      </c>
      <c r="K193" s="10">
        <f t="shared" si="551"/>
        <v>1.0556990716586507</v>
      </c>
      <c r="L193" s="10">
        <f t="shared" si="551"/>
        <v>1.4163585169145128</v>
      </c>
      <c r="M193" s="10">
        <f t="shared" si="551"/>
        <v>1.7361470871292777</v>
      </c>
      <c r="N193" s="40"/>
      <c r="O193" s="233">
        <f t="shared" si="557"/>
        <v>0.54156417929753597</v>
      </c>
      <c r="P193" s="233">
        <f t="shared" si="558"/>
        <v>0.54852987592553837</v>
      </c>
      <c r="Q193" s="233">
        <f t="shared" si="558"/>
        <v>0.55549557255354076</v>
      </c>
      <c r="R193" s="233">
        <f t="shared" si="558"/>
        <v>0.56246126918154316</v>
      </c>
      <c r="S193" s="233">
        <f t="shared" si="558"/>
        <v>0.60014170882796736</v>
      </c>
      <c r="T193" s="304">
        <f t="shared" si="558"/>
        <v>0.63782214847439156</v>
      </c>
      <c r="U193" s="304">
        <f t="shared" si="558"/>
        <v>0.81815187110232257</v>
      </c>
      <c r="V193" s="304">
        <f t="shared" si="558"/>
        <v>0.97804615620970503</v>
      </c>
      <c r="W193" s="233">
        <f t="shared" si="559"/>
        <v>0.53459848266953358</v>
      </c>
      <c r="X193" s="233">
        <f t="shared" ref="X193" si="577">IF(X$148&lt;=$I$148,($I193-$F193)/10,IF(AND(X$148&gt;$I$148,X$148&lt;=$K$148),($K193-$I193)/10,IF(AND(X$148&gt;$K$148,X$148&lt;=$L$148),($L193-$K193)/2,($M193-$L193)/2)))+W193</f>
        <v>0.54156417929753597</v>
      </c>
      <c r="Y193" s="233">
        <f t="shared" ref="Y193:AR193" si="578">IF(Y$148&lt;=$I$148,($I193-$F193)/10,IF(AND(Y$148&gt;$I$148,Y$148&lt;=$K$148),($K193-$I193)/10,IF(AND(Y$148&gt;$K$148,Y$148&lt;=$L$148),($L193-$K193)/2,($M193-$L193)/2)))+X193</f>
        <v>0.54852987592553837</v>
      </c>
      <c r="Z193" s="233">
        <f t="shared" si="578"/>
        <v>0.55549557255354076</v>
      </c>
      <c r="AA193" s="233">
        <f t="shared" si="578"/>
        <v>0.56246126918154316</v>
      </c>
      <c r="AB193" s="233">
        <f t="shared" si="578"/>
        <v>0.60014170882796736</v>
      </c>
      <c r="AC193" s="233">
        <f t="shared" si="578"/>
        <v>0.63782214847439156</v>
      </c>
      <c r="AD193" s="233">
        <f t="shared" si="578"/>
        <v>0.81815187110232257</v>
      </c>
      <c r="AE193" s="233">
        <f t="shared" si="578"/>
        <v>0.97804615620970503</v>
      </c>
      <c r="AF193" s="233">
        <f t="shared" si="578"/>
        <v>0.98501185283770742</v>
      </c>
      <c r="AG193" s="233">
        <f t="shared" si="578"/>
        <v>0.99197754946570982</v>
      </c>
      <c r="AH193" s="233">
        <f t="shared" si="578"/>
        <v>0.99894324609371221</v>
      </c>
      <c r="AI193" s="233">
        <f t="shared" si="578"/>
        <v>1.0059089427217147</v>
      </c>
      <c r="AJ193" s="233">
        <f t="shared" si="578"/>
        <v>1.0128746393497172</v>
      </c>
      <c r="AK193" s="233">
        <f t="shared" si="578"/>
        <v>1.0198403359777197</v>
      </c>
      <c r="AL193" s="233">
        <f t="shared" si="578"/>
        <v>1.0268060326057222</v>
      </c>
      <c r="AM193" s="233">
        <f t="shared" si="578"/>
        <v>1.0337717292337247</v>
      </c>
      <c r="AN193" s="233">
        <f t="shared" si="578"/>
        <v>1.0407374258617272</v>
      </c>
      <c r="AO193" s="233">
        <f t="shared" si="578"/>
        <v>1.0477031224897297</v>
      </c>
      <c r="AP193" s="233">
        <f t="shared" si="578"/>
        <v>1.0546688191177322</v>
      </c>
      <c r="AQ193" s="233">
        <f t="shared" si="578"/>
        <v>1.0616345157457348</v>
      </c>
      <c r="AR193" s="233">
        <f t="shared" si="578"/>
        <v>1.0686002123737373</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614</v>
      </c>
      <c r="J195" s="16" t="s">
        <v>645</v>
      </c>
      <c r="K195" s="16" t="s">
        <v>646</v>
      </c>
      <c r="L195" s="17" t="s">
        <v>25</v>
      </c>
      <c r="M195" s="18">
        <v>2012</v>
      </c>
      <c r="N195" s="18">
        <f t="shared" ref="N195:AO195" si="579">1+M195</f>
        <v>2013</v>
      </c>
      <c r="O195" s="18">
        <f t="shared" si="579"/>
        <v>2014</v>
      </c>
      <c r="P195" s="18">
        <f>1+O195</f>
        <v>2015</v>
      </c>
      <c r="Q195" s="18">
        <f t="shared" si="579"/>
        <v>2016</v>
      </c>
      <c r="R195" s="18">
        <f t="shared" si="579"/>
        <v>2017</v>
      </c>
      <c r="S195" s="18">
        <f t="shared" si="579"/>
        <v>2018</v>
      </c>
      <c r="T195" s="18">
        <f t="shared" si="579"/>
        <v>2019</v>
      </c>
      <c r="U195" s="18">
        <f t="shared" si="579"/>
        <v>2020</v>
      </c>
      <c r="V195" s="18">
        <f t="shared" si="579"/>
        <v>2021</v>
      </c>
      <c r="W195" s="18">
        <f t="shared" si="579"/>
        <v>2022</v>
      </c>
      <c r="X195" s="18">
        <f t="shared" si="579"/>
        <v>2023</v>
      </c>
      <c r="Y195" s="18">
        <f t="shared" si="579"/>
        <v>2024</v>
      </c>
      <c r="Z195" s="18">
        <f t="shared" si="579"/>
        <v>2025</v>
      </c>
      <c r="AA195" s="18">
        <f t="shared" si="579"/>
        <v>2026</v>
      </c>
      <c r="AB195" s="18">
        <f t="shared" si="579"/>
        <v>2027</v>
      </c>
      <c r="AC195" s="18">
        <f t="shared" si="579"/>
        <v>2028</v>
      </c>
      <c r="AD195" s="18">
        <f t="shared" si="579"/>
        <v>2029</v>
      </c>
      <c r="AE195" s="18">
        <f t="shared" si="579"/>
        <v>2030</v>
      </c>
      <c r="AF195" s="18">
        <f t="shared" si="579"/>
        <v>2031</v>
      </c>
      <c r="AG195" s="18">
        <f t="shared" si="579"/>
        <v>2032</v>
      </c>
      <c r="AH195" s="18">
        <f t="shared" si="579"/>
        <v>2033</v>
      </c>
      <c r="AI195" s="18">
        <f t="shared" si="579"/>
        <v>2034</v>
      </c>
      <c r="AJ195" s="18">
        <f t="shared" si="579"/>
        <v>2035</v>
      </c>
      <c r="AK195" s="18">
        <f t="shared" si="579"/>
        <v>2036</v>
      </c>
      <c r="AL195" s="18">
        <f t="shared" si="579"/>
        <v>2037</v>
      </c>
      <c r="AM195" s="18">
        <f t="shared" si="579"/>
        <v>2038</v>
      </c>
      <c r="AN195" s="18">
        <f t="shared" si="579"/>
        <v>2039</v>
      </c>
      <c r="AO195" s="18">
        <f t="shared" si="579"/>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80">MATCH(J$214,$E$185:$M$185,$C196)</f>
        <v>1</v>
      </c>
      <c r="N196" s="114">
        <f t="shared" si="580"/>
        <v>1</v>
      </c>
      <c r="O196" s="114">
        <f t="shared" si="580"/>
        <v>1</v>
      </c>
      <c r="P196" s="114">
        <f t="shared" si="580"/>
        <v>2</v>
      </c>
      <c r="Q196" s="114">
        <f t="shared" si="580"/>
        <v>2</v>
      </c>
      <c r="R196" s="114">
        <f t="shared" si="580"/>
        <v>3</v>
      </c>
      <c r="S196" s="114">
        <f t="shared" si="580"/>
        <v>3</v>
      </c>
      <c r="T196" s="114">
        <f t="shared" si="580"/>
        <v>4</v>
      </c>
      <c r="U196" s="114">
        <f t="shared" si="580"/>
        <v>5</v>
      </c>
      <c r="V196" s="114">
        <f t="shared" si="580"/>
        <v>6</v>
      </c>
      <c r="W196" s="114">
        <f t="shared" ref="W196:AF197" si="581">MATCH(T$214,$E$185:$M$185,$C196)</f>
        <v>6</v>
      </c>
      <c r="X196" s="114">
        <f t="shared" si="581"/>
        <v>6</v>
      </c>
      <c r="Y196" s="114">
        <f t="shared" si="581"/>
        <v>6</v>
      </c>
      <c r="Z196" s="114">
        <f t="shared" si="581"/>
        <v>6</v>
      </c>
      <c r="AA196" s="114">
        <f t="shared" si="581"/>
        <v>6</v>
      </c>
      <c r="AB196" s="114">
        <f t="shared" si="581"/>
        <v>6</v>
      </c>
      <c r="AC196" s="114">
        <f t="shared" si="581"/>
        <v>6</v>
      </c>
      <c r="AD196" s="114">
        <f t="shared" si="581"/>
        <v>6</v>
      </c>
      <c r="AE196" s="114">
        <f t="shared" si="581"/>
        <v>7</v>
      </c>
      <c r="AF196" s="114">
        <f t="shared" si="581"/>
        <v>7</v>
      </c>
      <c r="AG196" s="114">
        <f t="shared" ref="AG196:AP197" si="582">MATCH(AD$214,$E$185:$M$185,$C196)</f>
        <v>7</v>
      </c>
      <c r="AH196" s="114">
        <f t="shared" si="582"/>
        <v>7</v>
      </c>
      <c r="AI196" s="114">
        <f t="shared" si="582"/>
        <v>7</v>
      </c>
      <c r="AJ196" s="114">
        <f t="shared" si="582"/>
        <v>7</v>
      </c>
      <c r="AK196" s="114">
        <f t="shared" si="582"/>
        <v>7</v>
      </c>
      <c r="AL196" s="114">
        <f t="shared" si="582"/>
        <v>7</v>
      </c>
      <c r="AM196" s="114">
        <f t="shared" si="582"/>
        <v>7</v>
      </c>
      <c r="AN196" s="114">
        <f t="shared" si="582"/>
        <v>7</v>
      </c>
      <c r="AO196" s="114">
        <f t="shared" si="582"/>
        <v>8</v>
      </c>
      <c r="AP196" s="114">
        <f t="shared" si="582"/>
        <v>8</v>
      </c>
      <c r="AQ196" s="114">
        <f t="shared" ref="AQ196:AQ197" si="583">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80"/>
        <v>1</v>
      </c>
      <c r="N197" s="40" t="e">
        <f t="shared" si="580"/>
        <v>#N/A</v>
      </c>
      <c r="O197" s="40" t="e">
        <f t="shared" si="580"/>
        <v>#N/A</v>
      </c>
      <c r="P197" s="40">
        <f t="shared" si="580"/>
        <v>2</v>
      </c>
      <c r="Q197" s="40" t="e">
        <f t="shared" si="580"/>
        <v>#N/A</v>
      </c>
      <c r="R197" s="40">
        <f t="shared" si="580"/>
        <v>3</v>
      </c>
      <c r="S197" s="40" t="e">
        <f t="shared" si="580"/>
        <v>#N/A</v>
      </c>
      <c r="T197" s="40">
        <f t="shared" si="580"/>
        <v>4</v>
      </c>
      <c r="U197" s="40">
        <f t="shared" si="580"/>
        <v>5</v>
      </c>
      <c r="V197" s="40">
        <f t="shared" si="580"/>
        <v>6</v>
      </c>
      <c r="W197" s="40" t="e">
        <f t="shared" si="581"/>
        <v>#N/A</v>
      </c>
      <c r="X197" s="40" t="e">
        <f t="shared" si="581"/>
        <v>#N/A</v>
      </c>
      <c r="Y197" s="40" t="e">
        <f t="shared" si="581"/>
        <v>#N/A</v>
      </c>
      <c r="Z197" s="40" t="e">
        <f t="shared" si="581"/>
        <v>#N/A</v>
      </c>
      <c r="AA197" s="40" t="e">
        <f t="shared" si="581"/>
        <v>#N/A</v>
      </c>
      <c r="AB197" s="40" t="e">
        <f t="shared" si="581"/>
        <v>#N/A</v>
      </c>
      <c r="AC197" s="40" t="e">
        <f t="shared" si="581"/>
        <v>#N/A</v>
      </c>
      <c r="AD197" s="40" t="e">
        <f t="shared" si="581"/>
        <v>#N/A</v>
      </c>
      <c r="AE197" s="40">
        <f t="shared" si="581"/>
        <v>7</v>
      </c>
      <c r="AF197" s="40" t="e">
        <f t="shared" si="581"/>
        <v>#N/A</v>
      </c>
      <c r="AG197" s="40" t="e">
        <f t="shared" si="582"/>
        <v>#N/A</v>
      </c>
      <c r="AH197" s="40" t="e">
        <f t="shared" si="582"/>
        <v>#N/A</v>
      </c>
      <c r="AI197" s="40" t="e">
        <f t="shared" si="582"/>
        <v>#N/A</v>
      </c>
      <c r="AJ197" s="40" t="e">
        <f t="shared" si="582"/>
        <v>#N/A</v>
      </c>
      <c r="AK197" s="40" t="e">
        <f t="shared" si="582"/>
        <v>#N/A</v>
      </c>
      <c r="AL197" s="40" t="e">
        <f t="shared" si="582"/>
        <v>#N/A</v>
      </c>
      <c r="AM197" s="40" t="e">
        <f t="shared" si="582"/>
        <v>#N/A</v>
      </c>
      <c r="AN197" s="40" t="e">
        <f t="shared" si="582"/>
        <v>#N/A</v>
      </c>
      <c r="AO197" s="40">
        <f t="shared" si="582"/>
        <v>8</v>
      </c>
      <c r="AP197" s="40" t="e">
        <f t="shared" si="582"/>
        <v>#N/A</v>
      </c>
      <c r="AQ197" s="40">
        <f t="shared" si="583"/>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4">MATCH(L$214,$C$211:$K$211,$C198)</f>
        <v>8</v>
      </c>
      <c r="P198" s="185">
        <f t="shared" si="584"/>
        <v>8</v>
      </c>
      <c r="Q198" s="185">
        <f t="shared" si="584"/>
        <v>7</v>
      </c>
      <c r="R198" s="185">
        <f t="shared" si="584"/>
        <v>7</v>
      </c>
      <c r="S198" s="185">
        <f t="shared" si="584"/>
        <v>6</v>
      </c>
      <c r="T198" s="185">
        <f t="shared" si="584"/>
        <v>6</v>
      </c>
      <c r="U198" s="185">
        <f t="shared" si="584"/>
        <v>5</v>
      </c>
      <c r="V198" s="185">
        <f t="shared" si="584"/>
        <v>4</v>
      </c>
      <c r="W198" s="185">
        <f t="shared" si="584"/>
        <v>3</v>
      </c>
      <c r="X198" s="185">
        <f t="shared" si="584"/>
        <v>3</v>
      </c>
      <c r="Y198" s="185">
        <f t="shared" si="584"/>
        <v>3</v>
      </c>
      <c r="Z198" s="185">
        <f t="shared" si="584"/>
        <v>3</v>
      </c>
      <c r="AA198" s="185">
        <f t="shared" si="584"/>
        <v>3</v>
      </c>
      <c r="AB198" s="185">
        <f t="shared" si="584"/>
        <v>3</v>
      </c>
      <c r="AC198" s="185">
        <f t="shared" si="584"/>
        <v>3</v>
      </c>
      <c r="AD198" s="185">
        <f t="shared" si="584"/>
        <v>3</v>
      </c>
      <c r="AE198" s="185">
        <f t="shared" si="584"/>
        <v>3</v>
      </c>
      <c r="AF198" s="185">
        <f t="shared" si="584"/>
        <v>2</v>
      </c>
      <c r="AG198" s="185">
        <f t="shared" si="584"/>
        <v>2</v>
      </c>
      <c r="AH198" s="185">
        <f t="shared" si="584"/>
        <v>2</v>
      </c>
      <c r="AI198" s="185">
        <f t="shared" si="584"/>
        <v>2</v>
      </c>
      <c r="AJ198" s="185">
        <f t="shared" si="584"/>
        <v>2</v>
      </c>
      <c r="AK198" s="185">
        <f t="shared" si="584"/>
        <v>2</v>
      </c>
      <c r="AL198" s="185">
        <f t="shared" si="584"/>
        <v>2</v>
      </c>
      <c r="AM198" s="185">
        <f t="shared" si="584"/>
        <v>2</v>
      </c>
      <c r="AN198" s="185">
        <f t="shared" si="584"/>
        <v>2</v>
      </c>
      <c r="AO198" s="185">
        <f t="shared" si="584"/>
        <v>2</v>
      </c>
      <c r="AP198" s="185">
        <f t="shared" si="584"/>
        <v>1</v>
      </c>
      <c r="AQ198" s="185">
        <f t="shared" si="584"/>
        <v>1</v>
      </c>
      <c r="AR198" s="185" t="e">
        <f t="shared" si="584"/>
        <v>#N/A</v>
      </c>
      <c r="AS198" s="185" t="e">
        <f t="shared" si="584"/>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5">IF(ISNA(O196),-1,IF(ISNA(O198),99,IF(ISNA(O197),O196,0)))</f>
        <v>1</v>
      </c>
      <c r="P199" s="189">
        <f t="shared" si="585"/>
        <v>0</v>
      </c>
      <c r="Q199" s="189">
        <f t="shared" si="585"/>
        <v>2</v>
      </c>
      <c r="R199" s="189">
        <f t="shared" ref="R199" si="586">IF(ISNA(R196),-1,IF(ISNA(R198),99,IF(ISNA(R197),R196,0)))</f>
        <v>0</v>
      </c>
      <c r="S199" s="189">
        <f t="shared" si="585"/>
        <v>3</v>
      </c>
      <c r="T199" s="189">
        <f t="shared" si="585"/>
        <v>0</v>
      </c>
      <c r="U199" s="189">
        <f t="shared" si="585"/>
        <v>0</v>
      </c>
      <c r="V199" s="189">
        <f t="shared" si="585"/>
        <v>0</v>
      </c>
      <c r="W199" s="189">
        <f t="shared" si="585"/>
        <v>6</v>
      </c>
      <c r="X199" s="189">
        <f t="shared" si="585"/>
        <v>6</v>
      </c>
      <c r="Y199" s="189">
        <f t="shared" si="585"/>
        <v>6</v>
      </c>
      <c r="Z199" s="189">
        <f t="shared" si="585"/>
        <v>6</v>
      </c>
      <c r="AA199" s="189">
        <f t="shared" si="585"/>
        <v>6</v>
      </c>
      <c r="AB199" s="189">
        <f t="shared" si="585"/>
        <v>6</v>
      </c>
      <c r="AC199" s="189">
        <f t="shared" si="585"/>
        <v>6</v>
      </c>
      <c r="AD199" s="189">
        <f t="shared" si="585"/>
        <v>6</v>
      </c>
      <c r="AE199" s="189">
        <f t="shared" si="585"/>
        <v>0</v>
      </c>
      <c r="AF199" s="189">
        <f t="shared" si="585"/>
        <v>7</v>
      </c>
      <c r="AG199" s="189">
        <f t="shared" si="585"/>
        <v>7</v>
      </c>
      <c r="AH199" s="189">
        <f t="shared" si="585"/>
        <v>7</v>
      </c>
      <c r="AI199" s="189">
        <f t="shared" si="585"/>
        <v>7</v>
      </c>
      <c r="AJ199" s="189">
        <f t="shared" si="585"/>
        <v>7</v>
      </c>
      <c r="AK199" s="189">
        <f t="shared" si="585"/>
        <v>7</v>
      </c>
      <c r="AL199" s="189">
        <f t="shared" si="585"/>
        <v>7</v>
      </c>
      <c r="AM199" s="189">
        <f t="shared" si="585"/>
        <v>7</v>
      </c>
      <c r="AN199" s="189">
        <f t="shared" si="585"/>
        <v>7</v>
      </c>
      <c r="AO199" s="189">
        <f t="shared" si="585"/>
        <v>0</v>
      </c>
      <c r="AP199" s="189">
        <f t="shared" si="585"/>
        <v>8</v>
      </c>
      <c r="AQ199" s="189">
        <f t="shared" si="585"/>
        <v>0</v>
      </c>
      <c r="AR199" s="189">
        <f t="shared" si="585"/>
        <v>99</v>
      </c>
      <c r="AS199" s="189">
        <f t="shared" si="585"/>
        <v>99</v>
      </c>
      <c r="AT199" s="189"/>
      <c r="AW199" s="189"/>
      <c r="AX199" s="189"/>
      <c r="BH199" s="189">
        <f>IF(ISNA(BH196),-1,IF(ISNA(BH198),99,IF(ISNA(BH197),BH196,0)))</f>
        <v>0</v>
      </c>
      <c r="BI199" s="189"/>
    </row>
    <row r="200" spans="1:61">
      <c r="A200" s="185" t="s">
        <v>16</v>
      </c>
      <c r="B200" s="22" t="str">
        <f t="shared" ref="B200:B207" si="587">IF(A200="*","","COM_PROJ")</f>
        <v/>
      </c>
      <c r="C200" s="23" t="str">
        <f t="shared" ref="C200:C207" si="588">IF($A200="*","","-")</f>
        <v/>
      </c>
      <c r="D200" s="57" t="str">
        <f t="shared" ref="D200:D207" si="589">B172</f>
        <v>TPPRCAR</v>
      </c>
      <c r="E200" s="23" t="str">
        <f t="shared" ref="E200:K207" si="590">IF($A200="*","","-")</f>
        <v/>
      </c>
      <c r="F200" s="23"/>
      <c r="H200" s="23" t="str">
        <f t="shared" si="590"/>
        <v/>
      </c>
      <c r="J200" s="23" t="str">
        <f t="shared" si="590"/>
        <v/>
      </c>
      <c r="K200" s="23" t="str">
        <f t="shared" si="590"/>
        <v/>
      </c>
      <c r="L200" s="22" t="str">
        <f t="shared" ref="L200:L207" si="591">IF(A200="*","",0)</f>
        <v/>
      </c>
      <c r="M200" s="186" cm="1">
        <f t="array" ref="M200">IF(M$199=-1,N200,IF(M$199=99,L200,IF(M$199=0,INDEX($E186:$M186,0,M$197),(INDEX($E186:$M186,0,M$199+1)-INDEX($E186:$M186,0,M$199))/(INDEX($E$185:$M$185,0,M$199+1)-INDEX($E$185:$M$185,0,M$199))+L200)))</f>
        <v>76.916431902036379</v>
      </c>
      <c r="N200" s="186" cm="1">
        <f t="array" ref="N200">IF(N$199=-1,O200,IF(N$199=99,M200,IF(N$199=0,INDEX($E186:$M186,0,N$197),(INDEX($E186:$M186,0,N$199+1)-INDEX($E186:$M186,0,N$199))/(INDEX($E$185:$M$185,0,N$199+1)-INDEX($E$185:$M$185,0,N$199))+M200)))</f>
        <v>77.964053461390947</v>
      </c>
      <c r="O200" s="186" cm="1">
        <f t="array" ref="O200">IF(O$199=-1,P200,IF(O$199=99,N200,IF(O$199=0,INDEX($E186:$M186,0,O$197),(INDEX($E186:$M186,0,O$199+1)-INDEX($E186:$M186,0,O$199))/(INDEX($E$185:$M$185,0,O$199+1)-INDEX($E$185:$M$185,0,O$199))+N200)))</f>
        <v>79.011675020745514</v>
      </c>
      <c r="P200" s="186" cm="1">
        <f t="array" ref="P200">IF(P$199=-1,Q200,IF(P$199=99,O200,IF(P$199=0,INDEX($E186:$M186,0,P$197),(INDEX($E186:$M186,0,P$199+1)-INDEX($E186:$M186,0,P$199))/(INDEX($E$185:$M$185,0,P$199+1)-INDEX($E$185:$M$185,0,P$199))+O200)))</f>
        <v>80.059296580100096</v>
      </c>
      <c r="Q200" s="186" cm="1">
        <f t="array" ref="Q200">IF(Q$199=-1,R200,IF(Q$199=99,P200,IF(Q$199=0,INDEX($E186:$M186,0,Q$197),(INDEX($E186:$M186,0,Q$199+1)-INDEX($E186:$M186,0,Q$199))/(INDEX($E$185:$M$185,0,Q$199+1)-INDEX($E$185:$M$185,0,Q$199))+P200)))</f>
        <v>80.789672264732843</v>
      </c>
      <c r="R200" s="186" cm="1">
        <f t="array" ref="R200">IF(R$199=-1,S200,IF(R$199=99,Q200,IF(R$199=0,INDEX($E186:$M186,0,R$197),(INDEX($E186:$M186,0,R$199+1)-INDEX($E186:$M186,0,R$199))/(INDEX($E$185:$M$185,0,R$199+1)-INDEX($E$185:$M$185,0,R$199))+Q200)))</f>
        <v>81.520047949365591</v>
      </c>
      <c r="S200" s="186" cm="1">
        <f t="array" ref="S200">IF(S$199=-1,T200,IF(S$199=99,R200,IF(S$199=0,INDEX($E186:$M186,0,S$197),(INDEX($E186:$M186,0,S$199+1)-INDEX($E186:$M186,0,S$199))/(INDEX($E$185:$M$185,0,S$199+1)-INDEX($E$185:$M$185,0,S$199))+R200)))</f>
        <v>83.548632104177614</v>
      </c>
      <c r="T200" s="186" cm="1">
        <f t="array" ref="T200">IF(T$199=-1,U200,IF(T$199=99,S200,IF(T$199=0,INDEX($E186:$M186,0,T$197),(INDEX($E186:$M186,0,T$199+1)-INDEX($E186:$M186,0,T$199))/(INDEX($E$185:$M$185,0,T$199+1)-INDEX($E$185:$M$185,0,T$199))+S200)))</f>
        <v>85.577216258989623</v>
      </c>
      <c r="U200" s="186" cm="1">
        <f t="array" ref="U200">IF(U$199=-1,V200,IF(U$199=99,T200,IF(U$199=0,INDEX($E186:$M186,0,U$197),(INDEX($E186:$M186,0,U$199+1)-INDEX($E186:$M186,0,U$199))/(INDEX($E$185:$M$185,0,U$199+1)-INDEX($E$185:$M$185,0,U$199))+T200)))</f>
        <v>83.292081581682481</v>
      </c>
      <c r="V200" s="186" cm="1">
        <f t="array" ref="V200">IF(V$199=-1,W200,IF(V$199=99,U200,IF(V$199=0,INDEX($E186:$M186,0,V$197),(INDEX($E186:$M186,0,V$199+1)-INDEX($E186:$M186,0,V$199))/(INDEX($E$185:$M$185,0,V$199+1)-INDEX($E$185:$M$185,0,V$199))+U200)))</f>
        <v>80.102090899213678</v>
      </c>
      <c r="W200" s="186" cm="1">
        <f t="array" ref="W200">IF(W$199=-1,X200,IF(W$199=99,V200,IF(W$199=0,INDEX($E186:$M186,0,W$197),(INDEX($E186:$M186,0,W$199+1)-INDEX($E186:$M186,0,W$199))/(INDEX($E$185:$M$185,0,W$199+1)-INDEX($E$185:$M$185,0,W$199))+V200)))</f>
        <v>81.013970859821328</v>
      </c>
      <c r="X200" s="186" cm="1">
        <f t="array" ref="X200">IF(X$199=-1,Y200,IF(X$199=99,W200,IF(X$199=0,INDEX($E186:$M186,0,X$197),(INDEX($E186:$M186,0,X$199+1)-INDEX($E186:$M186,0,X$199))/(INDEX($E$185:$M$185,0,X$199+1)-INDEX($E$185:$M$185,0,X$199))+W200)))</f>
        <v>81.925850820428977</v>
      </c>
      <c r="Y200" s="186" cm="1">
        <f t="array" ref="Y200">IF(Y$199=-1,Z200,IF(Y$199=99,X200,IF(Y$199=0,INDEX($E186:$M186,0,Y$197),(INDEX($E186:$M186,0,Y$199+1)-INDEX($E186:$M186,0,Y$199))/(INDEX($E$185:$M$185,0,Y$199+1)-INDEX($E$185:$M$185,0,Y$199))+X200)))</f>
        <v>82.837730781036626</v>
      </c>
      <c r="Z200" s="186" cm="1">
        <f t="array" ref="Z200">IF(Z$199=-1,AA200,IF(Z$199=99,Y200,IF(Z$199=0,INDEX($E186:$M186,0,Z$197),(INDEX($E186:$M186,0,Z$199+1)-INDEX($E186:$M186,0,Z$199))/(INDEX($E$185:$M$185,0,Z$199+1)-INDEX($E$185:$M$185,0,Z$199))+Y200)))</f>
        <v>83.749610741644275</v>
      </c>
      <c r="AA200" s="186" cm="1">
        <f t="array" ref="AA200">IF(AA$199=-1,AB200,IF(AA$199=99,Z200,IF(AA$199=0,INDEX($E186:$M186,0,AA$197),(INDEX($E186:$M186,0,AA$199+1)-INDEX($E186:$M186,0,AA$199))/(INDEX($E$185:$M$185,0,AA$199+1)-INDEX($E$185:$M$185,0,AA$199))+Z200)))</f>
        <v>84.661490702251925</v>
      </c>
      <c r="AB200" s="186" cm="1">
        <f t="array" ref="AB200">IF(AB$199=-1,AC200,IF(AB$199=99,AA200,IF(AB$199=0,INDEX($E186:$M186,0,AB$197),(INDEX($E186:$M186,0,AB$199+1)-INDEX($E186:$M186,0,AB$199))/(INDEX($E$185:$M$185,0,AB$199+1)-INDEX($E$185:$M$185,0,AB$199))+AA200)))</f>
        <v>85.573370662859574</v>
      </c>
      <c r="AC200" s="186" cm="1">
        <f t="array" ref="AC200">IF(AC$199=-1,AD200,IF(AC$199=99,AB200,IF(AC$199=0,INDEX($E186:$M186,0,AC$197),(INDEX($E186:$M186,0,AC$199+1)-INDEX($E186:$M186,0,AC$199))/(INDEX($E$185:$M$185,0,AC$199+1)-INDEX($E$185:$M$185,0,AC$199))+AB200)))</f>
        <v>86.485250623467223</v>
      </c>
      <c r="AD200" s="186" cm="1">
        <f t="array" ref="AD200">IF(AD$199=-1,AE200,IF(AD$199=99,AC200,IF(AD$199=0,INDEX($E186:$M186,0,AD$197),(INDEX($E186:$M186,0,AD$199+1)-INDEX($E186:$M186,0,AD$199))/(INDEX($E$185:$M$185,0,AD$199+1)-INDEX($E$185:$M$185,0,AD$199))+AC200)))</f>
        <v>87.397130584074873</v>
      </c>
      <c r="AE200" s="186" cm="1">
        <f t="array" ref="AE200">IF(AE$199=-1,AF200,IF(AE$199=99,AD200,IF(AE$199=0,INDEX($E186:$M186,0,AE$197),(INDEX($E186:$M186,0,AE$199+1)-INDEX($E186:$M186,0,AE$199))/(INDEX($E$185:$M$185,0,AE$199+1)-INDEX($E$185:$M$185,0,AE$199))+AD200)))</f>
        <v>88.309010544682494</v>
      </c>
      <c r="AF200" s="186" cm="1">
        <f t="array" ref="AF200">IF(AF$199=-1,AG200,IF(AF$199=99,AE200,IF(AF$199=0,INDEX($E186:$M186,0,AF$197),(INDEX($E186:$M186,0,AF$199+1)-INDEX($E186:$M186,0,AF$199))/(INDEX($E$185:$M$185,0,AF$199+1)-INDEX($E$185:$M$185,0,AF$199))+AE200)))</f>
        <v>92.001440401321787</v>
      </c>
      <c r="AG200" s="186" cm="1">
        <f t="array" ref="AG200">IF(AG$199=-1,AH200,IF(AG$199=99,AF200,IF(AG$199=0,INDEX($E186:$M186,0,AG$197),(INDEX($E186:$M186,0,AG$199+1)-INDEX($E186:$M186,0,AG$199))/(INDEX($E$185:$M$185,0,AG$199+1)-INDEX($E$185:$M$185,0,AG$199))+AF200)))</f>
        <v>95.69387025796108</v>
      </c>
      <c r="AH200" s="186" cm="1">
        <f t="array" ref="AH200">IF(AH$199=-1,AI200,IF(AH$199=99,AG200,IF(AH$199=0,INDEX($E186:$M186,0,AH$197),(INDEX($E186:$M186,0,AH$199+1)-INDEX($E186:$M186,0,AH$199))/(INDEX($E$185:$M$185,0,AH$199+1)-INDEX($E$185:$M$185,0,AH$199))+AG200)))</f>
        <v>99.386300114600374</v>
      </c>
      <c r="AI200" s="186" cm="1">
        <f t="array" ref="AI200">IF(AI$199=-1,AJ200,IF(AI$199=99,AH200,IF(AI$199=0,INDEX($E186:$M186,0,AI$197),(INDEX($E186:$M186,0,AI$199+1)-INDEX($E186:$M186,0,AI$199))/(INDEX($E$185:$M$185,0,AI$199+1)-INDEX($E$185:$M$185,0,AI$199))+AH200)))</f>
        <v>103.07872997123967</v>
      </c>
      <c r="AJ200" s="186" cm="1">
        <f t="array" ref="AJ200">IF(AJ$199=-1,AK200,IF(AJ$199=99,AI200,IF(AJ$199=0,INDEX($E186:$M186,0,AJ$197),(INDEX($E186:$M186,0,AJ$199+1)-INDEX($E186:$M186,0,AJ$199))/(INDEX($E$185:$M$185,0,AJ$199+1)-INDEX($E$185:$M$185,0,AJ$199))+AI200)))</f>
        <v>106.77115982787896</v>
      </c>
      <c r="AK200" s="186" cm="1">
        <f t="array" ref="AK200">IF(AK$199=-1,AL200,IF(AK$199=99,AJ200,IF(AK$199=0,INDEX($E186:$M186,0,AK$197),(INDEX($E186:$M186,0,AK$199+1)-INDEX($E186:$M186,0,AK$199))/(INDEX($E$185:$M$185,0,AK$199+1)-INDEX($E$185:$M$185,0,AK$199))+AJ200)))</f>
        <v>110.46358968451825</v>
      </c>
      <c r="AL200" s="186" cm="1">
        <f t="array" ref="AL200">IF(AL$199=-1,AM200,IF(AL$199=99,AK200,IF(AL$199=0,INDEX($E186:$M186,0,AL$197),(INDEX($E186:$M186,0,AL$199+1)-INDEX($E186:$M186,0,AL$199))/(INDEX($E$185:$M$185,0,AL$199+1)-INDEX($E$185:$M$185,0,AL$199))+AK200)))</f>
        <v>114.15601954115755</v>
      </c>
      <c r="AM200" s="186" cm="1">
        <f t="array" ref="AM200">IF(AM$199=-1,AN200,IF(AM$199=99,AL200,IF(AM$199=0,INDEX($E186:$M186,0,AM$197),(INDEX($E186:$M186,0,AM$199+1)-INDEX($E186:$M186,0,AM$199))/(INDEX($E$185:$M$185,0,AM$199+1)-INDEX($E$185:$M$185,0,AM$199))+AL200)))</f>
        <v>117.84844939779684</v>
      </c>
      <c r="AN200" s="186" cm="1">
        <f t="array" ref="AN200">IF(AN$199=-1,AO200,IF(AN$199=99,AM200,IF(AN$199=0,INDEX($E186:$M186,0,AN$197),(INDEX($E186:$M186,0,AN$199+1)-INDEX($E186:$M186,0,AN$199))/(INDEX($E$185:$M$185,0,AN$199+1)-INDEX($E$185:$M$185,0,AN$199))+AM200)))</f>
        <v>121.54087925443613</v>
      </c>
      <c r="AO200" s="186" cm="1">
        <f t="array" ref="AO200">IF(AO$199=-1,AP200,IF(AO$199=99,AN200,IF(AO$199=0,INDEX($E186:$M186,0,AO$197),(INDEX($E186:$M186,0,AO$199+1)-INDEX($E186:$M186,0,AO$199))/(INDEX($E$185:$M$185,0,AO$199+1)-INDEX($E$185:$M$185,0,AO$199))+AN200)))</f>
        <v>125.2333091110754</v>
      </c>
      <c r="AP200" s="186" cm="1">
        <f t="array" ref="AP200">IF(AP$199=-1,AQ200,IF(AP$199=99,AO200,IF(AP$199=0,INDEX($E186:$M186,0,AP$197),(INDEX($E186:$M186,0,AP$199+1)-INDEX($E186:$M186,0,AP$199))/(INDEX($E$185:$M$185,0,AP$199+1)-INDEX($E$185:$M$185,0,AP$199))+AO200)))</f>
        <v>128.99616177115374</v>
      </c>
      <c r="AQ200" s="186" cm="1">
        <f t="array" ref="AQ200">IF(AQ$199=-1,AR200,IF(AQ$199=99,AP200,IF(AQ$199=0,INDEX($E186:$M186,0,AQ$197),(INDEX($E186:$M186,0,AQ$199+1)-INDEX($E186:$M186,0,AQ$199))/(INDEX($E$185:$M$185,0,AQ$199+1)-INDEX($E$185:$M$185,0,AQ$199))+AP200)))</f>
        <v>162.86183571185879</v>
      </c>
      <c r="AR200" s="186" cm="1">
        <f t="array" ref="AR200">IF(AR$199=-1,AS200,IF(AR$199=99,AQ200,IF(AR$199=0,INDEX($E186:$M186,0,AR$197),(INDEX($E186:$M186,0,AR$199+1)-INDEX($E186:$M186,0,AR$199))/(INDEX($E$185:$M$185,0,AR$199+1)-INDEX($E$185:$M$185,0,AR$199))+AQ200)))</f>
        <v>162.86183571185879</v>
      </c>
      <c r="AS200" s="186" cm="1">
        <f t="array" ref="AS200">IF(AS$199=-1,#REF!,IF(AS$199=99,AR200,IF(AS$199=0,INDEX($E186:$M186,0,AS$197),(INDEX($E186:$M186,0,AS$199+1)-INDEX($E186:$M186,0,AS$199))/(INDEX($E$185:$M$185,0,AS$199+1)-INDEX($E$185:$M$185,0,AS$199))+AR200)))</f>
        <v>162.86183571185879</v>
      </c>
      <c r="AT200" s="186"/>
      <c r="AW200" s="186"/>
      <c r="AX200" s="186"/>
      <c r="BH200" s="186">
        <f t="shared" ref="BH200:BH207" si="592">E186</f>
        <v>76.916431902036379</v>
      </c>
      <c r="BI200" s="109">
        <f t="shared" ref="BI200:BI207" si="593">(M200-BH200)/M200</f>
        <v>0</v>
      </c>
    </row>
    <row r="201" spans="1:61">
      <c r="A201" s="185" t="s">
        <v>16</v>
      </c>
      <c r="B201" s="22" t="str">
        <f t="shared" si="587"/>
        <v/>
      </c>
      <c r="C201" s="23" t="str">
        <f t="shared" si="588"/>
        <v/>
      </c>
      <c r="D201" s="57" t="str">
        <f t="shared" si="589"/>
        <v>TPPRSUV</v>
      </c>
      <c r="E201" s="23" t="str">
        <f t="shared" si="590"/>
        <v/>
      </c>
      <c r="F201" s="23"/>
      <c r="H201" s="23" t="str">
        <f t="shared" si="590"/>
        <v/>
      </c>
      <c r="J201" s="23" t="str">
        <f t="shared" si="590"/>
        <v/>
      </c>
      <c r="K201" s="23" t="str">
        <f t="shared" si="590"/>
        <v/>
      </c>
      <c r="L201" s="22" t="str">
        <f t="shared" si="591"/>
        <v/>
      </c>
      <c r="M201" s="186" cm="1">
        <f t="array" ref="M201">IF(M$199=-1,N201,IF(M$199=99,L201,IF(M$199=0,INDEX($E187:$M187,0,M$197),(INDEX($E187:$M187,0,M$199+1)-INDEX($E187:$M187,0,M$199))/(INDEX($E$185:$M$185,0,M$199+1)-INDEX($E$185:$M$185,0,M$199))+L201)))</f>
        <v>9.8639485205430191</v>
      </c>
      <c r="N201" s="186" cm="1">
        <f t="array" ref="N201">IF(N$199=-1,O201,IF(N$199=99,M201,IF(N$199=0,INDEX($E187:$M187,0,N$197),(INDEX($E187:$M187,0,N$199+1)-INDEX($E187:$M187,0,N$199))/(INDEX($E$185:$M$185,0,N$199+1)-INDEX($E$185:$M$185,0,N$199))+M201)))</f>
        <v>9.9982980330587043</v>
      </c>
      <c r="O201" s="186" cm="1">
        <f t="array" ref="O201">IF(O$199=-1,P201,IF(O$199=99,N201,IF(O$199=0,INDEX($E187:$M187,0,O$197),(INDEX($E187:$M187,0,O$199+1)-INDEX($E187:$M187,0,O$199))/(INDEX($E$185:$M$185,0,O$199+1)-INDEX($E$185:$M$185,0,O$199))+N201)))</f>
        <v>10.13264754557439</v>
      </c>
      <c r="P201" s="186" cm="1">
        <f t="array" ref="P201">IF(P$199=-1,Q201,IF(P$199=99,O201,IF(P$199=0,INDEX($E187:$M187,0,P$197),(INDEX($E187:$M187,0,P$199+1)-INDEX($E187:$M187,0,P$199))/(INDEX($E$185:$M$185,0,P$199+1)-INDEX($E$185:$M$185,0,P$199))+O201)))</f>
        <v>10.266997058090077</v>
      </c>
      <c r="Q201" s="186" cm="1">
        <f t="array" ref="Q201">IF(Q$199=-1,R201,IF(Q$199=99,P201,IF(Q$199=0,INDEX($E187:$M187,0,Q$197),(INDEX($E187:$M187,0,Q$199+1)-INDEX($E187:$M187,0,Q$199))/(INDEX($E$185:$M$185,0,Q$199+1)-INDEX($E$185:$M$185,0,Q$199))+P201)))</f>
        <v>10.316312187793585</v>
      </c>
      <c r="R201" s="186" cm="1">
        <f t="array" ref="R201">IF(R$199=-1,S201,IF(R$199=99,Q201,IF(R$199=0,INDEX($E187:$M187,0,R$197),(INDEX($E187:$M187,0,R$199+1)-INDEX($E187:$M187,0,R$199))/(INDEX($E$185:$M$185,0,R$199+1)-INDEX($E$185:$M$185,0,R$199))+Q201)))</f>
        <v>10.365627317497093</v>
      </c>
      <c r="S201" s="186" cm="1">
        <f t="array" ref="S201">IF(S$199=-1,T201,IF(S$199=99,R201,IF(S$199=0,INDEX($E187:$M187,0,S$197),(INDEX($E187:$M187,0,S$199+1)-INDEX($E187:$M187,0,S$199))/(INDEX($E$185:$M$185,0,S$199+1)-INDEX($E$185:$M$185,0,S$199))+R201)))</f>
        <v>10.623570582496422</v>
      </c>
      <c r="T201" s="186" cm="1">
        <f t="array" ref="T201">IF(T$199=-1,U201,IF(T$199=99,S201,IF(T$199=0,INDEX($E187:$M187,0,T$197),(INDEX($E187:$M187,0,T$199+1)-INDEX($E187:$M187,0,T$199))/(INDEX($E$185:$M$185,0,T$199+1)-INDEX($E$185:$M$185,0,T$199))+S201)))</f>
        <v>10.88151384749575</v>
      </c>
      <c r="U201" s="186" cm="1">
        <f t="array" ref="U201">IF(U$199=-1,V201,IF(U$199=99,T201,IF(U$199=0,INDEX($E187:$M187,0,U$197),(INDEX($E187:$M187,0,U$199+1)-INDEX($E187:$M187,0,U$199))/(INDEX($E$185:$M$185,0,U$199+1)-INDEX($E$185:$M$185,0,U$199))+T201)))</f>
        <v>10.590949071945479</v>
      </c>
      <c r="V201" s="186" cm="1">
        <f t="array" ref="V201">IF(V$199=-1,W201,IF(V$199=99,U201,IF(V$199=0,INDEX($E187:$M187,0,V$197),(INDEX($E187:$M187,0,V$199+1)-INDEX($E187:$M187,0,V$199))/(INDEX($E$185:$M$185,0,V$199+1)-INDEX($E$185:$M$185,0,V$199))+U201)))</f>
        <v>10.18532793466035</v>
      </c>
      <c r="W201" s="186" cm="1">
        <f t="array" ref="W201">IF(W$199=-1,X201,IF(W$199=99,V201,IF(W$199=0,INDEX($E187:$M187,0,W$197),(INDEX($E187:$M187,0,W$199+1)-INDEX($E187:$M187,0,W$199))/(INDEX($E$185:$M$185,0,W$199+1)-INDEX($E$185:$M$185,0,W$199))+V201)))</f>
        <v>10.301277422764477</v>
      </c>
      <c r="X201" s="186" cm="1">
        <f t="array" ref="X201">IF(X$199=-1,Y201,IF(X$199=99,W201,IF(X$199=0,INDEX($E187:$M187,0,X$197),(INDEX($E187:$M187,0,X$199+1)-INDEX($E187:$M187,0,X$199))/(INDEX($E$185:$M$185,0,X$199+1)-INDEX($E$185:$M$185,0,X$199))+W201)))</f>
        <v>10.417226910868603</v>
      </c>
      <c r="Y201" s="186" cm="1">
        <f t="array" ref="Y201">IF(Y$199=-1,Z201,IF(Y$199=99,X201,IF(Y$199=0,INDEX($E187:$M187,0,Y$197),(INDEX($E187:$M187,0,Y$199+1)-INDEX($E187:$M187,0,Y$199))/(INDEX($E$185:$M$185,0,Y$199+1)-INDEX($E$185:$M$185,0,Y$199))+X201)))</f>
        <v>10.53317639897273</v>
      </c>
      <c r="Z201" s="186" cm="1">
        <f t="array" ref="Z201">IF(Z$199=-1,AA201,IF(Z$199=99,Y201,IF(Z$199=0,INDEX($E187:$M187,0,Z$197),(INDEX($E187:$M187,0,Z$199+1)-INDEX($E187:$M187,0,Z$199))/(INDEX($E$185:$M$185,0,Z$199+1)-INDEX($E$185:$M$185,0,Z$199))+Y201)))</f>
        <v>10.649125887076856</v>
      </c>
      <c r="AA201" s="186" cm="1">
        <f t="array" ref="AA201">IF(AA$199=-1,AB201,IF(AA$199=99,Z201,IF(AA$199=0,INDEX($E187:$M187,0,AA$197),(INDEX($E187:$M187,0,AA$199+1)-INDEX($E187:$M187,0,AA$199))/(INDEX($E$185:$M$185,0,AA$199+1)-INDEX($E$185:$M$185,0,AA$199))+Z201)))</f>
        <v>10.765075375180983</v>
      </c>
      <c r="AB201" s="186" cm="1">
        <f t="array" ref="AB201">IF(AB$199=-1,AC201,IF(AB$199=99,AA201,IF(AB$199=0,INDEX($E187:$M187,0,AB$197),(INDEX($E187:$M187,0,AB$199+1)-INDEX($E187:$M187,0,AB$199))/(INDEX($E$185:$M$185,0,AB$199+1)-INDEX($E$185:$M$185,0,AB$199))+AA201)))</f>
        <v>10.881024863285109</v>
      </c>
      <c r="AC201" s="186" cm="1">
        <f t="array" ref="AC201">IF(AC$199=-1,AD201,IF(AC$199=99,AB201,IF(AC$199=0,INDEX($E187:$M187,0,AC$197),(INDEX($E187:$M187,0,AC$199+1)-INDEX($E187:$M187,0,AC$199))/(INDEX($E$185:$M$185,0,AC$199+1)-INDEX($E$185:$M$185,0,AC$199))+AB201)))</f>
        <v>10.996974351389236</v>
      </c>
      <c r="AD201" s="186" cm="1">
        <f t="array" ref="AD201">IF(AD$199=-1,AE201,IF(AD$199=99,AC201,IF(AD$199=0,INDEX($E187:$M187,0,AD$197),(INDEX($E187:$M187,0,AD$199+1)-INDEX($E187:$M187,0,AD$199))/(INDEX($E$185:$M$185,0,AD$199+1)-INDEX($E$185:$M$185,0,AD$199))+AC201)))</f>
        <v>11.112923839493362</v>
      </c>
      <c r="AE201" s="186" cm="1">
        <f t="array" ref="AE201">IF(AE$199=-1,AF201,IF(AE$199=99,AD201,IF(AE$199=0,INDEX($E187:$M187,0,AE$197),(INDEX($E187:$M187,0,AE$199+1)-INDEX($E187:$M187,0,AE$199))/(INDEX($E$185:$M$185,0,AE$199+1)-INDEX($E$185:$M$185,0,AE$199))+AD201)))</f>
        <v>11.228873327597489</v>
      </c>
      <c r="AF201" s="186" cm="1">
        <f t="array" ref="AF201">IF(AF$199=-1,AG201,IF(AF$199=99,AE201,IF(AF$199=0,INDEX($E187:$M187,0,AF$197),(INDEX($E187:$M187,0,AF$199+1)-INDEX($E187:$M187,0,AF$199))/(INDEX($E$185:$M$185,0,AF$199+1)-INDEX($E$185:$M$185,0,AF$199))+AE201)))</f>
        <v>11.698381782912621</v>
      </c>
      <c r="AG201" s="186" cm="1">
        <f t="array" ref="AG201">IF(AG$199=-1,AH201,IF(AG$199=99,AF201,IF(AG$199=0,INDEX($E187:$M187,0,AG$197),(INDEX($E187:$M187,0,AG$199+1)-INDEX($E187:$M187,0,AG$199))/(INDEX($E$185:$M$185,0,AG$199+1)-INDEX($E$185:$M$185,0,AG$199))+AF201)))</f>
        <v>12.167890238227754</v>
      </c>
      <c r="AH201" s="186" cm="1">
        <f t="array" ref="AH201">IF(AH$199=-1,AI201,IF(AH$199=99,AG201,IF(AH$199=0,INDEX($E187:$M187,0,AH$197),(INDEX($E187:$M187,0,AH$199+1)-INDEX($E187:$M187,0,AH$199))/(INDEX($E$185:$M$185,0,AH$199+1)-INDEX($E$185:$M$185,0,AH$199))+AG201)))</f>
        <v>12.637398693542886</v>
      </c>
      <c r="AI201" s="186" cm="1">
        <f t="array" ref="AI201">IF(AI$199=-1,AJ201,IF(AI$199=99,AH201,IF(AI$199=0,INDEX($E187:$M187,0,AI$197),(INDEX($E187:$M187,0,AI$199+1)-INDEX($E187:$M187,0,AI$199))/(INDEX($E$185:$M$185,0,AI$199+1)-INDEX($E$185:$M$185,0,AI$199))+AH201)))</f>
        <v>13.106907148858019</v>
      </c>
      <c r="AJ201" s="186" cm="1">
        <f t="array" ref="AJ201">IF(AJ$199=-1,AK201,IF(AJ$199=99,AI201,IF(AJ$199=0,INDEX($E187:$M187,0,AJ$197),(INDEX($E187:$M187,0,AJ$199+1)-INDEX($E187:$M187,0,AJ$199))/(INDEX($E$185:$M$185,0,AJ$199+1)-INDEX($E$185:$M$185,0,AJ$199))+AI201)))</f>
        <v>13.576415604173151</v>
      </c>
      <c r="AK201" s="186" cm="1">
        <f t="array" ref="AK201">IF(AK$199=-1,AL201,IF(AK$199=99,AJ201,IF(AK$199=0,INDEX($E187:$M187,0,AK$197),(INDEX($E187:$M187,0,AK$199+1)-INDEX($E187:$M187,0,AK$199))/(INDEX($E$185:$M$185,0,AK$199+1)-INDEX($E$185:$M$185,0,AK$199))+AJ201)))</f>
        <v>14.045924059488284</v>
      </c>
      <c r="AL201" s="186" cm="1">
        <f t="array" ref="AL201">IF(AL$199=-1,AM201,IF(AL$199=99,AK201,IF(AL$199=0,INDEX($E187:$M187,0,AL$197),(INDEX($E187:$M187,0,AL$199+1)-INDEX($E187:$M187,0,AL$199))/(INDEX($E$185:$M$185,0,AL$199+1)-INDEX($E$185:$M$185,0,AL$199))+AK201)))</f>
        <v>14.515432514803416</v>
      </c>
      <c r="AM201" s="186" cm="1">
        <f t="array" ref="AM201">IF(AM$199=-1,AN201,IF(AM$199=99,AL201,IF(AM$199=0,INDEX($E187:$M187,0,AM$197),(INDEX($E187:$M187,0,AM$199+1)-INDEX($E187:$M187,0,AM$199))/(INDEX($E$185:$M$185,0,AM$199+1)-INDEX($E$185:$M$185,0,AM$199))+AL201)))</f>
        <v>14.984940970118549</v>
      </c>
      <c r="AN201" s="186" cm="1">
        <f t="array" ref="AN201">IF(AN$199=-1,AO201,IF(AN$199=99,AM201,IF(AN$199=0,INDEX($E187:$M187,0,AN$197),(INDEX($E187:$M187,0,AN$199+1)-INDEX($E187:$M187,0,AN$199))/(INDEX($E$185:$M$185,0,AN$199+1)-INDEX($E$185:$M$185,0,AN$199))+AM201)))</f>
        <v>15.454449425433681</v>
      </c>
      <c r="AO201" s="186" cm="1">
        <f t="array" ref="AO201">IF(AO$199=-1,AP201,IF(AO$199=99,AN201,IF(AO$199=0,INDEX($E187:$M187,0,AO$197),(INDEX($E187:$M187,0,AO$199+1)-INDEX($E187:$M187,0,AO$199))/(INDEX($E$185:$M$185,0,AO$199+1)-INDEX($E$185:$M$185,0,AO$199))+AN201)))</f>
        <v>15.923957880748807</v>
      </c>
      <c r="AP201" s="186" cm="1">
        <f t="array" ref="AP201">IF(AP$199=-1,AQ201,IF(AP$199=99,AO201,IF(AP$199=0,INDEX($E187:$M187,0,AP$197),(INDEX($E187:$M187,0,AP$199+1)-INDEX($E187:$M187,0,AP$199))/(INDEX($E$185:$M$185,0,AP$199+1)-INDEX($E$185:$M$185,0,AP$199))+AO201)))</f>
        <v>16.402420900658356</v>
      </c>
      <c r="AQ201" s="186" cm="1">
        <f t="array" ref="AQ201">IF(AQ$199=-1,AR201,IF(AQ$199=99,AP201,IF(AQ$199=0,INDEX($E187:$M187,0,AQ$197),(INDEX($E187:$M187,0,AQ$199+1)-INDEX($E187:$M187,0,AQ$199))/(INDEX($E$185:$M$185,0,AQ$199+1)-INDEX($E$185:$M$185,0,AQ$199))+AP201)))</f>
        <v>20.708588079844287</v>
      </c>
      <c r="AR201" s="186" cm="1">
        <f t="array" ref="AR201">IF(AR$199=-1,AS201,IF(AR$199=99,AQ201,IF(AR$199=0,INDEX($E187:$M187,0,AR$197),(INDEX($E187:$M187,0,AR$199+1)-INDEX($E187:$M187,0,AR$199))/(INDEX($E$185:$M$185,0,AR$199+1)-INDEX($E$185:$M$185,0,AR$199))+AQ201)))</f>
        <v>20.708588079844287</v>
      </c>
      <c r="AS201" s="186" cm="1">
        <f t="array" ref="AS201">IF(AS$199=-1,#REF!,IF(AS$199=99,AR201,IF(AS$199=0,INDEX($E187:$M187,0,AS$197),(INDEX($E187:$M187,0,AS$199+1)-INDEX($E187:$M187,0,AS$199))/(INDEX($E$185:$M$185,0,AS$199+1)-INDEX($E$185:$M$185,0,AS$199))+AR201)))</f>
        <v>20.708588079844287</v>
      </c>
      <c r="AT201" s="186"/>
      <c r="AW201" s="186"/>
      <c r="AX201" s="186"/>
      <c r="BH201" s="186">
        <f t="shared" si="592"/>
        <v>9.8639485205430191</v>
      </c>
      <c r="BI201" s="109">
        <f t="shared" si="593"/>
        <v>0</v>
      </c>
    </row>
    <row r="202" spans="1:61">
      <c r="A202" s="185" t="s">
        <v>16</v>
      </c>
      <c r="B202" s="22" t="str">
        <f t="shared" si="587"/>
        <v/>
      </c>
      <c r="C202" s="23" t="str">
        <f t="shared" si="588"/>
        <v/>
      </c>
      <c r="D202" s="57" t="str">
        <f t="shared" si="589"/>
        <v>TPPRMOT</v>
      </c>
      <c r="E202" s="23" t="str">
        <f t="shared" si="590"/>
        <v/>
      </c>
      <c r="F202" s="23"/>
      <c r="H202" s="23" t="str">
        <f t="shared" si="590"/>
        <v/>
      </c>
      <c r="J202" s="23" t="str">
        <f t="shared" si="590"/>
        <v/>
      </c>
      <c r="K202" s="23" t="str">
        <f t="shared" si="590"/>
        <v/>
      </c>
      <c r="L202" s="22" t="str">
        <f t="shared" si="591"/>
        <v/>
      </c>
      <c r="M202" s="186" cm="1">
        <f t="array" ref="M202">IF(M$199=-1,N202,IF(M$199=99,L202,IF(M$199=0,INDEX($E188:$M188,0,M$197),(INDEX($E188:$M188,0,M$199+1)-INDEX($E188:$M188,0,M$199))/(INDEX($E$185:$M$185,0,M$199+1)-INDEX($E$185:$M$185,0,M$199))+L202)))</f>
        <v>3.3624693609771357</v>
      </c>
      <c r="N202" s="186" cm="1">
        <f t="array" ref="N202">IF(N$199=-1,O202,IF(N$199=99,M202,IF(N$199=0,INDEX($E188:$M188,0,N$197),(INDEX($E188:$M188,0,N$199+1)-INDEX($E188:$M188,0,N$199))/(INDEX($E$185:$M$185,0,N$199+1)-INDEX($E$185:$M$185,0,N$199))+M202)))</f>
        <v>3.179907801534632</v>
      </c>
      <c r="O202" s="186" cm="1">
        <f t="array" ref="O202">IF(O$199=-1,P202,IF(O$199=99,N202,IF(O$199=0,INDEX($E188:$M188,0,O$197),(INDEX($E188:$M188,0,O$199+1)-INDEX($E188:$M188,0,O$199))/(INDEX($E$185:$M$185,0,O$199+1)-INDEX($E$185:$M$185,0,O$199))+N202)))</f>
        <v>2.9973462420921284</v>
      </c>
      <c r="P202" s="186" cm="1">
        <f t="array" ref="P202">IF(P$199=-1,Q202,IF(P$199=99,O202,IF(P$199=0,INDEX($E188:$M188,0,P$197),(INDEX($E188:$M188,0,P$199+1)-INDEX($E188:$M188,0,P$199))/(INDEX($E$185:$M$185,0,P$199+1)-INDEX($E$185:$M$185,0,P$199))+O202)))</f>
        <v>2.8147846826496248</v>
      </c>
      <c r="Q202" s="186" cm="1">
        <f t="array" ref="Q202">IF(Q$199=-1,R202,IF(Q$199=99,P202,IF(Q$199=0,INDEX($E188:$M188,0,Q$197),(INDEX($E188:$M188,0,Q$199+1)-INDEX($E188:$M188,0,Q$199))/(INDEX($E$185:$M$185,0,Q$199+1)-INDEX($E$185:$M$185,0,Q$199))+P202)))</f>
        <v>2.8283048454515551</v>
      </c>
      <c r="R202" s="186" cm="1">
        <f t="array" ref="R202">IF(R$199=-1,S202,IF(R$199=99,Q202,IF(R$199=0,INDEX($E188:$M188,0,R$197),(INDEX($E188:$M188,0,R$199+1)-INDEX($E188:$M188,0,R$199))/(INDEX($E$185:$M$185,0,R$199+1)-INDEX($E$185:$M$185,0,R$199))+Q202)))</f>
        <v>2.8418250082534851</v>
      </c>
      <c r="S202" s="186" cm="1">
        <f t="array" ref="S202">IF(S$199=-1,T202,IF(S$199=99,R202,IF(S$199=0,INDEX($E188:$M188,0,S$197),(INDEX($E188:$M188,0,S$199+1)-INDEX($E188:$M188,0,S$199))/(INDEX($E$185:$M$185,0,S$199+1)-INDEX($E$185:$M$185,0,S$199))+R202)))</f>
        <v>2.9125423511342481</v>
      </c>
      <c r="T202" s="186" cm="1">
        <f t="array" ref="T202">IF(T$199=-1,U202,IF(T$199=99,S202,IF(T$199=0,INDEX($E188:$M188,0,T$197),(INDEX($E188:$M188,0,T$199+1)-INDEX($E188:$M188,0,T$199))/(INDEX($E$185:$M$185,0,T$199+1)-INDEX($E$185:$M$185,0,T$199))+S202)))</f>
        <v>2.9832596940150111</v>
      </c>
      <c r="U202" s="186" cm="1">
        <f t="array" ref="U202">IF(U$199=-1,V202,IF(U$199=99,T202,IF(U$199=0,INDEX($E188:$M188,0,U$197),(INDEX($E188:$M188,0,U$199+1)-INDEX($E188:$M188,0,U$199))/(INDEX($E$185:$M$185,0,U$199+1)-INDEX($E$185:$M$185,0,U$199))+T202)))</f>
        <v>2.9035988861946791</v>
      </c>
      <c r="V202" s="186" cm="1">
        <f t="array" ref="V202">IF(V$199=-1,W202,IF(V$199=99,U202,IF(V$199=0,INDEX($E188:$M188,0,V$197),(INDEX($E188:$M188,0,V$199+1)-INDEX($E188:$M188,0,V$199))/(INDEX($E$185:$M$185,0,V$199+1)-INDEX($E$185:$M$185,0,V$199))+U202)))</f>
        <v>2.7923943969239389</v>
      </c>
      <c r="W202" s="186" cm="1">
        <f t="array" ref="W202">IF(W$199=-1,X202,IF(W$199=99,V202,IF(W$199=0,INDEX($E188:$M188,0,W$197),(INDEX($E188:$M188,0,W$199+1)-INDEX($E188:$M188,0,W$199))/(INDEX($E$185:$M$185,0,W$199+1)-INDEX($E$185:$M$185,0,W$199))+V202)))</f>
        <v>2.9096965825132033</v>
      </c>
      <c r="X202" s="186" cm="1">
        <f t="array" ref="X202">IF(X$199=-1,Y202,IF(X$199=99,W202,IF(X$199=0,INDEX($E188:$M188,0,X$197),(INDEX($E188:$M188,0,X$199+1)-INDEX($E188:$M188,0,X$199))/(INDEX($E$185:$M$185,0,X$199+1)-INDEX($E$185:$M$185,0,X$199))+W202)))</f>
        <v>3.0269987681024677</v>
      </c>
      <c r="Y202" s="186" cm="1">
        <f t="array" ref="Y202">IF(Y$199=-1,Z202,IF(Y$199=99,X202,IF(Y$199=0,INDEX($E188:$M188,0,Y$197),(INDEX($E188:$M188,0,Y$199+1)-INDEX($E188:$M188,0,Y$199))/(INDEX($E$185:$M$185,0,Y$199+1)-INDEX($E$185:$M$185,0,Y$199))+X202)))</f>
        <v>3.1443009536917321</v>
      </c>
      <c r="Z202" s="186" cm="1">
        <f t="array" ref="Z202">IF(Z$199=-1,AA202,IF(Z$199=99,Y202,IF(Z$199=0,INDEX($E188:$M188,0,Z$197),(INDEX($E188:$M188,0,Z$199+1)-INDEX($E188:$M188,0,Z$199))/(INDEX($E$185:$M$185,0,Z$199+1)-INDEX($E$185:$M$185,0,Z$199))+Y202)))</f>
        <v>3.2616031392809965</v>
      </c>
      <c r="AA202" s="186" cm="1">
        <f t="array" ref="AA202">IF(AA$199=-1,AB202,IF(AA$199=99,Z202,IF(AA$199=0,INDEX($E188:$M188,0,AA$197),(INDEX($E188:$M188,0,AA$199+1)-INDEX($E188:$M188,0,AA$199))/(INDEX($E$185:$M$185,0,AA$199+1)-INDEX($E$185:$M$185,0,AA$199))+Z202)))</f>
        <v>3.378905324870261</v>
      </c>
      <c r="AB202" s="186" cm="1">
        <f t="array" ref="AB202">IF(AB$199=-1,AC202,IF(AB$199=99,AA202,IF(AB$199=0,INDEX($E188:$M188,0,AB$197),(INDEX($E188:$M188,0,AB$199+1)-INDEX($E188:$M188,0,AB$199))/(INDEX($E$185:$M$185,0,AB$199+1)-INDEX($E$185:$M$185,0,AB$199))+AA202)))</f>
        <v>3.4962075104595254</v>
      </c>
      <c r="AC202" s="186" cm="1">
        <f t="array" ref="AC202">IF(AC$199=-1,AD202,IF(AC$199=99,AB202,IF(AC$199=0,INDEX($E188:$M188,0,AC$197),(INDEX($E188:$M188,0,AC$199+1)-INDEX($E188:$M188,0,AC$199))/(INDEX($E$185:$M$185,0,AC$199+1)-INDEX($E$185:$M$185,0,AC$199))+AB202)))</f>
        <v>3.6135096960487898</v>
      </c>
      <c r="AD202" s="186" cm="1">
        <f t="array" ref="AD202">IF(AD$199=-1,AE202,IF(AD$199=99,AC202,IF(AD$199=0,INDEX($E188:$M188,0,AD$197),(INDEX($E188:$M188,0,AD$199+1)-INDEX($E188:$M188,0,AD$199))/(INDEX($E$185:$M$185,0,AD$199+1)-INDEX($E$185:$M$185,0,AD$199))+AC202)))</f>
        <v>3.7308118816380542</v>
      </c>
      <c r="AE202" s="186" cm="1">
        <f t="array" ref="AE202">IF(AE$199=-1,AF202,IF(AE$199=99,AD202,IF(AE$199=0,INDEX($E188:$M188,0,AE$197),(INDEX($E188:$M188,0,AE$199+1)-INDEX($E188:$M188,0,AE$199))/(INDEX($E$185:$M$185,0,AE$199+1)-INDEX($E$185:$M$185,0,AE$199))+AD202)))</f>
        <v>3.8481140672273186</v>
      </c>
      <c r="AF202" s="186" cm="1">
        <f t="array" ref="AF202">IF(AF$199=-1,AG202,IF(AF$199=99,AE202,IF(AF$199=0,INDEX($E188:$M188,0,AF$197),(INDEX($E188:$M188,0,AF$199+1)-INDEX($E188:$M188,0,AF$199))/(INDEX($E$185:$M$185,0,AF$199+1)-INDEX($E$185:$M$185,0,AF$199))+AE202)))</f>
        <v>4.0090137442358662</v>
      </c>
      <c r="AG202" s="186" cm="1">
        <f t="array" ref="AG202">IF(AG$199=-1,AH202,IF(AG$199=99,AF202,IF(AG$199=0,INDEX($E188:$M188,0,AG$197),(INDEX($E188:$M188,0,AG$199+1)-INDEX($E188:$M188,0,AG$199))/(INDEX($E$185:$M$185,0,AG$199+1)-INDEX($E$185:$M$185,0,AG$199))+AF202)))</f>
        <v>4.1699134212444138</v>
      </c>
      <c r="AH202" s="186" cm="1">
        <f t="array" ref="AH202">IF(AH$199=-1,AI202,IF(AH$199=99,AG202,IF(AH$199=0,INDEX($E188:$M188,0,AH$197),(INDEX($E188:$M188,0,AH$199+1)-INDEX($E188:$M188,0,AH$199))/(INDEX($E$185:$M$185,0,AH$199+1)-INDEX($E$185:$M$185,0,AH$199))+AG202)))</f>
        <v>4.3308130982529613</v>
      </c>
      <c r="AI202" s="186" cm="1">
        <f t="array" ref="AI202">IF(AI$199=-1,AJ202,IF(AI$199=99,AH202,IF(AI$199=0,INDEX($E188:$M188,0,AI$197),(INDEX($E188:$M188,0,AI$199+1)-INDEX($E188:$M188,0,AI$199))/(INDEX($E$185:$M$185,0,AI$199+1)-INDEX($E$185:$M$185,0,AI$199))+AH202)))</f>
        <v>4.4917127752615089</v>
      </c>
      <c r="AJ202" s="186" cm="1">
        <f t="array" ref="AJ202">IF(AJ$199=-1,AK202,IF(AJ$199=99,AI202,IF(AJ$199=0,INDEX($E188:$M188,0,AJ$197),(INDEX($E188:$M188,0,AJ$199+1)-INDEX($E188:$M188,0,AJ$199))/(INDEX($E$185:$M$185,0,AJ$199+1)-INDEX($E$185:$M$185,0,AJ$199))+AI202)))</f>
        <v>4.6526124522700565</v>
      </c>
      <c r="AK202" s="186" cm="1">
        <f t="array" ref="AK202">IF(AK$199=-1,AL202,IF(AK$199=99,AJ202,IF(AK$199=0,INDEX($E188:$M188,0,AK$197),(INDEX($E188:$M188,0,AK$199+1)-INDEX($E188:$M188,0,AK$199))/(INDEX($E$185:$M$185,0,AK$199+1)-INDEX($E$185:$M$185,0,AK$199))+AJ202)))</f>
        <v>4.8135121292786041</v>
      </c>
      <c r="AL202" s="186" cm="1">
        <f t="array" ref="AL202">IF(AL$199=-1,AM202,IF(AL$199=99,AK202,IF(AL$199=0,INDEX($E188:$M188,0,AL$197),(INDEX($E188:$M188,0,AL$199+1)-INDEX($E188:$M188,0,AL$199))/(INDEX($E$185:$M$185,0,AL$199+1)-INDEX($E$185:$M$185,0,AL$199))+AK202)))</f>
        <v>4.9744118062871516</v>
      </c>
      <c r="AM202" s="186" cm="1">
        <f t="array" ref="AM202">IF(AM$199=-1,AN202,IF(AM$199=99,AL202,IF(AM$199=0,INDEX($E188:$M188,0,AM$197),(INDEX($E188:$M188,0,AM$199+1)-INDEX($E188:$M188,0,AM$199))/(INDEX($E$185:$M$185,0,AM$199+1)-INDEX($E$185:$M$185,0,AM$199))+AL202)))</f>
        <v>5.1353114832956992</v>
      </c>
      <c r="AN202" s="186" cm="1">
        <f t="array" ref="AN202">IF(AN$199=-1,AO202,IF(AN$199=99,AM202,IF(AN$199=0,INDEX($E188:$M188,0,AN$197),(INDEX($E188:$M188,0,AN$199+1)-INDEX($E188:$M188,0,AN$199))/(INDEX($E$185:$M$185,0,AN$199+1)-INDEX($E$185:$M$185,0,AN$199))+AM202)))</f>
        <v>5.2962111603042468</v>
      </c>
      <c r="AO202" s="186" cm="1">
        <f t="array" ref="AO202">IF(AO$199=-1,AP202,IF(AO$199=99,AN202,IF(AO$199=0,INDEX($E188:$M188,0,AO$197),(INDEX($E188:$M188,0,AO$199+1)-INDEX($E188:$M188,0,AO$199))/(INDEX($E$185:$M$185,0,AO$199+1)-INDEX($E$185:$M$185,0,AO$199))+AN202)))</f>
        <v>5.4571108373127917</v>
      </c>
      <c r="AP202" s="186" cm="1">
        <f t="array" ref="AP202">IF(AP$199=-1,AQ202,IF(AP$199=99,AO202,IF(AP$199=0,INDEX($E188:$M188,0,AP$197),(INDEX($E188:$M188,0,AP$199+1)-INDEX($E188:$M188,0,AP$199))/(INDEX($E$185:$M$185,0,AP$199+1)-INDEX($E$185:$M$185,0,AP$199))+AO202)))</f>
        <v>5.6210792270030447</v>
      </c>
      <c r="AQ202" s="186" cm="1">
        <f t="array" ref="AQ202">IF(AQ$199=-1,AR202,IF(AQ$199=99,AP202,IF(AQ$199=0,INDEX($E188:$M188,0,AQ$197),(INDEX($E188:$M188,0,AQ$199+1)-INDEX($E188:$M188,0,AQ$199))/(INDEX($E$185:$M$185,0,AQ$199+1)-INDEX($E$185:$M$185,0,AQ$199))+AP202)))</f>
        <v>7.0967947342153241</v>
      </c>
      <c r="AR202" s="186" cm="1">
        <f t="array" ref="AR202">IF(AR$199=-1,AS202,IF(AR$199=99,AQ202,IF(AR$199=0,INDEX($E188:$M188,0,AR$197),(INDEX($E188:$M188,0,AR$199+1)-INDEX($E188:$M188,0,AR$199))/(INDEX($E$185:$M$185,0,AR$199+1)-INDEX($E$185:$M$185,0,AR$199))+AQ202)))</f>
        <v>7.0967947342153241</v>
      </c>
      <c r="AS202" s="186" cm="1">
        <f t="array" ref="AS202">IF(AS$199=-1,#REF!,IF(AS$199=99,AR202,IF(AS$199=0,INDEX($E188:$M188,0,AS$197),(INDEX($E188:$M188,0,AS$199+1)-INDEX($E188:$M188,0,AS$199))/(INDEX($E$185:$M$185,0,AS$199+1)-INDEX($E$185:$M$185,0,AS$199))+AR202)))</f>
        <v>7.0967947342153241</v>
      </c>
      <c r="AT202" s="186"/>
      <c r="AW202" s="186"/>
      <c r="AX202" s="186"/>
      <c r="BH202" s="186">
        <f t="shared" si="592"/>
        <v>3.3624693609771357</v>
      </c>
      <c r="BI202" s="109">
        <f t="shared" si="593"/>
        <v>0</v>
      </c>
    </row>
    <row r="203" spans="1:61">
      <c r="A203" s="185" t="s">
        <v>16</v>
      </c>
      <c r="B203" s="22" t="str">
        <f t="shared" si="587"/>
        <v/>
      </c>
      <c r="C203" s="23" t="str">
        <f t="shared" si="588"/>
        <v/>
      </c>
      <c r="D203" s="57" t="str">
        <f t="shared" si="589"/>
        <v>TPPUBUS</v>
      </c>
      <c r="E203" s="23" t="str">
        <f t="shared" si="590"/>
        <v/>
      </c>
      <c r="F203" s="23"/>
      <c r="H203" s="23" t="str">
        <f t="shared" si="590"/>
        <v/>
      </c>
      <c r="J203" s="23" t="str">
        <f t="shared" si="590"/>
        <v/>
      </c>
      <c r="K203" s="23" t="str">
        <f t="shared" si="590"/>
        <v/>
      </c>
      <c r="L203" s="22" t="str">
        <f t="shared" si="591"/>
        <v/>
      </c>
      <c r="M203" s="186">
        <f>INDEX('[2]TS BYDem'!J$10:J$59,MATCH($D203,'[2]TS BYDem'!D$10:D$59,0))</f>
        <v>1.4990333520535337</v>
      </c>
      <c r="N203" s="186" cm="1">
        <f t="array" ref="N203">IF(N$199=-1,O203,IF(N$199=99,M203,IF(N$199=0,INDEX($E189:$M189,0,N$197),(INDEX($E189:$M189,0,N$199+1)-INDEX($E189:$M189,0,N$199))/(INDEX($E$185:$M$185,0,N$199+1)-INDEX($E$185:$M$185,0,N$199))+M203)))</f>
        <v>1.6609798673803553</v>
      </c>
      <c r="O203" s="186" cm="1">
        <f t="array" ref="O203">IF(O$199=-1,P203,IF(O$199=99,N203,IF(O$199=0,INDEX($E189:$M189,0,O$197),(INDEX($E189:$M189,0,O$199+1)-INDEX($E189:$M189,0,O$199))/(INDEX($E$185:$M$185,0,O$199+1)-INDEX($E$185:$M$185,0,O$199))+N203)))</f>
        <v>1.8229263827071769</v>
      </c>
      <c r="P203" s="186" cm="1">
        <f t="array" ref="P203">IF(P$199=-1,Q203,IF(P$199=99,O203,IF(P$199=0,INDEX($E189:$M189,0,P$197),(INDEX($E189:$M189,0,P$199+1)-INDEX($E189:$M189,0,P$199))/(INDEX($E$185:$M$185,0,P$199+1)-INDEX($E$185:$M$185,0,P$199))+O203)))</f>
        <v>1.1038310356980541</v>
      </c>
      <c r="Q203" s="186" cm="1">
        <f t="array" ref="Q203">IF(Q$199=-1,R203,IF(Q$199=99,P203,IF(Q$199=0,INDEX($E189:$M189,0,Q$197),(INDEX($E189:$M189,0,Q$199+1)-INDEX($E189:$M189,0,Q$199))/(INDEX($E$185:$M$185,0,Q$199+1)-INDEX($E$185:$M$185,0,Q$199))+P203)))</f>
        <v>0.92688140998228596</v>
      </c>
      <c r="R203" s="186" cm="1">
        <f t="array" ref="R203">IF(R$199=-1,S203,IF(R$199=99,Q203,IF(R$199=0,INDEX($E189:$M189,0,R$197),(INDEX($E189:$M189,0,R$199+1)-INDEX($E189:$M189,0,R$199))/(INDEX($E$185:$M$185,0,R$199+1)-INDEX($E$185:$M$185,0,R$199))+Q203)))</f>
        <v>0.74993178426651796</v>
      </c>
      <c r="S203" s="186" cm="1">
        <f t="array" ref="S203">IF(S$199=-1,T203,IF(S$199=99,R203,IF(S$199=0,INDEX($E189:$M189,0,S$197),(INDEX($E189:$M189,0,S$199+1)-INDEX($E189:$M189,0,S$199))/(INDEX($E$185:$M$185,0,S$199+1)-INDEX($E$185:$M$185,0,S$199))+R203)))</f>
        <v>0.75866553211988874</v>
      </c>
      <c r="T203" s="186" cm="1">
        <f t="array" ref="T203">IF(T$199=-1,U203,IF(T$199=99,S203,IF(T$199=0,INDEX($E189:$M189,0,T$197),(INDEX($E189:$M189,0,T$199+1)-INDEX($E189:$M189,0,T$199))/(INDEX($E$185:$M$185,0,T$199+1)-INDEX($E$185:$M$185,0,T$199))+S203)))</f>
        <v>0.76739927997325941</v>
      </c>
      <c r="U203" s="186" cm="1">
        <f t="array" ref="U203">IF(U$199=-1,V203,IF(U$199=99,T203,IF(U$199=0,INDEX($E189:$M189,0,U$197),(INDEX($E189:$M189,0,U$199+1)-INDEX($E189:$M189,0,U$199))/(INDEX($E$185:$M$185,0,U$199+1)-INDEX($E$185:$M$185,0,U$199))+T203)))</f>
        <v>0.78813027350014819</v>
      </c>
      <c r="V203" s="186" cm="1">
        <f t="array" ref="V203">IF(V$199=-1,W203,IF(V$199=99,U203,IF(V$199=0,INDEX($E189:$M189,0,V$197),(INDEX($E189:$M189,0,V$199+1)-INDEX($E189:$M189,0,V$199))/(INDEX($E$185:$M$185,0,V$199+1)-INDEX($E$185:$M$185,0,V$199))+U203)))</f>
        <v>0.79100601273953586</v>
      </c>
      <c r="W203" s="186" cm="1">
        <f t="array" ref="W203">IF(W$199=-1,X203,IF(W$199=99,V203,IF(W$199=0,INDEX($E189:$M189,0,W$197),(INDEX($E189:$M189,0,W$199+1)-INDEX($E189:$M189,0,W$199))/(INDEX($E$185:$M$185,0,W$199+1)-INDEX($E$185:$M$185,0,W$199))+V203)))</f>
        <v>0.81199085029376261</v>
      </c>
      <c r="X203" s="186" cm="1">
        <f t="array" ref="X203">IF(X$199=-1,Y203,IF(X$199=99,W203,IF(X$199=0,INDEX($E189:$M189,0,X$197),(INDEX($E189:$M189,0,X$199+1)-INDEX($E189:$M189,0,X$199))/(INDEX($E$185:$M$185,0,X$199+1)-INDEX($E$185:$M$185,0,X$199))+W203)))</f>
        <v>0.83297568784798937</v>
      </c>
      <c r="Y203" s="186" cm="1">
        <f t="array" ref="Y203">IF(Y$199=-1,Z203,IF(Y$199=99,X203,IF(Y$199=0,INDEX($E189:$M189,0,Y$197),(INDEX($E189:$M189,0,Y$199+1)-INDEX($E189:$M189,0,Y$199))/(INDEX($E$185:$M$185,0,Y$199+1)-INDEX($E$185:$M$185,0,Y$199))+X203)))</f>
        <v>0.85396052540221612</v>
      </c>
      <c r="Z203" s="186" cm="1">
        <f t="array" ref="Z203">IF(Z$199=-1,AA203,IF(Z$199=99,Y203,IF(Z$199=0,INDEX($E189:$M189,0,Z$197),(INDEX($E189:$M189,0,Z$199+1)-INDEX($E189:$M189,0,Z$199))/(INDEX($E$185:$M$185,0,Z$199+1)-INDEX($E$185:$M$185,0,Z$199))+Y203)))</f>
        <v>0.87494536295644287</v>
      </c>
      <c r="AA203" s="186" cm="1">
        <f t="array" ref="AA203">IF(AA$199=-1,AB203,IF(AA$199=99,Z203,IF(AA$199=0,INDEX($E189:$M189,0,AA$197),(INDEX($E189:$M189,0,AA$199+1)-INDEX($E189:$M189,0,AA$199))/(INDEX($E$185:$M$185,0,AA$199+1)-INDEX($E$185:$M$185,0,AA$199))+Z203)))</f>
        <v>0.89593020051066963</v>
      </c>
      <c r="AB203" s="186" cm="1">
        <f t="array" ref="AB203">IF(AB$199=-1,AC203,IF(AB$199=99,AA203,IF(AB$199=0,INDEX($E189:$M189,0,AB$197),(INDEX($E189:$M189,0,AB$199+1)-INDEX($E189:$M189,0,AB$199))/(INDEX($E$185:$M$185,0,AB$199+1)-INDEX($E$185:$M$185,0,AB$199))+AA203)))</f>
        <v>0.91691503806489638</v>
      </c>
      <c r="AC203" s="186" cm="1">
        <f t="array" ref="AC203">IF(AC$199=-1,AD203,IF(AC$199=99,AB203,IF(AC$199=0,INDEX($E189:$M189,0,AC$197),(INDEX($E189:$M189,0,AC$199+1)-INDEX($E189:$M189,0,AC$199))/(INDEX($E$185:$M$185,0,AC$199+1)-INDEX($E$185:$M$185,0,AC$199))+AB203)))</f>
        <v>0.93789987561912314</v>
      </c>
      <c r="AD203" s="186" cm="1">
        <f t="array" ref="AD203">IF(AD$199=-1,AE203,IF(AD$199=99,AC203,IF(AD$199=0,INDEX($E189:$M189,0,AD$197),(INDEX($E189:$M189,0,AD$199+1)-INDEX($E189:$M189,0,AD$199))/(INDEX($E$185:$M$185,0,AD$199+1)-INDEX($E$185:$M$185,0,AD$199))+AC203)))</f>
        <v>0.95888471317334989</v>
      </c>
      <c r="AE203" s="186" cm="1">
        <f t="array" ref="AE203">IF(AE$199=-1,AF203,IF(AE$199=99,AD203,IF(AE$199=0,INDEX($E189:$M189,0,AE$197),(INDEX($E189:$M189,0,AE$199+1)-INDEX($E189:$M189,0,AE$199))/(INDEX($E$185:$M$185,0,AE$199+1)-INDEX($E$185:$M$185,0,AE$199))+AD203)))</f>
        <v>0.97986955072757664</v>
      </c>
      <c r="AF203" s="186" cm="1">
        <f t="array" ref="AF203">IF(AF$199=-1,AG203,IF(AF$199=99,AE203,IF(AF$199=0,INDEX($E189:$M189,0,AF$197),(INDEX($E189:$M189,0,AF$199+1)-INDEX($E189:$M189,0,AF$199))/(INDEX($E$185:$M$185,0,AF$199+1)-INDEX($E$185:$M$185,0,AF$199))+AE203)))</f>
        <v>0.98133634512168577</v>
      </c>
      <c r="AG203" s="186" cm="1">
        <f t="array" ref="AG203">IF(AG$199=-1,AH203,IF(AG$199=99,AF203,IF(AG$199=0,INDEX($E189:$M189,0,AG$197),(INDEX($E189:$M189,0,AG$199+1)-INDEX($E189:$M189,0,AG$199))/(INDEX($E$185:$M$185,0,AG$199+1)-INDEX($E$185:$M$185,0,AG$199))+AF203)))</f>
        <v>0.9828031395157949</v>
      </c>
      <c r="AH203" s="186" cm="1">
        <f t="array" ref="AH203">IF(AH$199=-1,AI203,IF(AH$199=99,AG203,IF(AH$199=0,INDEX($E189:$M189,0,AH$197),(INDEX($E189:$M189,0,AH$199+1)-INDEX($E189:$M189,0,AH$199))/(INDEX($E$185:$M$185,0,AH$199+1)-INDEX($E$185:$M$185,0,AH$199))+AG203)))</f>
        <v>0.98426993390990403</v>
      </c>
      <c r="AI203" s="186" cm="1">
        <f t="array" ref="AI203">IF(AI$199=-1,AJ203,IF(AI$199=99,AH203,IF(AI$199=0,INDEX($E189:$M189,0,AI$197),(INDEX($E189:$M189,0,AI$199+1)-INDEX($E189:$M189,0,AI$199))/(INDEX($E$185:$M$185,0,AI$199+1)-INDEX($E$185:$M$185,0,AI$199))+AH203)))</f>
        <v>0.98573672830401315</v>
      </c>
      <c r="AJ203" s="186" cm="1">
        <f t="array" ref="AJ203">IF(AJ$199=-1,AK203,IF(AJ$199=99,AI203,IF(AJ$199=0,INDEX($E189:$M189,0,AJ$197),(INDEX($E189:$M189,0,AJ$199+1)-INDEX($E189:$M189,0,AJ$199))/(INDEX($E$185:$M$185,0,AJ$199+1)-INDEX($E$185:$M$185,0,AJ$199))+AI203)))</f>
        <v>0.98720352269812228</v>
      </c>
      <c r="AK203" s="186" cm="1">
        <f t="array" ref="AK203">IF(AK$199=-1,AL203,IF(AK$199=99,AJ203,IF(AK$199=0,INDEX($E189:$M189,0,AK$197),(INDEX($E189:$M189,0,AK$199+1)-INDEX($E189:$M189,0,AK$199))/(INDEX($E$185:$M$185,0,AK$199+1)-INDEX($E$185:$M$185,0,AK$199))+AJ203)))</f>
        <v>0.98867031709223141</v>
      </c>
      <c r="AL203" s="186" cm="1">
        <f t="array" ref="AL203">IF(AL$199=-1,AM203,IF(AL$199=99,AK203,IF(AL$199=0,INDEX($E189:$M189,0,AL$197),(INDEX($E189:$M189,0,AL$199+1)-INDEX($E189:$M189,0,AL$199))/(INDEX($E$185:$M$185,0,AL$199+1)-INDEX($E$185:$M$185,0,AL$199))+AK203)))</f>
        <v>0.99013711148634054</v>
      </c>
      <c r="AM203" s="186" cm="1">
        <f t="array" ref="AM203">IF(AM$199=-1,AN203,IF(AM$199=99,AL203,IF(AM$199=0,INDEX($E189:$M189,0,AM$197),(INDEX($E189:$M189,0,AM$199+1)-INDEX($E189:$M189,0,AM$199))/(INDEX($E$185:$M$185,0,AM$199+1)-INDEX($E$185:$M$185,0,AM$199))+AL203)))</f>
        <v>0.99160390588044967</v>
      </c>
      <c r="AN203" s="186" cm="1">
        <f t="array" ref="AN203">IF(AN$199=-1,AO203,IF(AN$199=99,AM203,IF(AN$199=0,INDEX($E189:$M189,0,AN$197),(INDEX($E189:$M189,0,AN$199+1)-INDEX($E189:$M189,0,AN$199))/(INDEX($E$185:$M$185,0,AN$199+1)-INDEX($E$185:$M$185,0,AN$199))+AM203)))</f>
        <v>0.99307070027455879</v>
      </c>
      <c r="AO203" s="186" cm="1">
        <f t="array" ref="AO203">IF(AO$199=-1,AP203,IF(AO$199=99,AN203,IF(AO$199=0,INDEX($E189:$M189,0,AO$197),(INDEX($E189:$M189,0,AO$199+1)-INDEX($E189:$M189,0,AO$199))/(INDEX($E$185:$M$185,0,AO$199+1)-INDEX($E$185:$M$185,0,AO$199))+AN203)))</f>
        <v>0.99453749466866814</v>
      </c>
      <c r="AP203" s="186" cm="1">
        <f t="array" ref="AP203">IF(AP$199=-1,AQ203,IF(AP$199=99,AO203,IF(AP$199=0,INDEX($E189:$M189,0,AP$197),(INDEX($E189:$M189,0,AP$199+1)-INDEX($E189:$M189,0,AP$199))/(INDEX($E$185:$M$185,0,AP$199+1)-INDEX($E$185:$M$185,0,AP$199))+AO203)))</f>
        <v>0.99409879407472757</v>
      </c>
      <c r="AQ203" s="186" cm="1">
        <f t="array" ref="AQ203">IF(AQ$199=-1,AR203,IF(AQ$199=99,AP203,IF(AQ$199=0,INDEX($E189:$M189,0,AQ$197),(INDEX($E189:$M189,0,AQ$199+1)-INDEX($E189:$M189,0,AQ$199))/(INDEX($E$185:$M$185,0,AQ$199+1)-INDEX($E$185:$M$185,0,AQ$199))+AP203)))</f>
        <v>0.99015048872926226</v>
      </c>
      <c r="AR203" s="186" cm="1">
        <f t="array" ref="AR203">IF(AR$199=-1,AS203,IF(AR$199=99,AQ203,IF(AR$199=0,INDEX($E189:$M189,0,AR$197),(INDEX($E189:$M189,0,AR$199+1)-INDEX($E189:$M189,0,AR$199))/(INDEX($E$185:$M$185,0,AR$199+1)-INDEX($E$185:$M$185,0,AR$199))+AQ203)))</f>
        <v>0.99015048872926226</v>
      </c>
      <c r="AS203" s="186" cm="1">
        <f t="array" ref="AS203">IF(AS$199=-1,#REF!,IF(AS$199=99,AR203,IF(AS$199=0,INDEX($E189:$M189,0,AS$197),(INDEX($E189:$M189,0,AS$199+1)-INDEX($E189:$M189,0,AS$199))/(INDEX($E$185:$M$185,0,AS$199+1)-INDEX($E$185:$M$185,0,AS$199))+AR203)))</f>
        <v>0.99015048872926226</v>
      </c>
      <c r="AT203" s="186"/>
      <c r="AW203" s="186"/>
      <c r="AX203" s="186"/>
      <c r="BH203" s="186">
        <f t="shared" si="592"/>
        <v>0.61799148971758899</v>
      </c>
      <c r="BI203" s="109">
        <f t="shared" si="593"/>
        <v>0.5877400000000006</v>
      </c>
    </row>
    <row r="204" spans="1:61">
      <c r="A204" s="185" t="s">
        <v>16</v>
      </c>
      <c r="B204" s="22" t="str">
        <f t="shared" si="587"/>
        <v/>
      </c>
      <c r="C204" s="23" t="str">
        <f t="shared" si="588"/>
        <v/>
      </c>
      <c r="D204" s="57" t="str">
        <f t="shared" si="589"/>
        <v>TPPUMBT</v>
      </c>
      <c r="E204" s="23" t="str">
        <f t="shared" si="590"/>
        <v/>
      </c>
      <c r="F204" s="23"/>
      <c r="H204" s="23" t="str">
        <f t="shared" si="590"/>
        <v/>
      </c>
      <c r="J204" s="23" t="str">
        <f t="shared" si="590"/>
        <v/>
      </c>
      <c r="K204" s="23" t="str">
        <f t="shared" si="590"/>
        <v/>
      </c>
      <c r="L204" s="22" t="str">
        <f t="shared" si="591"/>
        <v/>
      </c>
      <c r="M204" s="186">
        <f>INDEX('[2]TS BYDem'!J$10:J$59,MATCH($D204,'[2]TS BYDem'!D$10:D$59,0))</f>
        <v>6.4978638621089795</v>
      </c>
      <c r="N204" s="186" cm="1">
        <f t="array" ref="N204">IF(N$199=-1,O204,IF(N$199=99,M204,IF(N$199=0,INDEX($E190:$M190,0,N$197),(INDEX($E190:$M190,0,N$199+1)-INDEX($E190:$M190,0,N$199))/(INDEX($E$185:$M$185,0,N$199+1)-INDEX($E$185:$M$185,0,N$199))+M204)))</f>
        <v>6.780893635707014</v>
      </c>
      <c r="O204" s="186" cm="1">
        <f t="array" ref="O204">IF(O$199=-1,P204,IF(O$199=99,N204,IF(O$199=0,INDEX($E190:$M190,0,O$197),(INDEX($E190:$M190,0,O$199+1)-INDEX($E190:$M190,0,O$199))/(INDEX($E$185:$M$185,0,O$199+1)-INDEX($E$185:$M$185,0,O$199))+N204)))</f>
        <v>7.0639234093050485</v>
      </c>
      <c r="P204" s="186" cm="1">
        <f t="array" ref="P204">IF(P$199=-1,Q204,IF(P$199=99,O204,IF(P$199=0,INDEX($E190:$M190,0,P$197),(INDEX($E190:$M190,0,P$199+1)-INDEX($E190:$M190,0,P$199))/(INDEX($E$185:$M$185,0,P$199+1)-INDEX($E$185:$M$185,0,P$199))+O204)))</f>
        <v>6.8329265838471125</v>
      </c>
      <c r="Q204" s="24" cm="1">
        <f t="array" ref="Q204">IF(Q$199=-1,R204,IF(Q$199=99,P204,IF(Q$199=0,INDEX($E190:$M190,0,Q$197),(INDEX($E190:$M190,0,Q$199+1)-INDEX($E190:$M190,0,Q$199))/(INDEX($E$185:$M$185,0,Q$199+1)-INDEX($E$185:$M$185,0,Q$199))+P204)))</f>
        <v>6.9589137448716958</v>
      </c>
      <c r="R204" s="186" cm="1">
        <f t="array" ref="R204">IF(R$199=-1,S204,IF(R$199=99,Q204,IF(R$199=0,INDEX($E190:$M190,0,R$197),(INDEX($E190:$M190,0,R$199+1)-INDEX($E190:$M190,0,R$199))/(INDEX($E$185:$M$185,0,R$199+1)-INDEX($E$185:$M$185,0,R$199))+Q204)))</f>
        <v>7.0849009058962782</v>
      </c>
      <c r="S204" s="186" cm="1">
        <f t="array" ref="S204">IF(S$199=-1,T204,IF(S$199=99,R204,IF(S$199=0,INDEX($E190:$M190,0,S$197),(INDEX($E190:$M190,0,S$199+1)-INDEX($E190:$M190,0,S$199))/(INDEX($E$185:$M$185,0,S$199+1)-INDEX($E$185:$M$185,0,S$199))+R204)))</f>
        <v>7.1674120614125592</v>
      </c>
      <c r="T204" s="186" cm="1">
        <f t="array" ref="T204">IF(T$199=-1,U204,IF(T$199=99,S204,IF(T$199=0,INDEX($E190:$M190,0,T$197),(INDEX($E190:$M190,0,T$199+1)-INDEX($E190:$M190,0,T$199))/(INDEX($E$185:$M$185,0,T$199+1)-INDEX($E$185:$M$185,0,T$199))+S204)))</f>
        <v>7.2499232169288392</v>
      </c>
      <c r="U204" s="186" cm="1">
        <f t="array" ref="U204">IF(U$199=-1,V204,IF(U$199=99,T204,IF(U$199=0,INDEX($E190:$M190,0,U$197),(INDEX($E190:$M190,0,U$199+1)-INDEX($E190:$M190,0,U$199))/(INDEX($E$185:$M$185,0,U$199+1)-INDEX($E$185:$M$185,0,U$199))+T204)))</f>
        <v>7.4457770771068548</v>
      </c>
      <c r="V204" s="186" cm="1">
        <f t="array" ref="V204">IF(V$199=-1,W204,IF(V$199=99,U204,IF(V$199=0,INDEX($E190:$M190,0,V$197),(INDEX($E190:$M190,0,V$199+1)-INDEX($E190:$M190,0,V$199))/(INDEX($E$185:$M$185,0,V$199+1)-INDEX($E$185:$M$185,0,V$199))+U204)))</f>
        <v>7.4729453182318606</v>
      </c>
      <c r="W204" s="186" cm="1">
        <f t="array" ref="W204">IF(W$199=-1,X204,IF(W$199=99,V204,IF(W$199=0,INDEX($E190:$M190,0,W$197),(INDEX($E190:$M190,0,W$199+1)-INDEX($E190:$M190,0,W$199))/(INDEX($E$185:$M$185,0,W$199+1)-INDEX($E$185:$M$185,0,W$199))+V204)))</f>
        <v>7.6711973429056002</v>
      </c>
      <c r="X204" s="186" cm="1">
        <f t="array" ref="X204">IF(X$199=-1,Y204,IF(X$199=99,W204,IF(X$199=0,INDEX($E190:$M190,0,X$197),(INDEX($E190:$M190,0,X$199+1)-INDEX($E190:$M190,0,X$199))/(INDEX($E$185:$M$185,0,X$199+1)-INDEX($E$185:$M$185,0,X$199))+W204)))</f>
        <v>7.8694493675793398</v>
      </c>
      <c r="Y204" s="186" cm="1">
        <f t="array" ref="Y204">IF(Y$199=-1,Z204,IF(Y$199=99,X204,IF(Y$199=0,INDEX($E190:$M190,0,Y$197),(INDEX($E190:$M190,0,Y$199+1)-INDEX($E190:$M190,0,Y$199))/(INDEX($E$185:$M$185,0,Y$199+1)-INDEX($E$185:$M$185,0,Y$199))+X204)))</f>
        <v>8.0677013922530794</v>
      </c>
      <c r="Z204" s="186" cm="1">
        <f t="array" ref="Z204">IF(Z$199=-1,AA204,IF(Z$199=99,Y204,IF(Z$199=0,INDEX($E190:$M190,0,Z$197),(INDEX($E190:$M190,0,Z$199+1)-INDEX($E190:$M190,0,Z$199))/(INDEX($E$185:$M$185,0,Z$199+1)-INDEX($E$185:$M$185,0,Z$199))+Y204)))</f>
        <v>8.2659534169268198</v>
      </c>
      <c r="AA204" s="186" cm="1">
        <f t="array" ref="AA204">IF(AA$199=-1,AB204,IF(AA$199=99,Z204,IF(AA$199=0,INDEX($E190:$M190,0,AA$197),(INDEX($E190:$M190,0,AA$199+1)-INDEX($E190:$M190,0,AA$199))/(INDEX($E$185:$M$185,0,AA$199+1)-INDEX($E$185:$M$185,0,AA$199))+Z204)))</f>
        <v>8.4642054416005603</v>
      </c>
      <c r="AB204" s="186" cm="1">
        <f t="array" ref="AB204">IF(AB$199=-1,AC204,IF(AB$199=99,AA204,IF(AB$199=0,INDEX($E190:$M190,0,AB$197),(INDEX($E190:$M190,0,AB$199+1)-INDEX($E190:$M190,0,AB$199))/(INDEX($E$185:$M$185,0,AB$199+1)-INDEX($E$185:$M$185,0,AB$199))+AA204)))</f>
        <v>8.6624574662743008</v>
      </c>
      <c r="AC204" s="186" cm="1">
        <f t="array" ref="AC204">IF(AC$199=-1,AD204,IF(AC$199=99,AB204,IF(AC$199=0,INDEX($E190:$M190,0,AC$197),(INDEX($E190:$M190,0,AC$199+1)-INDEX($E190:$M190,0,AC$199))/(INDEX($E$185:$M$185,0,AC$199+1)-INDEX($E$185:$M$185,0,AC$199))+AB204)))</f>
        <v>8.8607094909480413</v>
      </c>
      <c r="AD204" s="186" cm="1">
        <f t="array" ref="AD204">IF(AD$199=-1,AE204,IF(AD$199=99,AC204,IF(AD$199=0,INDEX($E190:$M190,0,AD$197),(INDEX($E190:$M190,0,AD$199+1)-INDEX($E190:$M190,0,AD$199))/(INDEX($E$185:$M$185,0,AD$199+1)-INDEX($E$185:$M$185,0,AD$199))+AC204)))</f>
        <v>9.0589615156217818</v>
      </c>
      <c r="AE204" s="186" cm="1">
        <f t="array" ref="AE204">IF(AE$199=-1,AF204,IF(AE$199=99,AD204,IF(AE$199=0,INDEX($E190:$M190,0,AE$197),(INDEX($E190:$M190,0,AE$199+1)-INDEX($E190:$M190,0,AE$199))/(INDEX($E$185:$M$185,0,AE$199+1)-INDEX($E$185:$M$185,0,AE$199))+AD204)))</f>
        <v>9.2572135402955187</v>
      </c>
      <c r="AF204" s="186" cm="1">
        <f t="array" ref="AF204">IF(AF$199=-1,AG204,IF(AF$199=99,AE204,IF(AF$199=0,INDEX($E190:$M190,0,AF$197),(INDEX($E190:$M190,0,AF$199+1)-INDEX($E190:$M190,0,AF$199))/(INDEX($E$185:$M$185,0,AF$199+1)-INDEX($E$185:$M$185,0,AF$199))+AE204)))</f>
        <v>9.2710709245931469</v>
      </c>
      <c r="AG204" s="186" cm="1">
        <f t="array" ref="AG204">IF(AG$199=-1,AH204,IF(AG$199=99,AF204,IF(AG$199=0,INDEX($E190:$M190,0,AG$197),(INDEX($E190:$M190,0,AG$199+1)-INDEX($E190:$M190,0,AG$199))/(INDEX($E$185:$M$185,0,AG$199+1)-INDEX($E$185:$M$185,0,AG$199))+AF204)))</f>
        <v>9.284928308890775</v>
      </c>
      <c r="AH204" s="186" cm="1">
        <f t="array" ref="AH204">IF(AH$199=-1,AI204,IF(AH$199=99,AG204,IF(AH$199=0,INDEX($E190:$M190,0,AH$197),(INDEX($E190:$M190,0,AH$199+1)-INDEX($E190:$M190,0,AH$199))/(INDEX($E$185:$M$185,0,AH$199+1)-INDEX($E$185:$M$185,0,AH$199))+AG204)))</f>
        <v>9.2987856931884032</v>
      </c>
      <c r="AI204" s="186" cm="1">
        <f t="array" ref="AI204">IF(AI$199=-1,AJ204,IF(AI$199=99,AH204,IF(AI$199=0,INDEX($E190:$M190,0,AI$197),(INDEX($E190:$M190,0,AI$199+1)-INDEX($E190:$M190,0,AI$199))/(INDEX($E$185:$M$185,0,AI$199+1)-INDEX($E$185:$M$185,0,AI$199))+AH204)))</f>
        <v>9.3126430774860314</v>
      </c>
      <c r="AJ204" s="186" cm="1">
        <f t="array" ref="AJ204">IF(AJ$199=-1,AK204,IF(AJ$199=99,AI204,IF(AJ$199=0,INDEX($E190:$M190,0,AJ$197),(INDEX($E190:$M190,0,AJ$199+1)-INDEX($E190:$M190,0,AJ$199))/(INDEX($E$185:$M$185,0,AJ$199+1)-INDEX($E$185:$M$185,0,AJ$199))+AI204)))</f>
        <v>9.3265004617836595</v>
      </c>
      <c r="AK204" s="186" cm="1">
        <f t="array" ref="AK204">IF(AK$199=-1,AL204,IF(AK$199=99,AJ204,IF(AK$199=0,INDEX($E190:$M190,0,AK$197),(INDEX($E190:$M190,0,AK$199+1)-INDEX($E190:$M190,0,AK$199))/(INDEX($E$185:$M$185,0,AK$199+1)-INDEX($E$185:$M$185,0,AK$199))+AJ204)))</f>
        <v>9.3403578460812877</v>
      </c>
      <c r="AL204" s="186" cm="1">
        <f t="array" ref="AL204">IF(AL$199=-1,AM204,IF(AL$199=99,AK204,IF(AL$199=0,INDEX($E190:$M190,0,AL$197),(INDEX($E190:$M190,0,AL$199+1)-INDEX($E190:$M190,0,AL$199))/(INDEX($E$185:$M$185,0,AL$199+1)-INDEX($E$185:$M$185,0,AL$199))+AK204)))</f>
        <v>9.3542152303789159</v>
      </c>
      <c r="AM204" s="186" cm="1">
        <f t="array" ref="AM204">IF(AM$199=-1,AN204,IF(AM$199=99,AL204,IF(AM$199=0,INDEX($E190:$M190,0,AM$197),(INDEX($E190:$M190,0,AM$199+1)-INDEX($E190:$M190,0,AM$199))/(INDEX($E$185:$M$185,0,AM$199+1)-INDEX($E$185:$M$185,0,AM$199))+AL204)))</f>
        <v>9.3680726146765441</v>
      </c>
      <c r="AN204" s="186" cm="1">
        <f t="array" ref="AN204">IF(AN$199=-1,AO204,IF(AN$199=99,AM204,IF(AN$199=0,INDEX($E190:$M190,0,AN$197),(INDEX($E190:$M190,0,AN$199+1)-INDEX($E190:$M190,0,AN$199))/(INDEX($E$185:$M$185,0,AN$199+1)-INDEX($E$185:$M$185,0,AN$199))+AM204)))</f>
        <v>9.3819299989741722</v>
      </c>
      <c r="AO204" s="186" cm="1">
        <f t="array" ref="AO204">IF(AO$199=-1,AP204,IF(AO$199=99,AN204,IF(AO$199=0,INDEX($E190:$M190,0,AO$197),(INDEX($E190:$M190,0,AO$199+1)-INDEX($E190:$M190,0,AO$199))/(INDEX($E$185:$M$185,0,AO$199+1)-INDEX($E$185:$M$185,0,AO$199))+AN204)))</f>
        <v>9.395787383271804</v>
      </c>
      <c r="AP204" s="186" cm="1">
        <f t="array" ref="AP204">IF(AP$199=-1,AQ204,IF(AP$199=99,AO204,IF(AP$199=0,INDEX($E190:$M190,0,AP$197),(INDEX($E190:$M190,0,AP$199+1)-INDEX($E190:$M190,0,AP$199))/(INDEX($E$185:$M$185,0,AP$199+1)-INDEX($E$185:$M$185,0,AP$199))+AO204)))</f>
        <v>9.3916428059907293</v>
      </c>
      <c r="AQ204" s="186" cm="1">
        <f t="array" ref="AQ204">IF(AQ$199=-1,AR204,IF(AQ$199=99,AP204,IF(AQ$199=0,INDEX($E190:$M190,0,AQ$197),(INDEX($E190:$M190,0,AQ$199+1)-INDEX($E190:$M190,0,AQ$199))/(INDEX($E$185:$M$185,0,AQ$199+1)-INDEX($E$185:$M$185,0,AQ$199))+AP204)))</f>
        <v>9.3543416104610539</v>
      </c>
      <c r="AR204" s="186" cm="1">
        <f t="array" ref="AR204">IF(AR$199=-1,AS204,IF(AR$199=99,AQ204,IF(AR$199=0,INDEX($E190:$M190,0,AR$197),(INDEX($E190:$M190,0,AR$199+1)-INDEX($E190:$M190,0,AR$199))/(INDEX($E$185:$M$185,0,AR$199+1)-INDEX($E$185:$M$185,0,AR$199))+AQ204)))</f>
        <v>9.3543416104610539</v>
      </c>
      <c r="AS204" s="186" cm="1">
        <f t="array" ref="AS204">IF(AS$199=-1,#REF!,IF(AS$199=99,AR204,IF(AS$199=0,INDEX($E190:$M190,0,AS$197),(INDEX($E190:$M190,0,AS$199+1)-INDEX($E190:$M190,0,AS$199))/(INDEX($E$185:$M$185,0,AS$199+1)-INDEX($E$185:$M$185,0,AS$199))+AR204)))</f>
        <v>9.3543416104610539</v>
      </c>
      <c r="AT204" s="186"/>
      <c r="AW204" s="186"/>
      <c r="AX204" s="186"/>
      <c r="BH204" s="186">
        <f t="shared" si="592"/>
        <v>5.9838372630530099</v>
      </c>
      <c r="BI204" s="109">
        <f t="shared" si="593"/>
        <v>7.91070126989602E-2</v>
      </c>
    </row>
    <row r="205" spans="1:61">
      <c r="A205" s="185" t="s">
        <v>16</v>
      </c>
      <c r="B205" s="22" t="str">
        <f t="shared" si="587"/>
        <v/>
      </c>
      <c r="C205" s="23" t="str">
        <f t="shared" si="588"/>
        <v/>
      </c>
      <c r="D205" s="57" t="str">
        <f t="shared" si="589"/>
        <v>TPPUBRT</v>
      </c>
      <c r="E205" s="23" t="str">
        <f t="shared" si="590"/>
        <v/>
      </c>
      <c r="F205" s="23"/>
      <c r="H205" s="23" t="str">
        <f t="shared" si="590"/>
        <v/>
      </c>
      <c r="J205" s="23" t="str">
        <f t="shared" si="590"/>
        <v/>
      </c>
      <c r="K205" s="23" t="str">
        <f t="shared" si="590"/>
        <v/>
      </c>
      <c r="L205" s="22" t="str">
        <f t="shared" si="591"/>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0.10353384316145484</v>
      </c>
      <c r="V205" s="186" cm="1">
        <f t="array" ref="V205">IF(V$199=-1,W205,IF(V$199=99,U205,IF(V$199=0,INDEX($E191:$M191,0,V$197),(INDEX($E191:$M191,0,V$199+1)-INDEX($E191:$M191,0,V$199))/(INDEX($E$185:$M$185,0,V$199+1)-INDEX($E$185:$M$185,0,V$199))+U205)))</f>
        <v>0.29501465519094006</v>
      </c>
      <c r="W205" s="186" cm="1">
        <f t="array" ref="W205">IF(W$199=-1,X205,IF(W$199=99,V205,IF(W$199=0,INDEX($E191:$M191,0,W$197),(INDEX($E191:$M191,0,W$199+1)-INDEX($E191:$M191,0,W$199))/(INDEX($E$185:$M$185,0,W$199+1)-INDEX($E$185:$M$185,0,W$199))+V205)))</f>
        <v>0.33953271936534773</v>
      </c>
      <c r="X205" s="186" cm="1">
        <f t="array" ref="X205">IF(X$199=-1,Y205,IF(X$199=99,W205,IF(X$199=0,INDEX($E191:$M191,0,X$197),(INDEX($E191:$M191,0,X$199+1)-INDEX($E191:$M191,0,X$199))/(INDEX($E$185:$M$185,0,X$199+1)-INDEX($E$185:$M$185,0,X$199))+W205)))</f>
        <v>0.38405078353975541</v>
      </c>
      <c r="Y205" s="186" cm="1">
        <f t="array" ref="Y205">IF(Y$199=-1,Z205,IF(Y$199=99,X205,IF(Y$199=0,INDEX($E191:$M191,0,Y$197),(INDEX($E191:$M191,0,Y$199+1)-INDEX($E191:$M191,0,Y$199))/(INDEX($E$185:$M$185,0,Y$199+1)-INDEX($E$185:$M$185,0,Y$199))+X205)))</f>
        <v>0.42856884771416309</v>
      </c>
      <c r="Z205" s="186" cm="1">
        <f t="array" ref="Z205">IF(Z$199=-1,AA205,IF(Z$199=99,Y205,IF(Z$199=0,INDEX($E191:$M191,0,Z$197),(INDEX($E191:$M191,0,Z$199+1)-INDEX($E191:$M191,0,Z$199))/(INDEX($E$185:$M$185,0,Z$199+1)-INDEX($E$185:$M$185,0,Z$199))+Y205)))</f>
        <v>0.47308691188857077</v>
      </c>
      <c r="AA205" s="186" cm="1">
        <f t="array" ref="AA205">IF(AA$199=-1,AB205,IF(AA$199=99,Z205,IF(AA$199=0,INDEX($E191:$M191,0,AA$197),(INDEX($E191:$M191,0,AA$199+1)-INDEX($E191:$M191,0,AA$199))/(INDEX($E$185:$M$185,0,AA$199+1)-INDEX($E$185:$M$185,0,AA$199))+Z205)))</f>
        <v>0.51760497606297851</v>
      </c>
      <c r="AB205" s="186" cm="1">
        <f t="array" ref="AB205">IF(AB$199=-1,AC205,IF(AB$199=99,AA205,IF(AB$199=0,INDEX($E191:$M191,0,AB$197),(INDEX($E191:$M191,0,AB$199+1)-INDEX($E191:$M191,0,AB$199))/(INDEX($E$185:$M$185,0,AB$199+1)-INDEX($E$185:$M$185,0,AB$199))+AA205)))</f>
        <v>0.56212304023738624</v>
      </c>
      <c r="AC205" s="186" cm="1">
        <f t="array" ref="AC205">IF(AC$199=-1,AD205,IF(AC$199=99,AB205,IF(AC$199=0,INDEX($E191:$M191,0,AC$197),(INDEX($E191:$M191,0,AC$199+1)-INDEX($E191:$M191,0,AC$199))/(INDEX($E$185:$M$185,0,AC$199+1)-INDEX($E$185:$M$185,0,AC$199))+AB205)))</f>
        <v>0.60664110441179397</v>
      </c>
      <c r="AD205" s="186" cm="1">
        <f t="array" ref="AD205">IF(AD$199=-1,AE205,IF(AD$199=99,AC205,IF(AD$199=0,INDEX($E191:$M191,0,AD$197),(INDEX($E191:$M191,0,AD$199+1)-INDEX($E191:$M191,0,AD$199))/(INDEX($E$185:$M$185,0,AD$199+1)-INDEX($E$185:$M$185,0,AD$199))+AC205)))</f>
        <v>0.65115916858620171</v>
      </c>
      <c r="AE205" s="186" cm="1">
        <f t="array" ref="AE205">IF(AE$199=-1,AF205,IF(AE$199=99,AD205,IF(AE$199=0,INDEX($E191:$M191,0,AE$197),(INDEX($E191:$M191,0,AE$199+1)-INDEX($E191:$M191,0,AE$199))/(INDEX($E$185:$M$185,0,AE$199+1)-INDEX($E$185:$M$185,0,AE$199))+AD205)))</f>
        <v>0.69567723276060933</v>
      </c>
      <c r="AF205" s="186" cm="1">
        <f t="array" ref="AF205">IF(AF$199=-1,AG205,IF(AF$199=99,AE205,IF(AF$199=0,INDEX($E191:$M191,0,AF$197),(INDEX($E191:$M191,0,AF$199+1)-INDEX($E191:$M191,0,AF$199))/(INDEX($E$185:$M$185,0,AF$199+1)-INDEX($E$185:$M$185,0,AF$199))+AE205)))</f>
        <v>0.74975669298596437</v>
      </c>
      <c r="AG205" s="186" cm="1">
        <f t="array" ref="AG205">IF(AG$199=-1,AH205,IF(AG$199=99,AF205,IF(AG$199=0,INDEX($E191:$M191,0,AG$197),(INDEX($E191:$M191,0,AG$199+1)-INDEX($E191:$M191,0,AG$199))/(INDEX($E$185:$M$185,0,AG$199+1)-INDEX($E$185:$M$185,0,AG$199))+AF205)))</f>
        <v>0.8038361532113194</v>
      </c>
      <c r="AH205" s="186" cm="1">
        <f t="array" ref="AH205">IF(AH$199=-1,AI205,IF(AH$199=99,AG205,IF(AH$199=0,INDEX($E191:$M191,0,AH$197),(INDEX($E191:$M191,0,AH$199+1)-INDEX($E191:$M191,0,AH$199))/(INDEX($E$185:$M$185,0,AH$199+1)-INDEX($E$185:$M$185,0,AH$199))+AG205)))</f>
        <v>0.85791561343667444</v>
      </c>
      <c r="AI205" s="186" cm="1">
        <f t="array" ref="AI205">IF(AI$199=-1,AJ205,IF(AI$199=99,AH205,IF(AI$199=0,INDEX($E191:$M191,0,AI$197),(INDEX($E191:$M191,0,AI$199+1)-INDEX($E191:$M191,0,AI$199))/(INDEX($E$185:$M$185,0,AI$199+1)-INDEX($E$185:$M$185,0,AI$199))+AH205)))</f>
        <v>0.91199507366202948</v>
      </c>
      <c r="AJ205" s="186" cm="1">
        <f t="array" ref="AJ205">IF(AJ$199=-1,AK205,IF(AJ$199=99,AI205,IF(AJ$199=0,INDEX($E191:$M191,0,AJ$197),(INDEX($E191:$M191,0,AJ$199+1)-INDEX($E191:$M191,0,AJ$199))/(INDEX($E$185:$M$185,0,AJ$199+1)-INDEX($E$185:$M$185,0,AJ$199))+AI205)))</f>
        <v>0.96607453388738451</v>
      </c>
      <c r="AK205" s="186" cm="1">
        <f t="array" ref="AK205">IF(AK$199=-1,AL205,IF(AK$199=99,AJ205,IF(AK$199=0,INDEX($E191:$M191,0,AK$197),(INDEX($E191:$M191,0,AK$199+1)-INDEX($E191:$M191,0,AK$199))/(INDEX($E$185:$M$185,0,AK$199+1)-INDEX($E$185:$M$185,0,AK$199))+AJ205)))</f>
        <v>1.0201539941127395</v>
      </c>
      <c r="AL205" s="186" cm="1">
        <f t="array" ref="AL205">IF(AL$199=-1,AM205,IF(AL$199=99,AK205,IF(AL$199=0,INDEX($E191:$M191,0,AL$197),(INDEX($E191:$M191,0,AL$199+1)-INDEX($E191:$M191,0,AL$199))/(INDEX($E$185:$M$185,0,AL$199+1)-INDEX($E$185:$M$185,0,AL$199))+AK205)))</f>
        <v>1.0742334543380945</v>
      </c>
      <c r="AM205" s="186" cm="1">
        <f t="array" ref="AM205">IF(AM$199=-1,AN205,IF(AM$199=99,AL205,IF(AM$199=0,INDEX($E191:$M191,0,AM$197),(INDEX($E191:$M191,0,AM$199+1)-INDEX($E191:$M191,0,AM$199))/(INDEX($E$185:$M$185,0,AM$199+1)-INDEX($E$185:$M$185,0,AM$199))+AL205)))</f>
        <v>1.1283129145634494</v>
      </c>
      <c r="AN205" s="186" cm="1">
        <f t="array" ref="AN205">IF(AN$199=-1,AO205,IF(AN$199=99,AM205,IF(AN$199=0,INDEX($E191:$M191,0,AN$197),(INDEX($E191:$M191,0,AN$199+1)-INDEX($E191:$M191,0,AN$199))/(INDEX($E$185:$M$185,0,AN$199+1)-INDEX($E$185:$M$185,0,AN$199))+AM205)))</f>
        <v>1.1823923747888043</v>
      </c>
      <c r="AO205" s="186" cm="1">
        <f t="array" ref="AO205">IF(AO$199=-1,AP205,IF(AO$199=99,AN205,IF(AO$199=0,INDEX($E191:$M191,0,AO$197),(INDEX($E191:$M191,0,AO$199+1)-INDEX($E191:$M191,0,AO$199))/(INDEX($E$185:$M$185,0,AO$199+1)-INDEX($E$185:$M$185,0,AO$199))+AN205)))</f>
        <v>1.2364718350141592</v>
      </c>
      <c r="AP205" s="186" cm="1">
        <f t="array" ref="AP205">IF(AP$199=-1,AQ205,IF(AP$199=99,AO205,IF(AP$199=0,INDEX($E191:$M191,0,AP$197),(INDEX($E191:$M191,0,AP$199+1)-INDEX($E191:$M191,0,AP$199))/(INDEX($E$185:$M$185,0,AP$199+1)-INDEX($E$185:$M$185,0,AP$199))+AO205)))</f>
        <v>1.2864626712272877</v>
      </c>
      <c r="AQ205" s="186" cm="1">
        <f t="array" ref="AQ205">IF(AQ$199=-1,AR205,IF(AQ$199=99,AP205,IF(AQ$199=0,INDEX($E191:$M191,0,AQ$197),(INDEX($E191:$M191,0,AQ$199+1)-INDEX($E191:$M191,0,AQ$199))/(INDEX($E$185:$M$185,0,AQ$199+1)-INDEX($E$185:$M$185,0,AQ$199))+AP205)))</f>
        <v>1.7363801971454433</v>
      </c>
      <c r="AR205" s="186" cm="1">
        <f t="array" ref="AR205">IF(AR$199=-1,AS205,IF(AR$199=99,AQ205,IF(AR$199=0,INDEX($E191:$M191,0,AR$197),(INDEX($E191:$M191,0,AR$199+1)-INDEX($E191:$M191,0,AR$199))/(INDEX($E$185:$M$185,0,AR$199+1)-INDEX($E$185:$M$185,0,AR$199))+AQ205)))</f>
        <v>1.7363801971454433</v>
      </c>
      <c r="AS205" s="186" cm="1">
        <f t="array" ref="AS205">IF(AS$199=-1,#REF!,IF(AS$199=99,AR205,IF(AS$199=0,INDEX($E191:$M191,0,AS$197),(INDEX($E191:$M191,0,AS$199+1)-INDEX($E191:$M191,0,AS$199))/(INDEX($E$185:$M$185,0,AS$199+1)-INDEX($E$185:$M$185,0,AS$199))+AR205)))</f>
        <v>1.7363801971454433</v>
      </c>
      <c r="AT205" s="186"/>
      <c r="AW205" s="186"/>
      <c r="AX205" s="186"/>
      <c r="BH205" s="186">
        <f t="shared" si="592"/>
        <v>2.1087742850167138E-2</v>
      </c>
      <c r="BI205" s="109" t="e">
        <f t="shared" si="593"/>
        <v>#DIV/0!</v>
      </c>
    </row>
    <row r="206" spans="1:61">
      <c r="A206" s="185" t="s">
        <v>16</v>
      </c>
      <c r="B206" s="22" t="str">
        <f t="shared" si="587"/>
        <v/>
      </c>
      <c r="C206" s="23" t="str">
        <f t="shared" si="588"/>
        <v/>
      </c>
      <c r="D206" s="57" t="str">
        <f t="shared" si="589"/>
        <v>TPPUMER</v>
      </c>
      <c r="E206" s="23" t="str">
        <f t="shared" si="590"/>
        <v/>
      </c>
      <c r="F206" s="23"/>
      <c r="H206" s="23" t="str">
        <f t="shared" si="590"/>
        <v/>
      </c>
      <c r="J206" s="23" t="str">
        <f t="shared" si="590"/>
        <v/>
      </c>
      <c r="K206" s="23" t="str">
        <f t="shared" si="590"/>
        <v/>
      </c>
      <c r="L206" s="22" t="str">
        <f t="shared" si="591"/>
        <v/>
      </c>
      <c r="M206" s="186">
        <f>INDEX('[2]TS BYDem'!J$10:J$59,MATCH($D206,'[2]TS BYDem'!D$10:D$59,0))</f>
        <v>15.8</v>
      </c>
      <c r="N206" s="186" cm="1">
        <f t="array" ref="N206">IF(N$199=-1,O206,IF(N$199=99,M206,IF(N$199=0,INDEX($E192:$M192,0,N$197),(INDEX($E192:$M192,0,N$199+1)-INDEX($E192:$M192,0,N$199))/(INDEX($E$185:$M$185,0,N$199+1)-INDEX($E$185:$M$185,0,N$199))+M206)))</f>
        <v>14.977063476802492</v>
      </c>
      <c r="O206" s="186" cm="1">
        <f t="array" ref="O206">IF(O$199=-1,P206,IF(O$199=99,N206,IF(O$199=0,INDEX($E192:$M192,0,O$197),(INDEX($E192:$M192,0,O$199+1)-INDEX($E192:$M192,0,O$199))/(INDEX($E$185:$M$185,0,O$199+1)-INDEX($E$185:$M$185,0,O$199))+N206)))</f>
        <v>14.154126953604983</v>
      </c>
      <c r="P206" s="186" cm="1">
        <f t="array" ref="P206">IF(P$199=-1,Q206,IF(P$199=99,O206,IF(P$199=0,INDEX($E192:$M192,0,P$197),(INDEX($E192:$M192,0,P$199+1)-INDEX($E192:$M192,0,P$199))/(INDEX($E$185:$M$185,0,P$199+1)-INDEX($E$185:$M$185,0,P$199))+O206)))</f>
        <v>12.081299629763897</v>
      </c>
      <c r="Q206" s="186" cm="1">
        <f t="array" ref="Q206">IF(Q$199=-1,R206,IF(Q$199=99,P206,IF(Q$199=0,INDEX($E192:$M192,0,Q$197),(INDEX($E192:$M192,0,Q$199+1)-INDEX($E192:$M192,0,Q$199))/(INDEX($E$185:$M$185,0,Q$199+1)-INDEX($E$185:$M$185,0,Q$199))+P206)))</f>
        <v>10.411029300894594</v>
      </c>
      <c r="R206" s="186" cm="1">
        <f t="array" ref="R206">IF(R$199=-1,S206,IF(R$199=99,Q206,IF(R$199=0,INDEX($E192:$M192,0,R$197),(INDEX($E192:$M192,0,R$199+1)-INDEX($E192:$M192,0,R$199))/(INDEX($E$185:$M$185,0,R$199+1)-INDEX($E$185:$M$185,0,R$199))+Q206)))</f>
        <v>8.7407589720252883</v>
      </c>
      <c r="S206" s="186" cm="1">
        <f t="array" ref="S206">IF(S$199=-1,T206,IF(S$199=99,R206,IF(S$199=0,INDEX($E192:$M192,0,S$197),(INDEX($E192:$M192,0,S$199+1)-INDEX($E192:$M192,0,S$199))/(INDEX($E$185:$M$185,0,S$199+1)-INDEX($E$185:$M$185,0,S$199))+R206)))</f>
        <v>8.8425543439649132</v>
      </c>
      <c r="T206" s="186" cm="1">
        <f t="array" ref="T206">IF(T$199=-1,U206,IF(T$199=99,S206,IF(T$199=0,INDEX($E192:$M192,0,T$197),(INDEX($E192:$M192,0,T$199+1)-INDEX($E192:$M192,0,T$199))/(INDEX($E$185:$M$185,0,T$199+1)-INDEX($E$185:$M$185,0,T$199))+S206)))</f>
        <v>8.9443497159045364</v>
      </c>
      <c r="U206" s="186" cm="1">
        <f t="array" ref="U206">IF(U$199=-1,V206,IF(U$199=99,T206,IF(U$199=0,INDEX($E192:$M192,0,U$197),(INDEX($E192:$M192,0,U$199+1)-INDEX($E192:$M192,0,U$199))/(INDEX($E$185:$M$185,0,U$199+1)-INDEX($E$185:$M$185,0,U$199))+T206)))</f>
        <v>9.1859778499172613</v>
      </c>
      <c r="V206" s="186" cm="1">
        <f t="array" ref="V206">IF(V$199=-1,W206,IF(V$199=99,U206,IF(V$199=0,INDEX($E192:$M192,0,V$197),(INDEX($E192:$M192,0,V$199+1)-INDEX($E192:$M192,0,V$199))/(INDEX($E$185:$M$185,0,V$199+1)-INDEX($E$185:$M$185,0,V$199))+U206)))</f>
        <v>9.2194957565925577</v>
      </c>
      <c r="W206" s="186" cm="1">
        <f t="array" ref="W206">IF(W$199=-1,X206,IF(W$199=99,V206,IF(W$199=0,INDEX($E192:$M192,0,W$197),(INDEX($E192:$M192,0,W$199+1)-INDEX($E192:$M192,0,W$199))/(INDEX($E$185:$M$185,0,W$199+1)-INDEX($E$185:$M$185,0,W$199))+V206)))</f>
        <v>9.4640825456536462</v>
      </c>
      <c r="X206" s="186" cm="1">
        <f t="array" ref="X206">IF(X$199=-1,Y206,IF(X$199=99,W206,IF(X$199=0,INDEX($E192:$M192,0,X$197),(INDEX($E192:$M192,0,X$199+1)-INDEX($E192:$M192,0,X$199))/(INDEX($E$185:$M$185,0,X$199+1)-INDEX($E$185:$M$185,0,X$199))+W206)))</f>
        <v>9.7086693347147346</v>
      </c>
      <c r="Y206" s="186" cm="1">
        <f t="array" ref="Y206">IF(Y$199=-1,Z206,IF(Y$199=99,X206,IF(Y$199=0,INDEX($E192:$M192,0,Y$197),(INDEX($E192:$M192,0,Y$199+1)-INDEX($E192:$M192,0,Y$199))/(INDEX($E$185:$M$185,0,Y$199+1)-INDEX($E$185:$M$185,0,Y$199))+X206)))</f>
        <v>9.953256123775823</v>
      </c>
      <c r="Z206" s="186" cm="1">
        <f t="array" ref="Z206">IF(Z$199=-1,AA206,IF(Z$199=99,Y206,IF(Z$199=0,INDEX($E192:$M192,0,Z$197),(INDEX($E192:$M192,0,Z$199+1)-INDEX($E192:$M192,0,Z$199))/(INDEX($E$185:$M$185,0,Z$199+1)-INDEX($E$185:$M$185,0,Z$199))+Y206)))</f>
        <v>10.197842912836911</v>
      </c>
      <c r="AA206" s="186" cm="1">
        <f t="array" ref="AA206">IF(AA$199=-1,AB206,IF(AA$199=99,Z206,IF(AA$199=0,INDEX($E192:$M192,0,AA$197),(INDEX($E192:$M192,0,AA$199+1)-INDEX($E192:$M192,0,AA$199))/(INDEX($E$185:$M$185,0,AA$199+1)-INDEX($E$185:$M$185,0,AA$199))+Z206)))</f>
        <v>10.442429701898</v>
      </c>
      <c r="AB206" s="186" cm="1">
        <f t="array" ref="AB206">IF(AB$199=-1,AC206,IF(AB$199=99,AA206,IF(AB$199=0,INDEX($E192:$M192,0,AB$197),(INDEX($E192:$M192,0,AB$199+1)-INDEX($E192:$M192,0,AB$199))/(INDEX($E$185:$M$185,0,AB$199+1)-INDEX($E$185:$M$185,0,AB$199))+AA206)))</f>
        <v>10.687016490959088</v>
      </c>
      <c r="AC206" s="186" cm="1">
        <f t="array" ref="AC206">IF(AC$199=-1,AD206,IF(AC$199=99,AB206,IF(AC$199=0,INDEX($E192:$M192,0,AC$197),(INDEX($E192:$M192,0,AC$199+1)-INDEX($E192:$M192,0,AC$199))/(INDEX($E$185:$M$185,0,AC$199+1)-INDEX($E$185:$M$185,0,AC$199))+AB206)))</f>
        <v>10.931603280020177</v>
      </c>
      <c r="AD206" s="186" cm="1">
        <f t="array" ref="AD206">IF(AD$199=-1,AE206,IF(AD$199=99,AC206,IF(AD$199=0,INDEX($E192:$M192,0,AD$197),(INDEX($E192:$M192,0,AD$199+1)-INDEX($E192:$M192,0,AD$199))/(INDEX($E$185:$M$185,0,AD$199+1)-INDEX($E$185:$M$185,0,AD$199))+AC206)))</f>
        <v>11.176190069081265</v>
      </c>
      <c r="AE206" s="186" cm="1">
        <f t="array" ref="AE206">IF(AE$199=-1,AF206,IF(AE$199=99,AD206,IF(AE$199=0,INDEX($E192:$M192,0,AE$197),(INDEX($E192:$M192,0,AE$199+1)-INDEX($E192:$M192,0,AE$199))/(INDEX($E$185:$M$185,0,AE$199+1)-INDEX($E$185:$M$185,0,AE$199))+AD206)))</f>
        <v>11.420776858142354</v>
      </c>
      <c r="AF206" s="186" cm="1">
        <f t="array" ref="AF206">IF(AF$199=-1,AG206,IF(AF$199=99,AE206,IF(AF$199=0,INDEX($E192:$M192,0,AF$197),(INDEX($E192:$M192,0,AF$199+1)-INDEX($E192:$M192,0,AF$199))/(INDEX($E$185:$M$185,0,AF$199+1)-INDEX($E$185:$M$185,0,AF$199))+AE206)))</f>
        <v>11.437872941452072</v>
      </c>
      <c r="AG206" s="186" cm="1">
        <f t="array" ref="AG206">IF(AG$199=-1,AH206,IF(AG$199=99,AF206,IF(AG$199=0,INDEX($E192:$M192,0,AG$197),(INDEX($E192:$M192,0,AG$199+1)-INDEX($E192:$M192,0,AG$199))/(INDEX($E$185:$M$185,0,AG$199+1)-INDEX($E$185:$M$185,0,AG$199))+AF206)))</f>
        <v>11.454969024761791</v>
      </c>
      <c r="AH206" s="186" cm="1">
        <f t="array" ref="AH206">IF(AH$199=-1,AI206,IF(AH$199=99,AG206,IF(AH$199=0,INDEX($E192:$M192,0,AH$197),(INDEX($E192:$M192,0,AH$199+1)-INDEX($E192:$M192,0,AH$199))/(INDEX($E$185:$M$185,0,AH$199+1)-INDEX($E$185:$M$185,0,AH$199))+AG206)))</f>
        <v>11.47206510807151</v>
      </c>
      <c r="AI206" s="186" cm="1">
        <f t="array" ref="AI206">IF(AI$199=-1,AJ206,IF(AI$199=99,AH206,IF(AI$199=0,INDEX($E192:$M192,0,AI$197),(INDEX($E192:$M192,0,AI$199+1)-INDEX($E192:$M192,0,AI$199))/(INDEX($E$185:$M$185,0,AI$199+1)-INDEX($E$185:$M$185,0,AI$199))+AH206)))</f>
        <v>11.489161191381228</v>
      </c>
      <c r="AJ206" s="186" cm="1">
        <f t="array" ref="AJ206">IF(AJ$199=-1,AK206,IF(AJ$199=99,AI206,IF(AJ$199=0,INDEX($E192:$M192,0,AJ$197),(INDEX($E192:$M192,0,AJ$199+1)-INDEX($E192:$M192,0,AJ$199))/(INDEX($E$185:$M$185,0,AJ$199+1)-INDEX($E$185:$M$185,0,AJ$199))+AI206)))</f>
        <v>11.506257274690947</v>
      </c>
      <c r="AK206" s="186" cm="1">
        <f t="array" ref="AK206">IF(AK$199=-1,AL206,IF(AK$199=99,AJ206,IF(AK$199=0,INDEX($E192:$M192,0,AK$197),(INDEX($E192:$M192,0,AK$199+1)-INDEX($E192:$M192,0,AK$199))/(INDEX($E$185:$M$185,0,AK$199+1)-INDEX($E$185:$M$185,0,AK$199))+AJ206)))</f>
        <v>11.523353358000666</v>
      </c>
      <c r="AL206" s="186" cm="1">
        <f t="array" ref="AL206">IF(AL$199=-1,AM206,IF(AL$199=99,AK206,IF(AL$199=0,INDEX($E192:$M192,0,AL$197),(INDEX($E192:$M192,0,AL$199+1)-INDEX($E192:$M192,0,AL$199))/(INDEX($E$185:$M$185,0,AL$199+1)-INDEX($E$185:$M$185,0,AL$199))+AK206)))</f>
        <v>11.540449441310384</v>
      </c>
      <c r="AM206" s="186" cm="1">
        <f t="array" ref="AM206">IF(AM$199=-1,AN206,IF(AM$199=99,AL206,IF(AM$199=0,INDEX($E192:$M192,0,AM$197),(INDEX($E192:$M192,0,AM$199+1)-INDEX($E192:$M192,0,AM$199))/(INDEX($E$185:$M$185,0,AM$199+1)-INDEX($E$185:$M$185,0,AM$199))+AL206)))</f>
        <v>11.557545524620103</v>
      </c>
      <c r="AN206" s="186" cm="1">
        <f t="array" ref="AN206">IF(AN$199=-1,AO206,IF(AN$199=99,AM206,IF(AN$199=0,INDEX($E192:$M192,0,AN$197),(INDEX($E192:$M192,0,AN$199+1)-INDEX($E192:$M192,0,AN$199))/(INDEX($E$185:$M$185,0,AN$199+1)-INDEX($E$185:$M$185,0,AN$199))+AM206)))</f>
        <v>11.574641607929822</v>
      </c>
      <c r="AO206" s="186" cm="1">
        <f t="array" ref="AO206">IF(AO$199=-1,AP206,IF(AO$199=99,AN206,IF(AO$199=0,INDEX($E192:$M192,0,AO$197),(INDEX($E192:$M192,0,AO$199+1)-INDEX($E192:$M192,0,AO$199))/(INDEX($E$185:$M$185,0,AO$199+1)-INDEX($E$185:$M$185,0,AO$199))+AN206)))</f>
        <v>11.591737691239533</v>
      </c>
      <c r="AP206" s="186" cm="1">
        <f t="array" ref="AP206">IF(AP$199=-1,AQ206,IF(AP$199=99,AO206,IF(AP$199=0,INDEX($E192:$M192,0,AP$197),(INDEX($E192:$M192,0,AP$199+1)-INDEX($E192:$M192,0,AP$199))/(INDEX($E$185:$M$185,0,AP$199+1)-INDEX($E$185:$M$185,0,AP$199))+AO206)))</f>
        <v>11.586624457965563</v>
      </c>
      <c r="AQ206" s="186" cm="1">
        <f t="array" ref="AQ206">IF(AQ$199=-1,AR206,IF(AQ$199=99,AP206,IF(AQ$199=0,INDEX($E192:$M192,0,AQ$197),(INDEX($E192:$M192,0,AQ$199+1)-INDEX($E192:$M192,0,AQ$199))/(INDEX($E$185:$M$185,0,AQ$199+1)-INDEX($E$185:$M$185,0,AQ$199))+AP206)))</f>
        <v>11.540605358499837</v>
      </c>
      <c r="AR206" s="186" cm="1">
        <f t="array" ref="AR206">IF(AR$199=-1,AS206,IF(AR$199=99,AQ206,IF(AR$199=0,INDEX($E192:$M192,0,AR$197),(INDEX($E192:$M192,0,AR$199+1)-INDEX($E192:$M192,0,AR$199))/(INDEX($E$185:$M$185,0,AR$199+1)-INDEX($E$185:$M$185,0,AR$199))+AQ206)))</f>
        <v>11.540605358499837</v>
      </c>
      <c r="AS206" s="186" cm="1">
        <f t="array" ref="AS206">IF(AS$199=-1,#REF!,IF(AS$199=99,AR206,IF(AS$199=0,INDEX($E192:$M192,0,AS$197),(INDEX($E192:$M192,0,AS$199+1)-INDEX($E192:$M192,0,AS$199))/(INDEX($E$185:$M$185,0,AS$199+1)-INDEX($E$185:$M$185,0,AS$199))+AR206)))</f>
        <v>11.540605358499837</v>
      </c>
      <c r="AT206" s="186"/>
      <c r="AW206" s="186"/>
      <c r="AX206" s="186"/>
      <c r="BH206" s="186">
        <f t="shared" si="592"/>
        <v>14.550109199356424</v>
      </c>
      <c r="BI206" s="109">
        <f t="shared" si="593"/>
        <v>7.910701269896056E-2</v>
      </c>
    </row>
    <row r="207" spans="1:61">
      <c r="A207" s="185" t="s">
        <v>16</v>
      </c>
      <c r="B207" s="22" t="str">
        <f t="shared" si="587"/>
        <v/>
      </c>
      <c r="C207" s="23" t="str">
        <f t="shared" si="588"/>
        <v/>
      </c>
      <c r="D207" s="57" t="str">
        <f t="shared" si="589"/>
        <v>TPPUGAT</v>
      </c>
      <c r="E207" s="23" t="str">
        <f t="shared" si="590"/>
        <v/>
      </c>
      <c r="F207" s="23"/>
      <c r="H207" s="23" t="str">
        <f t="shared" si="590"/>
        <v/>
      </c>
      <c r="J207" s="23" t="str">
        <f t="shared" si="590"/>
        <v/>
      </c>
      <c r="K207" s="23" t="str">
        <f t="shared" si="590"/>
        <v/>
      </c>
      <c r="L207" s="22" t="str">
        <f t="shared" si="591"/>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0.67889467519440883</v>
      </c>
      <c r="V207" s="186" cm="1">
        <f t="array" ref="V207">IF(V$199=-1,W207,IF(V$199=99,U207,IF(V$199=0,INDEX($E193:$M193,0,V$197),(INDEX($E193:$M193,0,V$199+1)-INDEX($E193:$M193,0,V$199))/(INDEX($E$185:$M$185,0,V$199+1)-INDEX($E$185:$M$185,0,V$199))+U207)))</f>
        <v>0.6319238548513697</v>
      </c>
      <c r="W207" s="186" cm="1">
        <f t="array" ref="W207">IF(W$199=-1,X207,IF(W$199=99,V207,IF(W$199=0,INDEX($E193:$M193,0,W$197),(INDEX($E193:$M193,0,W$199+1)-INDEX($E193:$M193,0,W$199))/(INDEX($E$185:$M$185,0,W$199+1)-INDEX($E$185:$M$185,0,W$199))+V207)))</f>
        <v>0.67900999005217866</v>
      </c>
      <c r="X207" s="186" cm="1">
        <f t="array" ref="X207">IF(X$199=-1,Y207,IF(X$199=99,W207,IF(X$199=0,INDEX($E193:$M193,0,X$197),(INDEX($E193:$M193,0,X$199+1)-INDEX($E193:$M193,0,X$199))/(INDEX($E$185:$M$185,0,X$199+1)-INDEX($E$185:$M$185,0,X$199))+W207)))</f>
        <v>0.72609612525298761</v>
      </c>
      <c r="Y207" s="186" cm="1">
        <f t="array" ref="Y207">IF(Y$199=-1,Z207,IF(Y$199=99,X207,IF(Y$199=0,INDEX($E193:$M193,0,Y$197),(INDEX($E193:$M193,0,Y$199+1)-INDEX($E193:$M193,0,Y$199))/(INDEX($E$185:$M$185,0,Y$199+1)-INDEX($E$185:$M$185,0,Y$199))+X207)))</f>
        <v>0.77318226045379657</v>
      </c>
      <c r="Z207" s="186" cm="1">
        <f t="array" ref="Z207">IF(Z$199=-1,AA207,IF(Z$199=99,Y207,IF(Z$199=0,INDEX($E193:$M193,0,Z$197),(INDEX($E193:$M193,0,Z$199+1)-INDEX($E193:$M193,0,Z$199))/(INDEX($E$185:$M$185,0,Z$199+1)-INDEX($E$185:$M$185,0,Z$199))+Y207)))</f>
        <v>0.82026839565460552</v>
      </c>
      <c r="AA207" s="186" cm="1">
        <f t="array" ref="AA207">IF(AA$199=-1,AB207,IF(AA$199=99,Z207,IF(AA$199=0,INDEX($E193:$M193,0,AA$197),(INDEX($E193:$M193,0,AA$199+1)-INDEX($E193:$M193,0,AA$199))/(INDEX($E$185:$M$185,0,AA$199+1)-INDEX($E$185:$M$185,0,AA$199))+Z207)))</f>
        <v>0.86735453085541447</v>
      </c>
      <c r="AB207" s="186" cm="1">
        <f t="array" ref="AB207">IF(AB$199=-1,AC207,IF(AB$199=99,AA207,IF(AB$199=0,INDEX($E193:$M193,0,AB$197),(INDEX($E193:$M193,0,AB$199+1)-INDEX($E193:$M193,0,AB$199))/(INDEX($E$185:$M$185,0,AB$199+1)-INDEX($E$185:$M$185,0,AB$199))+AA207)))</f>
        <v>0.91444066605622343</v>
      </c>
      <c r="AC207" s="186" cm="1">
        <f t="array" ref="AC207">IF(AC$199=-1,AD207,IF(AC$199=99,AB207,IF(AC$199=0,INDEX($E193:$M193,0,AC$197),(INDEX($E193:$M193,0,AC$199+1)-INDEX($E193:$M193,0,AC$199))/(INDEX($E$185:$M$185,0,AC$199+1)-INDEX($E$185:$M$185,0,AC$199))+AB207)))</f>
        <v>0.96152680125703238</v>
      </c>
      <c r="AD207" s="186" cm="1">
        <f t="array" ref="AD207">IF(AD$199=-1,AE207,IF(AD$199=99,AC207,IF(AD$199=0,INDEX($E193:$M193,0,AD$197),(INDEX($E193:$M193,0,AD$199+1)-INDEX($E193:$M193,0,AD$199))/(INDEX($E$185:$M$185,0,AD$199+1)-INDEX($E$185:$M$185,0,AD$199))+AC207)))</f>
        <v>1.0086129364578413</v>
      </c>
      <c r="AE207" s="186" cm="1">
        <f t="array" ref="AE207">IF(AE$199=-1,AF207,IF(AE$199=99,AD207,IF(AE$199=0,INDEX($E193:$M193,0,AE$197),(INDEX($E193:$M193,0,AE$199+1)-INDEX($E193:$M193,0,AE$199))/(INDEX($E$185:$M$185,0,AE$199+1)-INDEX($E$185:$M$185,0,AE$199))+AD207)))</f>
        <v>1.0556990716586507</v>
      </c>
      <c r="AF207" s="186" cm="1">
        <f t="array" ref="AF207">IF(AF$199=-1,AG207,IF(AF$199=99,AE207,IF(AF$199=0,INDEX($E193:$M193,0,AF$197),(INDEX($E193:$M193,0,AF$199+1)-INDEX($E193:$M193,0,AF$199))/(INDEX($E$185:$M$185,0,AF$199+1)-INDEX($E$185:$M$185,0,AF$199))+AE207)))</f>
        <v>1.0917650161842369</v>
      </c>
      <c r="AG207" s="186" cm="1">
        <f t="array" ref="AG207">IF(AG$199=-1,AH207,IF(AG$199=99,AF207,IF(AG$199=0,INDEX($E193:$M193,0,AG$197),(INDEX($E193:$M193,0,AG$199+1)-INDEX($E193:$M193,0,AG$199))/(INDEX($E$185:$M$185,0,AG$199+1)-INDEX($E$185:$M$185,0,AG$199))+AF207)))</f>
        <v>1.1278309607098231</v>
      </c>
      <c r="AH207" s="186" cm="1">
        <f t="array" ref="AH207">IF(AH$199=-1,AI207,IF(AH$199=99,AG207,IF(AH$199=0,INDEX($E193:$M193,0,AH$197),(INDEX($E193:$M193,0,AH$199+1)-INDEX($E193:$M193,0,AH$199))/(INDEX($E$185:$M$185,0,AH$199+1)-INDEX($E$185:$M$185,0,AH$199))+AG207)))</f>
        <v>1.1638969052354093</v>
      </c>
      <c r="AI207" s="186" cm="1">
        <f t="array" ref="AI207">IF(AI$199=-1,AJ207,IF(AI$199=99,AH207,IF(AI$199=0,INDEX($E193:$M193,0,AI$197),(INDEX($E193:$M193,0,AI$199+1)-INDEX($E193:$M193,0,AI$199))/(INDEX($E$185:$M$185,0,AI$199+1)-INDEX($E$185:$M$185,0,AI$199))+AH207)))</f>
        <v>1.1999628497609955</v>
      </c>
      <c r="AJ207" s="186" cm="1">
        <f t="array" ref="AJ207">IF(AJ$199=-1,AK207,IF(AJ$199=99,AI207,IF(AJ$199=0,INDEX($E193:$M193,0,AJ$197),(INDEX($E193:$M193,0,AJ$199+1)-INDEX($E193:$M193,0,AJ$199))/(INDEX($E$185:$M$185,0,AJ$199+1)-INDEX($E$185:$M$185,0,AJ$199))+AI207)))</f>
        <v>1.2360287942865817</v>
      </c>
      <c r="AK207" s="186" cm="1">
        <f t="array" ref="AK207">IF(AK$199=-1,AL207,IF(AK$199=99,AJ207,IF(AK$199=0,INDEX($E193:$M193,0,AK$197),(INDEX($E193:$M193,0,AK$199+1)-INDEX($E193:$M193,0,AK$199))/(INDEX($E$185:$M$185,0,AK$199+1)-INDEX($E$185:$M$185,0,AK$199))+AJ207)))</f>
        <v>1.2720947388121679</v>
      </c>
      <c r="AL207" s="186" cm="1">
        <f t="array" ref="AL207">IF(AL$199=-1,AM207,IF(AL$199=99,AK207,IF(AL$199=0,INDEX($E193:$M193,0,AL$197),(INDEX($E193:$M193,0,AL$199+1)-INDEX($E193:$M193,0,AL$199))/(INDEX($E$185:$M$185,0,AL$199+1)-INDEX($E$185:$M$185,0,AL$199))+AK207)))</f>
        <v>1.3081606833377541</v>
      </c>
      <c r="AM207" s="186" cm="1">
        <f t="array" ref="AM207">IF(AM$199=-1,AN207,IF(AM$199=99,AL207,IF(AM$199=0,INDEX($E193:$M193,0,AM$197),(INDEX($E193:$M193,0,AM$199+1)-INDEX($E193:$M193,0,AM$199))/(INDEX($E$185:$M$185,0,AM$199+1)-INDEX($E$185:$M$185,0,AM$199))+AL207)))</f>
        <v>1.3442266278633404</v>
      </c>
      <c r="AN207" s="186" cm="1">
        <f t="array" ref="AN207">IF(AN$199=-1,AO207,IF(AN$199=99,AM207,IF(AN$199=0,INDEX($E193:$M193,0,AN$197),(INDEX($E193:$M193,0,AN$199+1)-INDEX($E193:$M193,0,AN$199))/(INDEX($E$185:$M$185,0,AN$199+1)-INDEX($E$185:$M$185,0,AN$199))+AM207)))</f>
        <v>1.3802925723889266</v>
      </c>
      <c r="AO207" s="186" cm="1">
        <f t="array" ref="AO207">IF(AO$199=-1,AP207,IF(AO$199=99,AN207,IF(AO$199=0,INDEX($E193:$M193,0,AO$197),(INDEX($E193:$M193,0,AO$199+1)-INDEX($E193:$M193,0,AO$199))/(INDEX($E$185:$M$185,0,AO$199+1)-INDEX($E$185:$M$185,0,AO$199))+AN207)))</f>
        <v>1.4163585169145128</v>
      </c>
      <c r="AP207" s="186" cm="1">
        <f t="array" ref="AP207">IF(AP$199=-1,AQ207,IF(AP$199=99,AO207,IF(AP$199=0,INDEX($E193:$M193,0,AP$197),(INDEX($E193:$M193,0,AP$199+1)-INDEX($E193:$M193,0,AP$199))/(INDEX($E$185:$M$185,0,AP$199+1)-INDEX($E$185:$M$185,0,AP$199))+AO207)))</f>
        <v>1.4483373739359893</v>
      </c>
      <c r="AQ207" s="186" cm="1">
        <f t="array" ref="AQ207">IF(AQ$199=-1,AR207,IF(AQ$199=99,AP207,IF(AQ$199=0,INDEX($E193:$M193,0,AQ$197),(INDEX($E193:$M193,0,AQ$199+1)-INDEX($E193:$M193,0,AQ$199))/(INDEX($E$185:$M$185,0,AQ$199+1)-INDEX($E$185:$M$185,0,AQ$199))+AP207)))</f>
        <v>1.7361470871292777</v>
      </c>
      <c r="AR207" s="186" cm="1">
        <f t="array" ref="AR207">IF(AR$199=-1,AS207,IF(AR$199=99,AQ207,IF(AR$199=0,INDEX($E193:$M193,0,AR$197),(INDEX($E193:$M193,0,AR$199+1)-INDEX($E193:$M193,0,AR$199))/(INDEX($E$185:$M$185,0,AR$199+1)-INDEX($E$185:$M$185,0,AR$199))+AQ207)))</f>
        <v>1.7361470871292777</v>
      </c>
      <c r="AS207" s="186" cm="1">
        <f t="array" ref="AS207">IF(AS$199=-1,#REF!,IF(AS$199=99,AR207,IF(AS$199=0,INDEX($E193:$M193,0,AS$197),(INDEX($E193:$M193,0,AS$199+1)-INDEX($E193:$M193,0,AS$199))/(INDEX($E$185:$M$185,0,AS$199+1)-INDEX($E$185:$M$185,0,AS$199))+AR207)))</f>
        <v>1.7361470871292777</v>
      </c>
      <c r="AT207" s="186"/>
      <c r="AW207" s="186"/>
      <c r="AX207" s="186"/>
      <c r="BH207" s="186">
        <f t="shared" si="592"/>
        <v>0.53459848266953358</v>
      </c>
      <c r="BI207" s="109" t="e">
        <f t="shared" si="593"/>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614</v>
      </c>
      <c r="I209" s="16" t="s">
        <v>645</v>
      </c>
      <c r="J209" s="16" t="s">
        <v>646</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4">1+J214</f>
        <v>2013</v>
      </c>
      <c r="L214" s="18">
        <f t="shared" si="594"/>
        <v>2014</v>
      </c>
      <c r="M214" s="18">
        <f t="shared" si="594"/>
        <v>2015</v>
      </c>
      <c r="N214" s="18">
        <f t="shared" si="594"/>
        <v>2016</v>
      </c>
      <c r="O214" s="18">
        <f t="shared" si="594"/>
        <v>2017</v>
      </c>
      <c r="P214" s="18">
        <f t="shared" si="594"/>
        <v>2018</v>
      </c>
      <c r="Q214" s="18">
        <f t="shared" si="594"/>
        <v>2019</v>
      </c>
      <c r="R214" s="18">
        <f t="shared" si="594"/>
        <v>2020</v>
      </c>
      <c r="S214" s="18">
        <f t="shared" si="594"/>
        <v>2021</v>
      </c>
      <c r="T214" s="18">
        <f t="shared" si="594"/>
        <v>2022</v>
      </c>
      <c r="U214" s="18">
        <f t="shared" si="594"/>
        <v>2023</v>
      </c>
      <c r="V214" s="18">
        <f t="shared" si="594"/>
        <v>2024</v>
      </c>
      <c r="W214" s="18">
        <f t="shared" si="594"/>
        <v>2025</v>
      </c>
      <c r="X214" s="18">
        <f t="shared" si="594"/>
        <v>2026</v>
      </c>
      <c r="Y214" s="18">
        <f t="shared" si="594"/>
        <v>2027</v>
      </c>
      <c r="Z214" s="18">
        <f t="shared" si="594"/>
        <v>2028</v>
      </c>
      <c r="AA214" s="18">
        <f t="shared" si="594"/>
        <v>2029</v>
      </c>
      <c r="AB214" s="18">
        <f t="shared" si="594"/>
        <v>2030</v>
      </c>
      <c r="AC214" s="18">
        <f t="shared" si="594"/>
        <v>2031</v>
      </c>
      <c r="AD214" s="18">
        <f t="shared" si="594"/>
        <v>2032</v>
      </c>
      <c r="AE214" s="18">
        <f t="shared" si="594"/>
        <v>2033</v>
      </c>
      <c r="AF214" s="18">
        <f t="shared" si="594"/>
        <v>2034</v>
      </c>
      <c r="AG214" s="18">
        <f t="shared" si="594"/>
        <v>2035</v>
      </c>
      <c r="AH214" s="18">
        <f t="shared" si="594"/>
        <v>2036</v>
      </c>
      <c r="AI214" s="18">
        <f t="shared" si="594"/>
        <v>2037</v>
      </c>
      <c r="AJ214" s="18">
        <f t="shared" si="594"/>
        <v>2038</v>
      </c>
      <c r="AK214" s="18">
        <f t="shared" si="594"/>
        <v>2039</v>
      </c>
      <c r="AL214" s="18">
        <f t="shared" si="594"/>
        <v>2040</v>
      </c>
      <c r="AM214" s="18">
        <v>2045</v>
      </c>
      <c r="AN214" s="18">
        <v>2050</v>
      </c>
      <c r="AO214" s="18">
        <v>2060</v>
      </c>
      <c r="AP214" s="18">
        <v>2070</v>
      </c>
      <c r="AQ214" s="18"/>
      <c r="AT214" s="18"/>
      <c r="AU214" s="18"/>
      <c r="BE214" s="18">
        <v>2012</v>
      </c>
      <c r="BF214" s="18"/>
    </row>
    <row r="215" spans="1:58" s="191" customFormat="1">
      <c r="A215" s="116" t="s">
        <v>16</v>
      </c>
      <c r="J215" s="114">
        <f t="shared" ref="J215:AP215" si="595">MATCH(J$214,$C$210:$K$210,$B210)</f>
        <v>1</v>
      </c>
      <c r="K215" s="191">
        <f t="shared" si="595"/>
        <v>1</v>
      </c>
      <c r="L215" s="191">
        <f t="shared" si="595"/>
        <v>1</v>
      </c>
      <c r="M215" s="191">
        <f t="shared" si="595"/>
        <v>2</v>
      </c>
      <c r="N215" s="191">
        <f t="shared" si="595"/>
        <v>2</v>
      </c>
      <c r="O215" s="191">
        <f t="shared" si="595"/>
        <v>3</v>
      </c>
      <c r="P215" s="191">
        <f t="shared" si="595"/>
        <v>3</v>
      </c>
      <c r="Q215" s="191">
        <f t="shared" si="595"/>
        <v>4</v>
      </c>
      <c r="R215" s="191">
        <f t="shared" si="595"/>
        <v>5</v>
      </c>
      <c r="S215" s="191">
        <f t="shared" si="595"/>
        <v>6</v>
      </c>
      <c r="T215" s="191">
        <f t="shared" si="595"/>
        <v>6</v>
      </c>
      <c r="U215" s="191">
        <f t="shared" si="595"/>
        <v>6</v>
      </c>
      <c r="V215" s="191">
        <f t="shared" si="595"/>
        <v>6</v>
      </c>
      <c r="W215" s="191">
        <f t="shared" si="595"/>
        <v>6</v>
      </c>
      <c r="X215" s="191">
        <f t="shared" si="595"/>
        <v>6</v>
      </c>
      <c r="Y215" s="191">
        <f t="shared" si="595"/>
        <v>6</v>
      </c>
      <c r="Z215" s="191">
        <f t="shared" si="595"/>
        <v>6</v>
      </c>
      <c r="AA215" s="191">
        <f t="shared" si="595"/>
        <v>6</v>
      </c>
      <c r="AB215" s="191">
        <f t="shared" si="595"/>
        <v>7</v>
      </c>
      <c r="AC215" s="191">
        <f t="shared" si="595"/>
        <v>7</v>
      </c>
      <c r="AD215" s="191">
        <f t="shared" si="595"/>
        <v>7</v>
      </c>
      <c r="AE215" s="191">
        <f t="shared" si="595"/>
        <v>7</v>
      </c>
      <c r="AF215" s="191">
        <f t="shared" si="595"/>
        <v>7</v>
      </c>
      <c r="AG215" s="191">
        <f t="shared" si="595"/>
        <v>7</v>
      </c>
      <c r="AH215" s="191">
        <f t="shared" si="595"/>
        <v>7</v>
      </c>
      <c r="AI215" s="191">
        <f t="shared" si="595"/>
        <v>7</v>
      </c>
      <c r="AJ215" s="191">
        <f t="shared" si="595"/>
        <v>7</v>
      </c>
      <c r="AK215" s="191">
        <f t="shared" si="595"/>
        <v>7</v>
      </c>
      <c r="AL215" s="191">
        <f t="shared" si="595"/>
        <v>8</v>
      </c>
      <c r="AM215" s="191">
        <f t="shared" si="595"/>
        <v>8</v>
      </c>
      <c r="AN215" s="191">
        <f t="shared" si="595"/>
        <v>9</v>
      </c>
      <c r="AO215" s="191">
        <f t="shared" si="595"/>
        <v>9</v>
      </c>
      <c r="AP215" s="191">
        <f t="shared" si="595"/>
        <v>9</v>
      </c>
      <c r="BE215" s="114">
        <f>MATCH(BE$214,$C$210:$K$210,$B210)</f>
        <v>1</v>
      </c>
    </row>
    <row r="216" spans="1:58">
      <c r="A216" s="116" t="s">
        <v>16</v>
      </c>
      <c r="J216" s="40">
        <f t="shared" ref="J216:AP216" si="596">MATCH(J$214,$C$210:$K$210,$B211)</f>
        <v>1</v>
      </c>
      <c r="K216" s="185" t="e">
        <f t="shared" si="596"/>
        <v>#N/A</v>
      </c>
      <c r="L216" s="185" t="e">
        <f t="shared" si="596"/>
        <v>#N/A</v>
      </c>
      <c r="M216" s="185">
        <f t="shared" si="596"/>
        <v>2</v>
      </c>
      <c r="N216" s="185" t="e">
        <f t="shared" si="596"/>
        <v>#N/A</v>
      </c>
      <c r="O216" s="185">
        <f t="shared" si="596"/>
        <v>3</v>
      </c>
      <c r="P216" s="185" t="e">
        <f t="shared" si="596"/>
        <v>#N/A</v>
      </c>
      <c r="Q216" s="185">
        <f t="shared" si="596"/>
        <v>4</v>
      </c>
      <c r="R216" s="185">
        <f t="shared" si="596"/>
        <v>5</v>
      </c>
      <c r="S216" s="185">
        <f t="shared" si="596"/>
        <v>6</v>
      </c>
      <c r="T216" s="185" t="e">
        <f t="shared" si="596"/>
        <v>#N/A</v>
      </c>
      <c r="U216" s="185" t="e">
        <f t="shared" si="596"/>
        <v>#N/A</v>
      </c>
      <c r="V216" s="185" t="e">
        <f t="shared" si="596"/>
        <v>#N/A</v>
      </c>
      <c r="W216" s="185" t="e">
        <f t="shared" si="596"/>
        <v>#N/A</v>
      </c>
      <c r="X216" s="185" t="e">
        <f t="shared" si="596"/>
        <v>#N/A</v>
      </c>
      <c r="Y216" s="185" t="e">
        <f t="shared" si="596"/>
        <v>#N/A</v>
      </c>
      <c r="Z216" s="185" t="e">
        <f t="shared" si="596"/>
        <v>#N/A</v>
      </c>
      <c r="AA216" s="185" t="e">
        <f t="shared" si="596"/>
        <v>#N/A</v>
      </c>
      <c r="AB216" s="185">
        <f t="shared" si="596"/>
        <v>7</v>
      </c>
      <c r="AC216" s="185" t="e">
        <f t="shared" si="596"/>
        <v>#N/A</v>
      </c>
      <c r="AD216" s="185" t="e">
        <f t="shared" si="596"/>
        <v>#N/A</v>
      </c>
      <c r="AE216" s="185" t="e">
        <f t="shared" si="596"/>
        <v>#N/A</v>
      </c>
      <c r="AF216" s="185" t="e">
        <f t="shared" si="596"/>
        <v>#N/A</v>
      </c>
      <c r="AG216" s="185" t="e">
        <f t="shared" si="596"/>
        <v>#N/A</v>
      </c>
      <c r="AH216" s="185" t="e">
        <f t="shared" si="596"/>
        <v>#N/A</v>
      </c>
      <c r="AI216" s="185" t="e">
        <f t="shared" si="596"/>
        <v>#N/A</v>
      </c>
      <c r="AJ216" s="185" t="e">
        <f t="shared" si="596"/>
        <v>#N/A</v>
      </c>
      <c r="AK216" s="185" t="e">
        <f t="shared" si="596"/>
        <v>#N/A</v>
      </c>
      <c r="AL216" s="185">
        <f t="shared" si="596"/>
        <v>8</v>
      </c>
      <c r="AM216" s="185" t="e">
        <f t="shared" si="596"/>
        <v>#N/A</v>
      </c>
      <c r="AN216" s="185">
        <f t="shared" si="596"/>
        <v>9</v>
      </c>
      <c r="AO216" s="185" t="e">
        <f t="shared" si="596"/>
        <v>#N/A</v>
      </c>
      <c r="AP216" s="185" t="e">
        <f t="shared" si="596"/>
        <v>#N/A</v>
      </c>
      <c r="BE216" s="40">
        <f>MATCH(BE$214,$C$210:$K$210,$B211)</f>
        <v>1</v>
      </c>
    </row>
    <row r="217" spans="1:58">
      <c r="A217" s="116" t="s">
        <v>16</v>
      </c>
      <c r="J217" s="185">
        <f t="shared" ref="J217:AP217" si="597">MATCH(J$214,$C$211:$K$211,$B212)</f>
        <v>9</v>
      </c>
      <c r="K217" s="185">
        <f t="shared" si="597"/>
        <v>8</v>
      </c>
      <c r="L217" s="185">
        <f t="shared" si="597"/>
        <v>8</v>
      </c>
      <c r="M217" s="185">
        <f t="shared" si="597"/>
        <v>8</v>
      </c>
      <c r="N217" s="185">
        <f t="shared" si="597"/>
        <v>7</v>
      </c>
      <c r="O217" s="185">
        <f t="shared" si="597"/>
        <v>7</v>
      </c>
      <c r="P217" s="185">
        <f t="shared" si="597"/>
        <v>6</v>
      </c>
      <c r="Q217" s="185">
        <f t="shared" si="597"/>
        <v>6</v>
      </c>
      <c r="R217" s="185">
        <f t="shared" si="597"/>
        <v>5</v>
      </c>
      <c r="S217" s="185">
        <f t="shared" si="597"/>
        <v>4</v>
      </c>
      <c r="T217" s="185">
        <f t="shared" si="597"/>
        <v>3</v>
      </c>
      <c r="U217" s="185">
        <f t="shared" si="597"/>
        <v>3</v>
      </c>
      <c r="V217" s="185">
        <f t="shared" si="597"/>
        <v>3</v>
      </c>
      <c r="W217" s="185">
        <f t="shared" si="597"/>
        <v>3</v>
      </c>
      <c r="X217" s="185">
        <f t="shared" si="597"/>
        <v>3</v>
      </c>
      <c r="Y217" s="185">
        <f t="shared" si="597"/>
        <v>3</v>
      </c>
      <c r="Z217" s="185">
        <f t="shared" si="597"/>
        <v>3</v>
      </c>
      <c r="AA217" s="185">
        <f t="shared" si="597"/>
        <v>3</v>
      </c>
      <c r="AB217" s="185">
        <f t="shared" si="597"/>
        <v>3</v>
      </c>
      <c r="AC217" s="185">
        <f t="shared" si="597"/>
        <v>2</v>
      </c>
      <c r="AD217" s="185">
        <f t="shared" si="597"/>
        <v>2</v>
      </c>
      <c r="AE217" s="185">
        <f t="shared" si="597"/>
        <v>2</v>
      </c>
      <c r="AF217" s="185">
        <f t="shared" si="597"/>
        <v>2</v>
      </c>
      <c r="AG217" s="185">
        <f t="shared" si="597"/>
        <v>2</v>
      </c>
      <c r="AH217" s="185">
        <f t="shared" si="597"/>
        <v>2</v>
      </c>
      <c r="AI217" s="185">
        <f t="shared" si="597"/>
        <v>2</v>
      </c>
      <c r="AJ217" s="185">
        <f t="shared" si="597"/>
        <v>2</v>
      </c>
      <c r="AK217" s="185">
        <f t="shared" si="597"/>
        <v>2</v>
      </c>
      <c r="AL217" s="185">
        <f t="shared" si="597"/>
        <v>2</v>
      </c>
      <c r="AM217" s="185">
        <f t="shared" si="597"/>
        <v>1</v>
      </c>
      <c r="AN217" s="185">
        <f t="shared" si="597"/>
        <v>1</v>
      </c>
      <c r="AO217" s="185" t="e">
        <f t="shared" si="597"/>
        <v>#N/A</v>
      </c>
      <c r="AP217" s="185" t="e">
        <f t="shared" si="597"/>
        <v>#N/A</v>
      </c>
      <c r="BE217" s="185">
        <f>MATCH(BE$214,$C$211:$K$211,$B212)</f>
        <v>9</v>
      </c>
    </row>
    <row r="218" spans="1:58" s="117" customFormat="1">
      <c r="A218" s="116" t="s">
        <v>16</v>
      </c>
      <c r="J218" s="189">
        <f t="shared" ref="J218:AP218" si="598">IF(ISNA(J215),-1,IF(ISNA(J217),99,IF(ISNA(J216),J215,0)))</f>
        <v>0</v>
      </c>
      <c r="K218" s="189">
        <f t="shared" si="598"/>
        <v>1</v>
      </c>
      <c r="L218" s="189">
        <f t="shared" si="598"/>
        <v>1</v>
      </c>
      <c r="M218" s="189">
        <f t="shared" si="598"/>
        <v>0</v>
      </c>
      <c r="N218" s="189">
        <f t="shared" si="598"/>
        <v>2</v>
      </c>
      <c r="O218" s="189">
        <f t="shared" si="598"/>
        <v>0</v>
      </c>
      <c r="P218" s="189">
        <f t="shared" si="598"/>
        <v>3</v>
      </c>
      <c r="Q218" s="189">
        <f t="shared" si="598"/>
        <v>0</v>
      </c>
      <c r="R218" s="189">
        <f t="shared" si="598"/>
        <v>0</v>
      </c>
      <c r="S218" s="189">
        <f t="shared" si="598"/>
        <v>0</v>
      </c>
      <c r="T218" s="189">
        <f t="shared" si="598"/>
        <v>6</v>
      </c>
      <c r="U218" s="189">
        <f t="shared" si="598"/>
        <v>6</v>
      </c>
      <c r="V218" s="189">
        <f t="shared" si="598"/>
        <v>6</v>
      </c>
      <c r="W218" s="189">
        <f t="shared" si="598"/>
        <v>6</v>
      </c>
      <c r="X218" s="189">
        <f t="shared" si="598"/>
        <v>6</v>
      </c>
      <c r="Y218" s="189">
        <f t="shared" si="598"/>
        <v>6</v>
      </c>
      <c r="Z218" s="189">
        <f t="shared" si="598"/>
        <v>6</v>
      </c>
      <c r="AA218" s="189">
        <f t="shared" si="598"/>
        <v>6</v>
      </c>
      <c r="AB218" s="189">
        <f t="shared" si="598"/>
        <v>0</v>
      </c>
      <c r="AC218" s="189">
        <f t="shared" si="598"/>
        <v>7</v>
      </c>
      <c r="AD218" s="189">
        <f t="shared" si="598"/>
        <v>7</v>
      </c>
      <c r="AE218" s="189">
        <f t="shared" si="598"/>
        <v>7</v>
      </c>
      <c r="AF218" s="189">
        <f t="shared" si="598"/>
        <v>7</v>
      </c>
      <c r="AG218" s="189">
        <f t="shared" si="598"/>
        <v>7</v>
      </c>
      <c r="AH218" s="189">
        <f t="shared" si="598"/>
        <v>7</v>
      </c>
      <c r="AI218" s="189">
        <f t="shared" si="598"/>
        <v>7</v>
      </c>
      <c r="AJ218" s="189">
        <f t="shared" si="598"/>
        <v>7</v>
      </c>
      <c r="AK218" s="189">
        <f t="shared" si="598"/>
        <v>7</v>
      </c>
      <c r="AL218" s="189">
        <f t="shared" si="598"/>
        <v>0</v>
      </c>
      <c r="AM218" s="189">
        <f t="shared" si="598"/>
        <v>8</v>
      </c>
      <c r="AN218" s="189">
        <f t="shared" si="598"/>
        <v>0</v>
      </c>
      <c r="AO218" s="189">
        <f t="shared" si="598"/>
        <v>99</v>
      </c>
      <c r="AP218" s="189">
        <f t="shared" si="598"/>
        <v>99</v>
      </c>
      <c r="AQ218" s="189"/>
      <c r="AT218" s="189"/>
      <c r="AU218" s="189"/>
      <c r="BE218" s="189">
        <f>IF(ISNA(BE215),-1,IF(ISNA(BE217),99,IF(ISNA(BE216),BE215,0)))</f>
        <v>0</v>
      </c>
      <c r="BF218" s="189"/>
    </row>
    <row r="219" spans="1:58">
      <c r="B219" s="22" t="str">
        <f t="shared" ref="B219:B226" si="599">IF(A219="*","","COM_PROJ")</f>
        <v>COM_PROJ</v>
      </c>
      <c r="C219" s="23" t="str">
        <f t="shared" ref="C219:C226" si="600">IF($A219="*","","-")</f>
        <v>-</v>
      </c>
      <c r="D219" s="57" t="str">
        <f t="shared" ref="D219:D226" si="601">B186</f>
        <v>TPPRCAR</v>
      </c>
      <c r="E219" s="23" t="str">
        <f t="shared" ref="E219:H226" si="602">IF($A219="*","","-")</f>
        <v>-</v>
      </c>
      <c r="F219" s="23" t="str">
        <f t="shared" si="602"/>
        <v>-</v>
      </c>
      <c r="G219" s="23" t="str">
        <f t="shared" si="602"/>
        <v>-</v>
      </c>
      <c r="H219" s="23" t="str">
        <f t="shared" si="602"/>
        <v>-</v>
      </c>
      <c r="I219" s="22">
        <f t="shared" ref="I219:I226" si="603">IF(A219="*","",0)</f>
        <v>0</v>
      </c>
      <c r="J219" s="186" cm="1">
        <f t="array" ref="J219">IF(J$218=-1,K219,IF(J$218=99,BD219,IF(J$218=0,INDEX($E186:$M186,0,J$216),(INDEX($E186:$M186,0,J$218+1)-INDEX($E186:$M186,0,J$218))/(INDEX($E$185:$M$185,0,J$218+1)-INDEX($E$185:$M$185,0,J$218))+BD219)))</f>
        <v>76.916431902036379</v>
      </c>
      <c r="K219" s="186" cm="1">
        <f t="array" ref="K219">IF(K$218=-1,L219,IF(K$218=99,BE219,IF(K$218=0,INDEX($E186:$M186,0,K$216),(INDEX($E186:$M186,0,K$218+1)-INDEX($E186:$M186,0,K$218))/(INDEX($E$185:$M$185,0,K$218+1)-INDEX($E$185:$M$185,0,K$218))+BE219)))</f>
        <v>77.964053461390947</v>
      </c>
      <c r="L219" s="186" cm="1">
        <f t="array" ref="L219">IF(L$218=-1,M219,IF(L$218=99,K219,IF(L$218=0,INDEX($E186:$M186,0,L$216),(INDEX($E186:$M186,0,L$218+1)-INDEX($E186:$M186,0,L$218))/(INDEX($E$185:$M$185,0,L$218+1)-INDEX($E$185:$M$185,0,L$218))+K219)))</f>
        <v>79.011675020745514</v>
      </c>
      <c r="M219" s="186" cm="1">
        <f t="array" ref="M219">IF(M$218=-1,N219,IF(M$218=99,L219,IF(M$218=0,INDEX($E186:$M186,0,M$216),(INDEX($E186:$M186,0,M$218+1)-INDEX($E186:$M186,0,M$218))/(INDEX($E$185:$M$185,0,M$218+1)-INDEX($E$185:$M$185,0,M$218))+L219)))</f>
        <v>80.059296580100096</v>
      </c>
      <c r="N219" s="186" cm="1">
        <f t="array" ref="N219">IF(N$218=-1,O219,IF(N$218=99,M219,IF(N$218=0,INDEX($E186:$M186,0,N$216),(INDEX($E186:$M186,0,N$218+1)-INDEX($E186:$M186,0,N$218))/(INDEX($E$185:$M$185,0,N$218+1)-INDEX($E$185:$M$185,0,N$218))+M219)))</f>
        <v>80.789672264732843</v>
      </c>
      <c r="O219" s="186" cm="1">
        <f t="array" ref="O219">IF(O$218=-1,P219,IF(O$218=99,N219,IF(O$218=0,INDEX($E186:$M186,0,O$216),(INDEX($E186:$M186,0,O$218+1)-INDEX($E186:$M186,0,O$218))/(INDEX($E$185:$M$185,0,O$218+1)-INDEX($E$185:$M$185,0,O$218))+N219)))</f>
        <v>81.520047949365591</v>
      </c>
      <c r="P219" s="186" cm="1">
        <f t="array" ref="P219">IF(P$218=-1,Q219,IF(P$218=99,O219,IF(P$218=0,INDEX($E186:$M186,0,P$216),(INDEX($E186:$M186,0,P$218+1)-INDEX($E186:$M186,0,P$218))/(INDEX($E$185:$M$185,0,P$218+1)-INDEX($E$185:$M$185,0,P$218))+O219)))</f>
        <v>83.548632104177614</v>
      </c>
      <c r="Q219" s="186" cm="1">
        <f t="array" ref="Q219">IF(Q$218=-1,R219,IF(Q$218=99,P219,IF(Q$218=0,INDEX($E186:$M186,0,Q$216),(INDEX($E186:$M186,0,Q$218+1)-INDEX($E186:$M186,0,Q$218))/(INDEX($E$185:$M$185,0,Q$218+1)-INDEX($E$185:$M$185,0,Q$218))+P219)))</f>
        <v>85.577216258989623</v>
      </c>
      <c r="R219" s="186" cm="1">
        <f t="array" ref="R219">IF(R$218=-1,S219,IF(R$218=99,Q219,IF(R$218=0,INDEX($E186:$M186,0,R$216),(INDEX($E186:$M186,0,R$218+1)-INDEX($E186:$M186,0,R$218))/(INDEX($E$185:$M$185,0,R$218+1)-INDEX($E$185:$M$185,0,R$218))+Q219)))</f>
        <v>83.292081581682481</v>
      </c>
      <c r="S219" s="186" cm="1">
        <f t="array" ref="S219">IF(S$218=-1,T219,IF(S$218=99,R219,IF(S$218=0,INDEX($E186:$M186,0,S$216),(INDEX($E186:$M186,0,S$218+1)-INDEX($E186:$M186,0,S$218))/(INDEX($E$185:$M$185,0,S$218+1)-INDEX($E$185:$M$185,0,S$218))+R219)))</f>
        <v>80.102090899213678</v>
      </c>
      <c r="T219" s="186" cm="1">
        <f t="array" ref="T219">IF(T$218=-1,U219,IF(T$218=99,S219,IF(T$218=0,INDEX($E186:$M186,0,T$216),(INDEX($E186:$M186,0,T$218+1)-INDEX($E186:$M186,0,T$218))/(INDEX($E$185:$M$185,0,T$218+1)-INDEX($E$185:$M$185,0,T$218))+S219)))</f>
        <v>81.013970859821328</v>
      </c>
      <c r="U219" s="186" cm="1">
        <f t="array" ref="U219">IF(U$218=-1,V219,IF(U$218=99,T219,IF(U$218=0,INDEX($E186:$M186,0,U$216),(INDEX($E186:$M186,0,U$218+1)-INDEX($E186:$M186,0,U$218))/(INDEX($E$185:$M$185,0,U$218+1)-INDEX($E$185:$M$185,0,U$218))+T219)))</f>
        <v>81.925850820428977</v>
      </c>
      <c r="V219" s="186" cm="1">
        <f t="array" ref="V219">IF(V$218=-1,W219,IF(V$218=99,U219,IF(V$218=0,INDEX($E186:$M186,0,V$216),(INDEX($E186:$M186,0,V$218+1)-INDEX($E186:$M186,0,V$218))/(INDEX($E$185:$M$185,0,V$218+1)-INDEX($E$185:$M$185,0,V$218))+U219)))</f>
        <v>82.837730781036626</v>
      </c>
      <c r="W219" s="186" cm="1">
        <f t="array" ref="W219">IF(W$218=-1,X219,IF(W$218=99,V219,IF(W$218=0,INDEX($E186:$M186,0,W$216),(INDEX($E186:$M186,0,W$218+1)-INDEX($E186:$M186,0,W$218))/(INDEX($E$185:$M$185,0,W$218+1)-INDEX($E$185:$M$185,0,W$218))+V219)))</f>
        <v>83.749610741644275</v>
      </c>
      <c r="X219" s="186" cm="1">
        <f t="array" ref="X219">IF(X$218=-1,Y219,IF(X$218=99,W219,IF(X$218=0,INDEX($E186:$M186,0,X$216),(INDEX($E186:$M186,0,X$218+1)-INDEX($E186:$M186,0,X$218))/(INDEX($E$185:$M$185,0,X$218+1)-INDEX($E$185:$M$185,0,X$218))+W219)))</f>
        <v>84.661490702251925</v>
      </c>
      <c r="Y219" s="186" cm="1">
        <f t="array" ref="Y219">IF(Y$218=-1,Z219,IF(Y$218=99,X219,IF(Y$218=0,INDEX($E186:$M186,0,Y$216),(INDEX($E186:$M186,0,Y$218+1)-INDEX($E186:$M186,0,Y$218))/(INDEX($E$185:$M$185,0,Y$218+1)-INDEX($E$185:$M$185,0,Y$218))+X219)))</f>
        <v>85.573370662859574</v>
      </c>
      <c r="Z219" s="186" cm="1">
        <f t="array" ref="Z219">IF(Z$218=-1,AA219,IF(Z$218=99,Y219,IF(Z$218=0,INDEX($E186:$M186,0,Z$216),(INDEX($E186:$M186,0,Z$218+1)-INDEX($E186:$M186,0,Z$218))/(INDEX($E$185:$M$185,0,Z$218+1)-INDEX($E$185:$M$185,0,Z$218))+Y219)))</f>
        <v>86.485250623467223</v>
      </c>
      <c r="AA219" s="186" cm="1">
        <f t="array" ref="AA219">IF(AA$218=-1,AB219,IF(AA$218=99,Z219,IF(AA$218=0,INDEX($E186:$M186,0,AA$216),(INDEX($E186:$M186,0,AA$218+1)-INDEX($E186:$M186,0,AA$218))/(INDEX($E$185:$M$185,0,AA$218+1)-INDEX($E$185:$M$185,0,AA$218))+Z219)))</f>
        <v>87.397130584074873</v>
      </c>
      <c r="AB219" s="186" cm="1">
        <f t="array" ref="AB219">IF(AB$218=-1,AC219,IF(AB$218=99,AA219,IF(AB$218=0,INDEX($E186:$M186,0,AB$216),(INDEX($E186:$M186,0,AB$218+1)-INDEX($E186:$M186,0,AB$218))/(INDEX($E$185:$M$185,0,AB$218+1)-INDEX($E$185:$M$185,0,AB$218))+AA219)))</f>
        <v>88.309010544682494</v>
      </c>
      <c r="AC219" s="186" cm="1">
        <f t="array" ref="AC219">IF(AC$218=-1,AD219,IF(AC$218=99,AB219,IF(AC$218=0,INDEX($E186:$M186,0,AC$216),(INDEX($E186:$M186,0,AC$218+1)-INDEX($E186:$M186,0,AC$218))/(INDEX($E$185:$M$185,0,AC$218+1)-INDEX($E$185:$M$185,0,AC$218))+AB219)))</f>
        <v>92.001440401321787</v>
      </c>
      <c r="AD219" s="186" cm="1">
        <f t="array" ref="AD219">IF(AD$218=-1,AE219,IF(AD$218=99,AC219,IF(AD$218=0,INDEX($E186:$M186,0,AD$216),(INDEX($E186:$M186,0,AD$218+1)-INDEX($E186:$M186,0,AD$218))/(INDEX($E$185:$M$185,0,AD$218+1)-INDEX($E$185:$M$185,0,AD$218))+AC219)))</f>
        <v>95.69387025796108</v>
      </c>
      <c r="AE219" s="186" cm="1">
        <f t="array" ref="AE219">IF(AE$218=-1,AF219,IF(AE$218=99,AD219,IF(AE$218=0,INDEX($E186:$M186,0,AE$216),(INDEX($E186:$M186,0,AE$218+1)-INDEX($E186:$M186,0,AE$218))/(INDEX($E$185:$M$185,0,AE$218+1)-INDEX($E$185:$M$185,0,AE$218))+AD219)))</f>
        <v>99.386300114600374</v>
      </c>
      <c r="AF219" s="186" cm="1">
        <f t="array" ref="AF219">IF(AF$218=-1,AG219,IF(AF$218=99,AE219,IF(AF$218=0,INDEX($E186:$M186,0,AF$216),(INDEX($E186:$M186,0,AF$218+1)-INDEX($E186:$M186,0,AF$218))/(INDEX($E$185:$M$185,0,AF$218+1)-INDEX($E$185:$M$185,0,AF$218))+AE219)))</f>
        <v>103.07872997123967</v>
      </c>
      <c r="AG219" s="186" cm="1">
        <f t="array" ref="AG219">IF(AG$218=-1,AH219,IF(AG$218=99,AF219,IF(AG$218=0,INDEX($E186:$M186,0,AG$216),(INDEX($E186:$M186,0,AG$218+1)-INDEX($E186:$M186,0,AG$218))/(INDEX($E$185:$M$185,0,AG$218+1)-INDEX($E$185:$M$185,0,AG$218))+AF219)))</f>
        <v>106.77115982787896</v>
      </c>
      <c r="AH219" s="186" cm="1">
        <f t="array" ref="AH219">IF(AH$218=-1,AI219,IF(AH$218=99,AG219,IF(AH$218=0,INDEX($E186:$M186,0,AH$216),(INDEX($E186:$M186,0,AH$218+1)-INDEX($E186:$M186,0,AH$218))/(INDEX($E$185:$M$185,0,AH$218+1)-INDEX($E$185:$M$185,0,AH$218))+AG219)))</f>
        <v>110.46358968451825</v>
      </c>
      <c r="AI219" s="186" cm="1">
        <f t="array" ref="AI219">IF(AI$218=-1,AJ219,IF(AI$218=99,AH219,IF(AI$218=0,INDEX($E186:$M186,0,AI$216),(INDEX($E186:$M186,0,AI$218+1)-INDEX($E186:$M186,0,AI$218))/(INDEX($E$185:$M$185,0,AI$218+1)-INDEX($E$185:$M$185,0,AI$218))+AH219)))</f>
        <v>114.15601954115755</v>
      </c>
      <c r="AJ219" s="186" cm="1">
        <f t="array" ref="AJ219">IF(AJ$218=-1,AK219,IF(AJ$218=99,AI219,IF(AJ$218=0,INDEX($E186:$M186,0,AJ$216),(INDEX($E186:$M186,0,AJ$218+1)-INDEX($E186:$M186,0,AJ$218))/(INDEX($E$185:$M$185,0,AJ$218+1)-INDEX($E$185:$M$185,0,AJ$218))+AI219)))</f>
        <v>117.84844939779684</v>
      </c>
      <c r="AK219" s="186" cm="1">
        <f t="array" ref="AK219">IF(AK$218=-1,AL219,IF(AK$218=99,AJ219,IF(AK$218=0,INDEX($E186:$M186,0,AK$216),(INDEX($E186:$M186,0,AK$218+1)-INDEX($E186:$M186,0,AK$218))/(INDEX($E$185:$M$185,0,AK$218+1)-INDEX($E$185:$M$185,0,AK$218))+AJ219)))</f>
        <v>121.54087925443613</v>
      </c>
      <c r="AL219" s="186" cm="1">
        <f t="array" ref="AL219">IF(AL$218=-1,AM219,IF(AL$218=99,AK219,IF(AL$218=0,INDEX($E186:$M186,0,AL$216),(INDEX($E186:$M186,0,AL$218+1)-INDEX($E186:$M186,0,AL$218))/(INDEX($E$185:$M$185,0,AL$218+1)-INDEX($E$185:$M$185,0,AL$218))+AK219)))</f>
        <v>125.2333091110754</v>
      </c>
      <c r="AM219" s="299">
        <f>(AL219+AN219)/2</f>
        <v>144.04757241146709</v>
      </c>
      <c r="AN219" s="186" cm="1">
        <f t="array" ref="AN219">IF(AN$218=-1,AO219,IF(AN$218=99,AM219,IF(AN$218=0,INDEX($E186:$M186,0,AN$216),(INDEX($E186:$M186,0,AN$218+1)-INDEX($E186:$M186,0,AN$218))/(INDEX($E$185:$M$185,0,AN$218+1)-INDEX($E$185:$M$185,0,AN$218))+AM219)))</f>
        <v>162.86183571185879</v>
      </c>
      <c r="AO219" s="186" cm="1">
        <f t="array" ref="AO219">IF(AO$218=-1,AP219,IF(AO$218=99,AN219,IF(AO$218=0,INDEX($E186:$M186,0,AO$216),(INDEX($E186:$M186,0,AO$218+1)-INDEX($E186:$M186,0,AO$218))/(INDEX($E$185:$M$185,0,AO$218+1)-INDEX($E$185:$M$185,0,AO$218))+AN219)))</f>
        <v>162.86183571185879</v>
      </c>
      <c r="AP219" s="186" cm="1">
        <f t="array" ref="AP219">IF(AP$218=-1,#REF!,IF(AP$218=99,AO219,IF(AP$218=0,INDEX($E186:$M186,0,AP$216),(INDEX($E186:$M186,0,AP$218+1)-INDEX($E186:$M186,0,AP$218))/(INDEX($E$185:$M$185,0,AP$218+1)-INDEX($E$185:$M$185,0,AP$218))+AO219)))</f>
        <v>162.86183571185879</v>
      </c>
      <c r="AQ219" s="186"/>
      <c r="AT219" s="186"/>
      <c r="AU219" s="186"/>
      <c r="BE219" s="186">
        <f t="shared" ref="BE219:BE226" si="604">E186</f>
        <v>76.916431902036379</v>
      </c>
      <c r="BF219" s="109">
        <f t="shared" ref="BF219:BF226" si="605">(J219-BE219)/J219</f>
        <v>0</v>
      </c>
    </row>
    <row r="220" spans="1:58">
      <c r="B220" s="22" t="str">
        <f t="shared" si="599"/>
        <v>COM_PROJ</v>
      </c>
      <c r="C220" s="23" t="str">
        <f t="shared" si="600"/>
        <v>-</v>
      </c>
      <c r="D220" s="57" t="str">
        <f t="shared" si="601"/>
        <v>TPPRSUV</v>
      </c>
      <c r="E220" s="23" t="str">
        <f t="shared" si="602"/>
        <v>-</v>
      </c>
      <c r="F220" s="23" t="str">
        <f t="shared" si="602"/>
        <v>-</v>
      </c>
      <c r="G220" s="23" t="str">
        <f t="shared" si="602"/>
        <v>-</v>
      </c>
      <c r="H220" s="23" t="str">
        <f t="shared" si="602"/>
        <v>-</v>
      </c>
      <c r="I220" s="22">
        <f t="shared" si="603"/>
        <v>0</v>
      </c>
      <c r="J220" s="186" cm="1">
        <f t="array" ref="J220">IF(J$218=-1,K220,IF(J$218=99,BD220,IF(J$218=0,INDEX($E187:$M187,0,J$216),(INDEX($E187:$M187,0,J$218+1)-INDEX($E187:$M187,0,J$218))/(INDEX($E$185:$M$185,0,J$218+1)-INDEX($E$185:$M$185,0,J$218))+BD220)))</f>
        <v>9.8639485205430191</v>
      </c>
      <c r="K220" s="186" cm="1">
        <f t="array" ref="K220">IF(K$218=-1,L220,IF(K$218=99,BE220,IF(K$218=0,INDEX($E187:$M187,0,K$216),(INDEX($E187:$M187,0,K$218+1)-INDEX($E187:$M187,0,K$218))/(INDEX($E$185:$M$185,0,K$218+1)-INDEX($E$185:$M$185,0,K$218))+BE220)))</f>
        <v>9.9982980330587043</v>
      </c>
      <c r="L220" s="186" cm="1">
        <f t="array" ref="L220">IF(L$218=-1,M220,IF(L$218=99,K220,IF(L$218=0,INDEX($E187:$M187,0,L$216),(INDEX($E187:$M187,0,L$218+1)-INDEX($E187:$M187,0,L$218))/(INDEX($E$185:$M$185,0,L$218+1)-INDEX($E$185:$M$185,0,L$218))+K220)))</f>
        <v>10.13264754557439</v>
      </c>
      <c r="M220" s="186" cm="1">
        <f t="array" ref="M220">IF(M$218=-1,N220,IF(M$218=99,L220,IF(M$218=0,INDEX($E187:$M187,0,M$216),(INDEX($E187:$M187,0,M$218+1)-INDEX($E187:$M187,0,M$218))/(INDEX($E$185:$M$185,0,M$218+1)-INDEX($E$185:$M$185,0,M$218))+L220)))</f>
        <v>10.266997058090077</v>
      </c>
      <c r="N220" s="186" cm="1">
        <f t="array" ref="N220">IF(N$218=-1,O220,IF(N$218=99,M220,IF(N$218=0,INDEX($E187:$M187,0,N$216),(INDEX($E187:$M187,0,N$218+1)-INDEX($E187:$M187,0,N$218))/(INDEX($E$185:$M$185,0,N$218+1)-INDEX($E$185:$M$185,0,N$218))+M220)))</f>
        <v>10.316312187793585</v>
      </c>
      <c r="O220" s="186" cm="1">
        <f t="array" ref="O220">IF(O$218=-1,P220,IF(O$218=99,N220,IF(O$218=0,INDEX($E187:$M187,0,O$216),(INDEX($E187:$M187,0,O$218+1)-INDEX($E187:$M187,0,O$218))/(INDEX($E$185:$M$185,0,O$218+1)-INDEX($E$185:$M$185,0,O$218))+N220)))</f>
        <v>10.365627317497093</v>
      </c>
      <c r="P220" s="186" cm="1">
        <f t="array" ref="P220">IF(P$218=-1,Q220,IF(P$218=99,O220,IF(P$218=0,INDEX($E187:$M187,0,P$216),(INDEX($E187:$M187,0,P$218+1)-INDEX($E187:$M187,0,P$218))/(INDEX($E$185:$M$185,0,P$218+1)-INDEX($E$185:$M$185,0,P$218))+O220)))</f>
        <v>10.623570582496422</v>
      </c>
      <c r="Q220" s="186" cm="1">
        <f t="array" ref="Q220">IF(Q$218=-1,R220,IF(Q$218=99,P220,IF(Q$218=0,INDEX($E187:$M187,0,Q$216),(INDEX($E187:$M187,0,Q$218+1)-INDEX($E187:$M187,0,Q$218))/(INDEX($E$185:$M$185,0,Q$218+1)-INDEX($E$185:$M$185,0,Q$218))+P220)))</f>
        <v>10.88151384749575</v>
      </c>
      <c r="R220" s="186" cm="1">
        <f t="array" ref="R220">IF(R$218=-1,S220,IF(R$218=99,Q220,IF(R$218=0,INDEX($E187:$M187,0,R$216),(INDEX($E187:$M187,0,R$218+1)-INDEX($E187:$M187,0,R$218))/(INDEX($E$185:$M$185,0,R$218+1)-INDEX($E$185:$M$185,0,R$218))+Q220)))</f>
        <v>10.590949071945479</v>
      </c>
      <c r="S220" s="186" cm="1">
        <f t="array" ref="S220">IF(S$218=-1,T220,IF(S$218=99,R220,IF(S$218=0,INDEX($E187:$M187,0,S$216),(INDEX($E187:$M187,0,S$218+1)-INDEX($E187:$M187,0,S$218))/(INDEX($E$185:$M$185,0,S$218+1)-INDEX($E$185:$M$185,0,S$218))+R220)))</f>
        <v>10.18532793466035</v>
      </c>
      <c r="T220" s="186" cm="1">
        <f t="array" ref="T220">IF(T$218=-1,U220,IF(T$218=99,S220,IF(T$218=0,INDEX($E187:$M187,0,T$216),(INDEX($E187:$M187,0,T$218+1)-INDEX($E187:$M187,0,T$218))/(INDEX($E$185:$M$185,0,T$218+1)-INDEX($E$185:$M$185,0,T$218))+S220)))</f>
        <v>10.301277422764477</v>
      </c>
      <c r="U220" s="186" cm="1">
        <f t="array" ref="U220">IF(U$218=-1,V220,IF(U$218=99,T220,IF(U$218=0,INDEX($E187:$M187,0,U$216),(INDEX($E187:$M187,0,U$218+1)-INDEX($E187:$M187,0,U$218))/(INDEX($E$185:$M$185,0,U$218+1)-INDEX($E$185:$M$185,0,U$218))+T220)))</f>
        <v>10.417226910868603</v>
      </c>
      <c r="V220" s="186" cm="1">
        <f t="array" ref="V220">IF(V$218=-1,W220,IF(V$218=99,U220,IF(V$218=0,INDEX($E187:$M187,0,V$216),(INDEX($E187:$M187,0,V$218+1)-INDEX($E187:$M187,0,V$218))/(INDEX($E$185:$M$185,0,V$218+1)-INDEX($E$185:$M$185,0,V$218))+U220)))</f>
        <v>10.53317639897273</v>
      </c>
      <c r="W220" s="186" cm="1">
        <f t="array" ref="W220">IF(W$218=-1,X220,IF(W$218=99,V220,IF(W$218=0,INDEX($E187:$M187,0,W$216),(INDEX($E187:$M187,0,W$218+1)-INDEX($E187:$M187,0,W$218))/(INDEX($E$185:$M$185,0,W$218+1)-INDEX($E$185:$M$185,0,W$218))+V220)))</f>
        <v>10.649125887076856</v>
      </c>
      <c r="X220" s="186" cm="1">
        <f t="array" ref="X220">IF(X$218=-1,Y220,IF(X$218=99,W220,IF(X$218=0,INDEX($E187:$M187,0,X$216),(INDEX($E187:$M187,0,X$218+1)-INDEX($E187:$M187,0,X$218))/(INDEX($E$185:$M$185,0,X$218+1)-INDEX($E$185:$M$185,0,X$218))+W220)))</f>
        <v>10.765075375180983</v>
      </c>
      <c r="Y220" s="186" cm="1">
        <f t="array" ref="Y220">IF(Y$218=-1,Z220,IF(Y$218=99,X220,IF(Y$218=0,INDEX($E187:$M187,0,Y$216),(INDEX($E187:$M187,0,Y$218+1)-INDEX($E187:$M187,0,Y$218))/(INDEX($E$185:$M$185,0,Y$218+1)-INDEX($E$185:$M$185,0,Y$218))+X220)))</f>
        <v>10.881024863285109</v>
      </c>
      <c r="Z220" s="186" cm="1">
        <f t="array" ref="Z220">IF(Z$218=-1,AA220,IF(Z$218=99,Y220,IF(Z$218=0,INDEX($E187:$M187,0,Z$216),(INDEX($E187:$M187,0,Z$218+1)-INDEX($E187:$M187,0,Z$218))/(INDEX($E$185:$M$185,0,Z$218+1)-INDEX($E$185:$M$185,0,Z$218))+Y220)))</f>
        <v>10.996974351389236</v>
      </c>
      <c r="AA220" s="186" cm="1">
        <f t="array" ref="AA220">IF(AA$218=-1,AB220,IF(AA$218=99,Z220,IF(AA$218=0,INDEX($E187:$M187,0,AA$216),(INDEX($E187:$M187,0,AA$218+1)-INDEX($E187:$M187,0,AA$218))/(INDEX($E$185:$M$185,0,AA$218+1)-INDEX($E$185:$M$185,0,AA$218))+Z220)))</f>
        <v>11.112923839493362</v>
      </c>
      <c r="AB220" s="186" cm="1">
        <f t="array" ref="AB220">IF(AB$218=-1,AC220,IF(AB$218=99,AA220,IF(AB$218=0,INDEX($E187:$M187,0,AB$216),(INDEX($E187:$M187,0,AB$218+1)-INDEX($E187:$M187,0,AB$218))/(INDEX($E$185:$M$185,0,AB$218+1)-INDEX($E$185:$M$185,0,AB$218))+AA220)))</f>
        <v>11.228873327597489</v>
      </c>
      <c r="AC220" s="186" cm="1">
        <f t="array" ref="AC220">IF(AC$218=-1,AD220,IF(AC$218=99,AB220,IF(AC$218=0,INDEX($E187:$M187,0,AC$216),(INDEX($E187:$M187,0,AC$218+1)-INDEX($E187:$M187,0,AC$218))/(INDEX($E$185:$M$185,0,AC$218+1)-INDEX($E$185:$M$185,0,AC$218))+AB220)))</f>
        <v>11.698381782912621</v>
      </c>
      <c r="AD220" s="186" cm="1">
        <f t="array" ref="AD220">IF(AD$218=-1,AE220,IF(AD$218=99,AC220,IF(AD$218=0,INDEX($E187:$M187,0,AD$216),(INDEX($E187:$M187,0,AD$218+1)-INDEX($E187:$M187,0,AD$218))/(INDEX($E$185:$M$185,0,AD$218+1)-INDEX($E$185:$M$185,0,AD$218))+AC220)))</f>
        <v>12.167890238227754</v>
      </c>
      <c r="AE220" s="186" cm="1">
        <f t="array" ref="AE220">IF(AE$218=-1,AF220,IF(AE$218=99,AD220,IF(AE$218=0,INDEX($E187:$M187,0,AE$216),(INDEX($E187:$M187,0,AE$218+1)-INDEX($E187:$M187,0,AE$218))/(INDEX($E$185:$M$185,0,AE$218+1)-INDEX($E$185:$M$185,0,AE$218))+AD220)))</f>
        <v>12.637398693542886</v>
      </c>
      <c r="AF220" s="186" cm="1">
        <f t="array" ref="AF220">IF(AF$218=-1,AG220,IF(AF$218=99,AE220,IF(AF$218=0,INDEX($E187:$M187,0,AF$216),(INDEX($E187:$M187,0,AF$218+1)-INDEX($E187:$M187,0,AF$218))/(INDEX($E$185:$M$185,0,AF$218+1)-INDEX($E$185:$M$185,0,AF$218))+AE220)))</f>
        <v>13.106907148858019</v>
      </c>
      <c r="AG220" s="186" cm="1">
        <f t="array" ref="AG220">IF(AG$218=-1,AH220,IF(AG$218=99,AF220,IF(AG$218=0,INDEX($E187:$M187,0,AG$216),(INDEX($E187:$M187,0,AG$218+1)-INDEX($E187:$M187,0,AG$218))/(INDEX($E$185:$M$185,0,AG$218+1)-INDEX($E$185:$M$185,0,AG$218))+AF220)))</f>
        <v>13.576415604173151</v>
      </c>
      <c r="AH220" s="186" cm="1">
        <f t="array" ref="AH220">IF(AH$218=-1,AI220,IF(AH$218=99,AG220,IF(AH$218=0,INDEX($E187:$M187,0,AH$216),(INDEX($E187:$M187,0,AH$218+1)-INDEX($E187:$M187,0,AH$218))/(INDEX($E$185:$M$185,0,AH$218+1)-INDEX($E$185:$M$185,0,AH$218))+AG220)))</f>
        <v>14.045924059488284</v>
      </c>
      <c r="AI220" s="186" cm="1">
        <f t="array" ref="AI220">IF(AI$218=-1,AJ220,IF(AI$218=99,AH220,IF(AI$218=0,INDEX($E187:$M187,0,AI$216),(INDEX($E187:$M187,0,AI$218+1)-INDEX($E187:$M187,0,AI$218))/(INDEX($E$185:$M$185,0,AI$218+1)-INDEX($E$185:$M$185,0,AI$218))+AH220)))</f>
        <v>14.515432514803416</v>
      </c>
      <c r="AJ220" s="186" cm="1">
        <f t="array" ref="AJ220">IF(AJ$218=-1,AK220,IF(AJ$218=99,AI220,IF(AJ$218=0,INDEX($E187:$M187,0,AJ$216),(INDEX($E187:$M187,0,AJ$218+1)-INDEX($E187:$M187,0,AJ$218))/(INDEX($E$185:$M$185,0,AJ$218+1)-INDEX($E$185:$M$185,0,AJ$218))+AI220)))</f>
        <v>14.984940970118549</v>
      </c>
      <c r="AK220" s="186" cm="1">
        <f t="array" ref="AK220">IF(AK$218=-1,AL220,IF(AK$218=99,AJ220,IF(AK$218=0,INDEX($E187:$M187,0,AK$216),(INDEX($E187:$M187,0,AK$218+1)-INDEX($E187:$M187,0,AK$218))/(INDEX($E$185:$M$185,0,AK$218+1)-INDEX($E$185:$M$185,0,AK$218))+AJ220)))</f>
        <v>15.454449425433681</v>
      </c>
      <c r="AL220" s="186" cm="1">
        <f t="array" ref="AL220">IF(AL$218=-1,AM220,IF(AL$218=99,AK220,IF(AL$218=0,INDEX($E187:$M187,0,AL$216),(INDEX($E187:$M187,0,AL$218+1)-INDEX($E187:$M187,0,AL$218))/(INDEX($E$185:$M$185,0,AL$218+1)-INDEX($E$185:$M$185,0,AL$218))+AK220)))</f>
        <v>15.923957880748807</v>
      </c>
      <c r="AM220" s="299">
        <f t="shared" ref="AM220:AM226" si="606">(AL220+AN220)/2</f>
        <v>18.316272980296546</v>
      </c>
      <c r="AN220" s="186" cm="1">
        <f t="array" ref="AN220">IF(AN$218=-1,AO220,IF(AN$218=99,AM220,IF(AN$218=0,INDEX($E187:$M187,0,AN$216),(INDEX($E187:$M187,0,AN$218+1)-INDEX($E187:$M187,0,AN$218))/(INDEX($E$185:$M$185,0,AN$218+1)-INDEX($E$185:$M$185,0,AN$218))+AM220)))</f>
        <v>20.708588079844287</v>
      </c>
      <c r="AO220" s="186" cm="1">
        <f t="array" ref="AO220">IF(AO$218=-1,AP220,IF(AO$218=99,AN220,IF(AO$218=0,INDEX($E187:$M187,0,AO$216),(INDEX($E187:$M187,0,AO$218+1)-INDEX($E187:$M187,0,AO$218))/(INDEX($E$185:$M$185,0,AO$218+1)-INDEX($E$185:$M$185,0,AO$218))+AN220)))</f>
        <v>20.708588079844287</v>
      </c>
      <c r="AP220" s="186" cm="1">
        <f t="array" ref="AP220">IF(AP$218=-1,#REF!,IF(AP$218=99,AO220,IF(AP$218=0,INDEX($E187:$M187,0,AP$216),(INDEX($E187:$M187,0,AP$218+1)-INDEX($E187:$M187,0,AP$218))/(INDEX($E$185:$M$185,0,AP$218+1)-INDEX($E$185:$M$185,0,AP$218))+AO220)))</f>
        <v>20.708588079844287</v>
      </c>
      <c r="AQ220" s="186"/>
      <c r="AT220" s="186"/>
      <c r="AU220" s="186"/>
      <c r="BE220" s="186">
        <f t="shared" si="604"/>
        <v>9.8639485205430191</v>
      </c>
      <c r="BF220" s="109">
        <f t="shared" si="605"/>
        <v>0</v>
      </c>
    </row>
    <row r="221" spans="1:58">
      <c r="B221" s="22" t="str">
        <f t="shared" si="599"/>
        <v>COM_PROJ</v>
      </c>
      <c r="C221" s="23" t="str">
        <f t="shared" si="600"/>
        <v>-</v>
      </c>
      <c r="D221" s="57" t="str">
        <f t="shared" si="601"/>
        <v>TPPRMOT</v>
      </c>
      <c r="E221" s="23" t="str">
        <f t="shared" si="602"/>
        <v>-</v>
      </c>
      <c r="F221" s="23" t="str">
        <f t="shared" si="602"/>
        <v>-</v>
      </c>
      <c r="G221" s="23" t="str">
        <f t="shared" si="602"/>
        <v>-</v>
      </c>
      <c r="H221" s="23" t="str">
        <f t="shared" si="602"/>
        <v>-</v>
      </c>
      <c r="I221" s="22">
        <f t="shared" si="603"/>
        <v>0</v>
      </c>
      <c r="J221" s="186" cm="1">
        <f t="array" ref="J221">IF(J$218=-1,K221,IF(J$218=99,BD221,IF(J$218=0,INDEX($E188:$M188,0,J$216),(INDEX($E188:$M188,0,J$218+1)-INDEX($E188:$M188,0,J$218))/(INDEX($E$185:$M$185,0,J$218+1)-INDEX($E$185:$M$185,0,J$218))+BD221)))</f>
        <v>3.3624693609771357</v>
      </c>
      <c r="K221" s="186" cm="1">
        <f t="array" ref="K221">IF(K$218=-1,L221,IF(K$218=99,BE221,IF(K$218=0,INDEX($E188:$M188,0,K$216),(INDEX($E188:$M188,0,K$218+1)-INDEX($E188:$M188,0,K$218))/(INDEX($E$185:$M$185,0,K$218+1)-INDEX($E$185:$M$185,0,K$218))+BE221)))</f>
        <v>3.179907801534632</v>
      </c>
      <c r="L221" s="186" cm="1">
        <f t="array" ref="L221">IF(L$218=-1,M221,IF(L$218=99,K221,IF(L$218=0,INDEX($E188:$M188,0,L$216),(INDEX($E188:$M188,0,L$218+1)-INDEX($E188:$M188,0,L$218))/(INDEX($E$185:$M$185,0,L$218+1)-INDEX($E$185:$M$185,0,L$218))+K221)))</f>
        <v>2.9973462420921284</v>
      </c>
      <c r="M221" s="186" cm="1">
        <f t="array" ref="M221">IF(M$218=-1,N221,IF(M$218=99,L221,IF(M$218=0,INDEX($E188:$M188,0,M$216),(INDEX($E188:$M188,0,M$218+1)-INDEX($E188:$M188,0,M$218))/(INDEX($E$185:$M$185,0,M$218+1)-INDEX($E$185:$M$185,0,M$218))+L221)))</f>
        <v>2.8147846826496248</v>
      </c>
      <c r="N221" s="186" cm="1">
        <f t="array" ref="N221">IF(N$218=-1,O221,IF(N$218=99,M221,IF(N$218=0,INDEX($E188:$M188,0,N$216),(INDEX($E188:$M188,0,N$218+1)-INDEX($E188:$M188,0,N$218))/(INDEX($E$185:$M$185,0,N$218+1)-INDEX($E$185:$M$185,0,N$218))+M221)))</f>
        <v>2.8283048454515551</v>
      </c>
      <c r="O221" s="186" cm="1">
        <f t="array" ref="O221">IF(O$218=-1,P221,IF(O$218=99,N221,IF(O$218=0,INDEX($E188:$M188,0,O$216),(INDEX($E188:$M188,0,O$218+1)-INDEX($E188:$M188,0,O$218))/(INDEX($E$185:$M$185,0,O$218+1)-INDEX($E$185:$M$185,0,O$218))+N221)))</f>
        <v>2.8418250082534851</v>
      </c>
      <c r="P221" s="186" cm="1">
        <f t="array" ref="P221">IF(P$218=-1,Q221,IF(P$218=99,O221,IF(P$218=0,INDEX($E188:$M188,0,P$216),(INDEX($E188:$M188,0,P$218+1)-INDEX($E188:$M188,0,P$218))/(INDEX($E$185:$M$185,0,P$218+1)-INDEX($E$185:$M$185,0,P$218))+O221)))</f>
        <v>2.9125423511342481</v>
      </c>
      <c r="Q221" s="186" cm="1">
        <f t="array" ref="Q221">IF(Q$218=-1,R221,IF(Q$218=99,P221,IF(Q$218=0,INDEX($E188:$M188,0,Q$216),(INDEX($E188:$M188,0,Q$218+1)-INDEX($E188:$M188,0,Q$218))/(INDEX($E$185:$M$185,0,Q$218+1)-INDEX($E$185:$M$185,0,Q$218))+P221)))</f>
        <v>2.9832596940150111</v>
      </c>
      <c r="R221" s="186" cm="1">
        <f t="array" ref="R221">IF(R$218=-1,S221,IF(R$218=99,Q221,IF(R$218=0,INDEX($E188:$M188,0,R$216),(INDEX($E188:$M188,0,R$218+1)-INDEX($E188:$M188,0,R$218))/(INDEX($E$185:$M$185,0,R$218+1)-INDEX($E$185:$M$185,0,R$218))+Q221)))</f>
        <v>2.9035988861946791</v>
      </c>
      <c r="S221" s="186" cm="1">
        <f t="array" ref="S221">IF(S$218=-1,T221,IF(S$218=99,R221,IF(S$218=0,INDEX($E188:$M188,0,S$216),(INDEX($E188:$M188,0,S$218+1)-INDEX($E188:$M188,0,S$218))/(INDEX($E$185:$M$185,0,S$218+1)-INDEX($E$185:$M$185,0,S$218))+R221)))</f>
        <v>2.7923943969239389</v>
      </c>
      <c r="T221" s="186" cm="1">
        <f t="array" ref="T221">IF(T$218=-1,U221,IF(T$218=99,S221,IF(T$218=0,INDEX($E188:$M188,0,T$216),(INDEX($E188:$M188,0,T$218+1)-INDEX($E188:$M188,0,T$218))/(INDEX($E$185:$M$185,0,T$218+1)-INDEX($E$185:$M$185,0,T$218))+S221)))</f>
        <v>2.9096965825132033</v>
      </c>
      <c r="U221" s="186" cm="1">
        <f t="array" ref="U221">IF(U$218=-1,V221,IF(U$218=99,T221,IF(U$218=0,INDEX($E188:$M188,0,U$216),(INDEX($E188:$M188,0,U$218+1)-INDEX($E188:$M188,0,U$218))/(INDEX($E$185:$M$185,0,U$218+1)-INDEX($E$185:$M$185,0,U$218))+T221)))</f>
        <v>3.0269987681024677</v>
      </c>
      <c r="V221" s="186" cm="1">
        <f t="array" ref="V221">IF(V$218=-1,W221,IF(V$218=99,U221,IF(V$218=0,INDEX($E188:$M188,0,V$216),(INDEX($E188:$M188,0,V$218+1)-INDEX($E188:$M188,0,V$218))/(INDEX($E$185:$M$185,0,V$218+1)-INDEX($E$185:$M$185,0,V$218))+U221)))</f>
        <v>3.1443009536917321</v>
      </c>
      <c r="W221" s="186" cm="1">
        <f t="array" ref="W221">IF(W$218=-1,X221,IF(W$218=99,V221,IF(W$218=0,INDEX($E188:$M188,0,W$216),(INDEX($E188:$M188,0,W$218+1)-INDEX($E188:$M188,0,W$218))/(INDEX($E$185:$M$185,0,W$218+1)-INDEX($E$185:$M$185,0,W$218))+V221)))</f>
        <v>3.2616031392809965</v>
      </c>
      <c r="X221" s="186" cm="1">
        <f t="array" ref="X221">IF(X$218=-1,Y221,IF(X$218=99,W221,IF(X$218=0,INDEX($E188:$M188,0,X$216),(INDEX($E188:$M188,0,X$218+1)-INDEX($E188:$M188,0,X$218))/(INDEX($E$185:$M$185,0,X$218+1)-INDEX($E$185:$M$185,0,X$218))+W221)))</f>
        <v>3.378905324870261</v>
      </c>
      <c r="Y221" s="186" cm="1">
        <f t="array" ref="Y221">IF(Y$218=-1,Z221,IF(Y$218=99,X221,IF(Y$218=0,INDEX($E188:$M188,0,Y$216),(INDEX($E188:$M188,0,Y$218+1)-INDEX($E188:$M188,0,Y$218))/(INDEX($E$185:$M$185,0,Y$218+1)-INDEX($E$185:$M$185,0,Y$218))+X221)))</f>
        <v>3.4962075104595254</v>
      </c>
      <c r="Z221" s="186" cm="1">
        <f t="array" ref="Z221">IF(Z$218=-1,AA221,IF(Z$218=99,Y221,IF(Z$218=0,INDEX($E188:$M188,0,Z$216),(INDEX($E188:$M188,0,Z$218+1)-INDEX($E188:$M188,0,Z$218))/(INDEX($E$185:$M$185,0,Z$218+1)-INDEX($E$185:$M$185,0,Z$218))+Y221)))</f>
        <v>3.6135096960487898</v>
      </c>
      <c r="AA221" s="186" cm="1">
        <f t="array" ref="AA221">IF(AA$218=-1,AB221,IF(AA$218=99,Z221,IF(AA$218=0,INDEX($E188:$M188,0,AA$216),(INDEX($E188:$M188,0,AA$218+1)-INDEX($E188:$M188,0,AA$218))/(INDEX($E$185:$M$185,0,AA$218+1)-INDEX($E$185:$M$185,0,AA$218))+Z221)))</f>
        <v>3.7308118816380542</v>
      </c>
      <c r="AB221" s="186" cm="1">
        <f t="array" ref="AB221">IF(AB$218=-1,AC221,IF(AB$218=99,AA221,IF(AB$218=0,INDEX($E188:$M188,0,AB$216),(INDEX($E188:$M188,0,AB$218+1)-INDEX($E188:$M188,0,AB$218))/(INDEX($E$185:$M$185,0,AB$218+1)-INDEX($E$185:$M$185,0,AB$218))+AA221)))</f>
        <v>3.8481140672273186</v>
      </c>
      <c r="AC221" s="186" cm="1">
        <f t="array" ref="AC221">IF(AC$218=-1,AD221,IF(AC$218=99,AB221,IF(AC$218=0,INDEX($E188:$M188,0,AC$216),(INDEX($E188:$M188,0,AC$218+1)-INDEX($E188:$M188,0,AC$218))/(INDEX($E$185:$M$185,0,AC$218+1)-INDEX($E$185:$M$185,0,AC$218))+AB221)))</f>
        <v>4.0090137442358662</v>
      </c>
      <c r="AD221" s="186" cm="1">
        <f t="array" ref="AD221">IF(AD$218=-1,AE221,IF(AD$218=99,AC221,IF(AD$218=0,INDEX($E188:$M188,0,AD$216),(INDEX($E188:$M188,0,AD$218+1)-INDEX($E188:$M188,0,AD$218))/(INDEX($E$185:$M$185,0,AD$218+1)-INDEX($E$185:$M$185,0,AD$218))+AC221)))</f>
        <v>4.1699134212444138</v>
      </c>
      <c r="AE221" s="186" cm="1">
        <f t="array" ref="AE221">IF(AE$218=-1,AF221,IF(AE$218=99,AD221,IF(AE$218=0,INDEX($E188:$M188,0,AE$216),(INDEX($E188:$M188,0,AE$218+1)-INDEX($E188:$M188,0,AE$218))/(INDEX($E$185:$M$185,0,AE$218+1)-INDEX($E$185:$M$185,0,AE$218))+AD221)))</f>
        <v>4.3308130982529613</v>
      </c>
      <c r="AF221" s="186" cm="1">
        <f t="array" ref="AF221">IF(AF$218=-1,AG221,IF(AF$218=99,AE221,IF(AF$218=0,INDEX($E188:$M188,0,AF$216),(INDEX($E188:$M188,0,AF$218+1)-INDEX($E188:$M188,0,AF$218))/(INDEX($E$185:$M$185,0,AF$218+1)-INDEX($E$185:$M$185,0,AF$218))+AE221)))</f>
        <v>4.4917127752615089</v>
      </c>
      <c r="AG221" s="186" cm="1">
        <f t="array" ref="AG221">IF(AG$218=-1,AH221,IF(AG$218=99,AF221,IF(AG$218=0,INDEX($E188:$M188,0,AG$216),(INDEX($E188:$M188,0,AG$218+1)-INDEX($E188:$M188,0,AG$218))/(INDEX($E$185:$M$185,0,AG$218+1)-INDEX($E$185:$M$185,0,AG$218))+AF221)))</f>
        <v>4.6526124522700565</v>
      </c>
      <c r="AH221" s="186" cm="1">
        <f t="array" ref="AH221">IF(AH$218=-1,AI221,IF(AH$218=99,AG221,IF(AH$218=0,INDEX($E188:$M188,0,AH$216),(INDEX($E188:$M188,0,AH$218+1)-INDEX($E188:$M188,0,AH$218))/(INDEX($E$185:$M$185,0,AH$218+1)-INDEX($E$185:$M$185,0,AH$218))+AG221)))</f>
        <v>4.8135121292786041</v>
      </c>
      <c r="AI221" s="186" cm="1">
        <f t="array" ref="AI221">IF(AI$218=-1,AJ221,IF(AI$218=99,AH221,IF(AI$218=0,INDEX($E188:$M188,0,AI$216),(INDEX($E188:$M188,0,AI$218+1)-INDEX($E188:$M188,0,AI$218))/(INDEX($E$185:$M$185,0,AI$218+1)-INDEX($E$185:$M$185,0,AI$218))+AH221)))</f>
        <v>4.9744118062871516</v>
      </c>
      <c r="AJ221" s="186" cm="1">
        <f t="array" ref="AJ221">IF(AJ$218=-1,AK221,IF(AJ$218=99,AI221,IF(AJ$218=0,INDEX($E188:$M188,0,AJ$216),(INDEX($E188:$M188,0,AJ$218+1)-INDEX($E188:$M188,0,AJ$218))/(INDEX($E$185:$M$185,0,AJ$218+1)-INDEX($E$185:$M$185,0,AJ$218))+AI221)))</f>
        <v>5.1353114832956992</v>
      </c>
      <c r="AK221" s="186" cm="1">
        <f t="array" ref="AK221">IF(AK$218=-1,AL221,IF(AK$218=99,AJ221,IF(AK$218=0,INDEX($E188:$M188,0,AK$216),(INDEX($E188:$M188,0,AK$218+1)-INDEX($E188:$M188,0,AK$218))/(INDEX($E$185:$M$185,0,AK$218+1)-INDEX($E$185:$M$185,0,AK$218))+AJ221)))</f>
        <v>5.2962111603042468</v>
      </c>
      <c r="AL221" s="186" cm="1">
        <f t="array" ref="AL221">IF(AL$218=-1,AM221,IF(AL$218=99,AK221,IF(AL$218=0,INDEX($E188:$M188,0,AL$216),(INDEX($E188:$M188,0,AL$218+1)-INDEX($E188:$M188,0,AL$218))/(INDEX($E$185:$M$185,0,AL$218+1)-INDEX($E$185:$M$185,0,AL$218))+AK221)))</f>
        <v>5.4571108373127917</v>
      </c>
      <c r="AM221" s="299">
        <f t="shared" si="606"/>
        <v>6.2769527857640579</v>
      </c>
      <c r="AN221" s="186" cm="1">
        <f t="array" ref="AN221">IF(AN$218=-1,AO221,IF(AN$218=99,AM221,IF(AN$218=0,INDEX($E188:$M188,0,AN$216),(INDEX($E188:$M188,0,AN$218+1)-INDEX($E188:$M188,0,AN$218))/(INDEX($E$185:$M$185,0,AN$218+1)-INDEX($E$185:$M$185,0,AN$218))+AM221)))</f>
        <v>7.0967947342153241</v>
      </c>
      <c r="AO221" s="186" cm="1">
        <f t="array" ref="AO221">IF(AO$218=-1,AP221,IF(AO$218=99,AN221,IF(AO$218=0,INDEX($E188:$M188,0,AO$216),(INDEX($E188:$M188,0,AO$218+1)-INDEX($E188:$M188,0,AO$218))/(INDEX($E$185:$M$185,0,AO$218+1)-INDEX($E$185:$M$185,0,AO$218))+AN221)))</f>
        <v>7.0967947342153241</v>
      </c>
      <c r="AP221" s="186" cm="1">
        <f t="array" ref="AP221">IF(AP$218=-1,#REF!,IF(AP$218=99,AO221,IF(AP$218=0,INDEX($E188:$M188,0,AP$216),(INDEX($E188:$M188,0,AP$218+1)-INDEX($E188:$M188,0,AP$218))/(INDEX($E$185:$M$185,0,AP$218+1)-INDEX($E$185:$M$185,0,AP$218))+AO221)))</f>
        <v>7.0967947342153241</v>
      </c>
      <c r="AQ221" s="186"/>
      <c r="AT221" s="186"/>
      <c r="AU221" s="186"/>
      <c r="BE221" s="186">
        <f t="shared" si="604"/>
        <v>3.3624693609771357</v>
      </c>
      <c r="BF221" s="109">
        <f t="shared" si="605"/>
        <v>0</v>
      </c>
    </row>
    <row r="222" spans="1:58">
      <c r="B222" s="22" t="str">
        <f t="shared" si="599"/>
        <v>COM_PROJ</v>
      </c>
      <c r="C222" s="23" t="str">
        <f t="shared" si="600"/>
        <v>-</v>
      </c>
      <c r="D222" s="57" t="str">
        <f t="shared" si="601"/>
        <v>TPPUBUS</v>
      </c>
      <c r="E222" s="23" t="str">
        <f t="shared" si="602"/>
        <v>-</v>
      </c>
      <c r="F222" s="23" t="str">
        <f t="shared" si="602"/>
        <v>-</v>
      </c>
      <c r="G222" s="23" t="str">
        <f t="shared" si="602"/>
        <v>-</v>
      </c>
      <c r="H222" s="23" t="str">
        <f t="shared" si="602"/>
        <v>-</v>
      </c>
      <c r="I222" s="22">
        <f t="shared" si="603"/>
        <v>0</v>
      </c>
      <c r="J222" s="186">
        <f>INDEX('[2]TS BYDem'!J$10:J$59,MATCH($D222,'[2]TS BYDem'!D$10:D$59,0))</f>
        <v>1.4990333520535337</v>
      </c>
      <c r="K222" s="186" cm="1">
        <f t="array" ref="K222">IF(K$218=-1,L222,IF(K$218=99,BE222,IF(K$218=0,INDEX($E189:$M189,0,K$216),(INDEX($E189:$M189,0,K$218+1)-INDEX($E189:$M189,0,K$218))/(INDEX($E$185:$M$185,0,K$218+1)-INDEX($E$185:$M$185,0,K$218))+BE222)))</f>
        <v>0.77993800504441069</v>
      </c>
      <c r="L222" s="186" cm="1">
        <f t="array" ref="L222">IF(L$218=-1,M222,IF(L$218=99,K222,IF(L$218=0,INDEX($E189:$M189,0,L$216),(INDEX($E189:$M189,0,L$218+1)-INDEX($E189:$M189,0,L$218))/(INDEX($E$185:$M$185,0,L$218+1)-INDEX($E$185:$M$185,0,L$218))+K222)))</f>
        <v>0.94188452037123238</v>
      </c>
      <c r="M222" s="186" cm="1">
        <f t="array" ref="M222">IF(M$218=-1,N222,IF(M$218=99,L222,IF(M$218=0,INDEX($E189:$M189,0,M$216),(INDEX($E189:$M189,0,M$218+1)-INDEX($E189:$M189,0,M$218))/(INDEX($E$185:$M$185,0,M$218+1)-INDEX($E$185:$M$185,0,M$218))+L222)))</f>
        <v>1.1038310356980541</v>
      </c>
      <c r="N222" s="186" cm="1">
        <f t="array" ref="N222">IF(N$218=-1,O222,IF(N$218=99,M222,IF(N$218=0,INDEX($E189:$M189,0,N$216),(INDEX($E189:$M189,0,N$218+1)-INDEX($E189:$M189,0,N$218))/(INDEX($E$185:$M$185,0,N$218+1)-INDEX($E$185:$M$185,0,N$218))+M222)))</f>
        <v>0.92688140998228596</v>
      </c>
      <c r="O222" s="186" cm="1">
        <f t="array" ref="O222">IF(O$218=-1,P222,IF(O$218=99,N222,IF(O$218=0,INDEX($E189:$M189,0,O$216),(INDEX($E189:$M189,0,O$218+1)-INDEX($E189:$M189,0,O$218))/(INDEX($E$185:$M$185,0,O$218+1)-INDEX($E$185:$M$185,0,O$218))+N222)))</f>
        <v>0.74993178426651796</v>
      </c>
      <c r="P222" s="186" cm="1">
        <f t="array" ref="P222">IF(P$218=-1,Q222,IF(P$218=99,O222,IF(P$218=0,INDEX($E189:$M189,0,P$216),(INDEX($E189:$M189,0,P$218+1)-INDEX($E189:$M189,0,P$218))/(INDEX($E$185:$M$185,0,P$218+1)-INDEX($E$185:$M$185,0,P$218))+O222)))</f>
        <v>0.75866553211988874</v>
      </c>
      <c r="Q222" s="186" cm="1">
        <f t="array" ref="Q222">IF(Q$218=-1,R222,IF(Q$218=99,P222,IF(Q$218=0,INDEX($E189:$M189,0,Q$216),(INDEX($E189:$M189,0,Q$218+1)-INDEX($E189:$M189,0,Q$218))/(INDEX($E$185:$M$185,0,Q$218+1)-INDEX($E$185:$M$185,0,Q$218))+P222)))</f>
        <v>0.76739927997325941</v>
      </c>
      <c r="R222" s="186" cm="1">
        <f t="array" ref="R222">IF(R$218=-1,S222,IF(R$218=99,Q222,IF(R$218=0,INDEX($E189:$M189,0,R$216),(INDEX($E189:$M189,0,R$218+1)-INDEX($E189:$M189,0,R$218))/(INDEX($E$185:$M$185,0,R$218+1)-INDEX($E$185:$M$185,0,R$218))+Q222)))</f>
        <v>0.78813027350014819</v>
      </c>
      <c r="S222" s="186" cm="1">
        <f t="array" ref="S222">IF(S$218=-1,T222,IF(S$218=99,R222,IF(S$218=0,INDEX($E189:$M189,0,S$216),(INDEX($E189:$M189,0,S$218+1)-INDEX($E189:$M189,0,S$218))/(INDEX($E$185:$M$185,0,S$218+1)-INDEX($E$185:$M$185,0,S$218))+R222)))</f>
        <v>0.79100601273953586</v>
      </c>
      <c r="T222" s="186" cm="1">
        <f t="array" ref="T222">IF(T$218=-1,U222,IF(T$218=99,S222,IF(T$218=0,INDEX($E189:$M189,0,T$216),(INDEX($E189:$M189,0,T$218+1)-INDEX($E189:$M189,0,T$218))/(INDEX($E$185:$M$185,0,T$218+1)-INDEX($E$185:$M$185,0,T$218))+S222)))</f>
        <v>0.81199085029376261</v>
      </c>
      <c r="U222" s="186" cm="1">
        <f t="array" ref="U222">IF(U$218=-1,V222,IF(U$218=99,T222,IF(U$218=0,INDEX($E189:$M189,0,U$216),(INDEX($E189:$M189,0,U$218+1)-INDEX($E189:$M189,0,U$218))/(INDEX($E$185:$M$185,0,U$218+1)-INDEX($E$185:$M$185,0,U$218))+T222)))</f>
        <v>0.83297568784798937</v>
      </c>
      <c r="V222" s="186" cm="1">
        <f t="array" ref="V222">IF(V$218=-1,W222,IF(V$218=99,U222,IF(V$218=0,INDEX($E189:$M189,0,V$216),(INDEX($E189:$M189,0,V$218+1)-INDEX($E189:$M189,0,V$218))/(INDEX($E$185:$M$185,0,V$218+1)-INDEX($E$185:$M$185,0,V$218))+U222)))</f>
        <v>0.85396052540221612</v>
      </c>
      <c r="W222" s="186" cm="1">
        <f t="array" ref="W222">IF(W$218=-1,X222,IF(W$218=99,V222,IF(W$218=0,INDEX($E189:$M189,0,W$216),(INDEX($E189:$M189,0,W$218+1)-INDEX($E189:$M189,0,W$218))/(INDEX($E$185:$M$185,0,W$218+1)-INDEX($E$185:$M$185,0,W$218))+V222)))</f>
        <v>0.87494536295644287</v>
      </c>
      <c r="X222" s="186" cm="1">
        <f t="array" ref="X222">IF(X$218=-1,Y222,IF(X$218=99,W222,IF(X$218=0,INDEX($E189:$M189,0,X$216),(INDEX($E189:$M189,0,X$218+1)-INDEX($E189:$M189,0,X$218))/(INDEX($E$185:$M$185,0,X$218+1)-INDEX($E$185:$M$185,0,X$218))+W222)))</f>
        <v>0.89593020051066963</v>
      </c>
      <c r="Y222" s="186" cm="1">
        <f t="array" ref="Y222">IF(Y$218=-1,Z222,IF(Y$218=99,X222,IF(Y$218=0,INDEX($E189:$M189,0,Y$216),(INDEX($E189:$M189,0,Y$218+1)-INDEX($E189:$M189,0,Y$218))/(INDEX($E$185:$M$185,0,Y$218+1)-INDEX($E$185:$M$185,0,Y$218))+X222)))</f>
        <v>0.91691503806489638</v>
      </c>
      <c r="Z222" s="186" cm="1">
        <f t="array" ref="Z222">IF(Z$218=-1,AA222,IF(Z$218=99,Y222,IF(Z$218=0,INDEX($E189:$M189,0,Z$216),(INDEX($E189:$M189,0,Z$218+1)-INDEX($E189:$M189,0,Z$218))/(INDEX($E$185:$M$185,0,Z$218+1)-INDEX($E$185:$M$185,0,Z$218))+Y222)))</f>
        <v>0.93789987561912314</v>
      </c>
      <c r="AA222" s="186" cm="1">
        <f t="array" ref="AA222">IF(AA$218=-1,AB222,IF(AA$218=99,Z222,IF(AA$218=0,INDEX($E189:$M189,0,AA$216),(INDEX($E189:$M189,0,AA$218+1)-INDEX($E189:$M189,0,AA$218))/(INDEX($E$185:$M$185,0,AA$218+1)-INDEX($E$185:$M$185,0,AA$218))+Z222)))</f>
        <v>0.95888471317334989</v>
      </c>
      <c r="AB222" s="186" cm="1">
        <f t="array" ref="AB222">IF(AB$218=-1,AC222,IF(AB$218=99,AA222,IF(AB$218=0,INDEX($E189:$M189,0,AB$216),(INDEX($E189:$M189,0,AB$218+1)-INDEX($E189:$M189,0,AB$218))/(INDEX($E$185:$M$185,0,AB$218+1)-INDEX($E$185:$M$185,0,AB$218))+AA222)))</f>
        <v>0.97986955072757664</v>
      </c>
      <c r="AC222" s="186" cm="1">
        <f t="array" ref="AC222">IF(AC$218=-1,AD222,IF(AC$218=99,AB222,IF(AC$218=0,INDEX($E189:$M189,0,AC$216),(INDEX($E189:$M189,0,AC$218+1)-INDEX($E189:$M189,0,AC$218))/(INDEX($E$185:$M$185,0,AC$218+1)-INDEX($E$185:$M$185,0,AC$218))+AB222)))</f>
        <v>0.98133634512168577</v>
      </c>
      <c r="AD222" s="186" cm="1">
        <f t="array" ref="AD222">IF(AD$218=-1,AE222,IF(AD$218=99,AC222,IF(AD$218=0,INDEX($E189:$M189,0,AD$216),(INDEX($E189:$M189,0,AD$218+1)-INDEX($E189:$M189,0,AD$218))/(INDEX($E$185:$M$185,0,AD$218+1)-INDEX($E$185:$M$185,0,AD$218))+AC222)))</f>
        <v>0.9828031395157949</v>
      </c>
      <c r="AE222" s="186" cm="1">
        <f t="array" ref="AE222">IF(AE$218=-1,AF222,IF(AE$218=99,AD222,IF(AE$218=0,INDEX($E189:$M189,0,AE$216),(INDEX($E189:$M189,0,AE$218+1)-INDEX($E189:$M189,0,AE$218))/(INDEX($E$185:$M$185,0,AE$218+1)-INDEX($E$185:$M$185,0,AE$218))+AD222)))</f>
        <v>0.98426993390990403</v>
      </c>
      <c r="AF222" s="186" cm="1">
        <f t="array" ref="AF222">IF(AF$218=-1,AG222,IF(AF$218=99,AE222,IF(AF$218=0,INDEX($E189:$M189,0,AF$216),(INDEX($E189:$M189,0,AF$218+1)-INDEX($E189:$M189,0,AF$218))/(INDEX($E$185:$M$185,0,AF$218+1)-INDEX($E$185:$M$185,0,AF$218))+AE222)))</f>
        <v>0.98573672830401315</v>
      </c>
      <c r="AG222" s="186" cm="1">
        <f t="array" ref="AG222">IF(AG$218=-1,AH222,IF(AG$218=99,AF222,IF(AG$218=0,INDEX($E189:$M189,0,AG$216),(INDEX($E189:$M189,0,AG$218+1)-INDEX($E189:$M189,0,AG$218))/(INDEX($E$185:$M$185,0,AG$218+1)-INDEX($E$185:$M$185,0,AG$218))+AF222)))</f>
        <v>0.98720352269812228</v>
      </c>
      <c r="AH222" s="186" cm="1">
        <f t="array" ref="AH222">IF(AH$218=-1,AI222,IF(AH$218=99,AG222,IF(AH$218=0,INDEX($E189:$M189,0,AH$216),(INDEX($E189:$M189,0,AH$218+1)-INDEX($E189:$M189,0,AH$218))/(INDEX($E$185:$M$185,0,AH$218+1)-INDEX($E$185:$M$185,0,AH$218))+AG222)))</f>
        <v>0.98867031709223141</v>
      </c>
      <c r="AI222" s="186" cm="1">
        <f t="array" ref="AI222">IF(AI$218=-1,AJ222,IF(AI$218=99,AH222,IF(AI$218=0,INDEX($E189:$M189,0,AI$216),(INDEX($E189:$M189,0,AI$218+1)-INDEX($E189:$M189,0,AI$218))/(INDEX($E$185:$M$185,0,AI$218+1)-INDEX($E$185:$M$185,0,AI$218))+AH222)))</f>
        <v>0.99013711148634054</v>
      </c>
      <c r="AJ222" s="186" cm="1">
        <f t="array" ref="AJ222">IF(AJ$218=-1,AK222,IF(AJ$218=99,AI222,IF(AJ$218=0,INDEX($E189:$M189,0,AJ$216),(INDEX($E189:$M189,0,AJ$218+1)-INDEX($E189:$M189,0,AJ$218))/(INDEX($E$185:$M$185,0,AJ$218+1)-INDEX($E$185:$M$185,0,AJ$218))+AI222)))</f>
        <v>0.99160390588044967</v>
      </c>
      <c r="AK222" s="186" cm="1">
        <f t="array" ref="AK222">IF(AK$218=-1,AL222,IF(AK$218=99,AJ222,IF(AK$218=0,INDEX($E189:$M189,0,AK$216),(INDEX($E189:$M189,0,AK$218+1)-INDEX($E189:$M189,0,AK$218))/(INDEX($E$185:$M$185,0,AK$218+1)-INDEX($E$185:$M$185,0,AK$218))+AJ222)))</f>
        <v>0.99307070027455879</v>
      </c>
      <c r="AL222" s="186" cm="1">
        <f t="array" ref="AL222">IF(AL$218=-1,AM222,IF(AL$218=99,AK222,IF(AL$218=0,INDEX($E189:$M189,0,AL$216),(INDEX($E189:$M189,0,AL$218+1)-INDEX($E189:$M189,0,AL$218))/(INDEX($E$185:$M$185,0,AL$218+1)-INDEX($E$185:$M$185,0,AL$218))+AK222)))</f>
        <v>0.99453749466866814</v>
      </c>
      <c r="AM222" s="299">
        <f t="shared" si="606"/>
        <v>0.99234399169896514</v>
      </c>
      <c r="AN222" s="186" cm="1">
        <f t="array" ref="AN222">IF(AN$218=-1,AO222,IF(AN$218=99,AM222,IF(AN$218=0,INDEX($E189:$M189,0,AN$216),(INDEX($E189:$M189,0,AN$218+1)-INDEX($E189:$M189,0,AN$218))/(INDEX($E$185:$M$185,0,AN$218+1)-INDEX($E$185:$M$185,0,AN$218))+AM222)))</f>
        <v>0.99015048872926226</v>
      </c>
      <c r="AO222" s="186" cm="1">
        <f t="array" ref="AO222">IF(AO$218=-1,AP222,IF(AO$218=99,AN222,IF(AO$218=0,INDEX($E189:$M189,0,AO$216),(INDEX($E189:$M189,0,AO$218+1)-INDEX($E189:$M189,0,AO$218))/(INDEX($E$185:$M$185,0,AO$218+1)-INDEX($E$185:$M$185,0,AO$218))+AN222)))</f>
        <v>0.99015048872926226</v>
      </c>
      <c r="AP222" s="186" cm="1">
        <f t="array" ref="AP222">IF(AP$218=-1,#REF!,IF(AP$218=99,AO222,IF(AP$218=0,INDEX($E189:$M189,0,AP$216),(INDEX($E189:$M189,0,AP$218+1)-INDEX($E189:$M189,0,AP$218))/(INDEX($E$185:$M$185,0,AP$218+1)-INDEX($E$185:$M$185,0,AP$218))+AO222)))</f>
        <v>0.99015048872926226</v>
      </c>
      <c r="AQ222" s="186"/>
      <c r="AT222" s="186"/>
      <c r="AU222" s="186"/>
      <c r="BE222" s="186">
        <f t="shared" si="604"/>
        <v>0.61799148971758899</v>
      </c>
      <c r="BF222" s="109">
        <f t="shared" si="605"/>
        <v>0.5877400000000006</v>
      </c>
    </row>
    <row r="223" spans="1:58">
      <c r="B223" s="22" t="str">
        <f t="shared" si="599"/>
        <v>COM_PROJ</v>
      </c>
      <c r="C223" s="23" t="str">
        <f t="shared" si="600"/>
        <v>-</v>
      </c>
      <c r="D223" s="57" t="str">
        <f t="shared" si="601"/>
        <v>TPPUMBT</v>
      </c>
      <c r="E223" s="23" t="str">
        <f t="shared" si="602"/>
        <v>-</v>
      </c>
      <c r="F223" s="23" t="str">
        <f t="shared" si="602"/>
        <v>-</v>
      </c>
      <c r="G223" s="23" t="str">
        <f t="shared" si="602"/>
        <v>-</v>
      </c>
      <c r="H223" s="23" t="str">
        <f t="shared" si="602"/>
        <v>-</v>
      </c>
      <c r="I223" s="22">
        <f t="shared" si="603"/>
        <v>0</v>
      </c>
      <c r="J223" s="186">
        <f>INDEX('[2]TS BYDem'!J$10:J$59,MATCH($D223,'[2]TS BYDem'!D$10:D$59,0))</f>
        <v>6.4978638621089795</v>
      </c>
      <c r="K223" s="186" cm="1">
        <f t="array" ref="K223">IF(K$218=-1,L223,IF(K$218=99,BE223,IF(K$218=0,INDEX($E190:$M190,0,K$216),(INDEX($E190:$M190,0,K$218+1)-INDEX($E190:$M190,0,K$218))/(INDEX($E$185:$M$185,0,K$218+1)-INDEX($E$185:$M$185,0,K$218))+BE223)))</f>
        <v>6.2668670366510444</v>
      </c>
      <c r="L223" s="186" cm="1">
        <f t="array" ref="L223">IF(L$218=-1,M223,IF(L$218=99,K223,IF(L$218=0,INDEX($E190:$M190,0,L$216),(INDEX($E190:$M190,0,L$218+1)-INDEX($E190:$M190,0,L$218))/(INDEX($E$185:$M$185,0,L$218+1)-INDEX($E$185:$M$185,0,L$218))+K223)))</f>
        <v>6.5498968102490789</v>
      </c>
      <c r="M223" s="186" cm="1">
        <f t="array" ref="M223">IF(M$218=-1,N223,IF(M$218=99,L223,IF(M$218=0,INDEX($E190:$M190,0,M$216),(INDEX($E190:$M190,0,M$218+1)-INDEX($E190:$M190,0,M$218))/(INDEX($E$185:$M$185,0,M$218+1)-INDEX($E$185:$M$185,0,M$218))+L223)))</f>
        <v>6.8329265838471125</v>
      </c>
      <c r="N223" s="24" cm="1">
        <f t="array" ref="N223">IF(N$218=-1,O223,IF(N$218=99,M223,IF(N$218=0,INDEX($E190:$M190,0,N$216),(INDEX($E190:$M190,0,N$218+1)-INDEX($E190:$M190,0,N$218))/(INDEX($E$185:$M$185,0,N$218+1)-INDEX($E$185:$M$185,0,N$218))+M223)))</f>
        <v>6.9589137448716958</v>
      </c>
      <c r="O223" s="24" cm="1">
        <f t="array" ref="O223">IF(O$218=-1,P223,IF(O$218=99,N223,IF(O$218=0,INDEX($E190:$M190,0,O$216),(INDEX($E190:$M190,0,O$218+1)-INDEX($E190:$M190,0,O$218))/(INDEX($E$185:$M$185,0,O$218+1)-INDEX($E$185:$M$185,0,O$218))+N223)))</f>
        <v>7.0849009058962782</v>
      </c>
      <c r="P223" s="186" cm="1">
        <f t="array" ref="P223">IF(P$218=-1,Q223,IF(P$218=99,O223,IF(P$218=0,INDEX($E190:$M190,0,P$216),(INDEX($E190:$M190,0,P$218+1)-INDEX($E190:$M190,0,P$218))/(INDEX($E$185:$M$185,0,P$218+1)-INDEX($E$185:$M$185,0,P$218))+O223)))</f>
        <v>7.1674120614125592</v>
      </c>
      <c r="Q223" s="186" cm="1">
        <f t="array" ref="Q223">IF(Q$218=-1,R223,IF(Q$218=99,P223,IF(Q$218=0,INDEX($E190:$M190,0,Q$216),(INDEX($E190:$M190,0,Q$218+1)-INDEX($E190:$M190,0,Q$218))/(INDEX($E$185:$M$185,0,Q$218+1)-INDEX($E$185:$M$185,0,Q$218))+P223)))</f>
        <v>7.2499232169288392</v>
      </c>
      <c r="R223" s="186" cm="1">
        <f t="array" ref="R223">IF(R$218=-1,S223,IF(R$218=99,Q223,IF(R$218=0,INDEX($E190:$M190,0,R$216),(INDEX($E190:$M190,0,R$218+1)-INDEX($E190:$M190,0,R$218))/(INDEX($E$185:$M$185,0,R$218+1)-INDEX($E$185:$M$185,0,R$218))+Q223)))</f>
        <v>7.4457770771068548</v>
      </c>
      <c r="S223" s="186" cm="1">
        <f t="array" ref="S223">IF(S$218=-1,T223,IF(S$218=99,R223,IF(S$218=0,INDEX($E190:$M190,0,S$216),(INDEX($E190:$M190,0,S$218+1)-INDEX($E190:$M190,0,S$218))/(INDEX($E$185:$M$185,0,S$218+1)-INDEX($E$185:$M$185,0,S$218))+R223)))</f>
        <v>7.4729453182318606</v>
      </c>
      <c r="T223" s="186" cm="1">
        <f t="array" ref="T223">IF(T$218=-1,U223,IF(T$218=99,S223,IF(T$218=0,INDEX($E190:$M190,0,T$216),(INDEX($E190:$M190,0,T$218+1)-INDEX($E190:$M190,0,T$218))/(INDEX($E$185:$M$185,0,T$218+1)-INDEX($E$185:$M$185,0,T$218))+S223)))</f>
        <v>7.6711973429056002</v>
      </c>
      <c r="U223" s="186" cm="1">
        <f t="array" ref="U223">IF(U$218=-1,V223,IF(U$218=99,T223,IF(U$218=0,INDEX($E190:$M190,0,U$216),(INDEX($E190:$M190,0,U$218+1)-INDEX($E190:$M190,0,U$218))/(INDEX($E$185:$M$185,0,U$218+1)-INDEX($E$185:$M$185,0,U$218))+T223)))</f>
        <v>7.8694493675793398</v>
      </c>
      <c r="V223" s="186" cm="1">
        <f t="array" ref="V223">IF(V$218=-1,W223,IF(V$218=99,U223,IF(V$218=0,INDEX($E190:$M190,0,V$216),(INDEX($E190:$M190,0,V$218+1)-INDEX($E190:$M190,0,V$218))/(INDEX($E$185:$M$185,0,V$218+1)-INDEX($E$185:$M$185,0,V$218))+U223)))</f>
        <v>8.0677013922530794</v>
      </c>
      <c r="W223" s="186" cm="1">
        <f t="array" ref="W223">IF(W$218=-1,X223,IF(W$218=99,V223,IF(W$218=0,INDEX($E190:$M190,0,W$216),(INDEX($E190:$M190,0,W$218+1)-INDEX($E190:$M190,0,W$218))/(INDEX($E$185:$M$185,0,W$218+1)-INDEX($E$185:$M$185,0,W$218))+V223)))</f>
        <v>8.2659534169268198</v>
      </c>
      <c r="X223" s="186" cm="1">
        <f t="array" ref="X223">IF(X$218=-1,Y223,IF(X$218=99,W223,IF(X$218=0,INDEX($E190:$M190,0,X$216),(INDEX($E190:$M190,0,X$218+1)-INDEX($E190:$M190,0,X$218))/(INDEX($E$185:$M$185,0,X$218+1)-INDEX($E$185:$M$185,0,X$218))+W223)))</f>
        <v>8.4642054416005603</v>
      </c>
      <c r="Y223" s="186" cm="1">
        <f t="array" ref="Y223">IF(Y$218=-1,Z223,IF(Y$218=99,X223,IF(Y$218=0,INDEX($E190:$M190,0,Y$216),(INDEX($E190:$M190,0,Y$218+1)-INDEX($E190:$M190,0,Y$218))/(INDEX($E$185:$M$185,0,Y$218+1)-INDEX($E$185:$M$185,0,Y$218))+X223)))</f>
        <v>8.6624574662743008</v>
      </c>
      <c r="Z223" s="186" cm="1">
        <f t="array" ref="Z223">IF(Z$218=-1,AA223,IF(Z$218=99,Y223,IF(Z$218=0,INDEX($E190:$M190,0,Z$216),(INDEX($E190:$M190,0,Z$218+1)-INDEX($E190:$M190,0,Z$218))/(INDEX($E$185:$M$185,0,Z$218+1)-INDEX($E$185:$M$185,0,Z$218))+Y223)))</f>
        <v>8.8607094909480413</v>
      </c>
      <c r="AA223" s="186" cm="1">
        <f t="array" ref="AA223">IF(AA$218=-1,AB223,IF(AA$218=99,Z223,IF(AA$218=0,INDEX($E190:$M190,0,AA$216),(INDEX($E190:$M190,0,AA$218+1)-INDEX($E190:$M190,0,AA$218))/(INDEX($E$185:$M$185,0,AA$218+1)-INDEX($E$185:$M$185,0,AA$218))+Z223)))</f>
        <v>9.0589615156217818</v>
      </c>
      <c r="AB223" s="186" cm="1">
        <f t="array" ref="AB223">IF(AB$218=-1,AC223,IF(AB$218=99,AA223,IF(AB$218=0,INDEX($E190:$M190,0,AB$216),(INDEX($E190:$M190,0,AB$218+1)-INDEX($E190:$M190,0,AB$218))/(INDEX($E$185:$M$185,0,AB$218+1)-INDEX($E$185:$M$185,0,AB$218))+AA223)))</f>
        <v>9.2572135402955187</v>
      </c>
      <c r="AC223" s="186" cm="1">
        <f t="array" ref="AC223">IF(AC$218=-1,AD223,IF(AC$218=99,AB223,IF(AC$218=0,INDEX($E190:$M190,0,AC$216),(INDEX($E190:$M190,0,AC$218+1)-INDEX($E190:$M190,0,AC$218))/(INDEX($E$185:$M$185,0,AC$218+1)-INDEX($E$185:$M$185,0,AC$218))+AB223)))</f>
        <v>9.2710709245931469</v>
      </c>
      <c r="AD223" s="186" cm="1">
        <f t="array" ref="AD223">IF(AD$218=-1,AE223,IF(AD$218=99,AC223,IF(AD$218=0,INDEX($E190:$M190,0,AD$216),(INDEX($E190:$M190,0,AD$218+1)-INDEX($E190:$M190,0,AD$218))/(INDEX($E$185:$M$185,0,AD$218+1)-INDEX($E$185:$M$185,0,AD$218))+AC223)))</f>
        <v>9.284928308890775</v>
      </c>
      <c r="AE223" s="186" cm="1">
        <f t="array" ref="AE223">IF(AE$218=-1,AF223,IF(AE$218=99,AD223,IF(AE$218=0,INDEX($E190:$M190,0,AE$216),(INDEX($E190:$M190,0,AE$218+1)-INDEX($E190:$M190,0,AE$218))/(INDEX($E$185:$M$185,0,AE$218+1)-INDEX($E$185:$M$185,0,AE$218))+AD223)))</f>
        <v>9.2987856931884032</v>
      </c>
      <c r="AF223" s="186" cm="1">
        <f t="array" ref="AF223">IF(AF$218=-1,AG223,IF(AF$218=99,AE223,IF(AF$218=0,INDEX($E190:$M190,0,AF$216),(INDEX($E190:$M190,0,AF$218+1)-INDEX($E190:$M190,0,AF$218))/(INDEX($E$185:$M$185,0,AF$218+1)-INDEX($E$185:$M$185,0,AF$218))+AE223)))</f>
        <v>9.3126430774860314</v>
      </c>
      <c r="AG223" s="186" cm="1">
        <f t="array" ref="AG223">IF(AG$218=-1,AH223,IF(AG$218=99,AF223,IF(AG$218=0,INDEX($E190:$M190,0,AG$216),(INDEX($E190:$M190,0,AG$218+1)-INDEX($E190:$M190,0,AG$218))/(INDEX($E$185:$M$185,0,AG$218+1)-INDEX($E$185:$M$185,0,AG$218))+AF223)))</f>
        <v>9.3265004617836595</v>
      </c>
      <c r="AH223" s="186" cm="1">
        <f t="array" ref="AH223">IF(AH$218=-1,AI223,IF(AH$218=99,AG223,IF(AH$218=0,INDEX($E190:$M190,0,AH$216),(INDEX($E190:$M190,0,AH$218+1)-INDEX($E190:$M190,0,AH$218))/(INDEX($E$185:$M$185,0,AH$218+1)-INDEX($E$185:$M$185,0,AH$218))+AG223)))</f>
        <v>9.3403578460812877</v>
      </c>
      <c r="AI223" s="186" cm="1">
        <f t="array" ref="AI223">IF(AI$218=-1,AJ223,IF(AI$218=99,AH223,IF(AI$218=0,INDEX($E190:$M190,0,AI$216),(INDEX($E190:$M190,0,AI$218+1)-INDEX($E190:$M190,0,AI$218))/(INDEX($E$185:$M$185,0,AI$218+1)-INDEX($E$185:$M$185,0,AI$218))+AH223)))</f>
        <v>9.3542152303789159</v>
      </c>
      <c r="AJ223" s="186" cm="1">
        <f t="array" ref="AJ223">IF(AJ$218=-1,AK223,IF(AJ$218=99,AI223,IF(AJ$218=0,INDEX($E190:$M190,0,AJ$216),(INDEX($E190:$M190,0,AJ$218+1)-INDEX($E190:$M190,0,AJ$218))/(INDEX($E$185:$M$185,0,AJ$218+1)-INDEX($E$185:$M$185,0,AJ$218))+AI223)))</f>
        <v>9.3680726146765441</v>
      </c>
      <c r="AK223" s="186" cm="1">
        <f t="array" ref="AK223">IF(AK$218=-1,AL223,IF(AK$218=99,AJ223,IF(AK$218=0,INDEX($E190:$M190,0,AK$216),(INDEX($E190:$M190,0,AK$218+1)-INDEX($E190:$M190,0,AK$218))/(INDEX($E$185:$M$185,0,AK$218+1)-INDEX($E$185:$M$185,0,AK$218))+AJ223)))</f>
        <v>9.3819299989741722</v>
      </c>
      <c r="AL223" s="186" cm="1">
        <f t="array" ref="AL223">IF(AL$218=-1,AM223,IF(AL$218=99,AK223,IF(AL$218=0,INDEX($E190:$M190,0,AL$216),(INDEX($E190:$M190,0,AL$218+1)-INDEX($E190:$M190,0,AL$218))/(INDEX($E$185:$M$185,0,AL$218+1)-INDEX($E$185:$M$185,0,AL$218))+AK223)))</f>
        <v>9.395787383271804</v>
      </c>
      <c r="AM223" s="299">
        <f t="shared" si="606"/>
        <v>9.375064496866429</v>
      </c>
      <c r="AN223" s="186" cm="1">
        <f t="array" ref="AN223">IF(AN$218=-1,AO223,IF(AN$218=99,AM223,IF(AN$218=0,INDEX($E190:$M190,0,AN$216),(INDEX($E190:$M190,0,AN$218+1)-INDEX($E190:$M190,0,AN$218))/(INDEX($E$185:$M$185,0,AN$218+1)-INDEX($E$185:$M$185,0,AN$218))+AM223)))</f>
        <v>9.3543416104610539</v>
      </c>
      <c r="AO223" s="186" cm="1">
        <f t="array" ref="AO223">IF(AO$218=-1,AP223,IF(AO$218=99,AN223,IF(AO$218=0,INDEX($E190:$M190,0,AO$216),(INDEX($E190:$M190,0,AO$218+1)-INDEX($E190:$M190,0,AO$218))/(INDEX($E$185:$M$185,0,AO$218+1)-INDEX($E$185:$M$185,0,AO$218))+AN223)))</f>
        <v>9.3543416104610539</v>
      </c>
      <c r="AP223" s="186" cm="1">
        <f t="array" ref="AP223">IF(AP$218=-1,#REF!,IF(AP$218=99,AO223,IF(AP$218=0,INDEX($E190:$M190,0,AP$216),(INDEX($E190:$M190,0,AP$218+1)-INDEX($E190:$M190,0,AP$218))/(INDEX($E$185:$M$185,0,AP$218+1)-INDEX($E$185:$M$185,0,AP$218))+AO223)))</f>
        <v>9.3543416104610539</v>
      </c>
      <c r="AQ223" s="186"/>
      <c r="AT223" s="186"/>
      <c r="AU223" s="186"/>
      <c r="BE223" s="186">
        <f t="shared" si="604"/>
        <v>5.9838372630530099</v>
      </c>
      <c r="BF223" s="109">
        <f t="shared" si="605"/>
        <v>7.91070126989602E-2</v>
      </c>
    </row>
    <row r="224" spans="1:58">
      <c r="B224" s="22" t="str">
        <f t="shared" si="599"/>
        <v>COM_PROJ</v>
      </c>
      <c r="C224" s="23" t="str">
        <f t="shared" si="600"/>
        <v>-</v>
      </c>
      <c r="D224" s="57" t="str">
        <f t="shared" si="601"/>
        <v>TPPUBRT</v>
      </c>
      <c r="E224" s="23" t="str">
        <f t="shared" si="602"/>
        <v>-</v>
      </c>
      <c r="F224" s="23" t="str">
        <f t="shared" si="602"/>
        <v>-</v>
      </c>
      <c r="G224" s="23" t="str">
        <f t="shared" si="602"/>
        <v>-</v>
      </c>
      <c r="H224" s="23" t="str">
        <f t="shared" si="602"/>
        <v>-</v>
      </c>
      <c r="I224" s="22">
        <f t="shared" si="603"/>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0.10353384316145484</v>
      </c>
      <c r="S224" s="186" cm="1">
        <f t="array" ref="S224">IF(S$218=-1,T224,IF(S$218=99,R224,IF(S$218=0,INDEX($E191:$M191,0,S$216),(INDEX($E191:$M191,0,S$218+1)-INDEX($E191:$M191,0,S$218))/(INDEX($E$185:$M$185,0,S$218+1)-INDEX($E$185:$M$185,0,S$218))+R224)))</f>
        <v>0.29501465519094006</v>
      </c>
      <c r="T224" s="186" cm="1">
        <f t="array" ref="T224">IF(T$218=-1,U224,IF(T$218=99,S224,IF(T$218=0,INDEX($E191:$M191,0,T$216),(INDEX($E191:$M191,0,T$218+1)-INDEX($E191:$M191,0,T$218))/(INDEX($E$185:$M$185,0,T$218+1)-INDEX($E$185:$M$185,0,T$218))+S224)))</f>
        <v>0.33953271936534773</v>
      </c>
      <c r="U224" s="186" cm="1">
        <f t="array" ref="U224">IF(U$218=-1,V224,IF(U$218=99,T224,IF(U$218=0,INDEX($E191:$M191,0,U$216),(INDEX($E191:$M191,0,U$218+1)-INDEX($E191:$M191,0,U$218))/(INDEX($E$185:$M$185,0,U$218+1)-INDEX($E$185:$M$185,0,U$218))+T224)))</f>
        <v>0.38405078353975541</v>
      </c>
      <c r="V224" s="186" cm="1">
        <f t="array" ref="V224">IF(V$218=-1,W224,IF(V$218=99,U224,IF(V$218=0,INDEX($E191:$M191,0,V$216),(INDEX($E191:$M191,0,V$218+1)-INDEX($E191:$M191,0,V$218))/(INDEX($E$185:$M$185,0,V$218+1)-INDEX($E$185:$M$185,0,V$218))+U224)))</f>
        <v>0.42856884771416309</v>
      </c>
      <c r="W224" s="186" cm="1">
        <f t="array" ref="W224">IF(W$218=-1,X224,IF(W$218=99,V224,IF(W$218=0,INDEX($E191:$M191,0,W$216),(INDEX($E191:$M191,0,W$218+1)-INDEX($E191:$M191,0,W$218))/(INDEX($E$185:$M$185,0,W$218+1)-INDEX($E$185:$M$185,0,W$218))+V224)))</f>
        <v>0.47308691188857077</v>
      </c>
      <c r="X224" s="186" cm="1">
        <f t="array" ref="X224">IF(X$218=-1,Y224,IF(X$218=99,W224,IF(X$218=0,INDEX($E191:$M191,0,X$216),(INDEX($E191:$M191,0,X$218+1)-INDEX($E191:$M191,0,X$218))/(INDEX($E$185:$M$185,0,X$218+1)-INDEX($E$185:$M$185,0,X$218))+W224)))</f>
        <v>0.51760497606297851</v>
      </c>
      <c r="Y224" s="186" cm="1">
        <f t="array" ref="Y224">IF(Y$218=-1,Z224,IF(Y$218=99,X224,IF(Y$218=0,INDEX($E191:$M191,0,Y$216),(INDEX($E191:$M191,0,Y$218+1)-INDEX($E191:$M191,0,Y$218))/(INDEX($E$185:$M$185,0,Y$218+1)-INDEX($E$185:$M$185,0,Y$218))+X224)))</f>
        <v>0.56212304023738624</v>
      </c>
      <c r="Z224" s="186" cm="1">
        <f t="array" ref="Z224">IF(Z$218=-1,AA224,IF(Z$218=99,Y224,IF(Z$218=0,INDEX($E191:$M191,0,Z$216),(INDEX($E191:$M191,0,Z$218+1)-INDEX($E191:$M191,0,Z$218))/(INDEX($E$185:$M$185,0,Z$218+1)-INDEX($E$185:$M$185,0,Z$218))+Y224)))</f>
        <v>0.60664110441179397</v>
      </c>
      <c r="AA224" s="186" cm="1">
        <f t="array" ref="AA224">IF(AA$218=-1,AB224,IF(AA$218=99,Z224,IF(AA$218=0,INDEX($E191:$M191,0,AA$216),(INDEX($E191:$M191,0,AA$218+1)-INDEX($E191:$M191,0,AA$218))/(INDEX($E$185:$M$185,0,AA$218+1)-INDEX($E$185:$M$185,0,AA$218))+Z224)))</f>
        <v>0.65115916858620171</v>
      </c>
      <c r="AB224" s="186" cm="1">
        <f t="array" ref="AB224">IF(AB$218=-1,AC224,IF(AB$218=99,AA224,IF(AB$218=0,INDEX($E191:$M191,0,AB$216),(INDEX($E191:$M191,0,AB$218+1)-INDEX($E191:$M191,0,AB$218))/(INDEX($E$185:$M$185,0,AB$218+1)-INDEX($E$185:$M$185,0,AB$218))+AA224)))</f>
        <v>0.69567723276060933</v>
      </c>
      <c r="AC224" s="186" cm="1">
        <f t="array" ref="AC224">IF(AC$218=-1,AD224,IF(AC$218=99,AB224,IF(AC$218=0,INDEX($E191:$M191,0,AC$216),(INDEX($E191:$M191,0,AC$218+1)-INDEX($E191:$M191,0,AC$218))/(INDEX($E$185:$M$185,0,AC$218+1)-INDEX($E$185:$M$185,0,AC$218))+AB224)))</f>
        <v>0.74975669298596437</v>
      </c>
      <c r="AD224" s="186" cm="1">
        <f t="array" ref="AD224">IF(AD$218=-1,AE224,IF(AD$218=99,AC224,IF(AD$218=0,INDEX($E191:$M191,0,AD$216),(INDEX($E191:$M191,0,AD$218+1)-INDEX($E191:$M191,0,AD$218))/(INDEX($E$185:$M$185,0,AD$218+1)-INDEX($E$185:$M$185,0,AD$218))+AC224)))</f>
        <v>0.8038361532113194</v>
      </c>
      <c r="AE224" s="186" cm="1">
        <f t="array" ref="AE224">IF(AE$218=-1,AF224,IF(AE$218=99,AD224,IF(AE$218=0,INDEX($E191:$M191,0,AE$216),(INDEX($E191:$M191,0,AE$218+1)-INDEX($E191:$M191,0,AE$218))/(INDEX($E$185:$M$185,0,AE$218+1)-INDEX($E$185:$M$185,0,AE$218))+AD224)))</f>
        <v>0.85791561343667444</v>
      </c>
      <c r="AF224" s="186" cm="1">
        <f t="array" ref="AF224">IF(AF$218=-1,AG224,IF(AF$218=99,AE224,IF(AF$218=0,INDEX($E191:$M191,0,AF$216),(INDEX($E191:$M191,0,AF$218+1)-INDEX($E191:$M191,0,AF$218))/(INDEX($E$185:$M$185,0,AF$218+1)-INDEX($E$185:$M$185,0,AF$218))+AE224)))</f>
        <v>0.91199507366202948</v>
      </c>
      <c r="AG224" s="186" cm="1">
        <f t="array" ref="AG224">IF(AG$218=-1,AH224,IF(AG$218=99,AF224,IF(AG$218=0,INDEX($E191:$M191,0,AG$216),(INDEX($E191:$M191,0,AG$218+1)-INDEX($E191:$M191,0,AG$218))/(INDEX($E$185:$M$185,0,AG$218+1)-INDEX($E$185:$M$185,0,AG$218))+AF224)))</f>
        <v>0.96607453388738451</v>
      </c>
      <c r="AH224" s="186" cm="1">
        <f t="array" ref="AH224">IF(AH$218=-1,AI224,IF(AH$218=99,AG224,IF(AH$218=0,INDEX($E191:$M191,0,AH$216),(INDEX($E191:$M191,0,AH$218+1)-INDEX($E191:$M191,0,AH$218))/(INDEX($E$185:$M$185,0,AH$218+1)-INDEX($E$185:$M$185,0,AH$218))+AG224)))</f>
        <v>1.0201539941127395</v>
      </c>
      <c r="AI224" s="186" cm="1">
        <f t="array" ref="AI224">IF(AI$218=-1,AJ224,IF(AI$218=99,AH224,IF(AI$218=0,INDEX($E191:$M191,0,AI$216),(INDEX($E191:$M191,0,AI$218+1)-INDEX($E191:$M191,0,AI$218))/(INDEX($E$185:$M$185,0,AI$218+1)-INDEX($E$185:$M$185,0,AI$218))+AH224)))</f>
        <v>1.0742334543380945</v>
      </c>
      <c r="AJ224" s="186" cm="1">
        <f t="array" ref="AJ224">IF(AJ$218=-1,AK224,IF(AJ$218=99,AI224,IF(AJ$218=0,INDEX($E191:$M191,0,AJ$216),(INDEX($E191:$M191,0,AJ$218+1)-INDEX($E191:$M191,0,AJ$218))/(INDEX($E$185:$M$185,0,AJ$218+1)-INDEX($E$185:$M$185,0,AJ$218))+AI224)))</f>
        <v>1.1283129145634494</v>
      </c>
      <c r="AK224" s="186" cm="1">
        <f t="array" ref="AK224">IF(AK$218=-1,AL224,IF(AK$218=99,AJ224,IF(AK$218=0,INDEX($E191:$M191,0,AK$216),(INDEX($E191:$M191,0,AK$218+1)-INDEX($E191:$M191,0,AK$218))/(INDEX($E$185:$M$185,0,AK$218+1)-INDEX($E$185:$M$185,0,AK$218))+AJ224)))</f>
        <v>1.1823923747888043</v>
      </c>
      <c r="AL224" s="186" cm="1">
        <f t="array" ref="AL224">IF(AL$218=-1,AM224,IF(AL$218=99,AK224,IF(AL$218=0,INDEX($E191:$M191,0,AL$216),(INDEX($E191:$M191,0,AL$218+1)-INDEX($E191:$M191,0,AL$218))/(INDEX($E$185:$M$185,0,AL$218+1)-INDEX($E$185:$M$185,0,AL$218))+AK224)))</f>
        <v>1.2364718350141592</v>
      </c>
      <c r="AM224" s="299">
        <f t="shared" si="606"/>
        <v>1.4864260160798013</v>
      </c>
      <c r="AN224" s="186" cm="1">
        <f t="array" ref="AN224">IF(AN$218=-1,AO224,IF(AN$218=99,AM224,IF(AN$218=0,INDEX($E191:$M191,0,AN$216),(INDEX($E191:$M191,0,AN$218+1)-INDEX($E191:$M191,0,AN$218))/(INDEX($E$185:$M$185,0,AN$218+1)-INDEX($E$185:$M$185,0,AN$218))+AM224)))</f>
        <v>1.7363801971454433</v>
      </c>
      <c r="AO224" s="186" cm="1">
        <f t="array" ref="AO224">IF(AO$218=-1,AP224,IF(AO$218=99,AN224,IF(AO$218=0,INDEX($E191:$M191,0,AO$216),(INDEX($E191:$M191,0,AO$218+1)-INDEX($E191:$M191,0,AO$218))/(INDEX($E$185:$M$185,0,AO$218+1)-INDEX($E$185:$M$185,0,AO$218))+AN224)))</f>
        <v>1.7363801971454433</v>
      </c>
      <c r="AP224" s="186" cm="1">
        <f t="array" ref="AP224">IF(AP$218=-1,#REF!,IF(AP$218=99,AO224,IF(AP$218=0,INDEX($E191:$M191,0,AP$216),(INDEX($E191:$M191,0,AP$218+1)-INDEX($E191:$M191,0,AP$218))/(INDEX($E$185:$M$185,0,AP$218+1)-INDEX($E$185:$M$185,0,AP$218))+AO224)))</f>
        <v>1.7363801971454433</v>
      </c>
      <c r="AQ224" s="186"/>
      <c r="AT224" s="186"/>
      <c r="AU224" s="186"/>
      <c r="BE224" s="186">
        <f t="shared" si="604"/>
        <v>2.1087742850167138E-2</v>
      </c>
      <c r="BF224" s="109" t="e">
        <f t="shared" si="605"/>
        <v>#DIV/0!</v>
      </c>
    </row>
    <row r="225" spans="1:58">
      <c r="B225" s="22" t="str">
        <f t="shared" si="599"/>
        <v>COM_PROJ</v>
      </c>
      <c r="C225" s="23" t="str">
        <f t="shared" si="600"/>
        <v>-</v>
      </c>
      <c r="D225" s="57" t="str">
        <f t="shared" si="601"/>
        <v>TPPUMER</v>
      </c>
      <c r="E225" s="23" t="str">
        <f t="shared" si="602"/>
        <v>-</v>
      </c>
      <c r="F225" s="23" t="str">
        <f t="shared" si="602"/>
        <v>-</v>
      </c>
      <c r="G225" s="23" t="str">
        <f t="shared" si="602"/>
        <v>-</v>
      </c>
      <c r="H225" s="23" t="str">
        <f t="shared" si="602"/>
        <v>-</v>
      </c>
      <c r="I225" s="22">
        <f t="shared" si="603"/>
        <v>0</v>
      </c>
      <c r="J225" s="186">
        <f>INDEX('[2]TS BYDem'!J$10:J$59,MATCH($D225,'[2]TS BYDem'!D$10:D$59,0))</f>
        <v>15.8</v>
      </c>
      <c r="K225" s="186" cm="1">
        <f t="array" ref="K225">IF(K$218=-1,L225,IF(K$218=99,BE225,IF(K$218=0,INDEX($E192:$M192,0,K$216),(INDEX($E192:$M192,0,K$218+1)-INDEX($E192:$M192,0,K$218))/(INDEX($E$185:$M$185,0,K$218+1)-INDEX($E$185:$M$185,0,K$218))+BE225)))</f>
        <v>13.727172676158915</v>
      </c>
      <c r="L225" s="186" cm="1">
        <f t="array" ref="L225">IF(L$218=-1,M225,IF(L$218=99,K225,IF(L$218=0,INDEX($E192:$M192,0,L$216),(INDEX($E192:$M192,0,L$218+1)-INDEX($E192:$M192,0,L$218))/(INDEX($E$185:$M$185,0,L$218+1)-INDEX($E$185:$M$185,0,L$218))+K225)))</f>
        <v>12.904236152961406</v>
      </c>
      <c r="M225" s="186" cm="1">
        <f t="array" ref="M225">IF(M$218=-1,N225,IF(M$218=99,L225,IF(M$218=0,INDEX($E192:$M192,0,M$216),(INDEX($E192:$M192,0,M$218+1)-INDEX($E192:$M192,0,M$218))/(INDEX($E$185:$M$185,0,M$218+1)-INDEX($E$185:$M$185,0,M$218))+L225)))</f>
        <v>12.081299629763897</v>
      </c>
      <c r="N225" s="186" cm="1">
        <f t="array" ref="N225">IF(N$218=-1,O225,IF(N$218=99,M225,IF(N$218=0,INDEX($E192:$M192,0,N$216),(INDEX($E192:$M192,0,N$218+1)-INDEX($E192:$M192,0,N$218))/(INDEX($E$185:$M$185,0,N$218+1)-INDEX($E$185:$M$185,0,N$218))+M225)))</f>
        <v>10.411029300894594</v>
      </c>
      <c r="O225" s="186" cm="1">
        <f t="array" ref="O225">IF(O$218=-1,P225,IF(O$218=99,N225,IF(O$218=0,INDEX($E192:$M192,0,O$216),(INDEX($E192:$M192,0,O$218+1)-INDEX($E192:$M192,0,O$218))/(INDEX($E$185:$M$185,0,O$218+1)-INDEX($E$185:$M$185,0,O$218))+N225)))</f>
        <v>8.7407589720252883</v>
      </c>
      <c r="P225" s="186" cm="1">
        <f t="array" ref="P225">IF(P$218=-1,Q225,IF(P$218=99,O225,IF(P$218=0,INDEX($E192:$M192,0,P$216),(INDEX($E192:$M192,0,P$218+1)-INDEX($E192:$M192,0,P$218))/(INDEX($E$185:$M$185,0,P$218+1)-INDEX($E$185:$M$185,0,P$218))+O225)))</f>
        <v>8.8425543439649132</v>
      </c>
      <c r="Q225" s="186" cm="1">
        <f t="array" ref="Q225">IF(Q$218=-1,R225,IF(Q$218=99,P225,IF(Q$218=0,INDEX($E192:$M192,0,Q$216),(INDEX($E192:$M192,0,Q$218+1)-INDEX($E192:$M192,0,Q$218))/(INDEX($E$185:$M$185,0,Q$218+1)-INDEX($E$185:$M$185,0,Q$218))+P225)))</f>
        <v>8.9443497159045364</v>
      </c>
      <c r="R225" s="186" cm="1">
        <f t="array" ref="R225">IF(R$218=-1,S225,IF(R$218=99,Q225,IF(R$218=0,INDEX($E192:$M192,0,R$216),(INDEX($E192:$M192,0,R$218+1)-INDEX($E192:$M192,0,R$218))/(INDEX($E$185:$M$185,0,R$218+1)-INDEX($E$185:$M$185,0,R$218))+Q225)))</f>
        <v>9.1859778499172613</v>
      </c>
      <c r="S225" s="186" cm="1">
        <f t="array" ref="S225">IF(S$218=-1,T225,IF(S$218=99,R225,IF(S$218=0,INDEX($E192:$M192,0,S$216),(INDEX($E192:$M192,0,S$218+1)-INDEX($E192:$M192,0,S$218))/(INDEX($E$185:$M$185,0,S$218+1)-INDEX($E$185:$M$185,0,S$218))+R225)))</f>
        <v>9.2194957565925577</v>
      </c>
      <c r="T225" s="186" cm="1">
        <f t="array" ref="T225">IF(T$218=-1,U225,IF(T$218=99,S225,IF(T$218=0,INDEX($E192:$M192,0,T$216),(INDEX($E192:$M192,0,T$218+1)-INDEX($E192:$M192,0,T$218))/(INDEX($E$185:$M$185,0,T$218+1)-INDEX($E$185:$M$185,0,T$218))+S225)))</f>
        <v>9.4640825456536462</v>
      </c>
      <c r="U225" s="186" cm="1">
        <f t="array" ref="U225">IF(U$218=-1,V225,IF(U$218=99,T225,IF(U$218=0,INDEX($E192:$M192,0,U$216),(INDEX($E192:$M192,0,U$218+1)-INDEX($E192:$M192,0,U$218))/(INDEX($E$185:$M$185,0,U$218+1)-INDEX($E$185:$M$185,0,U$218))+T225)))</f>
        <v>9.7086693347147346</v>
      </c>
      <c r="V225" s="186" cm="1">
        <f t="array" ref="V225">IF(V$218=-1,W225,IF(V$218=99,U225,IF(V$218=0,INDEX($E192:$M192,0,V$216),(INDEX($E192:$M192,0,V$218+1)-INDEX($E192:$M192,0,V$218))/(INDEX($E$185:$M$185,0,V$218+1)-INDEX($E$185:$M$185,0,V$218))+U225)))</f>
        <v>9.953256123775823</v>
      </c>
      <c r="W225" s="186" cm="1">
        <f t="array" ref="W225">IF(W$218=-1,X225,IF(W$218=99,V225,IF(W$218=0,INDEX($E192:$M192,0,W$216),(INDEX($E192:$M192,0,W$218+1)-INDEX($E192:$M192,0,W$218))/(INDEX($E$185:$M$185,0,W$218+1)-INDEX($E$185:$M$185,0,W$218))+V225)))</f>
        <v>10.197842912836911</v>
      </c>
      <c r="X225" s="186" cm="1">
        <f t="array" ref="X225">IF(X$218=-1,Y225,IF(X$218=99,W225,IF(X$218=0,INDEX($E192:$M192,0,X$216),(INDEX($E192:$M192,0,X$218+1)-INDEX($E192:$M192,0,X$218))/(INDEX($E$185:$M$185,0,X$218+1)-INDEX($E$185:$M$185,0,X$218))+W225)))</f>
        <v>10.442429701898</v>
      </c>
      <c r="Y225" s="186" cm="1">
        <f t="array" ref="Y225">IF(Y$218=-1,Z225,IF(Y$218=99,X225,IF(Y$218=0,INDEX($E192:$M192,0,Y$216),(INDEX($E192:$M192,0,Y$218+1)-INDEX($E192:$M192,0,Y$218))/(INDEX($E$185:$M$185,0,Y$218+1)-INDEX($E$185:$M$185,0,Y$218))+X225)))</f>
        <v>10.687016490959088</v>
      </c>
      <c r="Z225" s="186" cm="1">
        <f t="array" ref="Z225">IF(Z$218=-1,AA225,IF(Z$218=99,Y225,IF(Z$218=0,INDEX($E192:$M192,0,Z$216),(INDEX($E192:$M192,0,Z$218+1)-INDEX($E192:$M192,0,Z$218))/(INDEX($E$185:$M$185,0,Z$218+1)-INDEX($E$185:$M$185,0,Z$218))+Y225)))</f>
        <v>10.931603280020177</v>
      </c>
      <c r="AA225" s="186" cm="1">
        <f t="array" ref="AA225">IF(AA$218=-1,AB225,IF(AA$218=99,Z225,IF(AA$218=0,INDEX($E192:$M192,0,AA$216),(INDEX($E192:$M192,0,AA$218+1)-INDEX($E192:$M192,0,AA$218))/(INDEX($E$185:$M$185,0,AA$218+1)-INDEX($E$185:$M$185,0,AA$218))+Z225)))</f>
        <v>11.176190069081265</v>
      </c>
      <c r="AB225" s="186" cm="1">
        <f t="array" ref="AB225">IF(AB$218=-1,AC225,IF(AB$218=99,AA225,IF(AB$218=0,INDEX($E192:$M192,0,AB$216),(INDEX($E192:$M192,0,AB$218+1)-INDEX($E192:$M192,0,AB$218))/(INDEX($E$185:$M$185,0,AB$218+1)-INDEX($E$185:$M$185,0,AB$218))+AA225)))</f>
        <v>11.420776858142354</v>
      </c>
      <c r="AC225" s="186" cm="1">
        <f t="array" ref="AC225">IF(AC$218=-1,AD225,IF(AC$218=99,AB225,IF(AC$218=0,INDEX($E192:$M192,0,AC$216),(INDEX($E192:$M192,0,AC$218+1)-INDEX($E192:$M192,0,AC$218))/(INDEX($E$185:$M$185,0,AC$218+1)-INDEX($E$185:$M$185,0,AC$218))+AB225)))</f>
        <v>11.437872941452072</v>
      </c>
      <c r="AD225" s="186" cm="1">
        <f t="array" ref="AD225">IF(AD$218=-1,AE225,IF(AD$218=99,AC225,IF(AD$218=0,INDEX($E192:$M192,0,AD$216),(INDEX($E192:$M192,0,AD$218+1)-INDEX($E192:$M192,0,AD$218))/(INDEX($E$185:$M$185,0,AD$218+1)-INDEX($E$185:$M$185,0,AD$218))+AC225)))</f>
        <v>11.454969024761791</v>
      </c>
      <c r="AE225" s="186" cm="1">
        <f t="array" ref="AE225">IF(AE$218=-1,AF225,IF(AE$218=99,AD225,IF(AE$218=0,INDEX($E192:$M192,0,AE$216),(INDEX($E192:$M192,0,AE$218+1)-INDEX($E192:$M192,0,AE$218))/(INDEX($E$185:$M$185,0,AE$218+1)-INDEX($E$185:$M$185,0,AE$218))+AD225)))</f>
        <v>11.47206510807151</v>
      </c>
      <c r="AF225" s="186" cm="1">
        <f t="array" ref="AF225">IF(AF$218=-1,AG225,IF(AF$218=99,AE225,IF(AF$218=0,INDEX($E192:$M192,0,AF$216),(INDEX($E192:$M192,0,AF$218+1)-INDEX($E192:$M192,0,AF$218))/(INDEX($E$185:$M$185,0,AF$218+1)-INDEX($E$185:$M$185,0,AF$218))+AE225)))</f>
        <v>11.489161191381228</v>
      </c>
      <c r="AG225" s="186" cm="1">
        <f t="array" ref="AG225">IF(AG$218=-1,AH225,IF(AG$218=99,AF225,IF(AG$218=0,INDEX($E192:$M192,0,AG$216),(INDEX($E192:$M192,0,AG$218+1)-INDEX($E192:$M192,0,AG$218))/(INDEX($E$185:$M$185,0,AG$218+1)-INDEX($E$185:$M$185,0,AG$218))+AF225)))</f>
        <v>11.506257274690947</v>
      </c>
      <c r="AH225" s="186" cm="1">
        <f t="array" ref="AH225">IF(AH$218=-1,AI225,IF(AH$218=99,AG225,IF(AH$218=0,INDEX($E192:$M192,0,AH$216),(INDEX($E192:$M192,0,AH$218+1)-INDEX($E192:$M192,0,AH$218))/(INDEX($E$185:$M$185,0,AH$218+1)-INDEX($E$185:$M$185,0,AH$218))+AG225)))</f>
        <v>11.523353358000666</v>
      </c>
      <c r="AI225" s="186" cm="1">
        <f t="array" ref="AI225">IF(AI$218=-1,AJ225,IF(AI$218=99,AH225,IF(AI$218=0,INDEX($E192:$M192,0,AI$216),(INDEX($E192:$M192,0,AI$218+1)-INDEX($E192:$M192,0,AI$218))/(INDEX($E$185:$M$185,0,AI$218+1)-INDEX($E$185:$M$185,0,AI$218))+AH225)))</f>
        <v>11.540449441310384</v>
      </c>
      <c r="AJ225" s="186" cm="1">
        <f t="array" ref="AJ225">IF(AJ$218=-1,AK225,IF(AJ$218=99,AI225,IF(AJ$218=0,INDEX($E192:$M192,0,AJ$216),(INDEX($E192:$M192,0,AJ$218+1)-INDEX($E192:$M192,0,AJ$218))/(INDEX($E$185:$M$185,0,AJ$218+1)-INDEX($E$185:$M$185,0,AJ$218))+AI225)))</f>
        <v>11.557545524620103</v>
      </c>
      <c r="AK225" s="186" cm="1">
        <f t="array" ref="AK225">IF(AK$218=-1,AL225,IF(AK$218=99,AJ225,IF(AK$218=0,INDEX($E192:$M192,0,AK$216),(INDEX($E192:$M192,0,AK$218+1)-INDEX($E192:$M192,0,AK$218))/(INDEX($E$185:$M$185,0,AK$218+1)-INDEX($E$185:$M$185,0,AK$218))+AJ225)))</f>
        <v>11.574641607929822</v>
      </c>
      <c r="AL225" s="186" cm="1">
        <f t="array" ref="AL225">IF(AL$218=-1,AM225,IF(AL$218=99,AK225,IF(AL$218=0,INDEX($E192:$M192,0,AL$216),(INDEX($E192:$M192,0,AL$218+1)-INDEX($E192:$M192,0,AL$218))/(INDEX($E$185:$M$185,0,AL$218+1)-INDEX($E$185:$M$185,0,AL$218))+AK225)))</f>
        <v>11.591737691239533</v>
      </c>
      <c r="AM225" s="299">
        <f t="shared" si="606"/>
        <v>11.566171524869684</v>
      </c>
      <c r="AN225" s="186" cm="1">
        <f t="array" ref="AN225">IF(AN$218=-1,AO225,IF(AN$218=99,AM225,IF(AN$218=0,INDEX($E192:$M192,0,AN$216),(INDEX($E192:$M192,0,AN$218+1)-INDEX($E192:$M192,0,AN$218))/(INDEX($E$185:$M$185,0,AN$218+1)-INDEX($E$185:$M$185,0,AN$218))+AM225)))</f>
        <v>11.540605358499837</v>
      </c>
      <c r="AO225" s="186" cm="1">
        <f t="array" ref="AO225">IF(AO$218=-1,AP225,IF(AO$218=99,AN225,IF(AO$218=0,INDEX($E192:$M192,0,AO$216),(INDEX($E192:$M192,0,AO$218+1)-INDEX($E192:$M192,0,AO$218))/(INDEX($E$185:$M$185,0,AO$218+1)-INDEX($E$185:$M$185,0,AO$218))+AN225)))</f>
        <v>11.540605358499837</v>
      </c>
      <c r="AP225" s="186" cm="1">
        <f t="array" ref="AP225">IF(AP$218=-1,#REF!,IF(AP$218=99,AO225,IF(AP$218=0,INDEX($E192:$M192,0,AP$216),(INDEX($E192:$M192,0,AP$218+1)-INDEX($E192:$M192,0,AP$218))/(INDEX($E$185:$M$185,0,AP$218+1)-INDEX($E$185:$M$185,0,AP$218))+AO225)))</f>
        <v>11.540605358499837</v>
      </c>
      <c r="AQ225" s="186"/>
      <c r="AT225" s="186"/>
      <c r="AU225" s="186"/>
      <c r="BE225" s="186">
        <f t="shared" si="604"/>
        <v>14.550109199356424</v>
      </c>
      <c r="BF225" s="109">
        <f t="shared" si="605"/>
        <v>7.910701269896056E-2</v>
      </c>
    </row>
    <row r="226" spans="1:58">
      <c r="B226" s="22" t="str">
        <f t="shared" si="599"/>
        <v>COM_PROJ</v>
      </c>
      <c r="C226" s="23" t="str">
        <f t="shared" si="600"/>
        <v>-</v>
      </c>
      <c r="D226" s="57" t="str">
        <f t="shared" si="601"/>
        <v>TPPUGAT</v>
      </c>
      <c r="E226" s="23" t="str">
        <f t="shared" si="602"/>
        <v>-</v>
      </c>
      <c r="F226" s="23" t="str">
        <f t="shared" si="602"/>
        <v>-</v>
      </c>
      <c r="G226" s="23" t="str">
        <f t="shared" si="602"/>
        <v>-</v>
      </c>
      <c r="H226" s="23" t="str">
        <f t="shared" si="602"/>
        <v>-</v>
      </c>
      <c r="I226" s="22">
        <f t="shared" si="603"/>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0.67889467519440883</v>
      </c>
      <c r="S226" s="186" cm="1">
        <f t="array" ref="S226">IF(S$218=-1,T226,IF(S$218=99,R226,IF(S$218=0,INDEX($E193:$M193,0,S$216),(INDEX($E193:$M193,0,S$218+1)-INDEX($E193:$M193,0,S$218))/(INDEX($E$185:$M$185,0,S$218+1)-INDEX($E$185:$M$185,0,S$218))+R226)))</f>
        <v>0.6319238548513697</v>
      </c>
      <c r="T226" s="186" cm="1">
        <f t="array" ref="T226">IF(T$218=-1,U226,IF(T$218=99,S226,IF(T$218=0,INDEX($E193:$M193,0,T$216),(INDEX($E193:$M193,0,T$218+1)-INDEX($E193:$M193,0,T$218))/(INDEX($E$185:$M$185,0,T$218+1)-INDEX($E$185:$M$185,0,T$218))+S226)))</f>
        <v>0.67900999005217866</v>
      </c>
      <c r="U226" s="186" cm="1">
        <f t="array" ref="U226">IF(U$218=-1,V226,IF(U$218=99,T226,IF(U$218=0,INDEX($E193:$M193,0,U$216),(INDEX($E193:$M193,0,U$218+1)-INDEX($E193:$M193,0,U$218))/(INDEX($E$185:$M$185,0,U$218+1)-INDEX($E$185:$M$185,0,U$218))+T226)))</f>
        <v>0.72609612525298761</v>
      </c>
      <c r="V226" s="186" cm="1">
        <f t="array" ref="V226">IF(V$218=-1,W226,IF(V$218=99,U226,IF(V$218=0,INDEX($E193:$M193,0,V$216),(INDEX($E193:$M193,0,V$218+1)-INDEX($E193:$M193,0,V$218))/(INDEX($E$185:$M$185,0,V$218+1)-INDEX($E$185:$M$185,0,V$218))+U226)))</f>
        <v>0.77318226045379657</v>
      </c>
      <c r="W226" s="186" cm="1">
        <f t="array" ref="W226">IF(W$218=-1,X226,IF(W$218=99,V226,IF(W$218=0,INDEX($E193:$M193,0,W$216),(INDEX($E193:$M193,0,W$218+1)-INDEX($E193:$M193,0,W$218))/(INDEX($E$185:$M$185,0,W$218+1)-INDEX($E$185:$M$185,0,W$218))+V226)))</f>
        <v>0.82026839565460552</v>
      </c>
      <c r="X226" s="186" cm="1">
        <f t="array" ref="X226">IF(X$218=-1,Y226,IF(X$218=99,W226,IF(X$218=0,INDEX($E193:$M193,0,X$216),(INDEX($E193:$M193,0,X$218+1)-INDEX($E193:$M193,0,X$218))/(INDEX($E$185:$M$185,0,X$218+1)-INDEX($E$185:$M$185,0,X$218))+W226)))</f>
        <v>0.86735453085541447</v>
      </c>
      <c r="Y226" s="186" cm="1">
        <f t="array" ref="Y226">IF(Y$218=-1,Z226,IF(Y$218=99,X226,IF(Y$218=0,INDEX($E193:$M193,0,Y$216),(INDEX($E193:$M193,0,Y$218+1)-INDEX($E193:$M193,0,Y$218))/(INDEX($E$185:$M$185,0,Y$218+1)-INDEX($E$185:$M$185,0,Y$218))+X226)))</f>
        <v>0.91444066605622343</v>
      </c>
      <c r="Z226" s="186" cm="1">
        <f t="array" ref="Z226">IF(Z$218=-1,AA226,IF(Z$218=99,Y226,IF(Z$218=0,INDEX($E193:$M193,0,Z$216),(INDEX($E193:$M193,0,Z$218+1)-INDEX($E193:$M193,0,Z$218))/(INDEX($E$185:$M$185,0,Z$218+1)-INDEX($E$185:$M$185,0,Z$218))+Y226)))</f>
        <v>0.96152680125703238</v>
      </c>
      <c r="AA226" s="186" cm="1">
        <f t="array" ref="AA226">IF(AA$218=-1,AB226,IF(AA$218=99,Z226,IF(AA$218=0,INDEX($E193:$M193,0,AA$216),(INDEX($E193:$M193,0,AA$218+1)-INDEX($E193:$M193,0,AA$218))/(INDEX($E$185:$M$185,0,AA$218+1)-INDEX($E$185:$M$185,0,AA$218))+Z226)))</f>
        <v>1.0086129364578413</v>
      </c>
      <c r="AB226" s="186" cm="1">
        <f t="array" ref="AB226">IF(AB$218=-1,AC226,IF(AB$218=99,AA226,IF(AB$218=0,INDEX($E193:$M193,0,AB$216),(INDEX($E193:$M193,0,AB$218+1)-INDEX($E193:$M193,0,AB$218))/(INDEX($E$185:$M$185,0,AB$218+1)-INDEX($E$185:$M$185,0,AB$218))+AA226)))</f>
        <v>1.0556990716586507</v>
      </c>
      <c r="AC226" s="186" cm="1">
        <f t="array" ref="AC226">IF(AC$218=-1,AD226,IF(AC$218=99,AB226,IF(AC$218=0,INDEX($E193:$M193,0,AC$216),(INDEX($E193:$M193,0,AC$218+1)-INDEX($E193:$M193,0,AC$218))/(INDEX($E$185:$M$185,0,AC$218+1)-INDEX($E$185:$M$185,0,AC$218))+AB226)))</f>
        <v>1.0917650161842369</v>
      </c>
      <c r="AD226" s="186" cm="1">
        <f t="array" ref="AD226">IF(AD$218=-1,AE226,IF(AD$218=99,AC226,IF(AD$218=0,INDEX($E193:$M193,0,AD$216),(INDEX($E193:$M193,0,AD$218+1)-INDEX($E193:$M193,0,AD$218))/(INDEX($E$185:$M$185,0,AD$218+1)-INDEX($E$185:$M$185,0,AD$218))+AC226)))</f>
        <v>1.1278309607098231</v>
      </c>
      <c r="AE226" s="186" cm="1">
        <f t="array" ref="AE226">IF(AE$218=-1,AF226,IF(AE$218=99,AD226,IF(AE$218=0,INDEX($E193:$M193,0,AE$216),(INDEX($E193:$M193,0,AE$218+1)-INDEX($E193:$M193,0,AE$218))/(INDEX($E$185:$M$185,0,AE$218+1)-INDEX($E$185:$M$185,0,AE$218))+AD226)))</f>
        <v>1.1638969052354093</v>
      </c>
      <c r="AF226" s="186" cm="1">
        <f t="array" ref="AF226">IF(AF$218=-1,AG226,IF(AF$218=99,AE226,IF(AF$218=0,INDEX($E193:$M193,0,AF$216),(INDEX($E193:$M193,0,AF$218+1)-INDEX($E193:$M193,0,AF$218))/(INDEX($E$185:$M$185,0,AF$218+1)-INDEX($E$185:$M$185,0,AF$218))+AE226)))</f>
        <v>1.1999628497609955</v>
      </c>
      <c r="AG226" s="186" cm="1">
        <f t="array" ref="AG226">IF(AG$218=-1,AH226,IF(AG$218=99,AF226,IF(AG$218=0,INDEX($E193:$M193,0,AG$216),(INDEX($E193:$M193,0,AG$218+1)-INDEX($E193:$M193,0,AG$218))/(INDEX($E$185:$M$185,0,AG$218+1)-INDEX($E$185:$M$185,0,AG$218))+AF226)))</f>
        <v>1.2360287942865817</v>
      </c>
      <c r="AH226" s="186" cm="1">
        <f t="array" ref="AH226">IF(AH$218=-1,AI226,IF(AH$218=99,AG226,IF(AH$218=0,INDEX($E193:$M193,0,AH$216),(INDEX($E193:$M193,0,AH$218+1)-INDEX($E193:$M193,0,AH$218))/(INDEX($E$185:$M$185,0,AH$218+1)-INDEX($E$185:$M$185,0,AH$218))+AG226)))</f>
        <v>1.2720947388121679</v>
      </c>
      <c r="AI226" s="186" cm="1">
        <f t="array" ref="AI226">IF(AI$218=-1,AJ226,IF(AI$218=99,AH226,IF(AI$218=0,INDEX($E193:$M193,0,AI$216),(INDEX($E193:$M193,0,AI$218+1)-INDEX($E193:$M193,0,AI$218))/(INDEX($E$185:$M$185,0,AI$218+1)-INDEX($E$185:$M$185,0,AI$218))+AH226)))</f>
        <v>1.3081606833377541</v>
      </c>
      <c r="AJ226" s="186" cm="1">
        <f t="array" ref="AJ226">IF(AJ$218=-1,AK226,IF(AJ$218=99,AI226,IF(AJ$218=0,INDEX($E193:$M193,0,AJ$216),(INDEX($E193:$M193,0,AJ$218+1)-INDEX($E193:$M193,0,AJ$218))/(INDEX($E$185:$M$185,0,AJ$218+1)-INDEX($E$185:$M$185,0,AJ$218))+AI226)))</f>
        <v>1.3442266278633404</v>
      </c>
      <c r="AK226" s="186" cm="1">
        <f t="array" ref="AK226">IF(AK$218=-1,AL226,IF(AK$218=99,AJ226,IF(AK$218=0,INDEX($E193:$M193,0,AK$216),(INDEX($E193:$M193,0,AK$218+1)-INDEX($E193:$M193,0,AK$218))/(INDEX($E$185:$M$185,0,AK$218+1)-INDEX($E$185:$M$185,0,AK$218))+AJ226)))</f>
        <v>1.3802925723889266</v>
      </c>
      <c r="AL226" s="186" cm="1">
        <f t="array" ref="AL226">IF(AL$218=-1,AM226,IF(AL$218=99,AK226,IF(AL$218=0,INDEX($E193:$M193,0,AL$216),(INDEX($E193:$M193,0,AL$218+1)-INDEX($E193:$M193,0,AL$218))/(INDEX($E$185:$M$185,0,AL$218+1)-INDEX($E$185:$M$185,0,AL$218))+AK226)))</f>
        <v>1.4163585169145128</v>
      </c>
      <c r="AM226" s="299">
        <f t="shared" si="606"/>
        <v>1.5762528020218953</v>
      </c>
      <c r="AN226" s="186" cm="1">
        <f t="array" ref="AN226">IF(AN$218=-1,AO226,IF(AN$218=99,AM226,IF(AN$218=0,INDEX($E193:$M193,0,AN$216),(INDEX($E193:$M193,0,AN$218+1)-INDEX($E193:$M193,0,AN$218))/(INDEX($E$185:$M$185,0,AN$218+1)-INDEX($E$185:$M$185,0,AN$218))+AM226)))</f>
        <v>1.7361470871292777</v>
      </c>
      <c r="AO226" s="186" cm="1">
        <f t="array" ref="AO226">IF(AO$218=-1,AP226,IF(AO$218=99,AN226,IF(AO$218=0,INDEX($E193:$M193,0,AO$216),(INDEX($E193:$M193,0,AO$218+1)-INDEX($E193:$M193,0,AO$218))/(INDEX($E$185:$M$185,0,AO$218+1)-INDEX($E$185:$M$185,0,AO$218))+AN226)))</f>
        <v>1.7361470871292777</v>
      </c>
      <c r="AP226" s="186" cm="1">
        <f t="array" ref="AP226">IF(AP$218=-1,#REF!,IF(AP$218=99,AO226,IF(AP$218=0,INDEX($E193:$M193,0,AP$216),(INDEX($E193:$M193,0,AP$218+1)-INDEX($E193:$M193,0,AP$218))/(INDEX($E$185:$M$185,0,AP$218+1)-INDEX($E$185:$M$185,0,AP$218))+AO226)))</f>
        <v>1.7361470871292777</v>
      </c>
      <c r="AQ226" s="186"/>
      <c r="AT226" s="186"/>
      <c r="AU226" s="186"/>
      <c r="BE226" s="186">
        <f t="shared" si="604"/>
        <v>0.53459848266953358</v>
      </c>
      <c r="BF226" s="109" t="e">
        <f t="shared" si="605"/>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7">MATCH(K$232,$D$228:$J$228,$C228)</f>
        <v>1</v>
      </c>
      <c r="M228" s="191">
        <f t="shared" si="607"/>
        <v>1</v>
      </c>
      <c r="N228" s="191">
        <f t="shared" si="607"/>
        <v>2</v>
      </c>
      <c r="O228" s="191">
        <f t="shared" si="607"/>
        <v>2</v>
      </c>
      <c r="P228" s="191">
        <f t="shared" si="607"/>
        <v>3</v>
      </c>
      <c r="Q228" s="191">
        <f t="shared" si="607"/>
        <v>3</v>
      </c>
      <c r="R228" s="191">
        <f t="shared" si="607"/>
        <v>3</v>
      </c>
      <c r="S228" s="191">
        <f t="shared" si="607"/>
        <v>4</v>
      </c>
      <c r="T228" s="191">
        <f t="shared" si="607"/>
        <v>4</v>
      </c>
      <c r="U228" s="191">
        <f t="shared" si="607"/>
        <v>4</v>
      </c>
      <c r="V228" s="191">
        <f t="shared" si="607"/>
        <v>4</v>
      </c>
      <c r="W228" s="191">
        <f t="shared" si="607"/>
        <v>4</v>
      </c>
      <c r="X228" s="191">
        <f t="shared" si="607"/>
        <v>4</v>
      </c>
      <c r="Y228" s="191">
        <f t="shared" si="607"/>
        <v>4</v>
      </c>
      <c r="Z228" s="191">
        <f t="shared" si="607"/>
        <v>4</v>
      </c>
      <c r="AA228" s="191">
        <f t="shared" si="607"/>
        <v>4</v>
      </c>
      <c r="AB228" s="191">
        <f t="shared" si="607"/>
        <v>4</v>
      </c>
      <c r="AC228" s="191">
        <f t="shared" si="607"/>
        <v>5</v>
      </c>
      <c r="AD228" s="191">
        <f t="shared" si="607"/>
        <v>5</v>
      </c>
      <c r="AE228" s="191">
        <f t="shared" si="607"/>
        <v>5</v>
      </c>
      <c r="AF228" s="191">
        <f t="shared" si="607"/>
        <v>5</v>
      </c>
      <c r="AG228" s="191">
        <f t="shared" si="607"/>
        <v>5</v>
      </c>
      <c r="AH228" s="191">
        <f t="shared" si="607"/>
        <v>5</v>
      </c>
      <c r="AI228" s="191">
        <f t="shared" si="607"/>
        <v>5</v>
      </c>
      <c r="AJ228" s="191">
        <f t="shared" si="607"/>
        <v>5</v>
      </c>
      <c r="AK228" s="191">
        <f t="shared" si="607"/>
        <v>5</v>
      </c>
      <c r="AL228" s="191">
        <f t="shared" si="607"/>
        <v>5</v>
      </c>
      <c r="AM228" s="191">
        <f t="shared" si="607"/>
        <v>6</v>
      </c>
      <c r="AN228" s="191">
        <f t="shared" si="607"/>
        <v>6</v>
      </c>
      <c r="AO228" s="191">
        <f t="shared" si="607"/>
        <v>6</v>
      </c>
      <c r="AP228" s="191">
        <f t="shared" si="607"/>
        <v>6</v>
      </c>
      <c r="AQ228" s="191">
        <f t="shared" si="607"/>
        <v>6</v>
      </c>
      <c r="AR228" s="191">
        <f t="shared" si="607"/>
        <v>6</v>
      </c>
      <c r="AS228" s="191">
        <f t="shared" si="607"/>
        <v>6</v>
      </c>
      <c r="AT228" s="191">
        <f t="shared" si="607"/>
        <v>6</v>
      </c>
      <c r="AU228" s="191">
        <f t="shared" si="607"/>
        <v>6</v>
      </c>
      <c r="AV228" s="191">
        <f t="shared" si="607"/>
        <v>6</v>
      </c>
      <c r="AW228" s="191">
        <f t="shared" si="607"/>
        <v>7</v>
      </c>
      <c r="AX228" s="191">
        <f t="shared" si="607"/>
        <v>7</v>
      </c>
      <c r="AY228" s="191">
        <f t="shared" si="607"/>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8">MATCH(K$232,$D$228:$J$228,$C229)</f>
        <v>#N/A</v>
      </c>
      <c r="M229" s="185" t="e">
        <f t="shared" si="608"/>
        <v>#N/A</v>
      </c>
      <c r="N229" s="185">
        <f t="shared" si="608"/>
        <v>2</v>
      </c>
      <c r="O229" s="185" t="e">
        <f t="shared" si="608"/>
        <v>#N/A</v>
      </c>
      <c r="P229" s="185">
        <f t="shared" si="608"/>
        <v>3</v>
      </c>
      <c r="Q229" s="185" t="e">
        <f t="shared" si="608"/>
        <v>#N/A</v>
      </c>
      <c r="R229" s="185" t="e">
        <f t="shared" si="608"/>
        <v>#N/A</v>
      </c>
      <c r="S229" s="185">
        <f t="shared" si="608"/>
        <v>4</v>
      </c>
      <c r="T229" s="185" t="e">
        <f t="shared" si="608"/>
        <v>#N/A</v>
      </c>
      <c r="U229" s="185" t="e">
        <f t="shared" si="608"/>
        <v>#N/A</v>
      </c>
      <c r="V229" s="185" t="e">
        <f t="shared" si="608"/>
        <v>#N/A</v>
      </c>
      <c r="W229" s="185" t="e">
        <f t="shared" si="608"/>
        <v>#N/A</v>
      </c>
      <c r="X229" s="185" t="e">
        <f t="shared" si="608"/>
        <v>#N/A</v>
      </c>
      <c r="Y229" s="185" t="e">
        <f t="shared" si="608"/>
        <v>#N/A</v>
      </c>
      <c r="Z229" s="185" t="e">
        <f t="shared" si="608"/>
        <v>#N/A</v>
      </c>
      <c r="AA229" s="185" t="e">
        <f t="shared" si="608"/>
        <v>#N/A</v>
      </c>
      <c r="AB229" s="185" t="e">
        <f t="shared" si="608"/>
        <v>#N/A</v>
      </c>
      <c r="AC229" s="185">
        <f t="shared" si="608"/>
        <v>5</v>
      </c>
      <c r="AD229" s="185" t="e">
        <f t="shared" si="608"/>
        <v>#N/A</v>
      </c>
      <c r="AE229" s="185" t="e">
        <f t="shared" si="608"/>
        <v>#N/A</v>
      </c>
      <c r="AF229" s="185" t="e">
        <f t="shared" si="608"/>
        <v>#N/A</v>
      </c>
      <c r="AG229" s="185" t="e">
        <f t="shared" si="608"/>
        <v>#N/A</v>
      </c>
      <c r="AH229" s="185" t="e">
        <f t="shared" si="608"/>
        <v>#N/A</v>
      </c>
      <c r="AI229" s="185" t="e">
        <f t="shared" si="608"/>
        <v>#N/A</v>
      </c>
      <c r="AJ229" s="185" t="e">
        <f t="shared" si="608"/>
        <v>#N/A</v>
      </c>
      <c r="AK229" s="185" t="e">
        <f t="shared" si="608"/>
        <v>#N/A</v>
      </c>
      <c r="AL229" s="185" t="e">
        <f t="shared" si="608"/>
        <v>#N/A</v>
      </c>
      <c r="AM229" s="185">
        <f t="shared" si="608"/>
        <v>6</v>
      </c>
      <c r="AN229" s="185" t="e">
        <f t="shared" si="608"/>
        <v>#N/A</v>
      </c>
      <c r="AO229" s="185" t="e">
        <f t="shared" si="608"/>
        <v>#N/A</v>
      </c>
      <c r="AP229" s="185" t="e">
        <f t="shared" si="608"/>
        <v>#N/A</v>
      </c>
      <c r="AQ229" s="185" t="e">
        <f t="shared" si="608"/>
        <v>#N/A</v>
      </c>
      <c r="AR229" s="185" t="e">
        <f t="shared" si="608"/>
        <v>#N/A</v>
      </c>
      <c r="AS229" s="185" t="e">
        <f t="shared" si="608"/>
        <v>#N/A</v>
      </c>
      <c r="AT229" s="185" t="e">
        <f t="shared" si="608"/>
        <v>#N/A</v>
      </c>
      <c r="AU229" s="185" t="e">
        <f t="shared" si="608"/>
        <v>#N/A</v>
      </c>
      <c r="AV229" s="185" t="e">
        <f t="shared" si="608"/>
        <v>#N/A</v>
      </c>
      <c r="AW229" s="185">
        <f t="shared" si="608"/>
        <v>7</v>
      </c>
      <c r="AX229" s="185" t="e">
        <f t="shared" si="608"/>
        <v>#N/A</v>
      </c>
      <c r="AY229" s="185" t="e">
        <f t="shared" si="608"/>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9">MATCH(K$232,$D$229:$J$229,$C230)</f>
        <v>6</v>
      </c>
      <c r="M230" s="185">
        <f t="shared" si="609"/>
        <v>6</v>
      </c>
      <c r="N230" s="185">
        <f t="shared" si="609"/>
        <v>6</v>
      </c>
      <c r="O230" s="185">
        <f t="shared" si="609"/>
        <v>5</v>
      </c>
      <c r="P230" s="185">
        <f t="shared" si="609"/>
        <v>5</v>
      </c>
      <c r="Q230" s="185">
        <f t="shared" si="609"/>
        <v>4</v>
      </c>
      <c r="R230" s="185">
        <f t="shared" si="609"/>
        <v>4</v>
      </c>
      <c r="S230" s="185">
        <f t="shared" si="609"/>
        <v>4</v>
      </c>
      <c r="T230" s="185">
        <f t="shared" si="609"/>
        <v>3</v>
      </c>
      <c r="U230" s="185">
        <f t="shared" si="609"/>
        <v>3</v>
      </c>
      <c r="V230" s="185">
        <f t="shared" si="609"/>
        <v>3</v>
      </c>
      <c r="W230" s="185">
        <f t="shared" si="609"/>
        <v>3</v>
      </c>
      <c r="X230" s="185">
        <f t="shared" si="609"/>
        <v>3</v>
      </c>
      <c r="Y230" s="185">
        <f t="shared" si="609"/>
        <v>3</v>
      </c>
      <c r="Z230" s="185">
        <f t="shared" si="609"/>
        <v>3</v>
      </c>
      <c r="AA230" s="185">
        <f t="shared" si="609"/>
        <v>3</v>
      </c>
      <c r="AB230" s="185">
        <f t="shared" si="609"/>
        <v>3</v>
      </c>
      <c r="AC230" s="185">
        <f t="shared" si="609"/>
        <v>3</v>
      </c>
      <c r="AD230" s="185">
        <f t="shared" si="609"/>
        <v>2</v>
      </c>
      <c r="AE230" s="185">
        <f t="shared" si="609"/>
        <v>2</v>
      </c>
      <c r="AF230" s="185">
        <f t="shared" si="609"/>
        <v>2</v>
      </c>
      <c r="AG230" s="185">
        <f t="shared" si="609"/>
        <v>2</v>
      </c>
      <c r="AH230" s="185">
        <f t="shared" si="609"/>
        <v>2</v>
      </c>
      <c r="AI230" s="185">
        <f t="shared" si="609"/>
        <v>2</v>
      </c>
      <c r="AJ230" s="185">
        <f t="shared" si="609"/>
        <v>2</v>
      </c>
      <c r="AK230" s="185">
        <f t="shared" si="609"/>
        <v>2</v>
      </c>
      <c r="AL230" s="185">
        <f t="shared" si="609"/>
        <v>2</v>
      </c>
      <c r="AM230" s="185">
        <f t="shared" si="609"/>
        <v>2</v>
      </c>
      <c r="AN230" s="185">
        <f t="shared" si="609"/>
        <v>1</v>
      </c>
      <c r="AO230" s="185">
        <f t="shared" si="609"/>
        <v>1</v>
      </c>
      <c r="AP230" s="185">
        <f t="shared" si="609"/>
        <v>1</v>
      </c>
      <c r="AQ230" s="185">
        <f t="shared" si="609"/>
        <v>1</v>
      </c>
      <c r="AR230" s="185">
        <f t="shared" si="609"/>
        <v>1</v>
      </c>
      <c r="AS230" s="185">
        <f t="shared" si="609"/>
        <v>1</v>
      </c>
      <c r="AT230" s="185">
        <f t="shared" si="609"/>
        <v>1</v>
      </c>
      <c r="AU230" s="185">
        <f t="shared" si="609"/>
        <v>1</v>
      </c>
      <c r="AV230" s="185">
        <f t="shared" si="609"/>
        <v>1</v>
      </c>
      <c r="AW230" s="185">
        <f t="shared" si="609"/>
        <v>1</v>
      </c>
      <c r="AX230" s="185" t="e">
        <f t="shared" si="609"/>
        <v>#N/A</v>
      </c>
      <c r="AY230" s="185" t="e">
        <f t="shared" si="609"/>
        <v>#N/A</v>
      </c>
    </row>
    <row r="231" spans="1:58" s="117" customFormat="1">
      <c r="A231" s="116" t="s">
        <v>16</v>
      </c>
      <c r="B231" s="117" t="s">
        <v>394</v>
      </c>
      <c r="K231" s="189">
        <f>IF(ISNA(K228),-1,IF(ISNA(K230),99,IF(ISNA(K229),K228,0)))</f>
        <v>0</v>
      </c>
      <c r="L231" s="189">
        <f>IF(ISNA(L228),-1,IF(ISNA(L230),99,IF(ISNA(L229),L228,0)))</f>
        <v>1</v>
      </c>
      <c r="M231" s="189">
        <f t="shared" ref="M231:AY231" si="610">IF(ISNA(M228),-1,IF(ISNA(M230),99,IF(ISNA(M229),M228,0)))</f>
        <v>1</v>
      </c>
      <c r="N231" s="189">
        <f t="shared" si="610"/>
        <v>0</v>
      </c>
      <c r="O231" s="189">
        <f t="shared" si="610"/>
        <v>2</v>
      </c>
      <c r="P231" s="189">
        <f t="shared" si="610"/>
        <v>0</v>
      </c>
      <c r="Q231" s="189">
        <f t="shared" si="610"/>
        <v>3</v>
      </c>
      <c r="R231" s="189">
        <f t="shared" si="610"/>
        <v>3</v>
      </c>
      <c r="S231" s="189">
        <f t="shared" si="610"/>
        <v>0</v>
      </c>
      <c r="T231" s="189">
        <f t="shared" si="610"/>
        <v>4</v>
      </c>
      <c r="U231" s="189">
        <f t="shared" si="610"/>
        <v>4</v>
      </c>
      <c r="V231" s="189">
        <f t="shared" si="610"/>
        <v>4</v>
      </c>
      <c r="W231" s="189">
        <f t="shared" si="610"/>
        <v>4</v>
      </c>
      <c r="X231" s="189">
        <f t="shared" si="610"/>
        <v>4</v>
      </c>
      <c r="Y231" s="189">
        <f t="shared" si="610"/>
        <v>4</v>
      </c>
      <c r="Z231" s="189">
        <f t="shared" si="610"/>
        <v>4</v>
      </c>
      <c r="AA231" s="189">
        <f t="shared" si="610"/>
        <v>4</v>
      </c>
      <c r="AB231" s="189">
        <f t="shared" si="610"/>
        <v>4</v>
      </c>
      <c r="AC231" s="189">
        <f t="shared" si="610"/>
        <v>0</v>
      </c>
      <c r="AD231" s="189">
        <f t="shared" si="610"/>
        <v>5</v>
      </c>
      <c r="AE231" s="189">
        <f t="shared" si="610"/>
        <v>5</v>
      </c>
      <c r="AF231" s="189">
        <f t="shared" si="610"/>
        <v>5</v>
      </c>
      <c r="AG231" s="189">
        <f t="shared" si="610"/>
        <v>5</v>
      </c>
      <c r="AH231" s="189">
        <f t="shared" si="610"/>
        <v>5</v>
      </c>
      <c r="AI231" s="189">
        <f t="shared" si="610"/>
        <v>5</v>
      </c>
      <c r="AJ231" s="189">
        <f t="shared" si="610"/>
        <v>5</v>
      </c>
      <c r="AK231" s="189">
        <f t="shared" si="610"/>
        <v>5</v>
      </c>
      <c r="AL231" s="189">
        <f t="shared" si="610"/>
        <v>5</v>
      </c>
      <c r="AM231" s="189">
        <f t="shared" si="610"/>
        <v>0</v>
      </c>
      <c r="AN231" s="189">
        <f t="shared" si="610"/>
        <v>6</v>
      </c>
      <c r="AO231" s="189">
        <f t="shared" si="610"/>
        <v>6</v>
      </c>
      <c r="AP231" s="189">
        <f t="shared" si="610"/>
        <v>6</v>
      </c>
      <c r="AQ231" s="189">
        <f t="shared" si="610"/>
        <v>6</v>
      </c>
      <c r="AR231" s="189">
        <f t="shared" si="610"/>
        <v>6</v>
      </c>
      <c r="AS231" s="189">
        <f t="shared" si="610"/>
        <v>6</v>
      </c>
      <c r="AT231" s="189">
        <f t="shared" si="610"/>
        <v>6</v>
      </c>
      <c r="AU231" s="189">
        <f t="shared" si="610"/>
        <v>6</v>
      </c>
      <c r="AV231" s="189">
        <f t="shared" si="610"/>
        <v>6</v>
      </c>
      <c r="AW231" s="189">
        <f t="shared" si="610"/>
        <v>0</v>
      </c>
      <c r="AX231" s="189">
        <f t="shared" si="610"/>
        <v>99</v>
      </c>
      <c r="AY231" s="189">
        <f t="shared" si="610"/>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1">1+K232</f>
        <v>2014</v>
      </c>
      <c r="M232" s="18">
        <f>1+L232</f>
        <v>2015</v>
      </c>
      <c r="N232" s="18">
        <f t="shared" si="611"/>
        <v>2016</v>
      </c>
      <c r="O232" s="18">
        <f t="shared" si="611"/>
        <v>2017</v>
      </c>
      <c r="P232" s="18">
        <f t="shared" si="611"/>
        <v>2018</v>
      </c>
      <c r="Q232" s="18">
        <f t="shared" si="611"/>
        <v>2019</v>
      </c>
      <c r="R232" s="18">
        <f t="shared" si="611"/>
        <v>2020</v>
      </c>
      <c r="S232" s="18">
        <f t="shared" si="611"/>
        <v>2021</v>
      </c>
      <c r="T232" s="18">
        <f t="shared" si="611"/>
        <v>2022</v>
      </c>
      <c r="U232" s="18">
        <f t="shared" si="611"/>
        <v>2023</v>
      </c>
      <c r="V232" s="18">
        <f t="shared" si="611"/>
        <v>2024</v>
      </c>
      <c r="W232" s="18">
        <f t="shared" si="611"/>
        <v>2025</v>
      </c>
      <c r="X232" s="18">
        <f t="shared" si="611"/>
        <v>2026</v>
      </c>
      <c r="Y232" s="18">
        <f t="shared" si="611"/>
        <v>2027</v>
      </c>
      <c r="Z232" s="18">
        <f t="shared" si="611"/>
        <v>2028</v>
      </c>
      <c r="AA232" s="18">
        <f t="shared" si="611"/>
        <v>2029</v>
      </c>
      <c r="AB232" s="18">
        <f t="shared" si="611"/>
        <v>2030</v>
      </c>
      <c r="AC232" s="18">
        <f t="shared" si="611"/>
        <v>2031</v>
      </c>
      <c r="AD232" s="18">
        <f t="shared" si="611"/>
        <v>2032</v>
      </c>
      <c r="AE232" s="18">
        <f t="shared" si="611"/>
        <v>2033</v>
      </c>
      <c r="AF232" s="18">
        <f t="shared" si="611"/>
        <v>2034</v>
      </c>
      <c r="AG232" s="18">
        <f t="shared" si="611"/>
        <v>2035</v>
      </c>
      <c r="AH232" s="18">
        <f t="shared" si="611"/>
        <v>2036</v>
      </c>
      <c r="AI232" s="18">
        <f t="shared" si="611"/>
        <v>2037</v>
      </c>
      <c r="AJ232" s="18">
        <f t="shared" si="611"/>
        <v>2038</v>
      </c>
      <c r="AK232" s="18">
        <f t="shared" si="611"/>
        <v>2039</v>
      </c>
      <c r="AL232" s="18">
        <f t="shared" si="611"/>
        <v>2040</v>
      </c>
      <c r="AM232" s="18">
        <f t="shared" si="611"/>
        <v>2041</v>
      </c>
      <c r="AN232" s="18">
        <f t="shared" si="611"/>
        <v>2042</v>
      </c>
      <c r="AO232" s="18">
        <f t="shared" si="611"/>
        <v>2043</v>
      </c>
      <c r="AP232" s="18">
        <f t="shared" si="611"/>
        <v>2044</v>
      </c>
      <c r="AQ232" s="18">
        <f t="shared" si="611"/>
        <v>2045</v>
      </c>
      <c r="AR232" s="18">
        <f t="shared" si="611"/>
        <v>2046</v>
      </c>
      <c r="AS232" s="18">
        <f t="shared" si="611"/>
        <v>2047</v>
      </c>
      <c r="AT232" s="18">
        <f t="shared" si="611"/>
        <v>2048</v>
      </c>
      <c r="AU232" s="18">
        <f t="shared" si="611"/>
        <v>2049</v>
      </c>
      <c r="AV232" s="18">
        <f t="shared" si="611"/>
        <v>2050</v>
      </c>
      <c r="AW232" s="18">
        <v>2060</v>
      </c>
      <c r="AX232" s="18">
        <v>2070</v>
      </c>
      <c r="AZ232" s="18"/>
      <c r="BA232" s="18"/>
      <c r="BB232" s="18"/>
      <c r="BC232" s="18"/>
      <c r="BD232" s="18"/>
      <c r="BE232" s="18"/>
    </row>
    <row r="233" spans="1:58">
      <c r="A233" s="185" t="s">
        <v>16</v>
      </c>
      <c r="B233" s="22" t="str">
        <f t="shared" ref="B233:B238" si="612">IF(A233="*","","COM_PROJ")</f>
        <v/>
      </c>
      <c r="C233" s="23" t="str">
        <f t="shared" ref="C233:C238" si="613">IF($A233="*","","-")</f>
        <v/>
      </c>
      <c r="E233" s="23" t="str">
        <f t="shared" ref="E233:H238" si="614">IF($A233="*","","-")</f>
        <v/>
      </c>
      <c r="F233" s="23"/>
      <c r="G233" s="23" t="str">
        <f t="shared" si="614"/>
        <v/>
      </c>
      <c r="H233" s="23" t="str">
        <f t="shared" si="614"/>
        <v/>
      </c>
      <c r="I233" s="57" t="str">
        <f t="shared" ref="I233:I240" si="615">B161</f>
        <v>TPPRCAR</v>
      </c>
      <c r="J233" s="186">
        <f t="shared" ref="J233:J240" si="616">E161</f>
        <v>107.68300466285092</v>
      </c>
      <c r="K233" s="186" cm="1">
        <f t="array" ref="K233">IF(L$231=-1,L233,IF(L$231=99,J233,IF(L$231=0,INDEX($E161:$M161,0,L$229),(INDEX($E161:$M161,0,L$231+1)-INDEX($E161:$M161,0,L$231))/(INDEX($E$160:$M$160,0,L$231+1)-INDEX($E$160:$M$160,0,L$231))+J233)))</f>
        <v>109.14967484594732</v>
      </c>
      <c r="L233" s="186" cm="1">
        <f t="array" ref="L233">IF(M$231=-1,M233,IF(M$231=99,K233,IF(M$231=0,INDEX($E161:$M161,0,M$229),(INDEX($E161:$M161,0,M$231+1)-INDEX($E161:$M161,0,M$231))/(INDEX($E$160:$M$160,0,M$231+1)-INDEX($E$160:$M$160,0,M$231))+K233)))</f>
        <v>110.61634502904371</v>
      </c>
      <c r="M233" s="186" cm="1">
        <f t="array" ref="M233">IF(N$231=-1,N233,IF(N$231=99,L233,IF(N$231=0,INDEX($E161:$M161,0,N$229),(INDEX($E161:$M161,0,N$231+1)-INDEX($E161:$M161,0,N$231))/(INDEX($E$160:$M$160,0,N$231+1)-INDEX($E$160:$M$160,0,N$231))+L233)))</f>
        <v>112.08301521214011</v>
      </c>
      <c r="N233" s="186" cm="1">
        <f t="array" ref="N233">IF(O$231=-1,O233,IF(O$231=99,M233,IF(O$231=0,INDEX($E161:$M161,0,O$229),(INDEX($E161:$M161,0,O$231+1)-INDEX($E161:$M161,0,O$231))/(INDEX($E$160:$M$160,0,O$231+1)-INDEX($E$160:$M$160,0,O$231))+M233)))</f>
        <v>113.10554117062595</v>
      </c>
      <c r="O233" s="186" cm="1">
        <f t="array" ref="O233">IF(P$231=-1,P233,IF(P$231=99,N233,IF(P$231=0,INDEX($E161:$M161,0,P$229),(INDEX($E161:$M161,0,P$231+1)-INDEX($E161:$M161,0,P$231))/(INDEX($E$160:$M$160,0,P$231+1)-INDEX($E$160:$M$160,0,P$231))+N233)))</f>
        <v>114.1280671291118</v>
      </c>
      <c r="P233" s="186" cm="1">
        <f t="array" ref="P233">IF(Q$231=-1,Q233,IF(Q$231=99,O233,IF(Q$231=0,INDEX($E161:$M161,0,Q$229),(INDEX($E161:$M161,0,Q$231+1)-INDEX($E161:$M161,0,Q$231))/(INDEX($E$160:$M$160,0,Q$231+1)-INDEX($E$160:$M$160,0,Q$231))+O233)))</f>
        <v>116.96808494584863</v>
      </c>
      <c r="Q233" s="186" cm="1">
        <f t="array" ref="Q233">IF(R$231=-1,R233,IF(R$231=99,P233,IF(R$231=0,INDEX($E161:$M161,0,R$229),(INDEX($E161:$M161,0,R$231+1)-INDEX($E161:$M161,0,R$231))/(INDEX($E$160:$M$160,0,R$231+1)-INDEX($E$160:$M$160,0,R$231))+P233)))</f>
        <v>119.80810276258546</v>
      </c>
      <c r="R233" s="186" cm="1">
        <f t="array" ref="R233">IF(S$231=-1,S233,IF(S$231=99,Q233,IF(S$231=0,INDEX($E161:$M161,0,S$229),(INDEX($E161:$M161,0,S$231+1)-INDEX($E161:$M161,0,S$231))/(INDEX($E$160:$M$160,0,S$231+1)-INDEX($E$160:$M$160,0,S$231))+Q233)))</f>
        <v>119.80810276258545</v>
      </c>
      <c r="S233" s="186" cm="1">
        <f t="array" ref="S233">IF(T$231=-1,T233,IF(T$231=99,R233,IF(T$231=0,INDEX($E161:$M161,0,T$229),(INDEX($E161:$M161,0,T$231+1)-INDEX($E161:$M161,0,T$231))/(INDEX($E$160:$M$160,0,T$231+1)-INDEX($E$160:$M$160,0,T$231))+R233)))</f>
        <v>116.60891421435548</v>
      </c>
      <c r="T233" s="186" cm="1">
        <f t="array" ref="T233">IF(U$231=-1,U233,IF(U$231=99,S233,IF(U$231=0,INDEX($E161:$M161,0,U$229),(INDEX($E161:$M161,0,U$231+1)-INDEX($E161:$M161,0,U$231))/(INDEX($E$160:$M$160,0,U$231+1)-INDEX($E$160:$M$160,0,U$231))+S233)))</f>
        <v>113.40972566612551</v>
      </c>
      <c r="U233" s="186" cm="1">
        <f t="array" ref="U233">IF(V$231=-1,V233,IF(V$231=99,T233,IF(V$231=0,INDEX($E161:$M161,0,V$229),(INDEX($E161:$M161,0,V$231+1)-INDEX($E161:$M161,0,V$231))/(INDEX($E$160:$M$160,0,V$231+1)-INDEX($E$160:$M$160,0,V$231))+T233)))</f>
        <v>110.21053711789554</v>
      </c>
      <c r="V233" s="186" cm="1">
        <f t="array" ref="V233">IF(W$231=-1,W233,IF(W$231=99,U233,IF(W$231=0,INDEX($E161:$M161,0,W$229),(INDEX($E161:$M161,0,W$231+1)-INDEX($E161:$M161,0,W$231))/(INDEX($E$160:$M$160,0,W$231+1)-INDEX($E$160:$M$160,0,W$231))+U233)))</f>
        <v>107.01134856966557</v>
      </c>
      <c r="W233" s="186" cm="1">
        <f t="array" ref="W233">IF(X$231=-1,X233,IF(X$231=99,V233,IF(X$231=0,INDEX($E161:$M161,0,X$229),(INDEX($E161:$M161,0,X$231+1)-INDEX($E161:$M161,0,X$231))/(INDEX($E$160:$M$160,0,X$231+1)-INDEX($E$160:$M$160,0,X$231))+V233)))</f>
        <v>103.8121600214356</v>
      </c>
      <c r="X233" s="186" cm="1">
        <f t="array" ref="X233">IF(Y$231=-1,Y233,IF(Y$231=99,W233,IF(Y$231=0,INDEX($E161:$M161,0,Y$229),(INDEX($E161:$M161,0,Y$231+1)-INDEX($E161:$M161,0,Y$231))/(INDEX($E$160:$M$160,0,Y$231+1)-INDEX($E$160:$M$160,0,Y$231))+W233)))</f>
        <v>100.61297147320563</v>
      </c>
      <c r="Y233" s="186" cm="1">
        <f t="array" ref="Y233">IF(Z$231=-1,Z233,IF(Z$231=99,X233,IF(Z$231=0,INDEX($E161:$M161,0,Z$229),(INDEX($E161:$M161,0,Z$231+1)-INDEX($E161:$M161,0,Z$231))/(INDEX($E$160:$M$160,0,Z$231+1)-INDEX($E$160:$M$160,0,Z$231))+X233)))</f>
        <v>97.413782924975663</v>
      </c>
      <c r="Z233" s="186" cm="1">
        <f t="array" ref="Z233">IF(AA$231=-1,AA233,IF(AA$231=99,Y233,IF(AA$231=0,INDEX($E161:$M161,0,AA$229),(INDEX($E161:$M161,0,AA$231+1)-INDEX($E161:$M161,0,AA$231))/(INDEX($E$160:$M$160,0,AA$231+1)-INDEX($E$160:$M$160,0,AA$231))+Y233)))</f>
        <v>94.214594376745694</v>
      </c>
      <c r="AA233" s="186" cm="1">
        <f t="array" ref="AA233">IF(AB$231=-1,AB233,IF(AB$231=99,Z233,IF(AB$231=0,INDEX($E161:$M161,0,AB$229),(INDEX($E161:$M161,0,AB$231+1)-INDEX($E161:$M161,0,AB$231))/(INDEX($E$160:$M$160,0,AB$231+1)-INDEX($E$160:$M$160,0,AB$231))+Z233)))</f>
        <v>91.015405828515725</v>
      </c>
      <c r="AB233" s="186" cm="1">
        <f t="array" ref="AB233">IF(AC$231=-1,AC233,IF(AC$231=99,AA233,IF(AC$231=0,INDEX($E161:$M161,0,AC$229),(INDEX($E161:$M161,0,AC$231+1)-INDEX($E161:$M161,0,AC$231))/(INDEX($E$160:$M$160,0,AC$231+1)-INDEX($E$160:$M$160,0,AC$231))+AA233)))</f>
        <v>116.60891421435548</v>
      </c>
      <c r="AC233" s="186" cm="1">
        <f t="array" ref="AC233">IF(AD$231=-1,AD233,IF(AD$231=99,AB233,IF(AD$231=0,INDEX($E161:$M161,0,AD$229),(INDEX($E161:$M161,0,AD$231+1)-INDEX($E161:$M161,0,AD$231))/(INDEX($E$160:$M$160,0,AD$231+1)-INDEX($E$160:$M$160,0,AD$231))+AB233)))</f>
        <v>112.14292725889912</v>
      </c>
      <c r="AD233" s="186" cm="1">
        <f t="array" ref="AD233">IF(AE$231=-1,AE233,IF(AE$231=99,AC233,IF(AE$231=0,INDEX($E161:$M161,0,AE$229),(INDEX($E161:$M161,0,AE$231+1)-INDEX($E161:$M161,0,AE$231))/(INDEX($E$160:$M$160,0,AE$231+1)-INDEX($E$160:$M$160,0,AE$231))+AC233)))</f>
        <v>107.67694030344276</v>
      </c>
      <c r="AE233" s="186" cm="1">
        <f t="array" ref="AE233">IF(AF$231=-1,AF233,IF(AF$231=99,AD233,IF(AF$231=0,INDEX($E161:$M161,0,AF$229),(INDEX($E161:$M161,0,AF$231+1)-INDEX($E161:$M161,0,AF$231))/(INDEX($E$160:$M$160,0,AF$231+1)-INDEX($E$160:$M$160,0,AF$231))+AD233)))</f>
        <v>103.2109533479864</v>
      </c>
      <c r="AF233" s="186" cm="1">
        <f t="array" ref="AF233">IF(AG$231=-1,AG233,IF(AG$231=99,AE233,IF(AG$231=0,INDEX($E161:$M161,0,AG$229),(INDEX($E161:$M161,0,AG$231+1)-INDEX($E161:$M161,0,AG$231))/(INDEX($E$160:$M$160,0,AG$231+1)-INDEX($E$160:$M$160,0,AG$231))+AE233)))</f>
        <v>98.744966392530046</v>
      </c>
      <c r="AG233" s="186" cm="1">
        <f t="array" ref="AG233">IF(AH$231=-1,AH233,IF(AH$231=99,AF233,IF(AH$231=0,INDEX($E161:$M161,0,AH$229),(INDEX($E161:$M161,0,AH$231+1)-INDEX($E161:$M161,0,AH$231))/(INDEX($E$160:$M$160,0,AH$231+1)-INDEX($E$160:$M$160,0,AH$231))+AF233)))</f>
        <v>94.278979437073687</v>
      </c>
      <c r="AH233" s="186" cm="1">
        <f t="array" ref="AH233">IF(AI$231=-1,AI233,IF(AI$231=99,AG233,IF(AI$231=0,INDEX($E161:$M161,0,AI$229),(INDEX($E161:$M161,0,AI$231+1)-INDEX($E161:$M161,0,AI$231))/(INDEX($E$160:$M$160,0,AI$231+1)-INDEX($E$160:$M$160,0,AI$231))+AG233)))</f>
        <v>89.812992481617329</v>
      </c>
      <c r="AI233" s="186" cm="1">
        <f t="array" ref="AI233">IF(AJ$231=-1,AJ233,IF(AJ$231=99,AH233,IF(AJ$231=0,INDEX($E161:$M161,0,AJ$229),(INDEX($E161:$M161,0,AJ$231+1)-INDEX($E161:$M161,0,AJ$231))/(INDEX($E$160:$M$160,0,AJ$231+1)-INDEX($E$160:$M$160,0,AJ$231))+AH233)))</f>
        <v>85.34700552616097</v>
      </c>
      <c r="AJ233" s="186" cm="1">
        <f t="array" ref="AJ233">IF(AK$231=-1,AK233,IF(AK$231=99,AI233,IF(AK$231=0,INDEX($E161:$M161,0,AK$229),(INDEX($E161:$M161,0,AK$231+1)-INDEX($E161:$M161,0,AK$231))/(INDEX($E$160:$M$160,0,AK$231+1)-INDEX($E$160:$M$160,0,AK$231))+AI233)))</f>
        <v>80.881018570704612</v>
      </c>
      <c r="AK233" s="186" cm="1">
        <f t="array" ref="AK233">IF(AL$231=-1,AL233,IF(AL$231=99,AJ233,IF(AL$231=0,INDEX($E161:$M161,0,AL$229),(INDEX($E161:$M161,0,AL$231+1)-INDEX($E161:$M161,0,AL$231))/(INDEX($E$160:$M$160,0,AL$231+1)-INDEX($E$160:$M$160,0,AL$231))+AJ233)))</f>
        <v>76.415031615248253</v>
      </c>
      <c r="AL233" s="186" cm="1">
        <f t="array" ref="AL233">IF(AM$231=-1,AM233,IF(AM$231=99,AK233,IF(AM$231=0,INDEX($E161:$M161,0,AM$229),(INDEX($E161:$M161,0,AM$231+1)-INDEX($E161:$M161,0,AM$231))/(INDEX($E$160:$M$160,0,AM$231+1)-INDEX($E$160:$M$160,0,AM$231))+AK233)))</f>
        <v>112.14292725889912</v>
      </c>
      <c r="AM233" s="186" cm="1">
        <f t="array" ref="AM233">IF(AN$231=-1,AN233,IF(AN$231=99,AL233,IF(AN$231=0,INDEX($E161:$M161,0,AN$229),(INDEX($E161:$M161,0,AN$231+1)-INDEX($E161:$M161,0,AN$231))/(INDEX($E$160:$M$160,0,AN$231+1)-INDEX($E$160:$M$160,0,AN$231))+AL233)))</f>
        <v>113.41955920374983</v>
      </c>
      <c r="AN233" s="186" cm="1">
        <f t="array" ref="AN233">IF(AO$231=-1,AO233,IF(AO$231=99,AM233,IF(AO$231=0,INDEX($E161:$M161,0,AO$229),(INDEX($E161:$M161,0,AO$231+1)-INDEX($E161:$M161,0,AO$231))/(INDEX($E$160:$M$160,0,AO$231+1)-INDEX($E$160:$M$160,0,AO$231))+AM233)))</f>
        <v>114.69619114860053</v>
      </c>
      <c r="AO233" s="186" cm="1">
        <f t="array" ref="AO233">IF(AP$231=-1,AP233,IF(AP$231=99,AN233,IF(AP$231=0,INDEX($E161:$M161,0,AP$229),(INDEX($E161:$M161,0,AP$231+1)-INDEX($E161:$M161,0,AP$231))/(INDEX($E$160:$M$160,0,AP$231+1)-INDEX($E$160:$M$160,0,AP$231))+AN233)))</f>
        <v>115.97282309345124</v>
      </c>
      <c r="AP233" s="186" cm="1">
        <f t="array" ref="AP233">IF(AQ$231=-1,AQ233,IF(AQ$231=99,AO233,IF(AQ$231=0,INDEX($E161:$M161,0,AQ$229),(INDEX($E161:$M161,0,AQ$231+1)-INDEX($E161:$M161,0,AQ$231))/(INDEX($E$160:$M$160,0,AQ$231+1)-INDEX($E$160:$M$160,0,AQ$231))+AO233)))</f>
        <v>117.24945503830195</v>
      </c>
      <c r="AQ233" s="186" cm="1">
        <f t="array" ref="AQ233">IF(AR$231=-1,AR233,IF(AR$231=99,AP233,IF(AR$231=0,INDEX($E161:$M161,0,AR$229),(INDEX($E161:$M161,0,AR$231+1)-INDEX($E161:$M161,0,AR$231))/(INDEX($E$160:$M$160,0,AR$231+1)-INDEX($E$160:$M$160,0,AR$231))+AP233)))</f>
        <v>118.52608698315265</v>
      </c>
      <c r="AR233" s="186" cm="1">
        <f t="array" ref="AR233">IF(AS$231=-1,AS233,IF(AS$231=99,AQ233,IF(AS$231=0,INDEX($E161:$M161,0,AS$229),(INDEX($E161:$M161,0,AS$231+1)-INDEX($E161:$M161,0,AS$231))/(INDEX($E$160:$M$160,0,AS$231+1)-INDEX($E$160:$M$160,0,AS$231))+AQ233)))</f>
        <v>119.80271892800336</v>
      </c>
      <c r="AS233" s="186" cm="1">
        <f t="array" ref="AS233">IF(AT$231=-1,AT233,IF(AT$231=99,AR233,IF(AT$231=0,INDEX($E161:$M161,0,AT$229),(INDEX($E161:$M161,0,AT$231+1)-INDEX($E161:$M161,0,AT$231))/(INDEX($E$160:$M$160,0,AT$231+1)-INDEX($E$160:$M$160,0,AT$231))+AR233)))</f>
        <v>121.07935087285406</v>
      </c>
      <c r="AT233" s="186" cm="1">
        <f t="array" ref="AT233">IF(AU$231=-1,AU233,IF(AU$231=99,AS233,IF(AU$231=0,INDEX($E161:$M161,0,AU$229),(INDEX($E161:$M161,0,AU$231+1)-INDEX($E161:$M161,0,AU$231))/(INDEX($E$160:$M$160,0,AU$231+1)-INDEX($E$160:$M$160,0,AU$231))+AS233)))</f>
        <v>122.35598281770477</v>
      </c>
      <c r="AU233" s="186" cm="1">
        <f t="array" ref="AU233">IF(AV$231=-1,AV233,IF(AV$231=99,AT233,IF(AV$231=0,INDEX($E161:$M161,0,AV$229),(INDEX($E161:$M161,0,AV$231+1)-INDEX($E161:$M161,0,AV$231))/(INDEX($E$160:$M$160,0,AV$231+1)-INDEX($E$160:$M$160,0,AV$231))+AT233)))</f>
        <v>123.63261476255548</v>
      </c>
      <c r="AV233" s="186" cm="1">
        <f t="array" ref="AV233">IF(AW$231=-1,AW233,IF(AW$231=99,AU233,IF(AW$231=0,INDEX($E161:$M161,0,AW$229),(INDEX($E161:$M161,0,AW$231+1)-INDEX($E161:$M161,0,AW$231))/(INDEX($E$160:$M$160,0,AW$231+1)-INDEX($E$160:$M$160,0,AW$231))+AU233)))</f>
        <v>123.63261476255548</v>
      </c>
      <c r="AW233" s="186" cm="1">
        <f t="array" ref="AW233">IF(AX$231=-1,AX233,IF(AX$231=99,AV233,IF(AX$231=0,INDEX($E161:$M161,0,AX$229),(INDEX($E161:$M161,0,AX$231+1)-INDEX($E161:$M161,0,AX$231))/(INDEX($E$160:$M$160,0,AX$231+1)-INDEX($E$160:$M$160,0,AX$231))+AV233)))</f>
        <v>123.63261476255548</v>
      </c>
      <c r="AX233" s="186" cm="1">
        <f t="array" ref="AX233">IF(AY$231=-1,AZ233,IF(AY$231=99,AW233,IF(AY$231=0,INDEX($E161:$M161,0,AY$229),(INDEX($E161:$M161,0,AY$231+1)-INDEX($E161:$M161,0,AY$231))/(INDEX($E$160:$M$160,0,AY$231+1)-INDEX($E$160:$M$160,0,AY$231))+AW233)))</f>
        <v>123.63261476255548</v>
      </c>
      <c r="AZ233" s="186"/>
      <c r="BA233" s="186"/>
      <c r="BB233" s="186"/>
      <c r="BC233" s="186"/>
      <c r="BD233" s="186"/>
      <c r="BE233" s="186"/>
    </row>
    <row r="234" spans="1:58">
      <c r="A234" s="185" t="s">
        <v>16</v>
      </c>
      <c r="B234" s="22" t="str">
        <f t="shared" si="612"/>
        <v/>
      </c>
      <c r="C234" s="23" t="str">
        <f t="shared" si="613"/>
        <v/>
      </c>
      <c r="E234" s="23" t="str">
        <f t="shared" si="614"/>
        <v/>
      </c>
      <c r="F234" s="23"/>
      <c r="G234" s="23" t="str">
        <f t="shared" si="614"/>
        <v/>
      </c>
      <c r="H234" s="23" t="str">
        <f t="shared" si="614"/>
        <v/>
      </c>
      <c r="I234" s="57" t="str">
        <f t="shared" si="615"/>
        <v>TPPRSUV</v>
      </c>
      <c r="J234" s="186">
        <f t="shared" si="616"/>
        <v>13.809527928760227</v>
      </c>
      <c r="K234" s="186" cm="1">
        <f t="array" ref="K234">IF(L$231=-1,L234,IF(L$231=99,J234,IF(L$231=0,INDEX($E162:$M162,0,L$229),(INDEX($E162:$M162,0,L$231+1)-INDEX($E162:$M162,0,L$231))/(INDEX($E$160:$M$160,0,L$231+1)-INDEX($E$160:$M$160,0,L$231))+J234)))</f>
        <v>13.997617246282186</v>
      </c>
      <c r="L234" s="186" cm="1">
        <f t="array" ref="L234">IF(M$231=-1,M234,IF(M$231=99,K234,IF(M$231=0,INDEX($E162:$M162,0,M$229),(INDEX($E162:$M162,0,M$231+1)-INDEX($E162:$M162,0,M$231))/(INDEX($E$160:$M$160,0,M$231+1)-INDEX($E$160:$M$160,0,M$231))+K234)))</f>
        <v>14.185706563804144</v>
      </c>
      <c r="M234" s="186" cm="1">
        <f t="array" ref="M234">IF(N$231=-1,N234,IF(N$231=99,L234,IF(N$231=0,INDEX($E162:$M162,0,N$229),(INDEX($E162:$M162,0,N$231+1)-INDEX($E162:$M162,0,N$231))/(INDEX($E$160:$M$160,0,N$231+1)-INDEX($E$160:$M$160,0,N$231))+L234)))</f>
        <v>14.373795881326103</v>
      </c>
      <c r="N234" s="186" cm="1">
        <f t="array" ref="N234">IF(O$231=-1,O234,IF(O$231=99,M234,IF(O$231=0,INDEX($E162:$M162,0,O$229),(INDEX($E162:$M162,0,O$231+1)-INDEX($E162:$M162,0,O$231))/(INDEX($E$160:$M$160,0,O$231+1)-INDEX($E$160:$M$160,0,O$231))+M234)))</f>
        <v>14.442837062911014</v>
      </c>
      <c r="O234" s="186" cm="1">
        <f t="array" ref="O234">IF(P$231=-1,P234,IF(P$231=99,N234,IF(P$231=0,INDEX($E162:$M162,0,P$229),(INDEX($E162:$M162,0,P$231+1)-INDEX($E162:$M162,0,P$231))/(INDEX($E$160:$M$160,0,P$231+1)-INDEX($E$160:$M$160,0,P$231))+N234)))</f>
        <v>14.511878244495927</v>
      </c>
      <c r="P234" s="186" cm="1">
        <f t="array" ref="P234">IF(Q$231=-1,Q234,IF(Q$231=99,O234,IF(Q$231=0,INDEX($E162:$M162,0,Q$229),(INDEX($E162:$M162,0,Q$231+1)-INDEX($E162:$M162,0,Q$231))/(INDEX($E$160:$M$160,0,Q$231+1)-INDEX($E$160:$M$160,0,Q$231))+O234)))</f>
        <v>14.872998815494988</v>
      </c>
      <c r="Q234" s="186" cm="1">
        <f t="array" ref="Q234">IF(R$231=-1,R234,IF(R$231=99,P234,IF(R$231=0,INDEX($E162:$M162,0,R$229),(INDEX($E162:$M162,0,R$231+1)-INDEX($E162:$M162,0,R$231))/(INDEX($E$160:$M$160,0,R$231+1)-INDEX($E$160:$M$160,0,R$231))+P234)))</f>
        <v>15.234119386494047</v>
      </c>
      <c r="R234" s="186" cm="1">
        <f t="array" ref="R234">IF(S$231=-1,S234,IF(S$231=99,Q234,IF(S$231=0,INDEX($E162:$M162,0,S$229),(INDEX($E162:$M162,0,S$231+1)-INDEX($E162:$M162,0,S$231))/(INDEX($E$160:$M$160,0,S$231+1)-INDEX($E$160:$M$160,0,S$231))+Q234)))</f>
        <v>15.234119386494047</v>
      </c>
      <c r="S234" s="186" cm="1">
        <f t="array" ref="S234">IF(T$231=-1,T234,IF(T$231=99,R234,IF(T$231=0,INDEX($E162:$M162,0,T$229),(INDEX($E162:$M162,0,T$231+1)-INDEX($E162:$M162,0,T$231))/(INDEX($E$160:$M$160,0,T$231+1)-INDEX($E$160:$M$160,0,T$231))+R234)))</f>
        <v>14.827328700723671</v>
      </c>
      <c r="T234" s="186" cm="1">
        <f t="array" ref="T234">IF(U$231=-1,U234,IF(U$231=99,S234,IF(U$231=0,INDEX($E162:$M162,0,U$229),(INDEX($E162:$M162,0,U$231+1)-INDEX($E162:$M162,0,U$231))/(INDEX($E$160:$M$160,0,U$231+1)-INDEX($E$160:$M$160,0,U$231))+S234)))</f>
        <v>14.420538014953294</v>
      </c>
      <c r="U234" s="186" cm="1">
        <f t="array" ref="U234">IF(V$231=-1,V234,IF(V$231=99,T234,IF(V$231=0,INDEX($E162:$M162,0,V$229),(INDEX($E162:$M162,0,V$231+1)-INDEX($E162:$M162,0,V$231))/(INDEX($E$160:$M$160,0,V$231+1)-INDEX($E$160:$M$160,0,V$231))+T234)))</f>
        <v>14.013747329182918</v>
      </c>
      <c r="V234" s="186" cm="1">
        <f t="array" ref="V234">IF(W$231=-1,W234,IF(W$231=99,U234,IF(W$231=0,INDEX($E162:$M162,0,W$229),(INDEX($E162:$M162,0,W$231+1)-INDEX($E162:$M162,0,W$231))/(INDEX($E$160:$M$160,0,W$231+1)-INDEX($E$160:$M$160,0,W$231))+U234)))</f>
        <v>13.606956643412541</v>
      </c>
      <c r="W234" s="186" cm="1">
        <f t="array" ref="W234">IF(X$231=-1,X234,IF(X$231=99,V234,IF(X$231=0,INDEX($E162:$M162,0,X$229),(INDEX($E162:$M162,0,X$231+1)-INDEX($E162:$M162,0,X$231))/(INDEX($E$160:$M$160,0,X$231+1)-INDEX($E$160:$M$160,0,X$231))+V234)))</f>
        <v>13.200165957642165</v>
      </c>
      <c r="X234" s="186" cm="1">
        <f t="array" ref="X234">IF(Y$231=-1,Y234,IF(Y$231=99,W234,IF(Y$231=0,INDEX($E162:$M162,0,Y$229),(INDEX($E162:$M162,0,Y$231+1)-INDEX($E162:$M162,0,Y$231))/(INDEX($E$160:$M$160,0,Y$231+1)-INDEX($E$160:$M$160,0,Y$231))+W234)))</f>
        <v>12.793375271871788</v>
      </c>
      <c r="Y234" s="186" cm="1">
        <f t="array" ref="Y234">IF(Z$231=-1,Z234,IF(Z$231=99,X234,IF(Z$231=0,INDEX($E162:$M162,0,Z$229),(INDEX($E162:$M162,0,Z$231+1)-INDEX($E162:$M162,0,Z$231))/(INDEX($E$160:$M$160,0,Z$231+1)-INDEX($E$160:$M$160,0,Z$231))+X234)))</f>
        <v>12.386584586101412</v>
      </c>
      <c r="Z234" s="186" cm="1">
        <f t="array" ref="Z234">IF(AA$231=-1,AA234,IF(AA$231=99,Y234,IF(AA$231=0,INDEX($E162:$M162,0,AA$229),(INDEX($E162:$M162,0,AA$231+1)-INDEX($E162:$M162,0,AA$231))/(INDEX($E$160:$M$160,0,AA$231+1)-INDEX($E$160:$M$160,0,AA$231))+Y234)))</f>
        <v>11.979793900331035</v>
      </c>
      <c r="AA234" s="186" cm="1">
        <f t="array" ref="AA234">IF(AB$231=-1,AB234,IF(AB$231=99,Z234,IF(AB$231=0,INDEX($E162:$M162,0,AB$229),(INDEX($E162:$M162,0,AB$231+1)-INDEX($E162:$M162,0,AB$231))/(INDEX($E$160:$M$160,0,AB$231+1)-INDEX($E$160:$M$160,0,AB$231))+Z234)))</f>
        <v>11.573003214560659</v>
      </c>
      <c r="AB234" s="186" cm="1">
        <f t="array" ref="AB234">IF(AC$231=-1,AC234,IF(AC$231=99,AA234,IF(AC$231=0,INDEX($E162:$M162,0,AC$229),(INDEX($E162:$M162,0,AC$231+1)-INDEX($E162:$M162,0,AC$231))/(INDEX($E$160:$M$160,0,AC$231+1)-INDEX($E$160:$M$160,0,AC$231))+AA234)))</f>
        <v>14.827328700723671</v>
      </c>
      <c r="AC234" s="186" cm="1">
        <f t="array" ref="AC234">IF(AD$231=-1,AD234,IF(AD$231=99,AB234,IF(AD$231=0,INDEX($E162:$M162,0,AD$229),(INDEX($E162:$M162,0,AD$231+1)-INDEX($E162:$M162,0,AD$231))/(INDEX($E$160:$M$160,0,AD$231+1)-INDEX($E$160:$M$160,0,AD$231))+AB234)))</f>
        <v>14.259459108524489</v>
      </c>
      <c r="AD234" s="186" cm="1">
        <f t="array" ref="AD234">IF(AE$231=-1,AE234,IF(AE$231=99,AC234,IF(AE$231=0,INDEX($E162:$M162,0,AE$229),(INDEX($E162:$M162,0,AE$231+1)-INDEX($E162:$M162,0,AE$231))/(INDEX($E$160:$M$160,0,AE$231+1)-INDEX($E$160:$M$160,0,AE$231))+AC234)))</f>
        <v>13.691589516325307</v>
      </c>
      <c r="AE234" s="186" cm="1">
        <f t="array" ref="AE234">IF(AF$231=-1,AF234,IF(AF$231=99,AD234,IF(AF$231=0,INDEX($E162:$M162,0,AF$229),(INDEX($E162:$M162,0,AF$231+1)-INDEX($E162:$M162,0,AF$231))/(INDEX($E$160:$M$160,0,AF$231+1)-INDEX($E$160:$M$160,0,AF$231))+AD234)))</f>
        <v>13.123719924126124</v>
      </c>
      <c r="AF234" s="186" cm="1">
        <f t="array" ref="AF234">IF(AG$231=-1,AG234,IF(AG$231=99,AE234,IF(AG$231=0,INDEX($E162:$M162,0,AG$229),(INDEX($E162:$M162,0,AG$231+1)-INDEX($E162:$M162,0,AG$231))/(INDEX($E$160:$M$160,0,AG$231+1)-INDEX($E$160:$M$160,0,AG$231))+AE234)))</f>
        <v>12.555850331926942</v>
      </c>
      <c r="AG234" s="186" cm="1">
        <f t="array" ref="AG234">IF(AH$231=-1,AH234,IF(AH$231=99,AF234,IF(AH$231=0,INDEX($E162:$M162,0,AH$229),(INDEX($E162:$M162,0,AH$231+1)-INDEX($E162:$M162,0,AH$231))/(INDEX($E$160:$M$160,0,AH$231+1)-INDEX($E$160:$M$160,0,AH$231))+AF234)))</f>
        <v>11.98798073972776</v>
      </c>
      <c r="AH234" s="186" cm="1">
        <f t="array" ref="AH234">IF(AI$231=-1,AI234,IF(AI$231=99,AG234,IF(AI$231=0,INDEX($E162:$M162,0,AI$229),(INDEX($E162:$M162,0,AI$231+1)-INDEX($E162:$M162,0,AI$231))/(INDEX($E$160:$M$160,0,AI$231+1)-INDEX($E$160:$M$160,0,AI$231))+AG234)))</f>
        <v>11.420111147528578</v>
      </c>
      <c r="AI234" s="186" cm="1">
        <f t="array" ref="AI234">IF(AJ$231=-1,AJ234,IF(AJ$231=99,AH234,IF(AJ$231=0,INDEX($E162:$M162,0,AJ$229),(INDEX($E162:$M162,0,AJ$231+1)-INDEX($E162:$M162,0,AJ$231))/(INDEX($E$160:$M$160,0,AJ$231+1)-INDEX($E$160:$M$160,0,AJ$231))+AH234)))</f>
        <v>10.852241555329396</v>
      </c>
      <c r="AJ234" s="186" cm="1">
        <f t="array" ref="AJ234">IF(AK$231=-1,AK234,IF(AK$231=99,AI234,IF(AK$231=0,INDEX($E162:$M162,0,AK$229),(INDEX($E162:$M162,0,AK$231+1)-INDEX($E162:$M162,0,AK$231))/(INDEX($E$160:$M$160,0,AK$231+1)-INDEX($E$160:$M$160,0,AK$231))+AI234)))</f>
        <v>10.284371963130214</v>
      </c>
      <c r="AK234" s="186" cm="1">
        <f t="array" ref="AK234">IF(AL$231=-1,AL234,IF(AL$231=99,AJ234,IF(AL$231=0,INDEX($E162:$M162,0,AL$229),(INDEX($E162:$M162,0,AL$231+1)-INDEX($E162:$M162,0,AL$231))/(INDEX($E$160:$M$160,0,AL$231+1)-INDEX($E$160:$M$160,0,AL$231))+AJ234)))</f>
        <v>9.7165023709310319</v>
      </c>
      <c r="AL234" s="186" cm="1">
        <f t="array" ref="AL234">IF(AM$231=-1,AM234,IF(AM$231=99,AK234,IF(AM$231=0,INDEX($E162:$M162,0,AM$229),(INDEX($E162:$M162,0,AM$231+1)-INDEX($E162:$M162,0,AM$231))/(INDEX($E$160:$M$160,0,AM$231+1)-INDEX($E$160:$M$160,0,AM$231))+AK234)))</f>
        <v>14.259459108524489</v>
      </c>
      <c r="AM234" s="186" cm="1">
        <f t="array" ref="AM234">IF(AN$231=-1,AN234,IF(AN$231=99,AL234,IF(AN$231=0,INDEX($E162:$M162,0,AN$229),(INDEX($E162:$M162,0,AN$231+1)-INDEX($E162:$M162,0,AN$231))/(INDEX($E$160:$M$160,0,AN$231+1)-INDEX($E$160:$M$160,0,AN$231))+AL234)))</f>
        <v>14.421788391870265</v>
      </c>
      <c r="AN234" s="186" cm="1">
        <f t="array" ref="AN234">IF(AO$231=-1,AO234,IF(AO$231=99,AM234,IF(AO$231=0,INDEX($E162:$M162,0,AO$229),(INDEX($E162:$M162,0,AO$231+1)-INDEX($E162:$M162,0,AO$231))/(INDEX($E$160:$M$160,0,AO$231+1)-INDEX($E$160:$M$160,0,AO$231))+AM234)))</f>
        <v>14.584117675216042</v>
      </c>
      <c r="AO234" s="186" cm="1">
        <f t="array" ref="AO234">IF(AP$231=-1,AP234,IF(AP$231=99,AN234,IF(AP$231=0,INDEX($E162:$M162,0,AP$229),(INDEX($E162:$M162,0,AP$231+1)-INDEX($E162:$M162,0,AP$231))/(INDEX($E$160:$M$160,0,AP$231+1)-INDEX($E$160:$M$160,0,AP$231))+AN234)))</f>
        <v>14.746446958561819</v>
      </c>
      <c r="AP234" s="186" cm="1">
        <f t="array" ref="AP234">IF(AQ$231=-1,AQ234,IF(AQ$231=99,AO234,IF(AQ$231=0,INDEX($E162:$M162,0,AQ$229),(INDEX($E162:$M162,0,AQ$231+1)-INDEX($E162:$M162,0,AQ$231))/(INDEX($E$160:$M$160,0,AQ$231+1)-INDEX($E$160:$M$160,0,AQ$231))+AO234)))</f>
        <v>14.908776241907596</v>
      </c>
      <c r="AQ234" s="186" cm="1">
        <f t="array" ref="AQ234">IF(AR$231=-1,AR234,IF(AR$231=99,AP234,IF(AR$231=0,INDEX($E162:$M162,0,AR$229),(INDEX($E162:$M162,0,AR$231+1)-INDEX($E162:$M162,0,AR$231))/(INDEX($E$160:$M$160,0,AR$231+1)-INDEX($E$160:$M$160,0,AR$231))+AP234)))</f>
        <v>15.071105525253373</v>
      </c>
      <c r="AR234" s="186" cm="1">
        <f t="array" ref="AR234">IF(AS$231=-1,AS234,IF(AS$231=99,AQ234,IF(AS$231=0,INDEX($E162:$M162,0,AS$229),(INDEX($E162:$M162,0,AS$231+1)-INDEX($E162:$M162,0,AS$231))/(INDEX($E$160:$M$160,0,AS$231+1)-INDEX($E$160:$M$160,0,AS$231))+AQ234)))</f>
        <v>15.233434808599149</v>
      </c>
      <c r="AS234" s="186" cm="1">
        <f t="array" ref="AS234">IF(AT$231=-1,AT234,IF(AT$231=99,AR234,IF(AT$231=0,INDEX($E162:$M162,0,AT$229),(INDEX($E162:$M162,0,AT$231+1)-INDEX($E162:$M162,0,AT$231))/(INDEX($E$160:$M$160,0,AT$231+1)-INDEX($E$160:$M$160,0,AT$231))+AR234)))</f>
        <v>15.395764091944926</v>
      </c>
      <c r="AT234" s="186" cm="1">
        <f t="array" ref="AT234">IF(AU$231=-1,AU234,IF(AU$231=99,AS234,IF(AU$231=0,INDEX($E162:$M162,0,AU$229),(INDEX($E162:$M162,0,AU$231+1)-INDEX($E162:$M162,0,AU$231))/(INDEX($E$160:$M$160,0,AU$231+1)-INDEX($E$160:$M$160,0,AU$231))+AS234)))</f>
        <v>15.558093375290703</v>
      </c>
      <c r="AU234" s="186" cm="1">
        <f t="array" ref="AU234">IF(AV$231=-1,AV234,IF(AV$231=99,AT234,IF(AV$231=0,INDEX($E162:$M162,0,AV$229),(INDEX($E162:$M162,0,AV$231+1)-INDEX($E162:$M162,0,AV$231))/(INDEX($E$160:$M$160,0,AV$231+1)-INDEX($E$160:$M$160,0,AV$231))+AT234)))</f>
        <v>15.72042265863648</v>
      </c>
      <c r="AV234" s="186" cm="1">
        <f t="array" ref="AV234">IF(AW$231=-1,AW234,IF(AW$231=99,AU234,IF(AW$231=0,INDEX($E162:$M162,0,AW$229),(INDEX($E162:$M162,0,AW$231+1)-INDEX($E162:$M162,0,AW$231))/(INDEX($E$160:$M$160,0,AW$231+1)-INDEX($E$160:$M$160,0,AW$231))+AU234)))</f>
        <v>15.720422658636483</v>
      </c>
      <c r="AW234" s="186" cm="1">
        <f t="array" ref="AW234">IF(AX$231=-1,AX234,IF(AX$231=99,AV234,IF(AX$231=0,INDEX($E162:$M162,0,AX$229),(INDEX($E162:$M162,0,AX$231+1)-INDEX($E162:$M162,0,AX$231))/(INDEX($E$160:$M$160,0,AX$231+1)-INDEX($E$160:$M$160,0,AX$231))+AV234)))</f>
        <v>15.720422658636483</v>
      </c>
      <c r="AX234" s="186" cm="1">
        <f t="array" ref="AX234">IF(AY$231=-1,AZ234,IF(AY$231=99,AW234,IF(AY$231=0,INDEX($E162:$M162,0,AY$229),(INDEX($E162:$M162,0,AY$231+1)-INDEX($E162:$M162,0,AY$231))/(INDEX($E$160:$M$160,0,AY$231+1)-INDEX($E$160:$M$160,0,AY$231))+AW234)))</f>
        <v>15.720422658636483</v>
      </c>
      <c r="AZ234" s="186"/>
      <c r="BA234" s="186"/>
      <c r="BB234" s="186"/>
      <c r="BC234" s="186"/>
      <c r="BD234" s="186"/>
      <c r="BE234" s="186"/>
    </row>
    <row r="235" spans="1:58">
      <c r="A235" s="185" t="s">
        <v>16</v>
      </c>
      <c r="B235" s="22" t="str">
        <f t="shared" si="612"/>
        <v/>
      </c>
      <c r="C235" s="23" t="str">
        <f t="shared" si="613"/>
        <v/>
      </c>
      <c r="E235" s="23" t="str">
        <f t="shared" si="614"/>
        <v/>
      </c>
      <c r="F235" s="23"/>
      <c r="G235" s="23" t="str">
        <f t="shared" si="614"/>
        <v/>
      </c>
      <c r="H235" s="23" t="str">
        <f t="shared" si="614"/>
        <v/>
      </c>
      <c r="I235" s="57" t="str">
        <f t="shared" si="615"/>
        <v>TPPRMOT</v>
      </c>
      <c r="J235" s="186">
        <f t="shared" si="616"/>
        <v>4.7074571053679897</v>
      </c>
      <c r="K235" s="186" cm="1">
        <f t="array" ref="K235">IF(L$231=-1,L235,IF(L$231=99,J235,IF(L$231=0,INDEX($E163:$M163,0,L$229),(INDEX($E163:$M163,0,L$231+1)-INDEX($E163:$M163,0,L$231))/(INDEX($E$160:$M$160,0,L$231+1)-INDEX($E$160:$M$160,0,L$231))+J235)))</f>
        <v>4.4518709221484842</v>
      </c>
      <c r="L235" s="186" cm="1">
        <f t="array" ref="L235">IF(M$231=-1,M235,IF(M$231=99,K235,IF(M$231=0,INDEX($E163:$M163,0,M$229),(INDEX($E163:$M163,0,M$231+1)-INDEX($E163:$M163,0,M$231))/(INDEX($E$160:$M$160,0,M$231+1)-INDEX($E$160:$M$160,0,M$231))+K235)))</f>
        <v>4.1962847389289788</v>
      </c>
      <c r="M235" s="186" cm="1">
        <f t="array" ref="M235">IF(N$231=-1,N235,IF(N$231=99,L235,IF(N$231=0,INDEX($E163:$M163,0,N$229),(INDEX($E163:$M163,0,N$231+1)-INDEX($E163:$M163,0,N$231))/(INDEX($E$160:$M$160,0,N$231+1)-INDEX($E$160:$M$160,0,N$231))+L235)))</f>
        <v>3.9406985557094738</v>
      </c>
      <c r="N235" s="186" cm="1">
        <f t="array" ref="N235">IF(O$231=-1,O235,IF(O$231=99,M235,IF(O$231=0,INDEX($E163:$M163,0,O$229),(INDEX($E163:$M163,0,O$231+1)-INDEX($E163:$M163,0,O$231))/(INDEX($E$160:$M$160,0,O$231+1)-INDEX($E$160:$M$160,0,O$231))+M235)))</f>
        <v>3.9596267836321761</v>
      </c>
      <c r="O235" s="186" cm="1">
        <f t="array" ref="O235">IF(P$231=-1,P235,IF(P$231=99,N235,IF(P$231=0,INDEX($E163:$M163,0,P$229),(INDEX($E163:$M163,0,P$231+1)-INDEX($E163:$M163,0,P$231))/(INDEX($E$160:$M$160,0,P$231+1)-INDEX($E$160:$M$160,0,P$231))+N235)))</f>
        <v>3.978555011554878</v>
      </c>
      <c r="P235" s="186" cm="1">
        <f t="array" ref="P235">IF(Q$231=-1,Q235,IF(Q$231=99,O235,IF(Q$231=0,INDEX($E163:$M163,0,Q$229),(INDEX($E163:$M163,0,Q$231+1)-INDEX($E163:$M163,0,Q$231))/(INDEX($E$160:$M$160,0,Q$231+1)-INDEX($E$160:$M$160,0,Q$231))+O235)))</f>
        <v>4.0775592915879466</v>
      </c>
      <c r="Q235" s="186" cm="1">
        <f t="array" ref="Q235">IF(R$231=-1,R235,IF(R$231=99,P235,IF(R$231=0,INDEX($E163:$M163,0,R$229),(INDEX($E163:$M163,0,R$231+1)-INDEX($E163:$M163,0,R$231))/(INDEX($E$160:$M$160,0,R$231+1)-INDEX($E$160:$M$160,0,R$231))+P235)))</f>
        <v>4.1765635716210152</v>
      </c>
      <c r="R235" s="186" cm="1">
        <f t="array" ref="R235">IF(S$231=-1,S235,IF(S$231=99,Q235,IF(S$231=0,INDEX($E163:$M163,0,S$229),(INDEX($E163:$M163,0,S$231+1)-INDEX($E163:$M163,0,S$231))/(INDEX($E$160:$M$160,0,S$231+1)-INDEX($E$160:$M$160,0,S$231))+Q235)))</f>
        <v>4.1765635716210152</v>
      </c>
      <c r="S235" s="186" cm="1">
        <f t="array" ref="S235">IF(T$231=-1,T235,IF(T$231=99,R235,IF(T$231=0,INDEX($E163:$M163,0,T$229),(INDEX($E163:$M163,0,T$231+1)-INDEX($E163:$M163,0,T$231))/(INDEX($E$160:$M$160,0,T$231+1)-INDEX($E$160:$M$160,0,T$231))+R235)))</f>
        <v>4.0650384406725513</v>
      </c>
      <c r="T235" s="186" cm="1">
        <f t="array" ref="T235">IF(U$231=-1,U235,IF(U$231=99,S235,IF(U$231=0,INDEX($E163:$M163,0,U$229),(INDEX($E163:$M163,0,U$231+1)-INDEX($E163:$M163,0,U$231))/(INDEX($E$160:$M$160,0,U$231+1)-INDEX($E$160:$M$160,0,U$231))+S235)))</f>
        <v>3.9535133097240873</v>
      </c>
      <c r="U235" s="186" cm="1">
        <f t="array" ref="U235">IF(V$231=-1,V235,IF(V$231=99,T235,IF(V$231=0,INDEX($E163:$M163,0,V$229),(INDEX($E163:$M163,0,V$231+1)-INDEX($E163:$M163,0,V$231))/(INDEX($E$160:$M$160,0,V$231+1)-INDEX($E$160:$M$160,0,V$231))+T235)))</f>
        <v>3.8419881787756234</v>
      </c>
      <c r="V235" s="186" cm="1">
        <f t="array" ref="V235">IF(W$231=-1,W235,IF(W$231=99,U235,IF(W$231=0,INDEX($E163:$M163,0,W$229),(INDEX($E163:$M163,0,W$231+1)-INDEX($E163:$M163,0,W$231))/(INDEX($E$160:$M$160,0,W$231+1)-INDEX($E$160:$M$160,0,W$231))+U235)))</f>
        <v>3.7304630478271594</v>
      </c>
      <c r="W235" s="186" cm="1">
        <f t="array" ref="W235">IF(X$231=-1,X235,IF(X$231=99,V235,IF(X$231=0,INDEX($E163:$M163,0,X$229),(INDEX($E163:$M163,0,X$231+1)-INDEX($E163:$M163,0,X$231))/(INDEX($E$160:$M$160,0,X$231+1)-INDEX($E$160:$M$160,0,X$231))+V235)))</f>
        <v>3.6189379168786955</v>
      </c>
      <c r="X235" s="186" cm="1">
        <f t="array" ref="X235">IF(Y$231=-1,Y235,IF(Y$231=99,W235,IF(Y$231=0,INDEX($E163:$M163,0,Y$229),(INDEX($E163:$M163,0,Y$231+1)-INDEX($E163:$M163,0,Y$231))/(INDEX($E$160:$M$160,0,Y$231+1)-INDEX($E$160:$M$160,0,Y$231))+W235)))</f>
        <v>3.5074127859302315</v>
      </c>
      <c r="Y235" s="186" cm="1">
        <f t="array" ref="Y235">IF(Z$231=-1,Z235,IF(Z$231=99,X235,IF(Z$231=0,INDEX($E163:$M163,0,Z$229),(INDEX($E163:$M163,0,Z$231+1)-INDEX($E163:$M163,0,Z$231))/(INDEX($E$160:$M$160,0,Z$231+1)-INDEX($E$160:$M$160,0,Z$231))+X235)))</f>
        <v>3.3958876549817676</v>
      </c>
      <c r="Z235" s="186" cm="1">
        <f t="array" ref="Z235">IF(AA$231=-1,AA235,IF(AA$231=99,Y235,IF(AA$231=0,INDEX($E163:$M163,0,AA$229),(INDEX($E163:$M163,0,AA$231+1)-INDEX($E163:$M163,0,AA$231))/(INDEX($E$160:$M$160,0,AA$231+1)-INDEX($E$160:$M$160,0,AA$231))+Y235)))</f>
        <v>3.2843625240333036</v>
      </c>
      <c r="AA235" s="186" cm="1">
        <f t="array" ref="AA235">IF(AB$231=-1,AB235,IF(AB$231=99,Z235,IF(AB$231=0,INDEX($E163:$M163,0,AB$229),(INDEX($E163:$M163,0,AB$231+1)-INDEX($E163:$M163,0,AB$231))/(INDEX($E$160:$M$160,0,AB$231+1)-INDEX($E$160:$M$160,0,AB$231))+Z235)))</f>
        <v>3.1728373930848397</v>
      </c>
      <c r="AB235" s="186" cm="1">
        <f t="array" ref="AB235">IF(AC$231=-1,AC235,IF(AC$231=99,AA235,IF(AC$231=0,INDEX($E163:$M163,0,AC$229),(INDEX($E163:$M163,0,AC$231+1)-INDEX($E163:$M163,0,AC$231))/(INDEX($E$160:$M$160,0,AC$231+1)-INDEX($E$160:$M$160,0,AC$231))+AA235)))</f>
        <v>4.0650384406725513</v>
      </c>
      <c r="AC235" s="186" cm="1">
        <f t="array" ref="AC235">IF(AD$231=-1,AD235,IF(AD$231=99,AB235,IF(AD$231=0,INDEX($E163:$M163,0,AD$229),(INDEX($E163:$M163,0,AD$231+1)-INDEX($E163:$M163,0,AD$231))/(INDEX($E$160:$M$160,0,AD$231+1)-INDEX($E$160:$M$160,0,AD$231))+AB235)))</f>
        <v>3.9093521556935138</v>
      </c>
      <c r="AD235" s="186" cm="1">
        <f t="array" ref="AD235">IF(AE$231=-1,AE235,IF(AE$231=99,AC235,IF(AE$231=0,INDEX($E163:$M163,0,AE$229),(INDEX($E163:$M163,0,AE$231+1)-INDEX($E163:$M163,0,AE$231))/(INDEX($E$160:$M$160,0,AE$231+1)-INDEX($E$160:$M$160,0,AE$231))+AC235)))</f>
        <v>3.7536658707144763</v>
      </c>
      <c r="AE235" s="186" cm="1">
        <f t="array" ref="AE235">IF(AF$231=-1,AF235,IF(AF$231=99,AD235,IF(AF$231=0,INDEX($E163:$M163,0,AF$229),(INDEX($E163:$M163,0,AF$231+1)-INDEX($E163:$M163,0,AF$231))/(INDEX($E$160:$M$160,0,AF$231+1)-INDEX($E$160:$M$160,0,AF$231))+AD235)))</f>
        <v>3.5979795857354389</v>
      </c>
      <c r="AF235" s="186" cm="1">
        <f t="array" ref="AF235">IF(AG$231=-1,AG235,IF(AG$231=99,AE235,IF(AG$231=0,INDEX($E163:$M163,0,AG$229),(INDEX($E163:$M163,0,AG$231+1)-INDEX($E163:$M163,0,AG$231))/(INDEX($E$160:$M$160,0,AG$231+1)-INDEX($E$160:$M$160,0,AG$231))+AE235)))</f>
        <v>3.4422933007564014</v>
      </c>
      <c r="AG235" s="186" cm="1">
        <f t="array" ref="AG235">IF(AH$231=-1,AH235,IF(AH$231=99,AF235,IF(AH$231=0,INDEX($E163:$M163,0,AH$229),(INDEX($E163:$M163,0,AH$231+1)-INDEX($E163:$M163,0,AH$231))/(INDEX($E$160:$M$160,0,AH$231+1)-INDEX($E$160:$M$160,0,AH$231))+AF235)))</f>
        <v>3.2866070157773639</v>
      </c>
      <c r="AH235" s="186" cm="1">
        <f t="array" ref="AH235">IF(AI$231=-1,AI235,IF(AI$231=99,AG235,IF(AI$231=0,INDEX($E163:$M163,0,AI$229),(INDEX($E163:$M163,0,AI$231+1)-INDEX($E163:$M163,0,AI$231))/(INDEX($E$160:$M$160,0,AI$231+1)-INDEX($E$160:$M$160,0,AI$231))+AG235)))</f>
        <v>3.1309207307983264</v>
      </c>
      <c r="AI235" s="186" cm="1">
        <f t="array" ref="AI235">IF(AJ$231=-1,AJ235,IF(AJ$231=99,AH235,IF(AJ$231=0,INDEX($E163:$M163,0,AJ$229),(INDEX($E163:$M163,0,AJ$231+1)-INDEX($E163:$M163,0,AJ$231))/(INDEX($E$160:$M$160,0,AJ$231+1)-INDEX($E$160:$M$160,0,AJ$231))+AH235)))</f>
        <v>2.975234445819289</v>
      </c>
      <c r="AJ235" s="186" cm="1">
        <f t="array" ref="AJ235">IF(AK$231=-1,AK235,IF(AK$231=99,AI235,IF(AK$231=0,INDEX($E163:$M163,0,AK$229),(INDEX($E163:$M163,0,AK$231+1)-INDEX($E163:$M163,0,AK$231))/(INDEX($E$160:$M$160,0,AK$231+1)-INDEX($E$160:$M$160,0,AK$231))+AI235)))</f>
        <v>2.8195481608402515</v>
      </c>
      <c r="AK235" s="186" cm="1">
        <f t="array" ref="AK235">IF(AL$231=-1,AL235,IF(AL$231=99,AJ235,IF(AL$231=0,INDEX($E163:$M163,0,AL$229),(INDEX($E163:$M163,0,AL$231+1)-INDEX($E163:$M163,0,AL$231))/(INDEX($E$160:$M$160,0,AL$231+1)-INDEX($E$160:$M$160,0,AL$231))+AJ235)))</f>
        <v>2.663861875861214</v>
      </c>
      <c r="AL235" s="186" cm="1">
        <f t="array" ref="AL235">IF(AM$231=-1,AM235,IF(AM$231=99,AK235,IF(AM$231=0,INDEX($E163:$M163,0,AM$229),(INDEX($E163:$M163,0,AM$231+1)-INDEX($E163:$M163,0,AM$231))/(INDEX($E$160:$M$160,0,AM$231+1)-INDEX($E$160:$M$160,0,AM$231))+AK235)))</f>
        <v>3.9093521556935138</v>
      </c>
      <c r="AM235" s="186" cm="1">
        <f t="array" ref="AM235">IF(AN$231=-1,AN235,IF(AN$231=99,AL235,IF(AN$231=0,INDEX($E163:$M163,0,AN$229),(INDEX($E163:$M163,0,AN$231+1)-INDEX($E163:$M163,0,AN$231))/(INDEX($E$160:$M$160,0,AN$231+1)-INDEX($E$160:$M$160,0,AN$231))+AL235)))</f>
        <v>4.0735752155184839</v>
      </c>
      <c r="AN235" s="186" cm="1">
        <f t="array" ref="AN235">IF(AO$231=-1,AO235,IF(AO$231=99,AM235,IF(AO$231=0,INDEX($E163:$M163,0,AO$229),(INDEX($E163:$M163,0,AO$231+1)-INDEX($E163:$M163,0,AO$231))/(INDEX($E$160:$M$160,0,AO$231+1)-INDEX($E$160:$M$160,0,AO$231))+AM235)))</f>
        <v>4.2377982753434544</v>
      </c>
      <c r="AO235" s="186" cm="1">
        <f t="array" ref="AO235">IF(AP$231=-1,AP235,IF(AP$231=99,AN235,IF(AP$231=0,INDEX($E163:$M163,0,AP$229),(INDEX($E163:$M163,0,AP$231+1)-INDEX($E163:$M163,0,AP$231))/(INDEX($E$160:$M$160,0,AP$231+1)-INDEX($E$160:$M$160,0,AP$231))+AN235)))</f>
        <v>4.402021335168425</v>
      </c>
      <c r="AP235" s="186" cm="1">
        <f t="array" ref="AP235">IF(AQ$231=-1,AQ235,IF(AQ$231=99,AO235,IF(AQ$231=0,INDEX($E163:$M163,0,AQ$229),(INDEX($E163:$M163,0,AQ$231+1)-INDEX($E163:$M163,0,AQ$231))/(INDEX($E$160:$M$160,0,AQ$231+1)-INDEX($E$160:$M$160,0,AQ$231))+AO235)))</f>
        <v>4.5662443949933955</v>
      </c>
      <c r="AQ235" s="186" cm="1">
        <f t="array" ref="AQ235">IF(AR$231=-1,AR235,IF(AR$231=99,AP235,IF(AR$231=0,INDEX($E163:$M163,0,AR$229),(INDEX($E163:$M163,0,AR$231+1)-INDEX($E163:$M163,0,AR$231))/(INDEX($E$160:$M$160,0,AR$231+1)-INDEX($E$160:$M$160,0,AR$231))+AP235)))</f>
        <v>4.7304674548183661</v>
      </c>
      <c r="AR235" s="186" cm="1">
        <f t="array" ref="AR235">IF(AS$231=-1,AS235,IF(AS$231=99,AQ235,IF(AS$231=0,INDEX($E163:$M163,0,AS$229),(INDEX($E163:$M163,0,AS$231+1)-INDEX($E163:$M163,0,AS$231))/(INDEX($E$160:$M$160,0,AS$231+1)-INDEX($E$160:$M$160,0,AS$231))+AQ235)))</f>
        <v>4.8946905146433366</v>
      </c>
      <c r="AS235" s="186" cm="1">
        <f t="array" ref="AS235">IF(AT$231=-1,AT235,IF(AT$231=99,AR235,IF(AT$231=0,INDEX($E163:$M163,0,AT$229),(INDEX($E163:$M163,0,AT$231+1)-INDEX($E163:$M163,0,AT$231))/(INDEX($E$160:$M$160,0,AT$231+1)-INDEX($E$160:$M$160,0,AT$231))+AR235)))</f>
        <v>5.0589135744683071</v>
      </c>
      <c r="AT235" s="186" cm="1">
        <f t="array" ref="AT235">IF(AU$231=-1,AU235,IF(AU$231=99,AS235,IF(AU$231=0,INDEX($E163:$M163,0,AU$229),(INDEX($E163:$M163,0,AU$231+1)-INDEX($E163:$M163,0,AU$231))/(INDEX($E$160:$M$160,0,AU$231+1)-INDEX($E$160:$M$160,0,AU$231))+AS235)))</f>
        <v>5.2231366342932777</v>
      </c>
      <c r="AU235" s="186" cm="1">
        <f t="array" ref="AU235">IF(AV$231=-1,AV235,IF(AV$231=99,AT235,IF(AV$231=0,INDEX($E163:$M163,0,AV$229),(INDEX($E163:$M163,0,AV$231+1)-INDEX($E163:$M163,0,AV$231))/(INDEX($E$160:$M$160,0,AV$231+1)-INDEX($E$160:$M$160,0,AV$231))+AT235)))</f>
        <v>5.3873596941182482</v>
      </c>
      <c r="AV235" s="186" cm="1">
        <f t="array" ref="AV235">IF(AW$231=-1,AW235,IF(AW$231=99,AU235,IF(AW$231=0,INDEX($E163:$M163,0,AW$229),(INDEX($E163:$M163,0,AW$231+1)-INDEX($E163:$M163,0,AW$231))/(INDEX($E$160:$M$160,0,AW$231+1)-INDEX($E$160:$M$160,0,AW$231))+AU235)))</f>
        <v>5.3873596941182456</v>
      </c>
      <c r="AW235" s="186" cm="1">
        <f t="array" ref="AW235">IF(AX$231=-1,AX235,IF(AX$231=99,AV235,IF(AX$231=0,INDEX($E163:$M163,0,AX$229),(INDEX($E163:$M163,0,AX$231+1)-INDEX($E163:$M163,0,AX$231))/(INDEX($E$160:$M$160,0,AX$231+1)-INDEX($E$160:$M$160,0,AX$231))+AV235)))</f>
        <v>5.3873596941182456</v>
      </c>
      <c r="AX235" s="186" cm="1">
        <f t="array" ref="AX235">IF(AY$231=-1,AZ235,IF(AY$231=99,AW235,IF(AY$231=0,INDEX($E163:$M163,0,AY$229),(INDEX($E163:$M163,0,AY$231+1)-INDEX($E163:$M163,0,AY$231))/(INDEX($E$160:$M$160,0,AY$231+1)-INDEX($E$160:$M$160,0,AY$231))+AW235)))</f>
        <v>5.3873596941182456</v>
      </c>
      <c r="AZ235" s="186"/>
      <c r="BA235" s="186"/>
      <c r="BB235" s="186"/>
      <c r="BC235" s="186"/>
      <c r="BD235" s="186"/>
      <c r="BE235" s="186"/>
    </row>
    <row r="236" spans="1:58">
      <c r="A236" s="185" t="s">
        <v>16</v>
      </c>
      <c r="B236" s="22" t="str">
        <f t="shared" si="612"/>
        <v/>
      </c>
      <c r="C236" s="23" t="str">
        <f t="shared" si="613"/>
        <v/>
      </c>
      <c r="E236" s="23" t="str">
        <f t="shared" si="614"/>
        <v/>
      </c>
      <c r="F236" s="23"/>
      <c r="G236" s="23" t="str">
        <f t="shared" si="614"/>
        <v/>
      </c>
      <c r="H236" s="23" t="str">
        <f t="shared" si="614"/>
        <v/>
      </c>
      <c r="I236" s="57" t="str">
        <f t="shared" si="615"/>
        <v>TPPUBUS</v>
      </c>
      <c r="J236" s="186">
        <f t="shared" si="616"/>
        <v>15.449787242939724</v>
      </c>
      <c r="K236" s="186" cm="1">
        <f t="array" ref="K236">IF(L$231=-1,L236,IF(L$231=99,J236,IF(L$231=0,INDEX($E164:$M164,0,L$229),(INDEX($E164:$M164,0,L$231+1)-INDEX($E164:$M164,0,L$231))/(INDEX($E$160:$M$160,0,L$231+1)-INDEX($E$160:$M$160,0,L$231))+J236)))</f>
        <v>19.498450126110267</v>
      </c>
      <c r="L236" s="186" cm="1">
        <f t="array" ref="L236">IF(M$231=-1,M236,IF(M$231=99,K236,IF(M$231=0,INDEX($E164:$M164,0,M$229),(INDEX($E164:$M164,0,M$231+1)-INDEX($E164:$M164,0,M$231))/(INDEX($E$160:$M$160,0,M$231+1)-INDEX($E$160:$M$160,0,M$231))+K236)))</f>
        <v>23.54711300928081</v>
      </c>
      <c r="M236" s="186" cm="1">
        <f t="array" ref="M236">IF(N$231=-1,N236,IF(N$231=99,L236,IF(N$231=0,INDEX($E164:$M164,0,N$229),(INDEX($E164:$M164,0,N$231+1)-INDEX($E164:$M164,0,N$231))/(INDEX($E$160:$M$160,0,N$231+1)-INDEX($E$160:$M$160,0,N$231))+L236)))</f>
        <v>27.595775892451353</v>
      </c>
      <c r="N236" s="186" cm="1">
        <f t="array" ref="N236">IF(O$231=-1,O236,IF(O$231=99,M236,IF(O$231=0,INDEX($E164:$M164,0,O$229),(INDEX($E164:$M164,0,O$231+1)-INDEX($E164:$M164,0,O$231))/(INDEX($E$160:$M$160,0,O$231+1)-INDEX($E$160:$M$160,0,O$231))+M236)))</f>
        <v>23.172035249557151</v>
      </c>
      <c r="O236" s="186" cm="1">
        <f t="array" ref="O236">IF(P$231=-1,P236,IF(P$231=99,N236,IF(P$231=0,INDEX($E164:$M164,0,P$229),(INDEX($E164:$M164,0,P$231+1)-INDEX($E164:$M164,0,P$231))/(INDEX($E$160:$M$160,0,P$231+1)-INDEX($E$160:$M$160,0,P$231))+N236)))</f>
        <v>18.748294606662949</v>
      </c>
      <c r="P236" s="186" cm="1">
        <f t="array" ref="P236">IF(Q$231=-1,Q236,IF(Q$231=99,O236,IF(Q$231=0,INDEX($E164:$M164,0,Q$229),(INDEX($E164:$M164,0,Q$231+1)-INDEX($E164:$M164,0,Q$231))/(INDEX($E$160:$M$160,0,Q$231+1)-INDEX($E$160:$M$160,0,Q$231))+O236)))</f>
        <v>18.966638302997218</v>
      </c>
      <c r="Q236" s="186" cm="1">
        <f t="array" ref="Q236">IF(R$231=-1,R236,IF(R$231=99,P236,IF(R$231=0,INDEX($E164:$M164,0,R$229),(INDEX($E164:$M164,0,R$231+1)-INDEX($E164:$M164,0,R$231))/(INDEX($E$160:$M$160,0,R$231+1)-INDEX($E$160:$M$160,0,R$231))+P236)))</f>
        <v>19.184981999331484</v>
      </c>
      <c r="R236" s="186" cm="1">
        <f t="array" ref="R236">IF(S$231=-1,S236,IF(S$231=99,Q236,IF(S$231=0,INDEX($E164:$M164,0,S$229),(INDEX($E164:$M164,0,S$231+1)-INDEX($E164:$M164,0,S$231))/(INDEX($E$160:$M$160,0,S$231+1)-INDEX($E$160:$M$160,0,S$231))+Q236)))</f>
        <v>19.184981999331484</v>
      </c>
      <c r="S236" s="186" cm="1">
        <f t="array" ref="S236">IF(T$231=-1,T236,IF(T$231=99,R236,IF(T$231=0,INDEX($E164:$M164,0,T$229),(INDEX($E164:$M164,0,T$231+1)-INDEX($E164:$M164,0,T$231))/(INDEX($E$160:$M$160,0,T$231+1)-INDEX($E$160:$M$160,0,T$231))+R236)))</f>
        <v>19.703256837503705</v>
      </c>
      <c r="T236" s="186" cm="1">
        <f t="array" ref="T236">IF(U$231=-1,U236,IF(U$231=99,S236,IF(U$231=0,INDEX($E164:$M164,0,U$229),(INDEX($E164:$M164,0,U$231+1)-INDEX($E164:$M164,0,U$231))/(INDEX($E$160:$M$160,0,U$231+1)-INDEX($E$160:$M$160,0,U$231))+S236)))</f>
        <v>20.221531675675926</v>
      </c>
      <c r="U236" s="186" cm="1">
        <f t="array" ref="U236">IF(V$231=-1,V236,IF(V$231=99,T236,IF(V$231=0,INDEX($E164:$M164,0,V$229),(INDEX($E164:$M164,0,V$231+1)-INDEX($E164:$M164,0,V$231))/(INDEX($E$160:$M$160,0,V$231+1)-INDEX($E$160:$M$160,0,V$231))+T236)))</f>
        <v>20.739806513848148</v>
      </c>
      <c r="V236" s="186" cm="1">
        <f t="array" ref="V236">IF(W$231=-1,W236,IF(W$231=99,U236,IF(W$231=0,INDEX($E164:$M164,0,W$229),(INDEX($E164:$M164,0,W$231+1)-INDEX($E164:$M164,0,W$231))/(INDEX($E$160:$M$160,0,W$231+1)-INDEX($E$160:$M$160,0,W$231))+U236)))</f>
        <v>21.258081352020369</v>
      </c>
      <c r="W236" s="186" cm="1">
        <f t="array" ref="W236">IF(X$231=-1,X236,IF(X$231=99,V236,IF(X$231=0,INDEX($E164:$M164,0,X$229),(INDEX($E164:$M164,0,X$231+1)-INDEX($E164:$M164,0,X$231))/(INDEX($E$160:$M$160,0,X$231+1)-INDEX($E$160:$M$160,0,X$231))+V236)))</f>
        <v>21.77635619019259</v>
      </c>
      <c r="X236" s="186" cm="1">
        <f t="array" ref="X236">IF(Y$231=-1,Y236,IF(Y$231=99,W236,IF(Y$231=0,INDEX($E164:$M164,0,Y$229),(INDEX($E164:$M164,0,Y$231+1)-INDEX($E164:$M164,0,Y$231))/(INDEX($E$160:$M$160,0,Y$231+1)-INDEX($E$160:$M$160,0,Y$231))+W236)))</f>
        <v>22.294631028364812</v>
      </c>
      <c r="Y236" s="186" cm="1">
        <f t="array" ref="Y236">IF(Z$231=-1,Z236,IF(Z$231=99,X236,IF(Z$231=0,INDEX($E164:$M164,0,Z$229),(INDEX($E164:$M164,0,Z$231+1)-INDEX($E164:$M164,0,Z$231))/(INDEX($E$160:$M$160,0,Z$231+1)-INDEX($E$160:$M$160,0,Z$231))+X236)))</f>
        <v>22.812905866537033</v>
      </c>
      <c r="Z236" s="186" cm="1">
        <f t="array" ref="Z236">IF(AA$231=-1,AA236,IF(AA$231=99,Y236,IF(AA$231=0,INDEX($E164:$M164,0,AA$229),(INDEX($E164:$M164,0,AA$231+1)-INDEX($E164:$M164,0,AA$231))/(INDEX($E$160:$M$160,0,AA$231+1)-INDEX($E$160:$M$160,0,AA$231))+Y236)))</f>
        <v>23.331180704709254</v>
      </c>
      <c r="AA236" s="186" cm="1">
        <f t="array" ref="AA236">IF(AB$231=-1,AB236,IF(AB$231=99,Z236,IF(AB$231=0,INDEX($E164:$M164,0,AB$229),(INDEX($E164:$M164,0,AB$231+1)-INDEX($E164:$M164,0,AB$231))/(INDEX($E$160:$M$160,0,AB$231+1)-INDEX($E$160:$M$160,0,AB$231))+Z236)))</f>
        <v>23.849455542881476</v>
      </c>
      <c r="AB236" s="186" cm="1">
        <f t="array" ref="AB236">IF(AC$231=-1,AC236,IF(AC$231=99,AA236,IF(AC$231=0,INDEX($E164:$M164,0,AC$229),(INDEX($E164:$M164,0,AC$231+1)-INDEX($E164:$M164,0,AC$231))/(INDEX($E$160:$M$160,0,AC$231+1)-INDEX($E$160:$M$160,0,AC$231))+AA236)))</f>
        <v>19.703256837503705</v>
      </c>
      <c r="AC236" s="186" cm="1">
        <f t="array" ref="AC236">IF(AD$231=-1,AD236,IF(AD$231=99,AB236,IF(AD$231=0,INDEX($E164:$M164,0,AD$229),(INDEX($E164:$M164,0,AD$231+1)-INDEX($E164:$M164,0,AD$231))/(INDEX($E$160:$M$160,0,AD$231+1)-INDEX($E$160:$M$160,0,AD$231))+AB236)))</f>
        <v>19.775150318488397</v>
      </c>
      <c r="AD236" s="186" cm="1">
        <f t="array" ref="AD236">IF(AE$231=-1,AE236,IF(AE$231=99,AC236,IF(AE$231=0,INDEX($E164:$M164,0,AE$229),(INDEX($E164:$M164,0,AE$231+1)-INDEX($E164:$M164,0,AE$231))/(INDEX($E$160:$M$160,0,AE$231+1)-INDEX($E$160:$M$160,0,AE$231))+AC236)))</f>
        <v>19.847043799473088</v>
      </c>
      <c r="AE236" s="186" cm="1">
        <f t="array" ref="AE236">IF(AF$231=-1,AF236,IF(AF$231=99,AD236,IF(AF$231=0,INDEX($E164:$M164,0,AF$229),(INDEX($E164:$M164,0,AF$231+1)-INDEX($E164:$M164,0,AF$231))/(INDEX($E$160:$M$160,0,AF$231+1)-INDEX($E$160:$M$160,0,AF$231))+AD236)))</f>
        <v>19.918937280457779</v>
      </c>
      <c r="AF236" s="186" cm="1">
        <f t="array" ref="AF236">IF(AG$231=-1,AG236,IF(AG$231=99,AE236,IF(AG$231=0,INDEX($E164:$M164,0,AG$229),(INDEX($E164:$M164,0,AG$231+1)-INDEX($E164:$M164,0,AG$231))/(INDEX($E$160:$M$160,0,AG$231+1)-INDEX($E$160:$M$160,0,AG$231))+AE236)))</f>
        <v>19.990830761442471</v>
      </c>
      <c r="AG236" s="186" cm="1">
        <f t="array" ref="AG236">IF(AH$231=-1,AH236,IF(AH$231=99,AF236,IF(AH$231=0,INDEX($E164:$M164,0,AH$229),(INDEX($E164:$M164,0,AH$231+1)-INDEX($E164:$M164,0,AH$231))/(INDEX($E$160:$M$160,0,AH$231+1)-INDEX($E$160:$M$160,0,AH$231))+AF236)))</f>
        <v>20.062724242427162</v>
      </c>
      <c r="AH236" s="186" cm="1">
        <f t="array" ref="AH236">IF(AI$231=-1,AI236,IF(AI$231=99,AG236,IF(AI$231=0,INDEX($E164:$M164,0,AI$229),(INDEX($E164:$M164,0,AI$231+1)-INDEX($E164:$M164,0,AI$231))/(INDEX($E$160:$M$160,0,AI$231+1)-INDEX($E$160:$M$160,0,AI$231))+AG236)))</f>
        <v>20.134617723411854</v>
      </c>
      <c r="AI236" s="186" cm="1">
        <f t="array" ref="AI236">IF(AJ$231=-1,AJ236,IF(AJ$231=99,AH236,IF(AJ$231=0,INDEX($E164:$M164,0,AJ$229),(INDEX($E164:$M164,0,AJ$231+1)-INDEX($E164:$M164,0,AJ$231))/(INDEX($E$160:$M$160,0,AJ$231+1)-INDEX($E$160:$M$160,0,AJ$231))+AH236)))</f>
        <v>20.206511204396545</v>
      </c>
      <c r="AJ236" s="186" cm="1">
        <f t="array" ref="AJ236">IF(AK$231=-1,AK236,IF(AK$231=99,AI236,IF(AK$231=0,INDEX($E164:$M164,0,AK$229),(INDEX($E164:$M164,0,AK$231+1)-INDEX($E164:$M164,0,AK$231))/(INDEX($E$160:$M$160,0,AK$231+1)-INDEX($E$160:$M$160,0,AK$231))+AI236)))</f>
        <v>20.278404685381236</v>
      </c>
      <c r="AK236" s="186" cm="1">
        <f t="array" ref="AK236">IF(AL$231=-1,AL236,IF(AL$231=99,AJ236,IF(AL$231=0,INDEX($E164:$M164,0,AL$229),(INDEX($E164:$M164,0,AL$231+1)-INDEX($E164:$M164,0,AL$231))/(INDEX($E$160:$M$160,0,AL$231+1)-INDEX($E$160:$M$160,0,AL$231))+AJ236)))</f>
        <v>20.350298166365928</v>
      </c>
      <c r="AL236" s="186" cm="1">
        <f t="array" ref="AL236">IF(AM$231=-1,AM236,IF(AM$231=99,AK236,IF(AM$231=0,INDEX($E164:$M164,0,AM$229),(INDEX($E164:$M164,0,AM$231+1)-INDEX($E164:$M164,0,AM$231))/(INDEX($E$160:$M$160,0,AM$231+1)-INDEX($E$160:$M$160,0,AM$231))+AK236)))</f>
        <v>19.775150318488397</v>
      </c>
      <c r="AM236" s="186" cm="1">
        <f t="array" ref="AM236">IF(AN$231=-1,AN236,IF(AN$231=99,AL236,IF(AN$231=0,INDEX($E164:$M164,0,AN$229),(INDEX($E164:$M164,0,AN$231+1)-INDEX($E164:$M164,0,AN$231))/(INDEX($E$160:$M$160,0,AN$231+1)-INDEX($E$160:$M$160,0,AN$231))+AL236)))</f>
        <v>20.299771257344066</v>
      </c>
      <c r="AN236" s="186" cm="1">
        <f t="array" ref="AN236">IF(AO$231=-1,AO236,IF(AO$231=99,AM236,IF(AO$231=0,INDEX($E164:$M164,0,AO$229),(INDEX($E164:$M164,0,AO$231+1)-INDEX($E164:$M164,0,AO$231))/(INDEX($E$160:$M$160,0,AO$231+1)-INDEX($E$160:$M$160,0,AO$231))+AM236)))</f>
        <v>20.824392196199735</v>
      </c>
      <c r="AO236" s="186" cm="1">
        <f t="array" ref="AO236">IF(AP$231=-1,AP236,IF(AP$231=99,AN236,IF(AP$231=0,INDEX($E164:$M164,0,AP$229),(INDEX($E164:$M164,0,AP$231+1)-INDEX($E164:$M164,0,AP$231))/(INDEX($E$160:$M$160,0,AP$231+1)-INDEX($E$160:$M$160,0,AP$231))+AN236)))</f>
        <v>21.349013135055404</v>
      </c>
      <c r="AP236" s="186" cm="1">
        <f t="array" ref="AP236">IF(AQ$231=-1,AQ236,IF(AQ$231=99,AO236,IF(AQ$231=0,INDEX($E164:$M164,0,AQ$229),(INDEX($E164:$M164,0,AQ$231+1)-INDEX($E164:$M164,0,AQ$231))/(INDEX($E$160:$M$160,0,AQ$231+1)-INDEX($E$160:$M$160,0,AQ$231))+AO236)))</f>
        <v>21.873634073911074</v>
      </c>
      <c r="AQ236" s="186" cm="1">
        <f t="array" ref="AQ236">IF(AR$231=-1,AR236,IF(AR$231=99,AP236,IF(AR$231=0,INDEX($E164:$M164,0,AR$229),(INDEX($E164:$M164,0,AR$231+1)-INDEX($E164:$M164,0,AR$231))/(INDEX($E$160:$M$160,0,AR$231+1)-INDEX($E$160:$M$160,0,AR$231))+AP236)))</f>
        <v>22.398255012766743</v>
      </c>
      <c r="AR236" s="186" cm="1">
        <f t="array" ref="AR236">IF(AS$231=-1,AS236,IF(AS$231=99,AQ236,IF(AS$231=0,INDEX($E164:$M164,0,AS$229),(INDEX($E164:$M164,0,AS$231+1)-INDEX($E164:$M164,0,AS$231))/(INDEX($E$160:$M$160,0,AS$231+1)-INDEX($E$160:$M$160,0,AS$231))+AQ236)))</f>
        <v>22.922875951622412</v>
      </c>
      <c r="AS236" s="186" cm="1">
        <f t="array" ref="AS236">IF(AT$231=-1,AT236,IF(AT$231=99,AR236,IF(AT$231=0,INDEX($E164:$M164,0,AT$229),(INDEX($E164:$M164,0,AT$231+1)-INDEX($E164:$M164,0,AT$231))/(INDEX($E$160:$M$160,0,AT$231+1)-INDEX($E$160:$M$160,0,AT$231))+AR236)))</f>
        <v>23.447496890478082</v>
      </c>
      <c r="AT236" s="186" cm="1">
        <f t="array" ref="AT236">IF(AU$231=-1,AU236,IF(AU$231=99,AS236,IF(AU$231=0,INDEX($E164:$M164,0,AU$229),(INDEX($E164:$M164,0,AU$231+1)-INDEX($E164:$M164,0,AU$231))/(INDEX($E$160:$M$160,0,AU$231+1)-INDEX($E$160:$M$160,0,AU$231))+AS236)))</f>
        <v>23.972117829333751</v>
      </c>
      <c r="AU236" s="186" cm="1">
        <f t="array" ref="AU236">IF(AV$231=-1,AV236,IF(AV$231=99,AT236,IF(AV$231=0,INDEX($E164:$M164,0,AV$229),(INDEX($E164:$M164,0,AV$231+1)-INDEX($E164:$M164,0,AV$231))/(INDEX($E$160:$M$160,0,AV$231+1)-INDEX($E$160:$M$160,0,AV$231))+AT236)))</f>
        <v>24.49673876818942</v>
      </c>
      <c r="AV236" s="186" cm="1">
        <f t="array" ref="AV236">IF(AW$231=-1,AW236,IF(AW$231=99,AU236,IF(AW$231=0,INDEX($E164:$M164,0,AW$229),(INDEX($E164:$M164,0,AW$231+1)-INDEX($E164:$M164,0,AW$231))/(INDEX($E$160:$M$160,0,AW$231+1)-INDEX($E$160:$M$160,0,AW$231))+AU236)))</f>
        <v>24.496738768189417</v>
      </c>
      <c r="AW236" s="186" cm="1">
        <f t="array" ref="AW236">IF(AX$231=-1,AX236,IF(AX$231=99,AV236,IF(AX$231=0,INDEX($E164:$M164,0,AX$229),(INDEX($E164:$M164,0,AX$231+1)-INDEX($E164:$M164,0,AX$231))/(INDEX($E$160:$M$160,0,AX$231+1)-INDEX($E$160:$M$160,0,AX$231))+AV236)))</f>
        <v>24.496738768189417</v>
      </c>
      <c r="AX236" s="186" cm="1">
        <f t="array" ref="AX236">IF(AY$231=-1,AZ236,IF(AY$231=99,AW236,IF(AY$231=0,INDEX($E164:$M164,0,AY$229),(INDEX($E164:$M164,0,AY$231+1)-INDEX($E164:$M164,0,AY$231))/(INDEX($E$160:$M$160,0,AY$231+1)-INDEX($E$160:$M$160,0,AY$231))+AW236)))</f>
        <v>24.496738768189417</v>
      </c>
      <c r="AZ236" s="186"/>
      <c r="BA236" s="186"/>
      <c r="BB236" s="186"/>
      <c r="BC236" s="186"/>
      <c r="BD236" s="186"/>
      <c r="BE236" s="186"/>
    </row>
    <row r="237" spans="1:58">
      <c r="A237" s="185" t="s">
        <v>16</v>
      </c>
      <c r="B237" s="22" t="str">
        <f t="shared" si="612"/>
        <v/>
      </c>
      <c r="C237" s="23" t="str">
        <f t="shared" si="613"/>
        <v/>
      </c>
      <c r="E237" s="23" t="str">
        <f t="shared" si="614"/>
        <v/>
      </c>
      <c r="F237" s="23"/>
      <c r="G237" s="23" t="str">
        <f t="shared" si="614"/>
        <v/>
      </c>
      <c r="H237" s="23" t="str">
        <f t="shared" si="614"/>
        <v/>
      </c>
      <c r="I237" s="57" t="str">
        <f t="shared" si="615"/>
        <v>TPPUMBT</v>
      </c>
      <c r="J237" s="186">
        <f t="shared" si="616"/>
        <v>83.773721682742135</v>
      </c>
      <c r="K237" s="186" cm="1">
        <f t="array" ref="K237">IF(L$231=-1,L237,IF(L$231=99,J237,IF(L$231=0,INDEX($E165:$M165,0,L$229),(INDEX($E165:$M165,0,L$231+1)-INDEX($E165:$M165,0,L$231))/(INDEX($E$160:$M$160,0,L$231+1)-INDEX($E$160:$M$160,0,L$231))+J237)))</f>
        <v>87.736138513114611</v>
      </c>
      <c r="L237" s="186" cm="1">
        <f t="array" ref="L237">IF(M$231=-1,M237,IF(M$231=99,K237,IF(M$231=0,INDEX($E165:$M165,0,M$229),(INDEX($E165:$M165,0,M$231+1)-INDEX($E165:$M165,0,M$231))/(INDEX($E$160:$M$160,0,M$231+1)-INDEX($E$160:$M$160,0,M$231))+K237)))</f>
        <v>91.698555343487087</v>
      </c>
      <c r="M237" s="186" cm="1">
        <f t="array" ref="M237">IF(N$231=-1,N237,IF(N$231=99,L237,IF(N$231=0,INDEX($E165:$M165,0,N$229),(INDEX($E165:$M165,0,N$231+1)-INDEX($E165:$M165,0,N$231))/(INDEX($E$160:$M$160,0,N$231+1)-INDEX($E$160:$M$160,0,N$231))+L237)))</f>
        <v>95.660972173859577</v>
      </c>
      <c r="N237" s="186" cm="1">
        <f t="array" ref="N237">IF(O$231=-1,O237,IF(O$231=99,M237,IF(O$231=0,INDEX($E165:$M165,0,O$229),(INDEX($E165:$M165,0,O$231+1)-INDEX($E165:$M165,0,O$231))/(INDEX($E$160:$M$160,0,O$231+1)-INDEX($E$160:$M$160,0,O$231))+M237)))</f>
        <v>97.424792428203745</v>
      </c>
      <c r="O237" s="186" cm="1">
        <f t="array" ref="O237">IF(P$231=-1,P237,IF(P$231=99,N237,IF(P$231=0,INDEX($E165:$M165,0,P$229),(INDEX($E165:$M165,0,P$231+1)-INDEX($E165:$M165,0,P$231))/(INDEX($E$160:$M$160,0,P$231+1)-INDEX($E$160:$M$160,0,P$231))+N237)))</f>
        <v>99.188612682547898</v>
      </c>
      <c r="P237" s="186" cm="1">
        <f t="array" ref="P237">IF(Q$231=-1,Q237,IF(Q$231=99,O237,IF(Q$231=0,INDEX($E165:$M165,0,Q$229),(INDEX($E165:$M165,0,Q$231+1)-INDEX($E165:$M165,0,Q$231))/(INDEX($E$160:$M$160,0,Q$231+1)-INDEX($E$160:$M$160,0,Q$231))+O237)))</f>
        <v>100.34376885977582</v>
      </c>
      <c r="Q237" s="186" cm="1">
        <f t="array" ref="Q237">IF(R$231=-1,R237,IF(R$231=99,P237,IF(R$231=0,INDEX($E165:$M165,0,R$229),(INDEX($E165:$M165,0,R$231+1)-INDEX($E165:$M165,0,R$231))/(INDEX($E$160:$M$160,0,R$231+1)-INDEX($E$160:$M$160,0,R$231))+P237)))</f>
        <v>101.49892503700374</v>
      </c>
      <c r="R237" s="186" cm="1">
        <f t="array" ref="R237">IF(S$231=-1,S237,IF(S$231=99,Q237,IF(S$231=0,INDEX($E165:$M165,0,S$229),(INDEX($E165:$M165,0,S$231+1)-INDEX($E165:$M165,0,S$231))/(INDEX($E$160:$M$160,0,S$231+1)-INDEX($E$160:$M$160,0,S$231))+Q237)))</f>
        <v>101.49892503700374</v>
      </c>
      <c r="S237" s="186" cm="1">
        <f t="array" ref="S237">IF(T$231=-1,T237,IF(T$231=99,R237,IF(T$231=0,INDEX($E165:$M165,0,T$229),(INDEX($E165:$M165,0,T$231+1)-INDEX($E165:$M165,0,T$231))/(INDEX($E$160:$M$160,0,T$231+1)-INDEX($E$160:$M$160,0,T$231))+R237)))</f>
        <v>104.24087907949597</v>
      </c>
      <c r="T237" s="186" cm="1">
        <f t="array" ref="T237">IF(U$231=-1,U237,IF(U$231=99,S237,IF(U$231=0,INDEX($E165:$M165,0,U$229),(INDEX($E165:$M165,0,U$231+1)-INDEX($E165:$M165,0,U$231))/(INDEX($E$160:$M$160,0,U$231+1)-INDEX($E$160:$M$160,0,U$231))+S237)))</f>
        <v>106.98283312198819</v>
      </c>
      <c r="U237" s="186" cm="1">
        <f t="array" ref="U237">IF(V$231=-1,V237,IF(V$231=99,T237,IF(V$231=0,INDEX($E165:$M165,0,V$229),(INDEX($E165:$M165,0,V$231+1)-INDEX($E165:$M165,0,V$231))/(INDEX($E$160:$M$160,0,V$231+1)-INDEX($E$160:$M$160,0,V$231))+T237)))</f>
        <v>109.72478716448042</v>
      </c>
      <c r="V237" s="186" cm="1">
        <f t="array" ref="V237">IF(W$231=-1,W237,IF(W$231=99,U237,IF(W$231=0,INDEX($E165:$M165,0,W$229),(INDEX($E165:$M165,0,W$231+1)-INDEX($E165:$M165,0,W$231))/(INDEX($E$160:$M$160,0,W$231+1)-INDEX($E$160:$M$160,0,W$231))+U237)))</f>
        <v>112.46674120697264</v>
      </c>
      <c r="W237" s="186" cm="1">
        <f t="array" ref="W237">IF(X$231=-1,X237,IF(X$231=99,V237,IF(X$231=0,INDEX($E165:$M165,0,X$229),(INDEX($E165:$M165,0,X$231+1)-INDEX($E165:$M165,0,X$231))/(INDEX($E$160:$M$160,0,X$231+1)-INDEX($E$160:$M$160,0,X$231))+V237)))</f>
        <v>115.20869524946487</v>
      </c>
      <c r="X237" s="186" cm="1">
        <f t="array" ref="X237">IF(Y$231=-1,Y237,IF(Y$231=99,W237,IF(Y$231=0,INDEX($E165:$M165,0,Y$229),(INDEX($E165:$M165,0,Y$231+1)-INDEX($E165:$M165,0,Y$231))/(INDEX($E$160:$M$160,0,Y$231+1)-INDEX($E$160:$M$160,0,Y$231))+W237)))</f>
        <v>117.95064929195709</v>
      </c>
      <c r="Y237" s="186" cm="1">
        <f t="array" ref="Y237">IF(Z$231=-1,Z237,IF(Z$231=99,X237,IF(Z$231=0,INDEX($E165:$M165,0,Z$229),(INDEX($E165:$M165,0,Z$231+1)-INDEX($E165:$M165,0,Z$231))/(INDEX($E$160:$M$160,0,Z$231+1)-INDEX($E$160:$M$160,0,Z$231))+X237)))</f>
        <v>120.69260333444932</v>
      </c>
      <c r="Z237" s="186" cm="1">
        <f t="array" ref="Z237">IF(AA$231=-1,AA237,IF(AA$231=99,Y237,IF(AA$231=0,INDEX($E165:$M165,0,AA$229),(INDEX($E165:$M165,0,AA$231+1)-INDEX($E165:$M165,0,AA$231))/(INDEX($E$160:$M$160,0,AA$231+1)-INDEX($E$160:$M$160,0,AA$231))+Y237)))</f>
        <v>123.43455737694154</v>
      </c>
      <c r="AA237" s="186" cm="1">
        <f t="array" ref="AA237">IF(AB$231=-1,AB237,IF(AB$231=99,Z237,IF(AB$231=0,INDEX($E165:$M165,0,AB$229),(INDEX($E165:$M165,0,AB$231+1)-INDEX($E165:$M165,0,AB$231))/(INDEX($E$160:$M$160,0,AB$231+1)-INDEX($E$160:$M$160,0,AB$231))+Z237)))</f>
        <v>126.17651141943377</v>
      </c>
      <c r="AB237" s="186" cm="1">
        <f t="array" ref="AB237">IF(AC$231=-1,AC237,IF(AC$231=99,AA237,IF(AC$231=0,INDEX($E165:$M165,0,AC$229),(INDEX($E165:$M165,0,AC$231+1)-INDEX($E165:$M165,0,AC$231))/(INDEX($E$160:$M$160,0,AC$231+1)-INDEX($E$160:$M$160,0,AC$231))+AA237)))</f>
        <v>104.24087907949597</v>
      </c>
      <c r="AC237" s="186" cm="1">
        <f t="array" ref="AC237">IF(AD$231=-1,AD237,IF(AD$231=99,AB237,IF(AD$231=0,INDEX($E165:$M165,0,AD$229),(INDEX($E165:$M165,0,AD$231+1)-INDEX($E165:$M165,0,AD$231))/(INDEX($E$160:$M$160,0,AD$231+1)-INDEX($E$160:$M$160,0,AD$231))+AB237)))</f>
        <v>104.62123445524605</v>
      </c>
      <c r="AD237" s="186" cm="1">
        <f t="array" ref="AD237">IF(AE$231=-1,AE237,IF(AE$231=99,AC237,IF(AE$231=0,INDEX($E165:$M165,0,AE$229),(INDEX($E165:$M165,0,AE$231+1)-INDEX($E165:$M165,0,AE$231))/(INDEX($E$160:$M$160,0,AE$231+1)-INDEX($E$160:$M$160,0,AE$231))+AC237)))</f>
        <v>105.00158983099614</v>
      </c>
      <c r="AE237" s="186" cm="1">
        <f t="array" ref="AE237">IF(AF$231=-1,AF237,IF(AF$231=99,AD237,IF(AF$231=0,INDEX($E165:$M165,0,AF$229),(INDEX($E165:$M165,0,AF$231+1)-INDEX($E165:$M165,0,AF$231))/(INDEX($E$160:$M$160,0,AF$231+1)-INDEX($E$160:$M$160,0,AF$231))+AD237)))</f>
        <v>105.38194520674622</v>
      </c>
      <c r="AF237" s="186" cm="1">
        <f t="array" ref="AF237">IF(AG$231=-1,AG237,IF(AG$231=99,AE237,IF(AG$231=0,INDEX($E165:$M165,0,AG$229),(INDEX($E165:$M165,0,AG$231+1)-INDEX($E165:$M165,0,AG$231))/(INDEX($E$160:$M$160,0,AG$231+1)-INDEX($E$160:$M$160,0,AG$231))+AE237)))</f>
        <v>105.76230058249631</v>
      </c>
      <c r="AG237" s="186" cm="1">
        <f t="array" ref="AG237">IF(AH$231=-1,AH237,IF(AH$231=99,AF237,IF(AH$231=0,INDEX($E165:$M165,0,AH$229),(INDEX($E165:$M165,0,AH$231+1)-INDEX($E165:$M165,0,AH$231))/(INDEX($E$160:$M$160,0,AH$231+1)-INDEX($E$160:$M$160,0,AH$231))+AF237)))</f>
        <v>106.14265595824639</v>
      </c>
      <c r="AH237" s="186" cm="1">
        <f t="array" ref="AH237">IF(AI$231=-1,AI237,IF(AI$231=99,AG237,IF(AI$231=0,INDEX($E165:$M165,0,AI$229),(INDEX($E165:$M165,0,AI$231+1)-INDEX($E165:$M165,0,AI$231))/(INDEX($E$160:$M$160,0,AI$231+1)-INDEX($E$160:$M$160,0,AI$231))+AG237)))</f>
        <v>106.52301133399648</v>
      </c>
      <c r="AI237" s="186" cm="1">
        <f t="array" ref="AI237">IF(AJ$231=-1,AJ237,IF(AJ$231=99,AH237,IF(AJ$231=0,INDEX($E165:$M165,0,AJ$229),(INDEX($E165:$M165,0,AJ$231+1)-INDEX($E165:$M165,0,AJ$231))/(INDEX($E$160:$M$160,0,AJ$231+1)-INDEX($E$160:$M$160,0,AJ$231))+AH237)))</f>
        <v>106.90336670974656</v>
      </c>
      <c r="AJ237" s="186" cm="1">
        <f t="array" ref="AJ237">IF(AK$231=-1,AK237,IF(AK$231=99,AI237,IF(AK$231=0,INDEX($E165:$M165,0,AK$229),(INDEX($E165:$M165,0,AK$231+1)-INDEX($E165:$M165,0,AK$231))/(INDEX($E$160:$M$160,0,AK$231+1)-INDEX($E$160:$M$160,0,AK$231))+AI237)))</f>
        <v>107.28372208549665</v>
      </c>
      <c r="AK237" s="186" cm="1">
        <f t="array" ref="AK237">IF(AL$231=-1,AL237,IF(AL$231=99,AJ237,IF(AL$231=0,INDEX($E165:$M165,0,AL$229),(INDEX($E165:$M165,0,AL$231+1)-INDEX($E165:$M165,0,AL$231))/(INDEX($E$160:$M$160,0,AL$231+1)-INDEX($E$160:$M$160,0,AL$231))+AJ237)))</f>
        <v>107.66407746124673</v>
      </c>
      <c r="AL237" s="186" cm="1">
        <f t="array" ref="AL237">IF(AM$231=-1,AM237,IF(AM$231=99,AK237,IF(AM$231=0,INDEX($E165:$M165,0,AM$229),(INDEX($E165:$M165,0,AM$231+1)-INDEX($E165:$M165,0,AM$231))/(INDEX($E$160:$M$160,0,AM$231+1)-INDEX($E$160:$M$160,0,AM$231))+AK237)))</f>
        <v>104.62123445524605</v>
      </c>
      <c r="AM237" s="186" cm="1">
        <f t="array" ref="AM237">IF(AN$231=-1,AN237,IF(AN$231=99,AL237,IF(AN$231=0,INDEX($E165:$M165,0,AN$229),(INDEX($E165:$M165,0,AN$231+1)-INDEX($E165:$M165,0,AN$231))/(INDEX($E$160:$M$160,0,AN$231+1)-INDEX($E$160:$M$160,0,AN$231))+AL237)))</f>
        <v>107.3967628006784</v>
      </c>
      <c r="AN237" s="186" cm="1">
        <f t="array" ref="AN237">IF(AO$231=-1,AO237,IF(AO$231=99,AM237,IF(AO$231=0,INDEX($E165:$M165,0,AO$229),(INDEX($E165:$M165,0,AO$231+1)-INDEX($E165:$M165,0,AO$231))/(INDEX($E$160:$M$160,0,AO$231+1)-INDEX($E$160:$M$160,0,AO$231))+AM237)))</f>
        <v>110.17229114611075</v>
      </c>
      <c r="AO237" s="186" cm="1">
        <f t="array" ref="AO237">IF(AP$231=-1,AP237,IF(AP$231=99,AN237,IF(AP$231=0,INDEX($E165:$M165,0,AP$229),(INDEX($E165:$M165,0,AP$231+1)-INDEX($E165:$M165,0,AP$231))/(INDEX($E$160:$M$160,0,AP$231+1)-INDEX($E$160:$M$160,0,AP$231))+AN237)))</f>
        <v>112.9478194915431</v>
      </c>
      <c r="AP237" s="186" cm="1">
        <f t="array" ref="AP237">IF(AQ$231=-1,AQ237,IF(AQ$231=99,AO237,IF(AQ$231=0,INDEX($E165:$M165,0,AQ$229),(INDEX($E165:$M165,0,AQ$231+1)-INDEX($E165:$M165,0,AQ$231))/(INDEX($E$160:$M$160,0,AQ$231+1)-INDEX($E$160:$M$160,0,AQ$231))+AO237)))</f>
        <v>115.72334783697545</v>
      </c>
      <c r="AQ237" s="186" cm="1">
        <f t="array" ref="AQ237">IF(AR$231=-1,AR237,IF(AR$231=99,AP237,IF(AR$231=0,INDEX($E165:$M165,0,AR$229),(INDEX($E165:$M165,0,AR$231+1)-INDEX($E165:$M165,0,AR$231))/(INDEX($E$160:$M$160,0,AR$231+1)-INDEX($E$160:$M$160,0,AR$231))+AP237)))</f>
        <v>118.4988761824078</v>
      </c>
      <c r="AR237" s="186" cm="1">
        <f t="array" ref="AR237">IF(AS$231=-1,AS237,IF(AS$231=99,AQ237,IF(AS$231=0,INDEX($E165:$M165,0,AS$229),(INDEX($E165:$M165,0,AS$231+1)-INDEX($E165:$M165,0,AS$231))/(INDEX($E$160:$M$160,0,AS$231+1)-INDEX($E$160:$M$160,0,AS$231))+AQ237)))</f>
        <v>121.27440452784015</v>
      </c>
      <c r="AS237" s="186" cm="1">
        <f t="array" ref="AS237">IF(AT$231=-1,AT237,IF(AT$231=99,AR237,IF(AT$231=0,INDEX($E165:$M165,0,AT$229),(INDEX($E165:$M165,0,AT$231+1)-INDEX($E165:$M165,0,AT$231))/(INDEX($E$160:$M$160,0,AT$231+1)-INDEX($E$160:$M$160,0,AT$231))+AR237)))</f>
        <v>124.0499328732725</v>
      </c>
      <c r="AT237" s="186" cm="1">
        <f t="array" ref="AT237">IF(AU$231=-1,AU237,IF(AU$231=99,AS237,IF(AU$231=0,INDEX($E165:$M165,0,AU$229),(INDEX($E165:$M165,0,AU$231+1)-INDEX($E165:$M165,0,AU$231))/(INDEX($E$160:$M$160,0,AU$231+1)-INDEX($E$160:$M$160,0,AU$231))+AS237)))</f>
        <v>126.82546121870485</v>
      </c>
      <c r="AU237" s="186" cm="1">
        <f t="array" ref="AU237">IF(AV$231=-1,AV237,IF(AV$231=99,AT237,IF(AV$231=0,INDEX($E165:$M165,0,AV$229),(INDEX($E165:$M165,0,AV$231+1)-INDEX($E165:$M165,0,AV$231))/(INDEX($E$160:$M$160,0,AV$231+1)-INDEX($E$160:$M$160,0,AV$231))+AT237)))</f>
        <v>129.60098956413719</v>
      </c>
      <c r="AV237" s="186" cm="1">
        <f t="array" ref="AV237">IF(AW$231=-1,AW237,IF(AW$231=99,AU237,IF(AW$231=0,INDEX($E165:$M165,0,AW$229),(INDEX($E165:$M165,0,AW$231+1)-INDEX($E165:$M165,0,AW$231))/(INDEX($E$160:$M$160,0,AW$231+1)-INDEX($E$160:$M$160,0,AW$231))+AU237)))</f>
        <v>129.60098956413725</v>
      </c>
      <c r="AW237" s="186" cm="1">
        <f t="array" ref="AW237">IF(AX$231=-1,AX237,IF(AX$231=99,AV237,IF(AX$231=0,INDEX($E165:$M165,0,AX$229),(INDEX($E165:$M165,0,AX$231+1)-INDEX($E165:$M165,0,AX$231))/(INDEX($E$160:$M$160,0,AX$231+1)-INDEX($E$160:$M$160,0,AX$231))+AV237)))</f>
        <v>129.60098956413725</v>
      </c>
      <c r="AX237" s="186" cm="1">
        <f t="array" ref="AX237">IF(AY$231=-1,AZ237,IF(AY$231=99,AW237,IF(AY$231=0,INDEX($E165:$M165,0,AY$229),(INDEX($E165:$M165,0,AY$231+1)-INDEX($E165:$M165,0,AY$231))/(INDEX($E$160:$M$160,0,AY$231+1)-INDEX($E$160:$M$160,0,AY$231))+AW237)))</f>
        <v>129.60098956413725</v>
      </c>
      <c r="AZ237" s="186"/>
      <c r="BA237" s="186"/>
      <c r="BB237" s="186"/>
      <c r="BC237" s="186"/>
      <c r="BD237" s="186"/>
      <c r="BE237" s="186"/>
    </row>
    <row r="238" spans="1:58">
      <c r="A238" s="185" t="s">
        <v>16</v>
      </c>
      <c r="B238" s="22" t="str">
        <f t="shared" si="612"/>
        <v/>
      </c>
      <c r="C238" s="23" t="str">
        <f t="shared" si="613"/>
        <v/>
      </c>
      <c r="E238" s="23" t="str">
        <f t="shared" si="614"/>
        <v/>
      </c>
      <c r="F238" s="23"/>
      <c r="G238" s="23" t="str">
        <f t="shared" si="614"/>
        <v/>
      </c>
      <c r="H238" s="23" t="str">
        <f t="shared" si="614"/>
        <v/>
      </c>
      <c r="I238" s="57" t="str">
        <f t="shared" si="615"/>
        <v>TPPUBRT</v>
      </c>
      <c r="J238" s="186">
        <f t="shared" si="616"/>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2.5883460790363708</v>
      </c>
      <c r="T238" s="186" cm="1">
        <f t="array" ref="T238">IF(U$231=-1,U238,IF(U$231=99,S238,IF(U$231=0,INDEX($E166:$M166,0,U$229),(INDEX($E166:$M166,0,U$231+1)-INDEX($E166:$M166,0,U$231))/(INDEX($E$160:$M$160,0,U$231+1)-INDEX($E$160:$M$160,0,U$231))+S238)))</f>
        <v>2.6522209454195798</v>
      </c>
      <c r="U238" s="186" cm="1">
        <f t="array" ref="U238">IF(V$231=-1,V238,IF(V$231=99,T238,IF(V$231=0,INDEX($E166:$M166,0,V$229),(INDEX($E166:$M166,0,V$231+1)-INDEX($E166:$M166,0,V$231))/(INDEX($E$160:$M$160,0,V$231+1)-INDEX($E$160:$M$160,0,V$231))+T238)))</f>
        <v>2.7160958118027887</v>
      </c>
      <c r="V238" s="186" cm="1">
        <f t="array" ref="V238">IF(W$231=-1,W238,IF(W$231=99,U238,IF(W$231=0,INDEX($E166:$M166,0,W$229),(INDEX($E166:$M166,0,W$231+1)-INDEX($E166:$M166,0,W$231))/(INDEX($E$160:$M$160,0,W$231+1)-INDEX($E$160:$M$160,0,W$231))+U238)))</f>
        <v>2.7799706781859976</v>
      </c>
      <c r="W238" s="186" cm="1">
        <f t="array" ref="W238">IF(X$231=-1,X238,IF(X$231=99,V238,IF(X$231=0,INDEX($E166:$M166,0,X$229),(INDEX($E166:$M166,0,X$231+1)-INDEX($E166:$M166,0,X$231))/(INDEX($E$160:$M$160,0,X$231+1)-INDEX($E$160:$M$160,0,X$231))+V238)))</f>
        <v>2.8438455445692066</v>
      </c>
      <c r="X238" s="186" cm="1">
        <f t="array" ref="X238">IF(Y$231=-1,Y238,IF(Y$231=99,W238,IF(Y$231=0,INDEX($E166:$M166,0,Y$229),(INDEX($E166:$M166,0,Y$231+1)-INDEX($E166:$M166,0,Y$231))/(INDEX($E$160:$M$160,0,Y$231+1)-INDEX($E$160:$M$160,0,Y$231))+W238)))</f>
        <v>2.9077204109524155</v>
      </c>
      <c r="Y238" s="186" cm="1">
        <f t="array" ref="Y238">IF(Z$231=-1,Z238,IF(Z$231=99,X238,IF(Z$231=0,INDEX($E166:$M166,0,Z$229),(INDEX($E166:$M166,0,Z$231+1)-INDEX($E166:$M166,0,Z$231))/(INDEX($E$160:$M$160,0,Z$231+1)-INDEX($E$160:$M$160,0,Z$231))+X238)))</f>
        <v>2.9715952773356245</v>
      </c>
      <c r="Z238" s="186" cm="1">
        <f t="array" ref="Z238">IF(AA$231=-1,AA238,IF(AA$231=99,Y238,IF(AA$231=0,INDEX($E166:$M166,0,AA$229),(INDEX($E166:$M166,0,AA$231+1)-INDEX($E166:$M166,0,AA$231))/(INDEX($E$160:$M$160,0,AA$231+1)-INDEX($E$160:$M$160,0,AA$231))+Y238)))</f>
        <v>3.0354701437188334</v>
      </c>
      <c r="AA238" s="186" cm="1">
        <f t="array" ref="AA238">IF(AB$231=-1,AB238,IF(AB$231=99,Z238,IF(AB$231=0,INDEX($E166:$M166,0,AB$229),(INDEX($E166:$M166,0,AB$231+1)-INDEX($E166:$M166,0,AB$231))/(INDEX($E$160:$M$160,0,AB$231+1)-INDEX($E$160:$M$160,0,AB$231))+Z238)))</f>
        <v>3.0993450101020423</v>
      </c>
      <c r="AB238" s="186" cm="1">
        <f t="array" ref="AB238">IF(AC$231=-1,AC238,IF(AC$231=99,AA238,IF(AC$231=0,INDEX($E166:$M166,0,AC$229),(INDEX($E166:$M166,0,AC$231+1)-INDEX($E166:$M166,0,AC$231))/(INDEX($E$160:$M$160,0,AC$231+1)-INDEX($E$160:$M$160,0,AC$231))+AA238)))</f>
        <v>2.5883460790363708</v>
      </c>
      <c r="AC238" s="186" cm="1">
        <f t="array" ref="AC238">IF(AD$231=-1,AD238,IF(AD$231=99,AB238,IF(AD$231=0,INDEX($E166:$M166,0,AD$229),(INDEX($E166:$M166,0,AD$231+1)-INDEX($E166:$M166,0,AD$231))/(INDEX($E$160:$M$160,0,AD$231+1)-INDEX($E$160:$M$160,0,AD$231))+AB238)))</f>
        <v>7.3753663797735012</v>
      </c>
      <c r="AD238" s="186" cm="1">
        <f t="array" ref="AD238">IF(AE$231=-1,AE238,IF(AE$231=99,AC238,IF(AE$231=0,INDEX($E166:$M166,0,AE$229),(INDEX($E166:$M166,0,AE$231+1)-INDEX($E166:$M166,0,AE$231))/(INDEX($E$160:$M$160,0,AE$231+1)-INDEX($E$160:$M$160,0,AE$231))+AC238)))</f>
        <v>12.162386680510632</v>
      </c>
      <c r="AE238" s="186" cm="1">
        <f t="array" ref="AE238">IF(AF$231=-1,AF238,IF(AF$231=99,AD238,IF(AF$231=0,INDEX($E166:$M166,0,AF$229),(INDEX($E166:$M166,0,AF$231+1)-INDEX($E166:$M166,0,AF$231))/(INDEX($E$160:$M$160,0,AF$231+1)-INDEX($E$160:$M$160,0,AF$231))+AD238)))</f>
        <v>16.949406981247762</v>
      </c>
      <c r="AF238" s="186" cm="1">
        <f t="array" ref="AF238">IF(AG$231=-1,AG238,IF(AG$231=99,AE238,IF(AG$231=0,INDEX($E166:$M166,0,AG$229),(INDEX($E166:$M166,0,AG$231+1)-INDEX($E166:$M166,0,AG$231))/(INDEX($E$160:$M$160,0,AG$231+1)-INDEX($E$160:$M$160,0,AG$231))+AE238)))</f>
        <v>21.736427281984891</v>
      </c>
      <c r="AG238" s="186" cm="1">
        <f t="array" ref="AG238">IF(AH$231=-1,AH238,IF(AH$231=99,AF238,IF(AH$231=0,INDEX($E166:$M166,0,AH$229),(INDEX($E166:$M166,0,AH$231+1)-INDEX($E166:$M166,0,AH$231))/(INDEX($E$160:$M$160,0,AH$231+1)-INDEX($E$160:$M$160,0,AH$231))+AF238)))</f>
        <v>26.523447582722021</v>
      </c>
      <c r="AH238" s="186" cm="1">
        <f t="array" ref="AH238">IF(AI$231=-1,AI238,IF(AI$231=99,AG238,IF(AI$231=0,INDEX($E166:$M166,0,AI$229),(INDEX($E166:$M166,0,AI$231+1)-INDEX($E166:$M166,0,AI$231))/(INDEX($E$160:$M$160,0,AI$231+1)-INDEX($E$160:$M$160,0,AI$231))+AG238)))</f>
        <v>31.31046788345915</v>
      </c>
      <c r="AI238" s="186" cm="1">
        <f t="array" ref="AI238">IF(AJ$231=-1,AJ238,IF(AJ$231=99,AH238,IF(AJ$231=0,INDEX($E166:$M166,0,AJ$229),(INDEX($E166:$M166,0,AJ$231+1)-INDEX($E166:$M166,0,AJ$231))/(INDEX($E$160:$M$160,0,AJ$231+1)-INDEX($E$160:$M$160,0,AJ$231))+AH238)))</f>
        <v>36.09748818419628</v>
      </c>
      <c r="AJ238" s="186" cm="1">
        <f t="array" ref="AJ238">IF(AK$231=-1,AK238,IF(AK$231=99,AI238,IF(AK$231=0,INDEX($E166:$M166,0,AK$229),(INDEX($E166:$M166,0,AK$231+1)-INDEX($E166:$M166,0,AK$231))/(INDEX($E$160:$M$160,0,AK$231+1)-INDEX($E$160:$M$160,0,AK$231))+AI238)))</f>
        <v>40.884508484933413</v>
      </c>
      <c r="AK238" s="186" cm="1">
        <f t="array" ref="AK238">IF(AL$231=-1,AL238,IF(AL$231=99,AJ238,IF(AL$231=0,INDEX($E166:$M166,0,AL$229),(INDEX($E166:$M166,0,AL$231+1)-INDEX($E166:$M166,0,AL$231))/(INDEX($E$160:$M$160,0,AL$231+1)-INDEX($E$160:$M$160,0,AL$231))+AJ238)))</f>
        <v>45.671528785670546</v>
      </c>
      <c r="AL238" s="186" cm="1">
        <f t="array" ref="AL238">IF(AM$231=-1,AM238,IF(AM$231=99,AK238,IF(AM$231=0,INDEX($E166:$M166,0,AM$229),(INDEX($E166:$M166,0,AM$231+1)-INDEX($E166:$M166,0,AM$231))/(INDEX($E$160:$M$160,0,AM$231+1)-INDEX($E$160:$M$160,0,AM$231))+AK238)))</f>
        <v>7.3753663797735012</v>
      </c>
      <c r="AM238" s="186" cm="1">
        <f t="array" ref="AM238">IF(AN$231=-1,AN238,IF(AN$231=99,AL238,IF(AN$231=0,INDEX($E166:$M166,0,AN$229),(INDEX($E166:$M166,0,AN$231+1)-INDEX($E166:$M166,0,AN$231))/(INDEX($E$160:$M$160,0,AN$231+1)-INDEX($E$160:$M$160,0,AN$231))+AL238)))</f>
        <v>8.488317984133694</v>
      </c>
      <c r="AN238" s="186" cm="1">
        <f t="array" ref="AN238">IF(AO$231=-1,AO238,IF(AO$231=99,AM238,IF(AO$231=0,INDEX($E166:$M166,0,AO$229),(INDEX($E166:$M166,0,AO$231+1)-INDEX($E166:$M166,0,AO$231))/(INDEX($E$160:$M$160,0,AO$231+1)-INDEX($E$160:$M$160,0,AO$231))+AM238)))</f>
        <v>9.6012695884938868</v>
      </c>
      <c r="AO238" s="186" cm="1">
        <f t="array" ref="AO238">IF(AP$231=-1,AP238,IF(AP$231=99,AN238,IF(AP$231=0,INDEX($E166:$M166,0,AP$229),(INDEX($E166:$M166,0,AP$231+1)-INDEX($E166:$M166,0,AP$231))/(INDEX($E$160:$M$160,0,AP$231+1)-INDEX($E$160:$M$160,0,AP$231))+AN238)))</f>
        <v>10.71422119285408</v>
      </c>
      <c r="AP238" s="186" cm="1">
        <f t="array" ref="AP238">IF(AQ$231=-1,AQ238,IF(AQ$231=99,AO238,IF(AQ$231=0,INDEX($E166:$M166,0,AQ$229),(INDEX($E166:$M166,0,AQ$231+1)-INDEX($E166:$M166,0,AQ$231))/(INDEX($E$160:$M$160,0,AQ$231+1)-INDEX($E$160:$M$160,0,AQ$231))+AO238)))</f>
        <v>11.827172797214272</v>
      </c>
      <c r="AQ238" s="186" cm="1">
        <f t="array" ref="AQ238">IF(AR$231=-1,AR238,IF(AR$231=99,AP238,IF(AR$231=0,INDEX($E166:$M166,0,AR$229),(INDEX($E166:$M166,0,AR$231+1)-INDEX($E166:$M166,0,AR$231))/(INDEX($E$160:$M$160,0,AR$231+1)-INDEX($E$160:$M$160,0,AR$231))+AP238)))</f>
        <v>12.940124401574465</v>
      </c>
      <c r="AR238" s="186" cm="1">
        <f t="array" ref="AR238">IF(AS$231=-1,AS238,IF(AS$231=99,AQ238,IF(AS$231=0,INDEX($E166:$M166,0,AS$229),(INDEX($E166:$M166,0,AS$231+1)-INDEX($E166:$M166,0,AS$231))/(INDEX($E$160:$M$160,0,AS$231+1)-INDEX($E$160:$M$160,0,AS$231))+AQ238)))</f>
        <v>14.053076005934658</v>
      </c>
      <c r="AS238" s="186" cm="1">
        <f t="array" ref="AS238">IF(AT$231=-1,AT238,IF(AT$231=99,AR238,IF(AT$231=0,INDEX($E166:$M166,0,AT$229),(INDEX($E166:$M166,0,AT$231+1)-INDEX($E166:$M166,0,AT$231))/(INDEX($E$160:$M$160,0,AT$231+1)-INDEX($E$160:$M$160,0,AT$231))+AR238)))</f>
        <v>15.166027610294851</v>
      </c>
      <c r="AT238" s="186" cm="1">
        <f t="array" ref="AT238">IF(AU$231=-1,AU238,IF(AU$231=99,AS238,IF(AU$231=0,INDEX($E166:$M166,0,AU$229),(INDEX($E166:$M166,0,AU$231+1)-INDEX($E166:$M166,0,AU$231))/(INDEX($E$160:$M$160,0,AU$231+1)-INDEX($E$160:$M$160,0,AU$231))+AS238)))</f>
        <v>16.278979214655042</v>
      </c>
      <c r="AU238" s="186" cm="1">
        <f t="array" ref="AU238">IF(AV$231=-1,AV238,IF(AV$231=99,AT238,IF(AV$231=0,INDEX($E166:$M166,0,AV$229),(INDEX($E166:$M166,0,AV$231+1)-INDEX($E166:$M166,0,AV$231))/(INDEX($E$160:$M$160,0,AV$231+1)-INDEX($E$160:$M$160,0,AV$231))+AT238)))</f>
        <v>17.391930819015233</v>
      </c>
      <c r="AV238" s="186" cm="1">
        <f t="array" ref="AV238">IF(AW$231=-1,AW238,IF(AW$231=99,AU238,IF(AW$231=0,INDEX($E166:$M166,0,AW$229),(INDEX($E166:$M166,0,AW$231+1)-INDEX($E166:$M166,0,AW$231))/(INDEX($E$160:$M$160,0,AW$231+1)-INDEX($E$160:$M$160,0,AW$231))+AU238)))</f>
        <v>17.391930819015233</v>
      </c>
      <c r="AW238" s="186" cm="1">
        <f t="array" ref="AW238">IF(AX$231=-1,AX238,IF(AX$231=99,AV238,IF(AX$231=0,INDEX($E166:$M166,0,AX$229),(INDEX($E166:$M166,0,AX$231+1)-INDEX($E166:$M166,0,AX$231))/(INDEX($E$160:$M$160,0,AX$231+1)-INDEX($E$160:$M$160,0,AX$231))+AV238)))</f>
        <v>17.391930819015233</v>
      </c>
      <c r="AX238" s="186" cm="1">
        <f t="array" ref="AX238">IF(AY$231=-1,AZ238,IF(AY$231=99,AW238,IF(AY$231=0,INDEX($E166:$M166,0,AY$229),(INDEX($E166:$M166,0,AY$231+1)-INDEX($E166:$M166,0,AY$231))/(INDEX($E$160:$M$160,0,AY$231+1)-INDEX($E$160:$M$160,0,AY$231))+AW238)))</f>
        <v>17.391930819015233</v>
      </c>
      <c r="AZ238" s="186"/>
      <c r="BA238" s="186"/>
      <c r="BB238" s="186"/>
      <c r="BC238" s="186"/>
      <c r="BD238" s="186"/>
      <c r="BE238" s="186"/>
    </row>
    <row r="239" spans="1:58">
      <c r="A239" s="185" t="s">
        <v>16</v>
      </c>
      <c r="B239" s="22"/>
      <c r="C239" s="23"/>
      <c r="E239" s="23"/>
      <c r="F239" s="23"/>
      <c r="G239" s="23"/>
      <c r="H239" s="23"/>
      <c r="I239" s="57" t="str">
        <f t="shared" si="615"/>
        <v>TPPUMER</v>
      </c>
      <c r="J239" s="186">
        <f t="shared" si="616"/>
        <v>14.550109199356424</v>
      </c>
      <c r="K239" s="186" cm="1">
        <f t="array" ref="K239">IF(L$231=-1,L239,IF(L$231=99,J239,IF(L$231=0,INDEX($E167:$M167,0,L$229),(INDEX($E167:$M167,0,L$231+1)-INDEX($E167:$M167,0,L$231))/(INDEX($E$160:$M$160,0,L$231+1)-INDEX($E$160:$M$160,0,L$231))+J239)))</f>
        <v>13.727172676158915</v>
      </c>
      <c r="L239" s="186" cm="1">
        <f t="array" ref="L239">IF(M$231=-1,M239,IF(M$231=99,K239,IF(M$231=0,INDEX($E167:$M167,0,M$229),(INDEX($E167:$M167,0,M$231+1)-INDEX($E167:$M167,0,M$231))/(INDEX($E$160:$M$160,0,M$231+1)-INDEX($E$160:$M$160,0,M$231))+K239)))</f>
        <v>12.904236152961406</v>
      </c>
      <c r="M239" s="186" cm="1">
        <f t="array" ref="M239">IF(N$231=-1,N239,IF(N$231=99,L239,IF(N$231=0,INDEX($E167:$M167,0,N$229),(INDEX($E167:$M167,0,N$231+1)-INDEX($E167:$M167,0,N$231))/(INDEX($E$160:$M$160,0,N$231+1)-INDEX($E$160:$M$160,0,N$231))+L239)))</f>
        <v>12.081299629763897</v>
      </c>
      <c r="N239" s="186" cm="1">
        <f t="array" ref="N239">IF(O$231=-1,O239,IF(O$231=99,M239,IF(O$231=0,INDEX($E167:$M167,0,O$229),(INDEX($E167:$M167,0,O$231+1)-INDEX($E167:$M167,0,O$231))/(INDEX($E$160:$M$160,0,O$231+1)-INDEX($E$160:$M$160,0,O$231))+M239)))</f>
        <v>10.411029300894594</v>
      </c>
      <c r="O239" s="186" cm="1">
        <f t="array" ref="O239">IF(P$231=-1,P239,IF(P$231=99,N239,IF(P$231=0,INDEX($E167:$M167,0,P$229),(INDEX($E167:$M167,0,P$231+1)-INDEX($E167:$M167,0,P$231))/(INDEX($E$160:$M$160,0,P$231+1)-INDEX($E$160:$M$160,0,P$231))+N239)))</f>
        <v>8.7407589720252883</v>
      </c>
      <c r="P239" s="186" cm="1">
        <f t="array" ref="P239">IF(Q$231=-1,Q239,IF(Q$231=99,O239,IF(Q$231=0,INDEX($E167:$M167,0,Q$229),(INDEX($E167:$M167,0,Q$231+1)-INDEX($E167:$M167,0,Q$231))/(INDEX($E$160:$M$160,0,Q$231+1)-INDEX($E$160:$M$160,0,Q$231))+O239)))</f>
        <v>8.8425543439649132</v>
      </c>
      <c r="Q239" s="186" cm="1">
        <f t="array" ref="Q239">IF(R$231=-1,R239,IF(R$231=99,P239,IF(R$231=0,INDEX($E167:$M167,0,R$229),(INDEX($E167:$M167,0,R$231+1)-INDEX($E167:$M167,0,R$231))/(INDEX($E$160:$M$160,0,R$231+1)-INDEX($E$160:$M$160,0,R$231))+P239)))</f>
        <v>8.9443497159045364</v>
      </c>
      <c r="R239" s="186" cm="1">
        <f t="array" ref="R239">IF(S$231=-1,S239,IF(S$231=99,Q239,IF(S$231=0,INDEX($E167:$M167,0,S$229),(INDEX($E167:$M167,0,S$231+1)-INDEX($E167:$M167,0,S$231))/(INDEX($E$160:$M$160,0,S$231+1)-INDEX($E$160:$M$160,0,S$231))+Q239)))</f>
        <v>8.9443497159045364</v>
      </c>
      <c r="S239" s="186" cm="1">
        <f t="array" ref="S239">IF(T$231=-1,T239,IF(T$231=99,R239,IF(T$231=0,INDEX($E167:$M167,0,T$229),(INDEX($E167:$M167,0,T$231+1)-INDEX($E167:$M167,0,T$231))/(INDEX($E$160:$M$160,0,T$231+1)-INDEX($E$160:$M$160,0,T$231))+R239)))</f>
        <v>9.1859778499172613</v>
      </c>
      <c r="T239" s="186" cm="1">
        <f t="array" ref="T239">IF(U$231=-1,U239,IF(U$231=99,S239,IF(U$231=0,INDEX($E167:$M167,0,U$229),(INDEX($E167:$M167,0,U$231+1)-INDEX($E167:$M167,0,U$231))/(INDEX($E$160:$M$160,0,U$231+1)-INDEX($E$160:$M$160,0,U$231))+S239)))</f>
        <v>9.4276059839299862</v>
      </c>
      <c r="U239" s="186" cm="1">
        <f t="array" ref="U239">IF(V$231=-1,V239,IF(V$231=99,T239,IF(V$231=0,INDEX($E167:$M167,0,V$229),(INDEX($E167:$M167,0,V$231+1)-INDEX($E167:$M167,0,V$231))/(INDEX($E$160:$M$160,0,V$231+1)-INDEX($E$160:$M$160,0,V$231))+T239)))</f>
        <v>9.669234117942711</v>
      </c>
      <c r="V239" s="186" cm="1">
        <f t="array" ref="V239">IF(W$231=-1,W239,IF(W$231=99,U239,IF(W$231=0,INDEX($E167:$M167,0,W$229),(INDEX($E167:$M167,0,W$231+1)-INDEX($E167:$M167,0,W$231))/(INDEX($E$160:$M$160,0,W$231+1)-INDEX($E$160:$M$160,0,W$231))+U239)))</f>
        <v>9.9108622519554359</v>
      </c>
      <c r="W239" s="186" cm="1">
        <f t="array" ref="W239">IF(X$231=-1,X239,IF(X$231=99,V239,IF(X$231=0,INDEX($E167:$M167,0,X$229),(INDEX($E167:$M167,0,X$231+1)-INDEX($E167:$M167,0,X$231))/(INDEX($E$160:$M$160,0,X$231+1)-INDEX($E$160:$M$160,0,X$231))+V239)))</f>
        <v>10.152490385968161</v>
      </c>
      <c r="X239" s="186" cm="1">
        <f t="array" ref="X239">IF(Y$231=-1,Y239,IF(Y$231=99,W239,IF(Y$231=0,INDEX($E167:$M167,0,Y$229),(INDEX($E167:$M167,0,Y$231+1)-INDEX($E167:$M167,0,Y$231))/(INDEX($E$160:$M$160,0,Y$231+1)-INDEX($E$160:$M$160,0,Y$231))+W239)))</f>
        <v>10.394118519980886</v>
      </c>
      <c r="Y239" s="186" cm="1">
        <f t="array" ref="Y239">IF(Z$231=-1,Z239,IF(Z$231=99,X239,IF(Z$231=0,INDEX($E167:$M167,0,Z$229),(INDEX($E167:$M167,0,Z$231+1)-INDEX($E167:$M167,0,Z$231))/(INDEX($E$160:$M$160,0,Z$231+1)-INDEX($E$160:$M$160,0,Z$231))+X239)))</f>
        <v>10.635746653993611</v>
      </c>
      <c r="Z239" s="186" cm="1">
        <f t="array" ref="Z239">IF(AA$231=-1,AA239,IF(AA$231=99,Y239,IF(AA$231=0,INDEX($E167:$M167,0,AA$229),(INDEX($E167:$M167,0,AA$231+1)-INDEX($E167:$M167,0,AA$231))/(INDEX($E$160:$M$160,0,AA$231+1)-INDEX($E$160:$M$160,0,AA$231))+Y239)))</f>
        <v>10.877374788006335</v>
      </c>
      <c r="AA239" s="186" cm="1">
        <f t="array" ref="AA239">IF(AB$231=-1,AB239,IF(AB$231=99,Z239,IF(AB$231=0,INDEX($E167:$M167,0,AB$229),(INDEX($E167:$M167,0,AB$231+1)-INDEX($E167:$M167,0,AB$231))/(INDEX($E$160:$M$160,0,AB$231+1)-INDEX($E$160:$M$160,0,AB$231))+Z239)))</f>
        <v>11.11900292201906</v>
      </c>
      <c r="AB239" s="186" cm="1">
        <f t="array" ref="AB239">IF(AC$231=-1,AC239,IF(AC$231=99,AA239,IF(AC$231=0,INDEX($E167:$M167,0,AC$229),(INDEX($E167:$M167,0,AC$231+1)-INDEX($E167:$M167,0,AC$231))/(INDEX($E$160:$M$160,0,AC$231+1)-INDEX($E$160:$M$160,0,AC$231))+AA239)))</f>
        <v>9.1859778499172613</v>
      </c>
      <c r="AC239" s="186" cm="1">
        <f t="array" ref="AC239">IF(AD$231=-1,AD239,IF(AD$231=99,AB239,IF(AD$231=0,INDEX($E167:$M167,0,AD$229),(INDEX($E167:$M167,0,AD$231+1)-INDEX($E167:$M167,0,AD$231))/(INDEX($E$160:$M$160,0,AD$231+1)-INDEX($E$160:$M$160,0,AD$231))+AB239)))</f>
        <v>9.2194957565925577</v>
      </c>
      <c r="AD239" s="186" cm="1">
        <f t="array" ref="AD239">IF(AE$231=-1,AE239,IF(AE$231=99,AC239,IF(AE$231=0,INDEX($E167:$M167,0,AE$229),(INDEX($E167:$M167,0,AE$231+1)-INDEX($E167:$M167,0,AE$231))/(INDEX($E$160:$M$160,0,AE$231+1)-INDEX($E$160:$M$160,0,AE$231))+AC239)))</f>
        <v>9.2530136632678541</v>
      </c>
      <c r="AE239" s="186" cm="1">
        <f t="array" ref="AE239">IF(AF$231=-1,AF239,IF(AF$231=99,AD239,IF(AF$231=0,INDEX($E167:$M167,0,AF$229),(INDEX($E167:$M167,0,AF$231+1)-INDEX($E167:$M167,0,AF$231))/(INDEX($E$160:$M$160,0,AF$231+1)-INDEX($E$160:$M$160,0,AF$231))+AD239)))</f>
        <v>9.2865315699431505</v>
      </c>
      <c r="AF239" s="186" cm="1">
        <f t="array" ref="AF239">IF(AG$231=-1,AG239,IF(AG$231=99,AE239,IF(AG$231=0,INDEX($E167:$M167,0,AG$229),(INDEX($E167:$M167,0,AG$231+1)-INDEX($E167:$M167,0,AG$231))/(INDEX($E$160:$M$160,0,AG$231+1)-INDEX($E$160:$M$160,0,AG$231))+AE239)))</f>
        <v>9.320049476618447</v>
      </c>
      <c r="AG239" s="186" cm="1">
        <f t="array" ref="AG239">IF(AH$231=-1,AH239,IF(AH$231=99,AF239,IF(AH$231=0,INDEX($E167:$M167,0,AH$229),(INDEX($E167:$M167,0,AH$231+1)-INDEX($E167:$M167,0,AH$231))/(INDEX($E$160:$M$160,0,AH$231+1)-INDEX($E$160:$M$160,0,AH$231))+AF239)))</f>
        <v>9.3535673832937434</v>
      </c>
      <c r="AH239" s="186" cm="1">
        <f t="array" ref="AH239">IF(AI$231=-1,AI239,IF(AI$231=99,AG239,IF(AI$231=0,INDEX($E167:$M167,0,AI$229),(INDEX($E167:$M167,0,AI$231+1)-INDEX($E167:$M167,0,AI$231))/(INDEX($E$160:$M$160,0,AI$231+1)-INDEX($E$160:$M$160,0,AI$231))+AG239)))</f>
        <v>9.3870852899690398</v>
      </c>
      <c r="AI239" s="186" cm="1">
        <f t="array" ref="AI239">IF(AJ$231=-1,AJ239,IF(AJ$231=99,AH239,IF(AJ$231=0,INDEX($E167:$M167,0,AJ$229),(INDEX($E167:$M167,0,AJ$231+1)-INDEX($E167:$M167,0,AJ$231))/(INDEX($E$160:$M$160,0,AJ$231+1)-INDEX($E$160:$M$160,0,AJ$231))+AH239)))</f>
        <v>9.4206031966443362</v>
      </c>
      <c r="AJ239" s="186" cm="1">
        <f t="array" ref="AJ239">IF(AK$231=-1,AK239,IF(AK$231=99,AI239,IF(AK$231=0,INDEX($E167:$M167,0,AK$229),(INDEX($E167:$M167,0,AK$231+1)-INDEX($E167:$M167,0,AK$231))/(INDEX($E$160:$M$160,0,AK$231+1)-INDEX($E$160:$M$160,0,AK$231))+AI239)))</f>
        <v>9.4541211033196326</v>
      </c>
      <c r="AK239" s="186" cm="1">
        <f t="array" ref="AK239">IF(AL$231=-1,AL239,IF(AL$231=99,AJ239,IF(AL$231=0,INDEX($E167:$M167,0,AL$229),(INDEX($E167:$M167,0,AL$231+1)-INDEX($E167:$M167,0,AL$231))/(INDEX($E$160:$M$160,0,AL$231+1)-INDEX($E$160:$M$160,0,AL$231))+AJ239)))</f>
        <v>9.487639009994929</v>
      </c>
      <c r="AL239" s="186" cm="1">
        <f t="array" ref="AL239">IF(AM$231=-1,AM239,IF(AM$231=99,AK239,IF(AM$231=0,INDEX($E167:$M167,0,AM$229),(INDEX($E167:$M167,0,AM$231+1)-INDEX($E167:$M167,0,AM$231))/(INDEX($E$160:$M$160,0,AM$231+1)-INDEX($E$160:$M$160,0,AM$231))+AK239)))</f>
        <v>9.2194957565925577</v>
      </c>
      <c r="AM239" s="186" cm="1">
        <f t="array" ref="AM239">IF(AN$231=-1,AN239,IF(AN$231=99,AL239,IF(AN$231=0,INDEX($E167:$M167,0,AN$229),(INDEX($E167:$M167,0,AN$231+1)-INDEX($E167:$M167,0,AN$231))/(INDEX($E$160:$M$160,0,AN$231+1)-INDEX($E$160:$M$160,0,AN$231))+AL239)))</f>
        <v>9.4640825456536462</v>
      </c>
      <c r="AN239" s="186" cm="1">
        <f t="array" ref="AN239">IF(AO$231=-1,AO239,IF(AO$231=99,AM239,IF(AO$231=0,INDEX($E167:$M167,0,AO$229),(INDEX($E167:$M167,0,AO$231+1)-INDEX($E167:$M167,0,AO$231))/(INDEX($E$160:$M$160,0,AO$231+1)-INDEX($E$160:$M$160,0,AO$231))+AM239)))</f>
        <v>9.7086693347147346</v>
      </c>
      <c r="AO239" s="186" cm="1">
        <f t="array" ref="AO239">IF(AP$231=-1,AP239,IF(AP$231=99,AN239,IF(AP$231=0,INDEX($E167:$M167,0,AP$229),(INDEX($E167:$M167,0,AP$231+1)-INDEX($E167:$M167,0,AP$231))/(INDEX($E$160:$M$160,0,AP$231+1)-INDEX($E$160:$M$160,0,AP$231))+AN239)))</f>
        <v>9.953256123775823</v>
      </c>
      <c r="AP239" s="186" cm="1">
        <f t="array" ref="AP239">IF(AQ$231=-1,AQ239,IF(AQ$231=99,AO239,IF(AQ$231=0,INDEX($E167:$M167,0,AQ$229),(INDEX($E167:$M167,0,AQ$231+1)-INDEX($E167:$M167,0,AQ$231))/(INDEX($E$160:$M$160,0,AQ$231+1)-INDEX($E$160:$M$160,0,AQ$231))+AO239)))</f>
        <v>10.197842912836911</v>
      </c>
      <c r="AQ239" s="186" cm="1">
        <f t="array" ref="AQ239">IF(AR$231=-1,AR239,IF(AR$231=99,AP239,IF(AR$231=0,INDEX($E167:$M167,0,AR$229),(INDEX($E167:$M167,0,AR$231+1)-INDEX($E167:$M167,0,AR$231))/(INDEX($E$160:$M$160,0,AR$231+1)-INDEX($E$160:$M$160,0,AR$231))+AP239)))</f>
        <v>10.442429701898</v>
      </c>
      <c r="AR239" s="186" cm="1">
        <f t="array" ref="AR239">IF(AS$231=-1,AS239,IF(AS$231=99,AQ239,IF(AS$231=0,INDEX($E167:$M167,0,AS$229),(INDEX($E167:$M167,0,AS$231+1)-INDEX($E167:$M167,0,AS$231))/(INDEX($E$160:$M$160,0,AS$231+1)-INDEX($E$160:$M$160,0,AS$231))+AQ239)))</f>
        <v>10.687016490959088</v>
      </c>
      <c r="AS239" s="186" cm="1">
        <f t="array" ref="AS239">IF(AT$231=-1,AT239,IF(AT$231=99,AR239,IF(AT$231=0,INDEX($E167:$M167,0,AT$229),(INDEX($E167:$M167,0,AT$231+1)-INDEX($E167:$M167,0,AT$231))/(INDEX($E$160:$M$160,0,AT$231+1)-INDEX($E$160:$M$160,0,AT$231))+AR239)))</f>
        <v>10.931603280020177</v>
      </c>
      <c r="AT239" s="186" cm="1">
        <f t="array" ref="AT239">IF(AU$231=-1,AU239,IF(AU$231=99,AS239,IF(AU$231=0,INDEX($E167:$M167,0,AU$229),(INDEX($E167:$M167,0,AU$231+1)-INDEX($E167:$M167,0,AU$231))/(INDEX($E$160:$M$160,0,AU$231+1)-INDEX($E$160:$M$160,0,AU$231))+AS239)))</f>
        <v>11.176190069081265</v>
      </c>
      <c r="AU239" s="186" cm="1">
        <f t="array" ref="AU239">IF(AV$231=-1,AV239,IF(AV$231=99,AT239,IF(AV$231=0,INDEX($E167:$M167,0,AV$229),(INDEX($E167:$M167,0,AV$231+1)-INDEX($E167:$M167,0,AV$231))/(INDEX($E$160:$M$160,0,AV$231+1)-INDEX($E$160:$M$160,0,AV$231))+AT239)))</f>
        <v>11.420776858142354</v>
      </c>
      <c r="AV239" s="186" cm="1">
        <f t="array" ref="AV239">IF(AW$231=-1,AW239,IF(AW$231=99,AU239,IF(AW$231=0,INDEX($E167:$M167,0,AW$229),(INDEX($E167:$M167,0,AW$231+1)-INDEX($E167:$M167,0,AW$231))/(INDEX($E$160:$M$160,0,AW$231+1)-INDEX($E$160:$M$160,0,AW$231))+AU239)))</f>
        <v>11.420776858142354</v>
      </c>
      <c r="AW239" s="186" cm="1">
        <f t="array" ref="AW239">IF(AX$231=-1,AX239,IF(AX$231=99,AV239,IF(AX$231=0,INDEX($E167:$M167,0,AX$229),(INDEX($E167:$M167,0,AX$231+1)-INDEX($E167:$M167,0,AX$231))/(INDEX($E$160:$M$160,0,AX$231+1)-INDEX($E$160:$M$160,0,AX$231))+AV239)))</f>
        <v>11.420776858142354</v>
      </c>
      <c r="AX239" s="186" cm="1">
        <f t="array" ref="AX239">IF(AY$231=-1,AZ239,IF(AY$231=99,AW239,IF(AY$231=0,INDEX($E167:$M167,0,AY$229),(INDEX($E167:$M167,0,AY$231+1)-INDEX($E167:$M167,0,AY$231))/(INDEX($E$160:$M$160,0,AY$231+1)-INDEX($E$160:$M$160,0,AY$231))+AW239)))</f>
        <v>11.420776858142354</v>
      </c>
      <c r="AZ239" s="186"/>
      <c r="BA239" s="186"/>
      <c r="BB239" s="186"/>
      <c r="BC239" s="186"/>
      <c r="BD239" s="186"/>
      <c r="BE239" s="186"/>
    </row>
    <row r="240" spans="1:58">
      <c r="A240" s="185" t="s">
        <v>16</v>
      </c>
      <c r="B240" s="22"/>
      <c r="C240" s="23"/>
      <c r="E240" s="23"/>
      <c r="F240" s="23"/>
      <c r="G240" s="23"/>
      <c r="H240" s="23"/>
      <c r="I240" s="57" t="str">
        <f t="shared" si="615"/>
        <v>TPPUGAT</v>
      </c>
      <c r="J240" s="186">
        <f t="shared" si="616"/>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0.67889467519440883</v>
      </c>
      <c r="T240" s="186" cm="1">
        <f t="array" ref="T240">IF(U$231=-1,U240,IF(U$231=99,S240,IF(U$231=0,INDEX($E168:$M168,0,U$229),(INDEX($E168:$M168,0,U$231+1)-INDEX($E168:$M168,0,U$231))/(INDEX($E$160:$M$160,0,U$231+1)-INDEX($E$160:$M$160,0,U$231))+S240)))</f>
        <v>0.65821844190112155</v>
      </c>
      <c r="U240" s="186" cm="1">
        <f t="array" ref="U240">IF(V$231=-1,V240,IF(V$231=99,T240,IF(V$231=0,INDEX($E168:$M168,0,V$229),(INDEX($E168:$M168,0,V$231+1)-INDEX($E168:$M168,0,V$231))/(INDEX($E$160:$M$160,0,V$231+1)-INDEX($E$160:$M$160,0,V$231))+T240)))</f>
        <v>0.63754220860783428</v>
      </c>
      <c r="V240" s="186" cm="1">
        <f t="array" ref="V240">IF(W$231=-1,W240,IF(W$231=99,U240,IF(W$231=0,INDEX($E168:$M168,0,W$229),(INDEX($E168:$M168,0,W$231+1)-INDEX($E168:$M168,0,W$231))/(INDEX($E$160:$M$160,0,W$231+1)-INDEX($E$160:$M$160,0,W$231))+U240)))</f>
        <v>0.61686597531454701</v>
      </c>
      <c r="W240" s="186" cm="1">
        <f t="array" ref="W240">IF(X$231=-1,X240,IF(X$231=99,V240,IF(X$231=0,INDEX($E168:$M168,0,X$229),(INDEX($E168:$M168,0,X$231+1)-INDEX($E168:$M168,0,X$231))/(INDEX($E$160:$M$160,0,X$231+1)-INDEX($E$160:$M$160,0,X$231))+V240)))</f>
        <v>0.59618974202125974</v>
      </c>
      <c r="X240" s="186" cm="1">
        <f t="array" ref="X240">IF(Y$231=-1,Y240,IF(Y$231=99,W240,IF(Y$231=0,INDEX($E168:$M168,0,Y$229),(INDEX($E168:$M168,0,Y$231+1)-INDEX($E168:$M168,0,Y$231))/(INDEX($E$160:$M$160,0,Y$231+1)-INDEX($E$160:$M$160,0,Y$231))+W240)))</f>
        <v>0.57551350872797247</v>
      </c>
      <c r="Y240" s="186" cm="1">
        <f t="array" ref="Y240">IF(Z$231=-1,Z240,IF(Z$231=99,X240,IF(Z$231=0,INDEX($E168:$M168,0,Z$229),(INDEX($E168:$M168,0,Z$231+1)-INDEX($E168:$M168,0,Z$231))/(INDEX($E$160:$M$160,0,Z$231+1)-INDEX($E$160:$M$160,0,Z$231))+X240)))</f>
        <v>0.5548372754346852</v>
      </c>
      <c r="Z240" s="186" cm="1">
        <f t="array" ref="Z240">IF(AA$231=-1,AA240,IF(AA$231=99,Y240,IF(AA$231=0,INDEX($E168:$M168,0,AA$229),(INDEX($E168:$M168,0,AA$231+1)-INDEX($E168:$M168,0,AA$231))/(INDEX($E$160:$M$160,0,AA$231+1)-INDEX($E$160:$M$160,0,AA$231))+Y240)))</f>
        <v>0.53416104214139792</v>
      </c>
      <c r="AA240" s="186" cm="1">
        <f t="array" ref="AA240">IF(AB$231=-1,AB240,IF(AB$231=99,Z240,IF(AB$231=0,INDEX($E168:$M168,0,AB$229),(INDEX($E168:$M168,0,AB$231+1)-INDEX($E168:$M168,0,AB$231))/(INDEX($E$160:$M$160,0,AB$231+1)-INDEX($E$160:$M$160,0,AB$231))+Z240)))</f>
        <v>0.51348480884811065</v>
      </c>
      <c r="AB240" s="186" cm="1">
        <f t="array" ref="AB240">IF(AC$231=-1,AC240,IF(AC$231=99,AA240,IF(AC$231=0,INDEX($E168:$M168,0,AC$229),(INDEX($E168:$M168,0,AC$231+1)-INDEX($E168:$M168,0,AC$231))/(INDEX($E$160:$M$160,0,AC$231+1)-INDEX($E$160:$M$160,0,AC$231))+AA240)))</f>
        <v>0.67889467519440883</v>
      </c>
      <c r="AC240" s="186" cm="1">
        <f t="array" ref="AC240">IF(AD$231=-1,AD240,IF(AD$231=99,AB240,IF(AD$231=0,INDEX($E168:$M168,0,AD$229),(INDEX($E168:$M168,0,AD$231+1)-INDEX($E168:$M168,0,AD$231))/(INDEX($E$160:$M$160,0,AD$231+1)-INDEX($E$160:$M$160,0,AD$231))+AB240)))</f>
        <v>0.6319238548513697</v>
      </c>
      <c r="AD240" s="186" cm="1">
        <f t="array" ref="AD240">IF(AE$231=-1,AE240,IF(AE$231=99,AC240,IF(AE$231=0,INDEX($E168:$M168,0,AE$229),(INDEX($E168:$M168,0,AE$231+1)-INDEX($E168:$M168,0,AE$231))/(INDEX($E$160:$M$160,0,AE$231+1)-INDEX($E$160:$M$160,0,AE$231))+AC240)))</f>
        <v>0.58495303450833058</v>
      </c>
      <c r="AE240" s="186" cm="1">
        <f t="array" ref="AE240">IF(AF$231=-1,AF240,IF(AF$231=99,AD240,IF(AF$231=0,INDEX($E168:$M168,0,AF$229),(INDEX($E168:$M168,0,AF$231+1)-INDEX($E168:$M168,0,AF$231))/(INDEX($E$160:$M$160,0,AF$231+1)-INDEX($E$160:$M$160,0,AF$231))+AD240)))</f>
        <v>0.53798221416529146</v>
      </c>
      <c r="AF240" s="186" cm="1">
        <f t="array" ref="AF240">IF(AG$231=-1,AG240,IF(AG$231=99,AE240,IF(AG$231=0,INDEX($E168:$M168,0,AG$229),(INDEX($E168:$M168,0,AG$231+1)-INDEX($E168:$M168,0,AG$231))/(INDEX($E$160:$M$160,0,AG$231+1)-INDEX($E$160:$M$160,0,AG$231))+AE240)))</f>
        <v>0.49101139382225234</v>
      </c>
      <c r="AG240" s="186" cm="1">
        <f t="array" ref="AG240">IF(AH$231=-1,AH240,IF(AH$231=99,AF240,IF(AH$231=0,INDEX($E168:$M168,0,AH$229),(INDEX($E168:$M168,0,AH$231+1)-INDEX($E168:$M168,0,AH$231))/(INDEX($E$160:$M$160,0,AH$231+1)-INDEX($E$160:$M$160,0,AH$231))+AF240)))</f>
        <v>0.44404057347921322</v>
      </c>
      <c r="AH240" s="186" cm="1">
        <f t="array" ref="AH240">IF(AI$231=-1,AI240,IF(AI$231=99,AG240,IF(AI$231=0,INDEX($E168:$M168,0,AI$229),(INDEX($E168:$M168,0,AI$231+1)-INDEX($E168:$M168,0,AI$231))/(INDEX($E$160:$M$160,0,AI$231+1)-INDEX($E$160:$M$160,0,AI$231))+AG240)))</f>
        <v>0.3970697531361741</v>
      </c>
      <c r="AI240" s="186" cm="1">
        <f t="array" ref="AI240">IF(AJ$231=-1,AJ240,IF(AJ$231=99,AH240,IF(AJ$231=0,INDEX($E168:$M168,0,AJ$229),(INDEX($E168:$M168,0,AJ$231+1)-INDEX($E168:$M168,0,AJ$231))/(INDEX($E$160:$M$160,0,AJ$231+1)-INDEX($E$160:$M$160,0,AJ$231))+AH240)))</f>
        <v>0.35009893279313498</v>
      </c>
      <c r="AJ240" s="186" cm="1">
        <f t="array" ref="AJ240">IF(AK$231=-1,AK240,IF(AK$231=99,AI240,IF(AK$231=0,INDEX($E168:$M168,0,AK$229),(INDEX($E168:$M168,0,AK$231+1)-INDEX($E168:$M168,0,AK$231))/(INDEX($E$160:$M$160,0,AK$231+1)-INDEX($E$160:$M$160,0,AK$231))+AI240)))</f>
        <v>0.30312811245009585</v>
      </c>
      <c r="AK240" s="186" cm="1">
        <f t="array" ref="AK240">IF(AL$231=-1,AL240,IF(AL$231=99,AJ240,IF(AL$231=0,INDEX($E168:$M168,0,AL$229),(INDEX($E168:$M168,0,AL$231+1)-INDEX($E168:$M168,0,AL$231))/(INDEX($E$160:$M$160,0,AL$231+1)-INDEX($E$160:$M$160,0,AL$231))+AJ240)))</f>
        <v>0.25615729210705673</v>
      </c>
      <c r="AL240" s="186" cm="1">
        <f t="array" ref="AL240">IF(AM$231=-1,AM240,IF(AM$231=99,AK240,IF(AM$231=0,INDEX($E168:$M168,0,AM$229),(INDEX($E168:$M168,0,AM$231+1)-INDEX($E168:$M168,0,AM$231))/(INDEX($E$160:$M$160,0,AM$231+1)-INDEX($E$160:$M$160,0,AM$231))+AK240)))</f>
        <v>0.6319238548513697</v>
      </c>
      <c r="AM240" s="186" cm="1">
        <f t="array" ref="AM240">IF(AN$231=-1,AN240,IF(AN$231=99,AL240,IF(AN$231=0,INDEX($E168:$M168,0,AN$229),(INDEX($E168:$M168,0,AN$231+1)-INDEX($E168:$M168,0,AN$231))/(INDEX($E$160:$M$160,0,AN$231+1)-INDEX($E$160:$M$160,0,AN$231))+AL240)))</f>
        <v>0.67900999005217866</v>
      </c>
      <c r="AN240" s="186" cm="1">
        <f t="array" ref="AN240">IF(AO$231=-1,AO240,IF(AO$231=99,AM240,IF(AO$231=0,INDEX($E168:$M168,0,AO$229),(INDEX($E168:$M168,0,AO$231+1)-INDEX($E168:$M168,0,AO$231))/(INDEX($E$160:$M$160,0,AO$231+1)-INDEX($E$160:$M$160,0,AO$231))+AM240)))</f>
        <v>0.72609612525298761</v>
      </c>
      <c r="AO240" s="186" cm="1">
        <f t="array" ref="AO240">IF(AP$231=-1,AP240,IF(AP$231=99,AN240,IF(AP$231=0,INDEX($E168:$M168,0,AP$229),(INDEX($E168:$M168,0,AP$231+1)-INDEX($E168:$M168,0,AP$231))/(INDEX($E$160:$M$160,0,AP$231+1)-INDEX($E$160:$M$160,0,AP$231))+AN240)))</f>
        <v>0.77318226045379657</v>
      </c>
      <c r="AP240" s="186" cm="1">
        <f t="array" ref="AP240">IF(AQ$231=-1,AQ240,IF(AQ$231=99,AO240,IF(AQ$231=0,INDEX($E168:$M168,0,AQ$229),(INDEX($E168:$M168,0,AQ$231+1)-INDEX($E168:$M168,0,AQ$231))/(INDEX($E$160:$M$160,0,AQ$231+1)-INDEX($E$160:$M$160,0,AQ$231))+AO240)))</f>
        <v>0.82026839565460552</v>
      </c>
      <c r="AQ240" s="186" cm="1">
        <f t="array" ref="AQ240">IF(AR$231=-1,AR240,IF(AR$231=99,AP240,IF(AR$231=0,INDEX($E168:$M168,0,AR$229),(INDEX($E168:$M168,0,AR$231+1)-INDEX($E168:$M168,0,AR$231))/(INDEX($E$160:$M$160,0,AR$231+1)-INDEX($E$160:$M$160,0,AR$231))+AP240)))</f>
        <v>0.86735453085541447</v>
      </c>
      <c r="AR240" s="186" cm="1">
        <f t="array" ref="AR240">IF(AS$231=-1,AS240,IF(AS$231=99,AQ240,IF(AS$231=0,INDEX($E168:$M168,0,AS$229),(INDEX($E168:$M168,0,AS$231+1)-INDEX($E168:$M168,0,AS$231))/(INDEX($E$160:$M$160,0,AS$231+1)-INDEX($E$160:$M$160,0,AS$231))+AQ240)))</f>
        <v>0.91444066605622343</v>
      </c>
      <c r="AS240" s="186" cm="1">
        <f t="array" ref="AS240">IF(AT$231=-1,AT240,IF(AT$231=99,AR240,IF(AT$231=0,INDEX($E168:$M168,0,AT$229),(INDEX($E168:$M168,0,AT$231+1)-INDEX($E168:$M168,0,AT$231))/(INDEX($E$160:$M$160,0,AT$231+1)-INDEX($E$160:$M$160,0,AT$231))+AR240)))</f>
        <v>0.96152680125703238</v>
      </c>
      <c r="AT240" s="186" cm="1">
        <f t="array" ref="AT240">IF(AU$231=-1,AU240,IF(AU$231=99,AS240,IF(AU$231=0,INDEX($E168:$M168,0,AU$229),(INDEX($E168:$M168,0,AU$231+1)-INDEX($E168:$M168,0,AU$231))/(INDEX($E$160:$M$160,0,AU$231+1)-INDEX($E$160:$M$160,0,AU$231))+AS240)))</f>
        <v>1.0086129364578413</v>
      </c>
      <c r="AU240" s="186" cm="1">
        <f t="array" ref="AU240">IF(AV$231=-1,AV240,IF(AV$231=99,AT240,IF(AV$231=0,INDEX($E168:$M168,0,AV$229),(INDEX($E168:$M168,0,AV$231+1)-INDEX($E168:$M168,0,AV$231))/(INDEX($E$160:$M$160,0,AV$231+1)-INDEX($E$160:$M$160,0,AV$231))+AT240)))</f>
        <v>1.0556990716586503</v>
      </c>
      <c r="AV240" s="186" cm="1">
        <f t="array" ref="AV240">IF(AW$231=-1,AW240,IF(AW$231=99,AU240,IF(AW$231=0,INDEX($E168:$M168,0,AW$229),(INDEX($E168:$M168,0,AW$231+1)-INDEX($E168:$M168,0,AW$231))/(INDEX($E$160:$M$160,0,AW$231+1)-INDEX($E$160:$M$160,0,AW$231))+AU240)))</f>
        <v>1.0556990716586507</v>
      </c>
      <c r="AW240" s="186" cm="1">
        <f t="array" ref="AW240">IF(AX$231=-1,AX240,IF(AX$231=99,AV240,IF(AX$231=0,INDEX($E168:$M168,0,AX$229),(INDEX($E168:$M168,0,AX$231+1)-INDEX($E168:$M168,0,AX$231))/(INDEX($E$160:$M$160,0,AX$231+1)-INDEX($E$160:$M$160,0,AX$231))+AV240)))</f>
        <v>1.0556990716586507</v>
      </c>
      <c r="AX240" s="186" cm="1">
        <f t="array" ref="AX240">IF(AY$231=-1,AZ240,IF(AY$231=99,AW240,IF(AY$231=0,INDEX($E168:$M168,0,AY$229),(INDEX($E168:$M168,0,AY$231+1)-INDEX($E168:$M168,0,AY$231))/(INDEX($E$160:$M$160,0,AY$231+1)-INDEX($E$160:$M$160,0,AY$231))+AW240)))</f>
        <v>1.0556990716586507</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7">I228</f>
        <v>2040</v>
      </c>
      <c r="J249" s="185">
        <f t="shared" si="617"/>
        <v>2050</v>
      </c>
      <c r="K249" s="185">
        <f>J228</f>
        <v>2050</v>
      </c>
      <c r="L249" s="114">
        <f>MATCH(J$259,$D$249:$K$249,$C249)</f>
        <v>1</v>
      </c>
      <c r="M249" s="191">
        <f t="shared" ref="M249:V250" si="618">MATCH(K$232,$D$228:$J$228,$C249)</f>
        <v>1</v>
      </c>
      <c r="N249" s="191">
        <f t="shared" si="618"/>
        <v>1</v>
      </c>
      <c r="O249" s="191">
        <f t="shared" si="618"/>
        <v>2</v>
      </c>
      <c r="P249" s="191">
        <f t="shared" si="618"/>
        <v>2</v>
      </c>
      <c r="Q249" s="191">
        <f t="shared" si="618"/>
        <v>3</v>
      </c>
      <c r="R249" s="191">
        <f t="shared" si="618"/>
        <v>3</v>
      </c>
      <c r="S249" s="191">
        <f t="shared" si="618"/>
        <v>3</v>
      </c>
      <c r="T249" s="191">
        <f t="shared" si="618"/>
        <v>4</v>
      </c>
      <c r="U249" s="191">
        <f t="shared" si="618"/>
        <v>4</v>
      </c>
      <c r="V249" s="191">
        <f t="shared" si="618"/>
        <v>4</v>
      </c>
      <c r="W249" s="191">
        <f t="shared" ref="W249:AF250" si="619">MATCH(U$232,$D$228:$J$228,$C249)</f>
        <v>4</v>
      </c>
      <c r="X249" s="191">
        <f t="shared" si="619"/>
        <v>4</v>
      </c>
      <c r="Y249" s="191">
        <f t="shared" si="619"/>
        <v>4</v>
      </c>
      <c r="Z249" s="191">
        <f t="shared" si="619"/>
        <v>4</v>
      </c>
      <c r="AA249" s="191">
        <f t="shared" si="619"/>
        <v>4</v>
      </c>
      <c r="AB249" s="191">
        <f t="shared" si="619"/>
        <v>4</v>
      </c>
      <c r="AC249" s="191">
        <f t="shared" si="619"/>
        <v>4</v>
      </c>
      <c r="AD249" s="191">
        <f t="shared" si="619"/>
        <v>5</v>
      </c>
      <c r="AE249" s="191">
        <f t="shared" si="619"/>
        <v>5</v>
      </c>
      <c r="AF249" s="191">
        <f t="shared" si="619"/>
        <v>5</v>
      </c>
      <c r="AG249" s="191">
        <f t="shared" ref="AG249:AP250" si="620">MATCH(AE$232,$D$228:$J$228,$C249)</f>
        <v>5</v>
      </c>
      <c r="AH249" s="191">
        <f t="shared" si="620"/>
        <v>5</v>
      </c>
      <c r="AI249" s="191">
        <f t="shared" si="620"/>
        <v>5</v>
      </c>
      <c r="AJ249" s="191">
        <f t="shared" si="620"/>
        <v>5</v>
      </c>
      <c r="AK249" s="191">
        <f t="shared" si="620"/>
        <v>5</v>
      </c>
      <c r="AL249" s="191">
        <f t="shared" si="620"/>
        <v>5</v>
      </c>
      <c r="AM249" s="191">
        <f t="shared" si="620"/>
        <v>5</v>
      </c>
      <c r="AN249" s="191">
        <f t="shared" si="620"/>
        <v>6</v>
      </c>
      <c r="AO249" s="191">
        <f t="shared" si="620"/>
        <v>6</v>
      </c>
      <c r="AP249" s="191">
        <f t="shared" si="620"/>
        <v>6</v>
      </c>
      <c r="AQ249" s="191">
        <f t="shared" ref="AQ249:AR250" si="621">MATCH(AO$232,$D$228:$J$228,$C249)</f>
        <v>6</v>
      </c>
      <c r="AR249" s="191">
        <f t="shared" si="621"/>
        <v>6</v>
      </c>
      <c r="AS249" s="191">
        <f t="shared" ref="AS249:BF250" si="622">MATCH(AQ$259,$D$228:$J$228,$C249)</f>
        <v>6</v>
      </c>
      <c r="AT249" s="191">
        <f t="shared" si="622"/>
        <v>6</v>
      </c>
      <c r="AU249" s="191">
        <f t="shared" si="622"/>
        <v>6</v>
      </c>
      <c r="AV249" s="191">
        <f t="shared" si="622"/>
        <v>6</v>
      </c>
      <c r="AW249" s="191">
        <f t="shared" si="622"/>
        <v>6</v>
      </c>
      <c r="AX249" s="191">
        <f t="shared" si="622"/>
        <v>7</v>
      </c>
      <c r="AY249" s="191">
        <f t="shared" si="622"/>
        <v>7</v>
      </c>
      <c r="AZ249" s="191">
        <f t="shared" si="622"/>
        <v>7</v>
      </c>
      <c r="BA249" s="191">
        <f t="shared" si="622"/>
        <v>7</v>
      </c>
      <c r="BB249" s="191">
        <f t="shared" si="622"/>
        <v>7</v>
      </c>
      <c r="BC249" s="191">
        <f t="shared" si="622"/>
        <v>7</v>
      </c>
      <c r="BD249" s="191">
        <f t="shared" si="622"/>
        <v>7</v>
      </c>
      <c r="BE249" s="191">
        <f t="shared" si="622"/>
        <v>7</v>
      </c>
      <c r="BF249" s="191">
        <f t="shared" si="622"/>
        <v>7</v>
      </c>
    </row>
    <row r="250" spans="1:58">
      <c r="A250" s="185" t="s">
        <v>16</v>
      </c>
      <c r="C250" s="185">
        <f>C229</f>
        <v>0</v>
      </c>
      <c r="D250" s="185">
        <f t="shared" ref="D250:J251" si="623">D229</f>
        <v>2050</v>
      </c>
      <c r="E250" s="185">
        <f t="shared" si="623"/>
        <v>2040</v>
      </c>
      <c r="F250" s="185">
        <f t="shared" si="623"/>
        <v>2030</v>
      </c>
      <c r="G250" s="185">
        <f t="shared" si="623"/>
        <v>2020</v>
      </c>
      <c r="H250" s="185">
        <f t="shared" si="623"/>
        <v>2017</v>
      </c>
      <c r="I250" s="185">
        <f t="shared" si="623"/>
        <v>2015</v>
      </c>
      <c r="J250" s="185">
        <f t="shared" si="623"/>
        <v>2006</v>
      </c>
      <c r="K250" s="185">
        <v>2012</v>
      </c>
      <c r="L250" s="40">
        <f>MATCH(J$259,$D$249:$K$249,$C250)</f>
        <v>1</v>
      </c>
      <c r="M250" s="185" t="e">
        <f t="shared" si="618"/>
        <v>#N/A</v>
      </c>
      <c r="N250" s="185" t="e">
        <f t="shared" si="618"/>
        <v>#N/A</v>
      </c>
      <c r="O250" s="185">
        <f t="shared" si="618"/>
        <v>2</v>
      </c>
      <c r="P250" s="185" t="e">
        <f t="shared" si="618"/>
        <v>#N/A</v>
      </c>
      <c r="Q250" s="185">
        <f t="shared" si="618"/>
        <v>3</v>
      </c>
      <c r="R250" s="185" t="e">
        <f t="shared" si="618"/>
        <v>#N/A</v>
      </c>
      <c r="S250" s="185" t="e">
        <f t="shared" si="618"/>
        <v>#N/A</v>
      </c>
      <c r="T250" s="185">
        <f t="shared" si="618"/>
        <v>4</v>
      </c>
      <c r="U250" s="185" t="e">
        <f t="shared" si="618"/>
        <v>#N/A</v>
      </c>
      <c r="V250" s="185" t="e">
        <f t="shared" si="618"/>
        <v>#N/A</v>
      </c>
      <c r="W250" s="185" t="e">
        <f t="shared" si="619"/>
        <v>#N/A</v>
      </c>
      <c r="X250" s="185" t="e">
        <f t="shared" si="619"/>
        <v>#N/A</v>
      </c>
      <c r="Y250" s="185" t="e">
        <f t="shared" si="619"/>
        <v>#N/A</v>
      </c>
      <c r="Z250" s="185" t="e">
        <f t="shared" si="619"/>
        <v>#N/A</v>
      </c>
      <c r="AA250" s="185" t="e">
        <f t="shared" si="619"/>
        <v>#N/A</v>
      </c>
      <c r="AB250" s="185" t="e">
        <f t="shared" si="619"/>
        <v>#N/A</v>
      </c>
      <c r="AC250" s="185" t="e">
        <f t="shared" si="619"/>
        <v>#N/A</v>
      </c>
      <c r="AD250" s="185">
        <f t="shared" si="619"/>
        <v>5</v>
      </c>
      <c r="AE250" s="185" t="e">
        <f t="shared" si="619"/>
        <v>#N/A</v>
      </c>
      <c r="AF250" s="185" t="e">
        <f t="shared" si="619"/>
        <v>#N/A</v>
      </c>
      <c r="AG250" s="185" t="e">
        <f t="shared" si="620"/>
        <v>#N/A</v>
      </c>
      <c r="AH250" s="185" t="e">
        <f t="shared" si="620"/>
        <v>#N/A</v>
      </c>
      <c r="AI250" s="185" t="e">
        <f t="shared" si="620"/>
        <v>#N/A</v>
      </c>
      <c r="AJ250" s="185" t="e">
        <f t="shared" si="620"/>
        <v>#N/A</v>
      </c>
      <c r="AK250" s="185" t="e">
        <f t="shared" si="620"/>
        <v>#N/A</v>
      </c>
      <c r="AL250" s="185" t="e">
        <f t="shared" si="620"/>
        <v>#N/A</v>
      </c>
      <c r="AM250" s="185" t="e">
        <f t="shared" si="620"/>
        <v>#N/A</v>
      </c>
      <c r="AN250" s="185">
        <f t="shared" si="620"/>
        <v>6</v>
      </c>
      <c r="AO250" s="185" t="e">
        <f t="shared" si="620"/>
        <v>#N/A</v>
      </c>
      <c r="AP250" s="185" t="e">
        <f t="shared" si="620"/>
        <v>#N/A</v>
      </c>
      <c r="AQ250" s="185" t="e">
        <f t="shared" si="621"/>
        <v>#N/A</v>
      </c>
      <c r="AR250" s="185" t="e">
        <f t="shared" si="621"/>
        <v>#N/A</v>
      </c>
      <c r="AS250" s="185" t="e">
        <f t="shared" si="622"/>
        <v>#N/A</v>
      </c>
      <c r="AT250" s="185" t="e">
        <f t="shared" si="622"/>
        <v>#N/A</v>
      </c>
      <c r="AU250" s="185" t="e">
        <f t="shared" si="622"/>
        <v>#N/A</v>
      </c>
      <c r="AV250" s="185" t="e">
        <f t="shared" si="622"/>
        <v>#N/A</v>
      </c>
      <c r="AW250" s="185" t="e">
        <f t="shared" si="622"/>
        <v>#N/A</v>
      </c>
      <c r="AX250" s="185">
        <f t="shared" si="622"/>
        <v>7</v>
      </c>
      <c r="AY250" s="185" t="e">
        <f t="shared" si="622"/>
        <v>#N/A</v>
      </c>
      <c r="AZ250" s="185" t="e">
        <f t="shared" si="622"/>
        <v>#N/A</v>
      </c>
      <c r="BA250" s="185" t="e">
        <f t="shared" si="622"/>
        <v>#N/A</v>
      </c>
      <c r="BB250" s="185" t="e">
        <f t="shared" si="622"/>
        <v>#N/A</v>
      </c>
      <c r="BC250" s="185" t="e">
        <f t="shared" si="622"/>
        <v>#N/A</v>
      </c>
      <c r="BD250" s="185" t="e">
        <f t="shared" si="622"/>
        <v>#N/A</v>
      </c>
      <c r="BE250" s="185" t="e">
        <f t="shared" si="622"/>
        <v>#N/A</v>
      </c>
      <c r="BF250" s="185" t="e">
        <f t="shared" si="622"/>
        <v>#N/A</v>
      </c>
    </row>
    <row r="251" spans="1:58">
      <c r="A251" s="185" t="s">
        <v>16</v>
      </c>
      <c r="C251" s="185">
        <f>C230</f>
        <v>-1</v>
      </c>
      <c r="D251" s="185">
        <f t="shared" si="623"/>
        <v>0</v>
      </c>
      <c r="E251" s="185">
        <f t="shared" si="623"/>
        <v>1</v>
      </c>
      <c r="F251" s="185">
        <v>2</v>
      </c>
      <c r="G251" s="185">
        <v>3</v>
      </c>
      <c r="H251" s="185">
        <v>4</v>
      </c>
      <c r="I251" s="185">
        <v>5</v>
      </c>
      <c r="J251" s="185">
        <v>6</v>
      </c>
      <c r="K251" s="185">
        <v>7</v>
      </c>
      <c r="L251" s="185">
        <f>MATCH(J$259,$D$250:$K$250,$C251)</f>
        <v>6</v>
      </c>
      <c r="M251" s="185">
        <f t="shared" ref="M251:AR251" si="624">MATCH(K$232,$D$229:$J$229,$C251)</f>
        <v>6</v>
      </c>
      <c r="N251" s="185">
        <f t="shared" si="624"/>
        <v>6</v>
      </c>
      <c r="O251" s="185">
        <f t="shared" si="624"/>
        <v>6</v>
      </c>
      <c r="P251" s="185">
        <f t="shared" si="624"/>
        <v>5</v>
      </c>
      <c r="Q251" s="185">
        <f t="shared" si="624"/>
        <v>5</v>
      </c>
      <c r="R251" s="185">
        <f t="shared" si="624"/>
        <v>4</v>
      </c>
      <c r="S251" s="185">
        <f t="shared" si="624"/>
        <v>4</v>
      </c>
      <c r="T251" s="185">
        <f t="shared" si="624"/>
        <v>4</v>
      </c>
      <c r="U251" s="185">
        <f t="shared" si="624"/>
        <v>3</v>
      </c>
      <c r="V251" s="185">
        <f t="shared" si="624"/>
        <v>3</v>
      </c>
      <c r="W251" s="185">
        <f t="shared" si="624"/>
        <v>3</v>
      </c>
      <c r="X251" s="185">
        <f t="shared" si="624"/>
        <v>3</v>
      </c>
      <c r="Y251" s="185">
        <f t="shared" si="624"/>
        <v>3</v>
      </c>
      <c r="Z251" s="185">
        <f t="shared" si="624"/>
        <v>3</v>
      </c>
      <c r="AA251" s="185">
        <f t="shared" si="624"/>
        <v>3</v>
      </c>
      <c r="AB251" s="185">
        <f t="shared" si="624"/>
        <v>3</v>
      </c>
      <c r="AC251" s="185">
        <f t="shared" si="624"/>
        <v>3</v>
      </c>
      <c r="AD251" s="185">
        <f t="shared" si="624"/>
        <v>3</v>
      </c>
      <c r="AE251" s="185">
        <f t="shared" si="624"/>
        <v>2</v>
      </c>
      <c r="AF251" s="185">
        <f t="shared" si="624"/>
        <v>2</v>
      </c>
      <c r="AG251" s="185">
        <f t="shared" si="624"/>
        <v>2</v>
      </c>
      <c r="AH251" s="185">
        <f t="shared" si="624"/>
        <v>2</v>
      </c>
      <c r="AI251" s="185">
        <f t="shared" si="624"/>
        <v>2</v>
      </c>
      <c r="AJ251" s="185">
        <f t="shared" si="624"/>
        <v>2</v>
      </c>
      <c r="AK251" s="185">
        <f t="shared" si="624"/>
        <v>2</v>
      </c>
      <c r="AL251" s="185">
        <f t="shared" si="624"/>
        <v>2</v>
      </c>
      <c r="AM251" s="185">
        <f t="shared" si="624"/>
        <v>2</v>
      </c>
      <c r="AN251" s="185">
        <f t="shared" si="624"/>
        <v>2</v>
      </c>
      <c r="AO251" s="185">
        <f t="shared" si="624"/>
        <v>1</v>
      </c>
      <c r="AP251" s="185">
        <f t="shared" si="624"/>
        <v>1</v>
      </c>
      <c r="AQ251" s="185">
        <f t="shared" si="624"/>
        <v>1</v>
      </c>
      <c r="AR251" s="185">
        <f t="shared" si="624"/>
        <v>1</v>
      </c>
      <c r="AS251" s="185">
        <f t="shared" ref="AS251:BF251" si="625">MATCH(AQ$259,$D$229:$J$229,$C251)</f>
        <v>1</v>
      </c>
      <c r="AT251" s="185">
        <f t="shared" si="625"/>
        <v>1</v>
      </c>
      <c r="AU251" s="185">
        <f t="shared" si="625"/>
        <v>1</v>
      </c>
      <c r="AV251" s="185">
        <f t="shared" si="625"/>
        <v>1</v>
      </c>
      <c r="AW251" s="185">
        <f t="shared" si="625"/>
        <v>1</v>
      </c>
      <c r="AX251" s="185">
        <f t="shared" si="625"/>
        <v>1</v>
      </c>
      <c r="AY251" s="185" t="e">
        <f t="shared" si="625"/>
        <v>#N/A</v>
      </c>
      <c r="AZ251" s="185" t="e">
        <f t="shared" si="625"/>
        <v>#N/A</v>
      </c>
      <c r="BA251" s="185" t="e">
        <f t="shared" si="625"/>
        <v>#N/A</v>
      </c>
      <c r="BB251" s="185" t="e">
        <f t="shared" si="625"/>
        <v>#N/A</v>
      </c>
      <c r="BC251" s="185" t="e">
        <f t="shared" si="625"/>
        <v>#N/A</v>
      </c>
      <c r="BD251" s="185" t="e">
        <f t="shared" si="625"/>
        <v>#N/A</v>
      </c>
      <c r="BE251" s="185" t="e">
        <f t="shared" si="625"/>
        <v>#N/A</v>
      </c>
      <c r="BF251" s="185" t="e">
        <f t="shared" si="625"/>
        <v>#N/A</v>
      </c>
    </row>
    <row r="252" spans="1:58">
      <c r="A252" s="185" t="s">
        <v>16</v>
      </c>
      <c r="L252" s="189">
        <f>IF(ISNA(L249),-1,IF(ISNA(L251),99,IF(ISNA(L250),L249,0)))</f>
        <v>0</v>
      </c>
      <c r="M252" s="189">
        <f>IF(ISNA(M249),-1,IF(ISNA(M251),99,IF(ISNA(M250),M249,0)))</f>
        <v>1</v>
      </c>
      <c r="N252" s="189">
        <f t="shared" ref="N252:BF252" si="626">IF(ISNA(N249),-1,IF(ISNA(N251),99,IF(ISNA(N250),N249,0)))</f>
        <v>1</v>
      </c>
      <c r="O252" s="189">
        <f t="shared" si="626"/>
        <v>0</v>
      </c>
      <c r="P252" s="189">
        <f t="shared" si="626"/>
        <v>2</v>
      </c>
      <c r="Q252" s="189">
        <f t="shared" si="626"/>
        <v>0</v>
      </c>
      <c r="R252" s="189">
        <f t="shared" si="626"/>
        <v>3</v>
      </c>
      <c r="S252" s="189">
        <f t="shared" si="626"/>
        <v>3</v>
      </c>
      <c r="T252" s="189">
        <f t="shared" si="626"/>
        <v>0</v>
      </c>
      <c r="U252" s="189">
        <f t="shared" si="626"/>
        <v>4</v>
      </c>
      <c r="V252" s="189">
        <f t="shared" si="626"/>
        <v>4</v>
      </c>
      <c r="W252" s="189">
        <f t="shared" si="626"/>
        <v>4</v>
      </c>
      <c r="X252" s="189">
        <f t="shared" si="626"/>
        <v>4</v>
      </c>
      <c r="Y252" s="189">
        <f t="shared" si="626"/>
        <v>4</v>
      </c>
      <c r="Z252" s="189">
        <f t="shared" si="626"/>
        <v>4</v>
      </c>
      <c r="AA252" s="189">
        <f t="shared" si="626"/>
        <v>4</v>
      </c>
      <c r="AB252" s="189">
        <f t="shared" si="626"/>
        <v>4</v>
      </c>
      <c r="AC252" s="189">
        <f t="shared" si="626"/>
        <v>4</v>
      </c>
      <c r="AD252" s="189">
        <f t="shared" si="626"/>
        <v>0</v>
      </c>
      <c r="AE252" s="189">
        <f t="shared" si="626"/>
        <v>5</v>
      </c>
      <c r="AF252" s="189">
        <f t="shared" si="626"/>
        <v>5</v>
      </c>
      <c r="AG252" s="189">
        <f t="shared" si="626"/>
        <v>5</v>
      </c>
      <c r="AH252" s="189">
        <f t="shared" si="626"/>
        <v>5</v>
      </c>
      <c r="AI252" s="189">
        <f t="shared" si="626"/>
        <v>5</v>
      </c>
      <c r="AJ252" s="189">
        <f t="shared" si="626"/>
        <v>5</v>
      </c>
      <c r="AK252" s="189">
        <f t="shared" si="626"/>
        <v>5</v>
      </c>
      <c r="AL252" s="189">
        <f t="shared" si="626"/>
        <v>5</v>
      </c>
      <c r="AM252" s="189">
        <f t="shared" si="626"/>
        <v>5</v>
      </c>
      <c r="AN252" s="189">
        <f t="shared" si="626"/>
        <v>0</v>
      </c>
      <c r="AO252" s="189">
        <f t="shared" si="626"/>
        <v>6</v>
      </c>
      <c r="AP252" s="189">
        <f t="shared" si="626"/>
        <v>6</v>
      </c>
      <c r="AQ252" s="189">
        <f t="shared" si="626"/>
        <v>6</v>
      </c>
      <c r="AR252" s="189">
        <f t="shared" si="626"/>
        <v>6</v>
      </c>
      <c r="AS252" s="189">
        <f t="shared" si="626"/>
        <v>6</v>
      </c>
      <c r="AT252" s="189">
        <f t="shared" si="626"/>
        <v>6</v>
      </c>
      <c r="AU252" s="189">
        <f t="shared" si="626"/>
        <v>6</v>
      </c>
      <c r="AV252" s="189">
        <f t="shared" si="626"/>
        <v>6</v>
      </c>
      <c r="AW252" s="189">
        <f t="shared" si="626"/>
        <v>6</v>
      </c>
      <c r="AX252" s="189">
        <f t="shared" si="626"/>
        <v>0</v>
      </c>
      <c r="AY252" s="189">
        <f t="shared" si="626"/>
        <v>99</v>
      </c>
      <c r="AZ252" s="189">
        <f t="shared" si="626"/>
        <v>99</v>
      </c>
      <c r="BA252" s="189">
        <f t="shared" si="626"/>
        <v>99</v>
      </c>
      <c r="BB252" s="189">
        <f t="shared" si="626"/>
        <v>99</v>
      </c>
      <c r="BC252" s="189">
        <f t="shared" si="626"/>
        <v>99</v>
      </c>
      <c r="BD252" s="189">
        <f t="shared" si="626"/>
        <v>99</v>
      </c>
      <c r="BE252" s="189">
        <f t="shared" si="626"/>
        <v>99</v>
      </c>
      <c r="BF252" s="189">
        <f t="shared" si="626"/>
        <v>99</v>
      </c>
    </row>
    <row r="253" spans="1:58">
      <c r="A253" s="185" t="s">
        <v>16</v>
      </c>
      <c r="B253" s="185" t="s">
        <v>275</v>
      </c>
      <c r="C253" s="186" t="s">
        <v>440</v>
      </c>
      <c r="D253" s="109">
        <f t="shared" ref="D253:E255" si="627">E107/E$111</f>
        <v>1.1649226976433504E-2</v>
      </c>
      <c r="E253" s="109">
        <f t="shared" si="627"/>
        <v>1.0105199438475737E-2</v>
      </c>
      <c r="F253" s="109"/>
      <c r="G253" s="109">
        <f>I107/I$111</f>
        <v>9.7853753459920933E-3</v>
      </c>
      <c r="H253" s="109">
        <f t="shared" ref="H253:J255" si="628">K107/K$111</f>
        <v>1.9216664497337242E-2</v>
      </c>
      <c r="I253" s="109">
        <f t="shared" si="628"/>
        <v>9.1835912919735457E-3</v>
      </c>
      <c r="J253" s="109">
        <f t="shared" si="628"/>
        <v>5.8445669123233079E-3</v>
      </c>
      <c r="K253" s="109">
        <f>M107/M$111</f>
        <v>5.8445669123233079E-3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7"/>
        <v>0.38777035977778862</v>
      </c>
      <c r="E254" s="109">
        <f t="shared" si="627"/>
        <v>0.36361467644264844</v>
      </c>
      <c r="F254" s="109"/>
      <c r="G254" s="109">
        <f>I108/I$111</f>
        <v>0.38830990932012505</v>
      </c>
      <c r="H254" s="109">
        <f t="shared" si="628"/>
        <v>0.32336550794646801</v>
      </c>
      <c r="I254" s="109">
        <f t="shared" si="628"/>
        <v>0.28335199788406862</v>
      </c>
      <c r="J254" s="109">
        <f t="shared" si="628"/>
        <v>0.24613479172030459</v>
      </c>
      <c r="K254" s="109">
        <f>M108/M$111</f>
        <v>0.24613479172030459</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7"/>
        <v>0.53340059208599533</v>
      </c>
      <c r="E255" s="109">
        <f t="shared" si="627"/>
        <v>0.55955814501531798</v>
      </c>
      <c r="F255" s="109"/>
      <c r="G255" s="109">
        <f>I109/I$111</f>
        <v>0.53832748899743654</v>
      </c>
      <c r="H255" s="109">
        <f t="shared" si="628"/>
        <v>0.59485294105176001</v>
      </c>
      <c r="I255" s="109">
        <f t="shared" si="628"/>
        <v>0.65012091903276537</v>
      </c>
      <c r="J255" s="109">
        <f t="shared" si="628"/>
        <v>0.69210240570899206</v>
      </c>
      <c r="K255" s="109">
        <f>M109/M$111</f>
        <v>0.69210240570899206</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9">SUM(E115:E117)/SUM(E$127:E$129)</f>
        <v>0.62362325125617091</v>
      </c>
      <c r="E256" s="109">
        <f t="shared" si="629"/>
        <v>0.58283520392321231</v>
      </c>
      <c r="F256" s="109"/>
      <c r="G256" s="109">
        <f>SUM(I115:I117)/SUM(I$127:I$129)</f>
        <v>0.55992824835301191</v>
      </c>
      <c r="H256" s="109">
        <f>SUM(K115:K117)/SUM(K$127:K$129)</f>
        <v>0.49769570068739516</v>
      </c>
      <c r="I256" s="109">
        <f>SUM(L115:L117)/SUM(L$127:L$129)</f>
        <v>0.37430744719103803</v>
      </c>
      <c r="J256" s="109">
        <f>SUM(M115:M117)/SUM(M$127:M$129)</f>
        <v>0.27420976568686706</v>
      </c>
      <c r="K256" s="109">
        <f>SUM(M115:M117)/SUM(M$127:M$129)</f>
        <v>0.27420976568686706</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30">SUM(E119:E121)/SUM(E$127:E$129)</f>
        <v>0.27049531864175524</v>
      </c>
      <c r="E257" s="109">
        <f t="shared" si="630"/>
        <v>0.28312327008832416</v>
      </c>
      <c r="F257" s="109"/>
      <c r="G257" s="109">
        <f>SUM(I119:I121)/SUM(I$127:I$129)</f>
        <v>0.30481058561910374</v>
      </c>
      <c r="H257" s="109">
        <f>SUM(K119:K121)/SUM(K$127:K$129)</f>
        <v>0.32311678366424662</v>
      </c>
      <c r="I257" s="109">
        <f>SUM(L119:L121)/SUM(L$127:L$129)</f>
        <v>0.36823155595645418</v>
      </c>
      <c r="J257" s="109">
        <f>SUM(M119:M121)/SUM(M$127:M$129)</f>
        <v>0.40003180747311007</v>
      </c>
      <c r="K257" s="109">
        <f>SUM(M119:M121)/SUM(M$127:M$129)</f>
        <v>0.40003180747311007</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1">SUM(E123:E125)/SUM(E$127:E$129)</f>
        <v>0.1058814301020739</v>
      </c>
      <c r="E258" s="109">
        <f t="shared" si="631"/>
        <v>0.13404152598846353</v>
      </c>
      <c r="F258" s="109"/>
      <c r="G258" s="109">
        <f>SUM(I123:I125)/SUM(I$127:I$129)</f>
        <v>0.13526116602788416</v>
      </c>
      <c r="H258" s="109">
        <f>SUM(K123:K125)/SUM(K$127:K$129)</f>
        <v>0.17918751564835836</v>
      </c>
      <c r="I258" s="109">
        <f>SUM(L123:L125)/SUM(L$127:L$129)</f>
        <v>0.25746099685250778</v>
      </c>
      <c r="J258" s="109">
        <f>SUM(M123:M125)/SUM(M$127:M$129)</f>
        <v>0.32575842684002276</v>
      </c>
      <c r="K258" s="109">
        <f>SUM(M123:M125)/SUM(M$127:M$129)</f>
        <v>0.32575842684002276</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2">J232</f>
        <v>2012</v>
      </c>
      <c r="K259" s="185">
        <f t="shared" si="632"/>
        <v>2013</v>
      </c>
      <c r="L259" s="185">
        <f t="shared" si="632"/>
        <v>2014</v>
      </c>
      <c r="M259" s="185">
        <f t="shared" si="632"/>
        <v>2015</v>
      </c>
      <c r="N259" s="185">
        <f t="shared" si="632"/>
        <v>2016</v>
      </c>
      <c r="O259" s="185">
        <f t="shared" si="632"/>
        <v>2017</v>
      </c>
      <c r="P259" s="185">
        <f t="shared" si="632"/>
        <v>2018</v>
      </c>
      <c r="Q259" s="185">
        <f t="shared" si="632"/>
        <v>2019</v>
      </c>
      <c r="R259" s="185">
        <f t="shared" si="632"/>
        <v>2020</v>
      </c>
      <c r="S259" s="185">
        <f t="shared" si="632"/>
        <v>2021</v>
      </c>
      <c r="T259" s="185">
        <f t="shared" si="632"/>
        <v>2022</v>
      </c>
      <c r="U259" s="185">
        <f t="shared" si="632"/>
        <v>2023</v>
      </c>
      <c r="V259" s="185">
        <f t="shared" si="632"/>
        <v>2024</v>
      </c>
      <c r="W259" s="185">
        <f t="shared" si="632"/>
        <v>2025</v>
      </c>
      <c r="X259" s="185">
        <f t="shared" si="632"/>
        <v>2026</v>
      </c>
      <c r="Y259" s="185">
        <f t="shared" si="632"/>
        <v>2027</v>
      </c>
      <c r="Z259" s="185">
        <f t="shared" si="632"/>
        <v>2028</v>
      </c>
      <c r="AA259" s="185">
        <f t="shared" si="632"/>
        <v>2029</v>
      </c>
      <c r="AB259" s="185">
        <f t="shared" si="632"/>
        <v>2030</v>
      </c>
      <c r="AC259" s="185">
        <f t="shared" si="632"/>
        <v>2031</v>
      </c>
      <c r="AD259" s="185">
        <f t="shared" si="632"/>
        <v>2032</v>
      </c>
      <c r="AE259" s="185">
        <f t="shared" si="632"/>
        <v>2033</v>
      </c>
      <c r="AF259" s="185">
        <f t="shared" si="632"/>
        <v>2034</v>
      </c>
      <c r="AG259" s="185">
        <f t="shared" si="632"/>
        <v>2035</v>
      </c>
      <c r="AH259" s="185">
        <f t="shared" si="632"/>
        <v>2036</v>
      </c>
      <c r="AI259" s="185">
        <f t="shared" si="632"/>
        <v>2037</v>
      </c>
      <c r="AJ259" s="185">
        <f t="shared" si="632"/>
        <v>2038</v>
      </c>
      <c r="AK259" s="185">
        <f t="shared" si="632"/>
        <v>2039</v>
      </c>
      <c r="AL259" s="185">
        <f t="shared" si="632"/>
        <v>2040</v>
      </c>
      <c r="AM259" s="185">
        <f t="shared" si="632"/>
        <v>2041</v>
      </c>
      <c r="AN259" s="185">
        <f t="shared" si="632"/>
        <v>2042</v>
      </c>
      <c r="AO259" s="185">
        <f t="shared" si="632"/>
        <v>2043</v>
      </c>
      <c r="AP259" s="185">
        <f t="shared" si="632"/>
        <v>2044</v>
      </c>
      <c r="AQ259" s="185">
        <f t="shared" si="632"/>
        <v>2045</v>
      </c>
      <c r="AR259" s="185">
        <f t="shared" si="632"/>
        <v>2046</v>
      </c>
      <c r="AS259" s="185">
        <f>AR259+1</f>
        <v>2047</v>
      </c>
      <c r="AT259" s="185">
        <f t="shared" ref="AT259:BB259" si="633">AS259+1</f>
        <v>2048</v>
      </c>
      <c r="AU259" s="185">
        <f t="shared" si="633"/>
        <v>2049</v>
      </c>
      <c r="AV259" s="185">
        <f t="shared" si="633"/>
        <v>2050</v>
      </c>
      <c r="AW259" s="185">
        <f t="shared" si="633"/>
        <v>2051</v>
      </c>
      <c r="AX259" s="185">
        <f t="shared" si="633"/>
        <v>2052</v>
      </c>
      <c r="AY259" s="185">
        <f t="shared" si="633"/>
        <v>2053</v>
      </c>
      <c r="AZ259" s="185">
        <f t="shared" si="633"/>
        <v>2054</v>
      </c>
      <c r="BA259" s="185">
        <f t="shared" si="633"/>
        <v>2055</v>
      </c>
      <c r="BB259" s="185">
        <f t="shared" si="633"/>
        <v>2056</v>
      </c>
      <c r="BC259" s="185">
        <v>2060</v>
      </c>
      <c r="BD259" s="185">
        <v>2070</v>
      </c>
    </row>
    <row r="260" spans="1:56">
      <c r="A260" s="185" t="s">
        <v>16</v>
      </c>
      <c r="E260" s="185" t="s">
        <v>441</v>
      </c>
      <c r="F260" s="185" t="s">
        <v>441</v>
      </c>
      <c r="G260" s="185" t="s">
        <v>435</v>
      </c>
      <c r="H260" s="186" t="s">
        <v>440</v>
      </c>
      <c r="I260" s="185" t="s">
        <v>275</v>
      </c>
      <c r="J260" s="186">
        <f t="shared" ref="J260:J265" si="634">D253</f>
        <v>1.1649226976433504E-2</v>
      </c>
      <c r="K260" s="186" cm="1">
        <f t="array" ref="K260">IF(M$252=-1,L260,IF(M$252=99,J260,IF(M$252=0,INDEX($D253:$K253,0,M$250),(INDEX($D253:$K253,0,M$252+1)-INDEX($D253:$K253,0,M$252))/(INDEX($D$249:$K$249,0,M$252+1)-INDEX($D$249:$K$249,0,M$252))+J260)))</f>
        <v>1.1134551130447581E-2</v>
      </c>
      <c r="L260" s="186" cm="1">
        <f t="array" ref="L260">IF(N$252=-1,M260,IF(N$252=99,K260,IF(N$252=0,INDEX($D253:$K253,0,N$250),(INDEX($D253:$K253,0,N$252+1)-INDEX($D253:$K253,0,N$252))/(INDEX($D$249:$K$249,0,N$252+1)-INDEX($D$249:$K$249,0,N$252))+K260)))</f>
        <v>1.0619875284461658E-2</v>
      </c>
      <c r="M260" s="186" cm="1">
        <f t="array" ref="M260">IF(O$252=-1,N260,IF(O$252=99,L260,IF(O$252=0,INDEX($D253:$K253,0,O$250),(INDEX($D253:$K253,0,O$252+1)-INDEX($D253:$K253,0,O$252))/(INDEX($D$249:$K$249,0,O$252+1)-INDEX($D$249:$K$249,0,O$252))+L260)))</f>
        <v>1.0105199438475737E-2</v>
      </c>
      <c r="N260" s="186" cm="1">
        <f t="array" ref="N260">IF(P$252=-1,O260,IF(P$252=99,M260,IF(P$252=0,INDEX($D253:$K253,0,P$250),(INDEX($D253:$K253,0,P$252+1)-INDEX($D253:$K253,0,P$252))/(INDEX($D$249:$K$249,0,P$252+1)-INDEX($D$249:$K$249,0,P$252))+M260)))</f>
        <v>5.0525997192378685E-3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3.2617917819973644E-3</v>
      </c>
      <c r="Q260" s="186" cm="1">
        <f t="array" ref="Q260">IF(S$252=-1,R260,IF(S$252=99,P260,IF(S$252=0,INDEX($D253:$K253,0,S$250),(INDEX($D253:$K253,0,S$252+1)-INDEX($D253:$K253,0,S$252))/(INDEX($D$249:$K$249,0,S$252+1)-INDEX($D$249:$K$249,0,S$252))+P260)))</f>
        <v>6.5235835639947289E-3</v>
      </c>
      <c r="R260" s="186" cm="1">
        <f t="array" ref="R260">IF(T$252=-1,S260,IF(T$252=99,Q260,IF(T$252=0,INDEX($D253:$K253,0,T$250),(INDEX($D253:$K253,0,T$252+1)-INDEX($D253:$K253,0,T$252))/(INDEX($D$249:$K$249,0,T$252+1)-INDEX($D$249:$K$249,0,T$252))+Q260)))</f>
        <v>9.7853753459920933E-3</v>
      </c>
      <c r="S260" s="186" cm="1">
        <f t="array" ref="S260">IF(U$252=-1,T260,IF(U$252=99,R260,IF(U$252=0,INDEX($D253:$K253,0,U$250),(INDEX($D253:$K253,0,U$252+1)-INDEX($D253:$K253,0,U$252))/(INDEX($D$249:$K$249,0,U$252+1)-INDEX($D$249:$K$249,0,U$252))+R260)))</f>
        <v>1.0728504261126608E-2</v>
      </c>
      <c r="T260" s="186" cm="1">
        <f t="array" ref="T260">IF(V$252=-1,U260,IF(V$252=99,S260,IF(V$252=0,INDEX($D253:$K253,0,V$250),(INDEX($D253:$K253,0,V$252+1)-INDEX($D253:$K253,0,V$252))/(INDEX($D$249:$K$249,0,V$252+1)-INDEX($D$249:$K$249,0,V$252))+S260)))</f>
        <v>1.1671633176261123E-2</v>
      </c>
      <c r="U260" s="186" cm="1">
        <f t="array" ref="U260">IF(W$252=-1,V260,IF(W$252=99,T260,IF(W$252=0,INDEX($D253:$K253,0,W$250),(INDEX($D253:$K253,0,W$252+1)-INDEX($D253:$K253,0,W$252))/(INDEX($D$249:$K$249,0,W$252+1)-INDEX($D$249:$K$249,0,W$252))+T260)))</f>
        <v>1.2614762091395637E-2</v>
      </c>
      <c r="V260" s="186" cm="1">
        <f t="array" ref="V260">IF(X$252=-1,W260,IF(X$252=99,U260,IF(X$252=0,INDEX($D253:$K253,0,X$250),(INDEX($D253:$K253,0,X$252+1)-INDEX($D253:$K253,0,X$252))/(INDEX($D$249:$K$249,0,X$252+1)-INDEX($D$249:$K$249,0,X$252))+U260)))</f>
        <v>1.3557891006530152E-2</v>
      </c>
      <c r="W260" s="186" cm="1">
        <f t="array" ref="W260">IF(Y$252=-1,X260,IF(Y$252=99,V260,IF(Y$252=0,INDEX($D253:$K253,0,Y$250),(INDEX($D253:$K253,0,Y$252+1)-INDEX($D253:$K253,0,Y$252))/(INDEX($D$249:$K$249,0,Y$252+1)-INDEX($D$249:$K$249,0,Y$252))+V260)))</f>
        <v>1.4501019921664667E-2</v>
      </c>
      <c r="X260" s="186" cm="1">
        <f t="array" ref="X260">IF(Z$252=-1,Y260,IF(Z$252=99,W260,IF(Z$252=0,INDEX($D253:$K253,0,Z$250),(INDEX($D253:$K253,0,Z$252+1)-INDEX($D253:$K253,0,Z$252))/(INDEX($D$249:$K$249,0,Z$252+1)-INDEX($D$249:$K$249,0,Z$252))+W260)))</f>
        <v>1.5444148836799182E-2</v>
      </c>
      <c r="Y260" s="186" cm="1">
        <f t="array" ref="Y260">IF(AA$252=-1,Z260,IF(AA$252=99,X260,IF(AA$252=0,INDEX($D253:$K253,0,AA$250),(INDEX($D253:$K253,0,AA$252+1)-INDEX($D253:$K253,0,AA$252))/(INDEX($D$249:$K$249,0,AA$252+1)-INDEX($D$249:$K$249,0,AA$252))+X260)))</f>
        <v>1.6387277751933698E-2</v>
      </c>
      <c r="Z260" s="186" cm="1">
        <f t="array" ref="Z260">IF(AB$252=-1,AA260,IF(AB$252=99,Y260,IF(AB$252=0,INDEX($D253:$K253,0,AB$250),(INDEX($D253:$K253,0,AB$252+1)-INDEX($D253:$K253,0,AB$252))/(INDEX($D$249:$K$249,0,AB$252+1)-INDEX($D$249:$K$249,0,AB$252))+Y260)))</f>
        <v>1.7330406667068213E-2</v>
      </c>
      <c r="AA260" s="186" cm="1">
        <f t="array" ref="AA260">IF(AC$252=-1,AB260,IF(AC$252=99,Z260,IF(AC$252=0,INDEX($D253:$K253,0,AC$250),(INDEX($D253:$K253,0,AC$252+1)-INDEX($D253:$K253,0,AC$252))/(INDEX($D$249:$K$249,0,AC$252+1)-INDEX($D$249:$K$249,0,AC$252))+Z260)))</f>
        <v>1.8273535582202727E-2</v>
      </c>
      <c r="AB260" s="186" cm="1">
        <f t="array" ref="AB260">IF(AD$252=-1,AC260,IF(AD$252=99,AA260,IF(AD$252=0,INDEX($D253:$K253,0,AD$250),(INDEX($D253:$K253,0,AD$252+1)-INDEX($D253:$K253,0,AD$252))/(INDEX($D$249:$K$249,0,AD$252+1)-INDEX($D$249:$K$249,0,AD$252))+AA260)))</f>
        <v>1.9216664497337242E-2</v>
      </c>
      <c r="AC260" s="186" cm="1">
        <f t="array" ref="AC260">IF(AE$252=-1,AD260,IF(AE$252=99,AB260,IF(AE$252=0,INDEX($D253:$K253,0,AE$250),(INDEX($D253:$K253,0,AE$252+1)-INDEX($D253:$K253,0,AE$252))/(INDEX($D$249:$K$249,0,AE$252+1)-INDEX($D$249:$K$249,0,AE$252))+AB260)))</f>
        <v>1.8213357176800872E-2</v>
      </c>
      <c r="AD260" s="186" cm="1">
        <f t="array" ref="AD260">IF(AF$252=-1,AE260,IF(AF$252=99,AC260,IF(AF$252=0,INDEX($D253:$K253,0,AF$250),(INDEX($D253:$K253,0,AF$252+1)-INDEX($D253:$K253,0,AF$252))/(INDEX($D$249:$K$249,0,AF$252+1)-INDEX($D$249:$K$249,0,AF$252))+AC260)))</f>
        <v>1.7210049856264502E-2</v>
      </c>
      <c r="AE260" s="186" cm="1">
        <f t="array" ref="AE260">IF(AG$252=-1,AF260,IF(AG$252=99,AD260,IF(AG$252=0,INDEX($D253:$K253,0,AG$250),(INDEX($D253:$K253,0,AG$252+1)-INDEX($D253:$K253,0,AG$252))/(INDEX($D$249:$K$249,0,AG$252+1)-INDEX($D$249:$K$249,0,AG$252))+AD260)))</f>
        <v>1.6206742535728132E-2</v>
      </c>
      <c r="AF260" s="186" cm="1">
        <f t="array" ref="AF260">IF(AH$252=-1,AG260,IF(AH$252=99,AE260,IF(AH$252=0,INDEX($D253:$K253,0,AH$250),(INDEX($D253:$K253,0,AH$252+1)-INDEX($D253:$K253,0,AH$252))/(INDEX($D$249:$K$249,0,AH$252+1)-INDEX($D$249:$K$249,0,AH$252))+AE260)))</f>
        <v>1.5203435215191761E-2</v>
      </c>
      <c r="AG260" s="186" cm="1">
        <f t="array" ref="AG260">IF(AI$252=-1,AH260,IF(AI$252=99,AF260,IF(AI$252=0,INDEX($D253:$K253,0,AI$250),(INDEX($D253:$K253,0,AI$252+1)-INDEX($D253:$K253,0,AI$252))/(INDEX($D$249:$K$249,0,AI$252+1)-INDEX($D$249:$K$249,0,AI$252))+AF260)))</f>
        <v>1.4200127894655391E-2</v>
      </c>
      <c r="AH260" s="186" cm="1">
        <f t="array" ref="AH260">IF(AJ$252=-1,AI260,IF(AJ$252=99,AG260,IF(AJ$252=0,INDEX($D253:$K253,0,AJ$250),(INDEX($D253:$K253,0,AJ$252+1)-INDEX($D253:$K253,0,AJ$252))/(INDEX($D$249:$K$249,0,AJ$252+1)-INDEX($D$249:$K$249,0,AJ$252))+AG260)))</f>
        <v>1.3196820574119021E-2</v>
      </c>
      <c r="AI260" s="186" cm="1">
        <f t="array" ref="AI260">IF(AK$252=-1,AJ260,IF(AK$252=99,AH260,IF(AK$252=0,INDEX($D253:$K253,0,AK$250),(INDEX($D253:$K253,0,AK$252+1)-INDEX($D253:$K253,0,AK$252))/(INDEX($D$249:$K$249,0,AK$252+1)-INDEX($D$249:$K$249,0,AK$252))+AH260)))</f>
        <v>1.2193513253582651E-2</v>
      </c>
      <c r="AJ260" s="186" cm="1">
        <f t="array" ref="AJ260">IF(AL$252=-1,AK260,IF(AL$252=99,AI260,IF(AL$252=0,INDEX($D253:$K253,0,AL$250),(INDEX($D253:$K253,0,AL$252+1)-INDEX($D253:$K253,0,AL$252))/(INDEX($D$249:$K$249,0,AL$252+1)-INDEX($D$249:$K$249,0,AL$252))+AI260)))</f>
        <v>1.1190205933046281E-2</v>
      </c>
      <c r="AK260" s="186" cm="1">
        <f t="array" ref="AK260">IF(AM$252=-1,AL260,IF(AM$252=99,AJ260,IF(AM$252=0,INDEX($D253:$K253,0,AM$250),(INDEX($D253:$K253,0,AM$252+1)-INDEX($D253:$K253,0,AM$252))/(INDEX($D$249:$K$249,0,AM$252+1)-INDEX($D$249:$K$249,0,AM$252))+AJ260)))</f>
        <v>1.0186898612509911E-2</v>
      </c>
      <c r="AL260" s="186" cm="1">
        <f t="array" ref="AL260">IF(AN$252=-1,AM260,IF(AN$252=99,AK260,IF(AN$252=0,INDEX($D253:$K253,0,AN$250),(INDEX($D253:$K253,0,AN$252+1)-INDEX($D253:$K253,0,AN$252))/(INDEX($D$249:$K$249,0,AN$252+1)-INDEX($D$249:$K$249,0,AN$252))+AK260)))</f>
        <v>9.1835912919735457E-3</v>
      </c>
      <c r="AM260" s="186" cm="1">
        <f t="array" ref="AM260">IF(AO$252=-1,AN260,IF(AO$252=99,AL260,IF(AO$252=0,INDEX($D253:$K253,0,AO$250),(INDEX($D253:$K253,0,AO$252+1)-INDEX($D253:$K253,0,AO$252))/(INDEX($D$249:$K$249,0,AO$252+1)-INDEX($D$249:$K$249,0,AO$252))+AL260)))</f>
        <v>8.8496888540085215E-3</v>
      </c>
      <c r="AN260" s="186" cm="1">
        <f t="array" ref="AN260">IF(AP$252=-1,AO260,IF(AP$252=99,AM260,IF(AP$252=0,INDEX($D253:$K253,0,AP$250),(INDEX($D253:$K253,0,AP$252+1)-INDEX($D253:$K253,0,AP$252))/(INDEX($D$249:$K$249,0,AP$252+1)-INDEX($D$249:$K$249,0,AP$252))+AM260)))</f>
        <v>8.5157864160434974E-3</v>
      </c>
      <c r="AO260" s="186" cm="1">
        <f t="array" ref="AO260">IF(AQ$252=-1,AP260,IF(AQ$252=99,AN260,IF(AQ$252=0,INDEX($D253:$K253,0,AQ$250),(INDEX($D253:$K253,0,AQ$252+1)-INDEX($D253:$K253,0,AQ$252))/(INDEX($D$249:$K$249,0,AQ$252+1)-INDEX($D$249:$K$249,0,AQ$252))+AN260)))</f>
        <v>8.1818839780784733E-3</v>
      </c>
      <c r="AP260" s="186" cm="1">
        <f t="array" ref="AP260">IF(AR$252=-1,AQ260,IF(AR$252=99,AO260,IF(AR$252=0,INDEX($D253:$K253,0,AR$250),(INDEX($D253:$K253,0,AR$252+1)-INDEX($D253:$K253,0,AR$252))/(INDEX($D$249:$K$249,0,AR$252+1)-INDEX($D$249:$K$249,0,AR$252))+AO260)))</f>
        <v>7.8479815401134492E-3</v>
      </c>
      <c r="AQ260" s="186" cm="1">
        <f t="array" ref="AQ260">IF(AS$252=-1,AR260,IF(AS$252=99,AP260,IF(AS$252=0,INDEX($D253:$K253,0,AS$250),(INDEX($D253:$K253,0,AS$252+1)-INDEX($D253:$K253,0,AS$252))/(INDEX($D$249:$K$249,0,AS$252+1)-INDEX($D$249:$K$249,0,AS$252))+AP260)))</f>
        <v>7.514079102148425E-3</v>
      </c>
      <c r="AR260" s="186" cm="1">
        <f t="array" ref="AR260">IF(AT$252=-1,AW260,IF(AT$252=99,AQ260,IF(AT$252=0,INDEX($D253:$K253,0,AT$250),(INDEX($D253:$K253,0,AT$252+1)-INDEX($D253:$K253,0,AT$252))/(INDEX($D$249:$K$249,0,AT$252+1)-INDEX($D$249:$K$249,0,AT$252))+AQ260)))</f>
        <v>7.1801766641834009E-3</v>
      </c>
      <c r="AS260" s="186" cm="1">
        <f t="array" ref="AS260">IF(AU$252=-1,AX260,IF(AU$252=99,AR260,IF(AU$252=0,INDEX($D253:$K253,0,AU$250),(INDEX($D253:$K253,0,AU$252+1)-INDEX($D253:$K253,0,AU$252))/(INDEX($D$249:$K$249,0,AU$252+1)-INDEX($D$249:$K$249,0,AU$252))+AR260)))</f>
        <v>6.8462742262183768E-3</v>
      </c>
      <c r="AT260" s="186" cm="1">
        <f t="array" ref="AT260">IF(AV$252=-1,AY260,IF(AV$252=99,AS260,IF(AV$252=0,INDEX($D253:$K253,0,AV$250),(INDEX($D253:$K253,0,AV$252+1)-INDEX($D253:$K253,0,AV$252))/(INDEX($D$249:$K$249,0,AV$252+1)-INDEX($D$249:$K$249,0,AV$252))+AS260)))</f>
        <v>6.5123717882533527E-3</v>
      </c>
      <c r="AU260" s="186" cm="1">
        <f t="array" ref="AU260">IF(AW$252=-1,AZ260,IF(AW$252=99,AT260,IF(AW$252=0,INDEX($D253:$K253,0,AW$250),(INDEX($D253:$K253,0,AW$252+1)-INDEX($D253:$K253,0,AW$252))/(INDEX($D$249:$K$249,0,AW$252+1)-INDEX($D$249:$K$249,0,AW$252))+AT260)))</f>
        <v>6.1784693502883285E-3</v>
      </c>
      <c r="AV260" s="186" cm="1">
        <f t="array" ref="AV260">IF(AX$252=-1,BA260,IF(AX$252=99,AU260,IF(AX$252=0,INDEX($D253:$K253,0,AX$250),(INDEX($D253:$K253,0,AX$252+1)-INDEX($D253:$K253,0,AX$252))/(INDEX($D$249:$K$249,0,AX$252+1)-INDEX($D$249:$K$249,0,AX$252))+AU260)))</f>
        <v>5.8445669123233079E-3</v>
      </c>
      <c r="AW260" s="186" cm="1">
        <f t="array" ref="AW260">IF(AY$252=-1,BB260,IF(AY$252=99,AV260,IF(AY$252=0,INDEX($D253:$K253,0,AY$250),(INDEX($D253:$K253,0,AY$252+1)-INDEX($D253:$K253,0,AY$252))/(INDEX($D$249:$K$249,0,AY$252+1)-INDEX($D$249:$K$249,0,AY$252))+AV260)))</f>
        <v>5.8445669123233079E-3</v>
      </c>
      <c r="AX260" s="186" cm="1">
        <f t="array" ref="AX260">IF(AV$252=-1,AZ260,IF(AV$252=99,AW260,IF(AV$252=0,INDEX($D253:$K253,0,AV$250),(INDEX($D253:$K253,0,AV$252+1)-INDEX($D253:$K253,0,AV$252))/(INDEX($D$249:$K$249,0,AV$252+1)-INDEX($D$249:$K$249,0,AV$252))+AW260)))</f>
        <v>5.5106644743582837E-3</v>
      </c>
      <c r="AY260" s="186" cm="1">
        <f t="array" ref="AY260">IF(AW$252=-1,BA260,IF(AW$252=99,AX260,IF(AW$252=0,INDEX($D253:$K253,0,AW$250),(INDEX($D253:$K253,0,AW$252+1)-INDEX($D253:$K253,0,AW$252))/(INDEX($D$249:$K$249,0,AW$252+1)-INDEX($D$249:$K$249,0,AW$252))+AX260)))</f>
        <v>5.1767620363932596E-3</v>
      </c>
      <c r="AZ260" s="186" cm="1">
        <f t="array" ref="AZ260">IF(AX$252=-1,BB260,IF(AX$252=99,AY260,IF(AX$252=0,INDEX($D253:$K253,0,AX$250),(INDEX($D253:$K253,0,AX$252+1)-INDEX($D253:$K253,0,AX$252))/(INDEX($D$249:$K$249,0,AX$252+1)-INDEX($D$249:$K$249,0,AX$252))+AY260)))</f>
        <v>5.8445669123233079E-3</v>
      </c>
      <c r="BA260" s="186" cm="1">
        <f t="array" ref="BA260">IF(AY$252=-1,BC260,IF(AY$252=99,AZ260,IF(AY$252=0,INDEX($D253:$K253,0,AY$250),(INDEX($D253:$K253,0,AY$252+1)-INDEX($D253:$K253,0,AY$252))/(INDEX($D$249:$K$249,0,AY$252+1)-INDEX($D$249:$K$249,0,AY$252))+AZ260)))</f>
        <v>5.8445669123233079E-3</v>
      </c>
      <c r="BB260" s="186" cm="1">
        <f t="array" ref="BB260">IF(AZ$252=-1,BD260,IF(AZ$252=99,BA260,IF(AZ$252=0,INDEX($D253:$K253,0,AZ$250),(INDEX($D253:$K253,0,AZ$252+1)-INDEX($D253:$K253,0,AZ$252))/(INDEX($D$249:$K$249,0,AZ$252+1)-INDEX($D$249:$K$249,0,AZ$252))+BA260)))</f>
        <v>5.8445669123233079E-3</v>
      </c>
      <c r="BC260" s="186" cm="1">
        <f t="array" ref="BC260">IF(BA$252=-1,BE260,IF(BA$252=99,BB260,IF(BA$252=0,INDEX($D253:$K253,0,BA$250),(INDEX($D253:$K253,0,BA$252+1)-INDEX($D253:$K253,0,BA$252))/(INDEX($D$249:$K$249,0,BA$252+1)-INDEX($D$249:$K$249,0,BA$252))+BB260)))</f>
        <v>5.8445669123233079E-3</v>
      </c>
      <c r="BD260" s="186" cm="1">
        <f t="array" ref="BD260">IF(BB$252=-1,BF260,IF(BB$252=99,BC260,IF(BB$252=0,INDEX($D253:$K253,0,BB$250),(INDEX($D253:$K253,0,BB$252+1)-INDEX($D253:$K253,0,BB$252))/(INDEX($D$249:$K$249,0,BB$252+1)-INDEX($D$249:$K$249,0,BB$252))+BC260)))</f>
        <v>5.8445669123233079E-3</v>
      </c>
    </row>
    <row r="261" spans="1:56">
      <c r="A261" s="185" t="s">
        <v>16</v>
      </c>
      <c r="E261" s="185" t="s">
        <v>441</v>
      </c>
      <c r="F261" s="185" t="s">
        <v>441</v>
      </c>
      <c r="G261" s="185" t="s">
        <v>436</v>
      </c>
      <c r="H261" s="186" t="s">
        <v>440</v>
      </c>
      <c r="I261" s="185" t="s">
        <v>276</v>
      </c>
      <c r="J261" s="186">
        <f t="shared" si="634"/>
        <v>0.38777035977778862</v>
      </c>
      <c r="K261" s="186" cm="1">
        <f t="array" ref="K261">IF(M$252=-1,L261,IF(M$252=99,J261,IF(M$252=0,INDEX($D254:$K254,0,M$250),(INDEX($D254:$K254,0,M$252+1)-INDEX($D254:$K254,0,M$252))/(INDEX($D$249:$K$249,0,M$252+1)-INDEX($D$249:$K$249,0,M$252))+J261)))</f>
        <v>0.37971846533274189</v>
      </c>
      <c r="L261" s="186" cm="1">
        <f t="array" ref="L261">IF(N$252=-1,M261,IF(N$252=99,K261,IF(N$252=0,INDEX($D254:$K254,0,N$250),(INDEX($D254:$K254,0,N$252+1)-INDEX($D254:$K254,0,N$252))/(INDEX($D$249:$K$249,0,N$252+1)-INDEX($D$249:$K$249,0,N$252))+K261)))</f>
        <v>0.37166657088769517</v>
      </c>
      <c r="M261" s="186" cm="1">
        <f t="array" ref="M261">IF(O$252=-1,N261,IF(O$252=99,L261,IF(O$252=0,INDEX($D254:$K254,0,O$250),(INDEX($D254:$K254,0,O$252+1)-INDEX($D254:$K254,0,O$252))/(INDEX($D$249:$K$249,0,O$252+1)-INDEX($D$249:$K$249,0,O$252))+L261)))</f>
        <v>0.36361467644264844</v>
      </c>
      <c r="N261" s="186" cm="1">
        <f t="array" ref="N261">IF(P$252=-1,O261,IF(P$252=99,M261,IF(P$252=0,INDEX($D254:$K254,0,P$250),(INDEX($D254:$K254,0,P$252+1)-INDEX($D254:$K254,0,P$252))/(INDEX($D$249:$K$249,0,P$252+1)-INDEX($D$249:$K$249,0,P$252))+M261)))</f>
        <v>0.18180733822132422</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0.12943663644004169</v>
      </c>
      <c r="Q261" s="186" cm="1">
        <f t="array" ref="Q261">IF(S$252=-1,R261,IF(S$252=99,P261,IF(S$252=0,INDEX($D254:$K254,0,S$250),(INDEX($D254:$K254,0,S$252+1)-INDEX($D254:$K254,0,S$252))/(INDEX($D$249:$K$249,0,S$252+1)-INDEX($D$249:$K$249,0,S$252))+P261)))</f>
        <v>0.25887327288008338</v>
      </c>
      <c r="R261" s="186" cm="1">
        <f t="array" ref="R261">IF(T$252=-1,S261,IF(T$252=99,Q261,IF(T$252=0,INDEX($D254:$K254,0,T$250),(INDEX($D254:$K254,0,T$252+1)-INDEX($D254:$K254,0,T$252))/(INDEX($D$249:$K$249,0,T$252+1)-INDEX($D$249:$K$249,0,T$252))+Q261)))</f>
        <v>0.38830990932012505</v>
      </c>
      <c r="S261" s="186" cm="1">
        <f t="array" ref="S261">IF(U$252=-1,T261,IF(U$252=99,R261,IF(U$252=0,INDEX($D254:$K254,0,U$250),(INDEX($D254:$K254,0,U$252+1)-INDEX($D254:$K254,0,U$252))/(INDEX($D$249:$K$249,0,U$252+1)-INDEX($D$249:$K$249,0,U$252))+R261)))</f>
        <v>0.38181546918275933</v>
      </c>
      <c r="T261" s="186" cm="1">
        <f t="array" ref="T261">IF(V$252=-1,U261,IF(V$252=99,S261,IF(V$252=0,INDEX($D254:$K254,0,V$250),(INDEX($D254:$K254,0,V$252+1)-INDEX($D254:$K254,0,V$252))/(INDEX($D$249:$K$249,0,V$252+1)-INDEX($D$249:$K$249,0,V$252))+S261)))</f>
        <v>0.37532102904539361</v>
      </c>
      <c r="U261" s="186" cm="1">
        <f t="array" ref="U261">IF(W$252=-1,V261,IF(W$252=99,T261,IF(W$252=0,INDEX($D254:$K254,0,W$250),(INDEX($D254:$K254,0,W$252+1)-INDEX($D254:$K254,0,W$252))/(INDEX($D$249:$K$249,0,W$252+1)-INDEX($D$249:$K$249,0,W$252))+T261)))</f>
        <v>0.36882658890802789</v>
      </c>
      <c r="V261" s="186" cm="1">
        <f t="array" ref="V261">IF(X$252=-1,W261,IF(X$252=99,U261,IF(X$252=0,INDEX($D254:$K254,0,X$250),(INDEX($D254:$K254,0,X$252+1)-INDEX($D254:$K254,0,X$252))/(INDEX($D$249:$K$249,0,X$252+1)-INDEX($D$249:$K$249,0,X$252))+U261)))</f>
        <v>0.36233214877066217</v>
      </c>
      <c r="W261" s="186" cm="1">
        <f t="array" ref="W261">IF(Y$252=-1,X261,IF(Y$252=99,V261,IF(Y$252=0,INDEX($D254:$K254,0,Y$250),(INDEX($D254:$K254,0,Y$252+1)-INDEX($D254:$K254,0,Y$252))/(INDEX($D$249:$K$249,0,Y$252+1)-INDEX($D$249:$K$249,0,Y$252))+V261)))</f>
        <v>0.35583770863329645</v>
      </c>
      <c r="X261" s="186" cm="1">
        <f t="array" ref="X261">IF(Z$252=-1,Y261,IF(Z$252=99,W261,IF(Z$252=0,INDEX($D254:$K254,0,Z$250),(INDEX($D254:$K254,0,Z$252+1)-INDEX($D254:$K254,0,Z$252))/(INDEX($D$249:$K$249,0,Z$252+1)-INDEX($D$249:$K$249,0,Z$252))+W261)))</f>
        <v>0.34934326849593073</v>
      </c>
      <c r="Y261" s="186" cm="1">
        <f t="array" ref="Y261">IF(AA$252=-1,Z261,IF(AA$252=99,X261,IF(AA$252=0,INDEX($D254:$K254,0,AA$250),(INDEX($D254:$K254,0,AA$252+1)-INDEX($D254:$K254,0,AA$252))/(INDEX($D$249:$K$249,0,AA$252+1)-INDEX($D$249:$K$249,0,AA$252))+X261)))</f>
        <v>0.34284882835856501</v>
      </c>
      <c r="Z261" s="186" cm="1">
        <f t="array" ref="Z261">IF(AB$252=-1,AA261,IF(AB$252=99,Y261,IF(AB$252=0,INDEX($D254:$K254,0,AB$250),(INDEX($D254:$K254,0,AB$252+1)-INDEX($D254:$K254,0,AB$252))/(INDEX($D$249:$K$249,0,AB$252+1)-INDEX($D$249:$K$249,0,AB$252))+Y261)))</f>
        <v>0.33635438822119929</v>
      </c>
      <c r="AA261" s="186" cm="1">
        <f t="array" ref="AA261">IF(AC$252=-1,AB261,IF(AC$252=99,Z261,IF(AC$252=0,INDEX($D254:$K254,0,AC$250),(INDEX($D254:$K254,0,AC$252+1)-INDEX($D254:$K254,0,AC$252))/(INDEX($D$249:$K$249,0,AC$252+1)-INDEX($D$249:$K$249,0,AC$252))+Z261)))</f>
        <v>0.32985994808383357</v>
      </c>
      <c r="AB261" s="186" cm="1">
        <f t="array" ref="AB261">IF(AD$252=-1,AC261,IF(AD$252=99,AA261,IF(AD$252=0,INDEX($D254:$K254,0,AD$250),(INDEX($D254:$K254,0,AD$252+1)-INDEX($D254:$K254,0,AD$252))/(INDEX($D$249:$K$249,0,AD$252+1)-INDEX($D$249:$K$249,0,AD$252))+AA261)))</f>
        <v>0.32336550794646801</v>
      </c>
      <c r="AC261" s="186" cm="1">
        <f t="array" ref="AC261">IF(AE$252=-1,AD261,IF(AE$252=99,AB261,IF(AE$252=0,INDEX($D254:$K254,0,AE$250),(INDEX($D254:$K254,0,AE$252+1)-INDEX($D254:$K254,0,AE$252))/(INDEX($D$249:$K$249,0,AE$252+1)-INDEX($D$249:$K$249,0,AE$252))+AB261)))</f>
        <v>0.31936415694022807</v>
      </c>
      <c r="AD261" s="186" cm="1">
        <f t="array" ref="AD261">IF(AF$252=-1,AE261,IF(AF$252=99,AC261,IF(AF$252=0,INDEX($D254:$K254,0,AF$250),(INDEX($D254:$K254,0,AF$252+1)-INDEX($D254:$K254,0,AF$252))/(INDEX($D$249:$K$249,0,AF$252+1)-INDEX($D$249:$K$249,0,AF$252))+AC261)))</f>
        <v>0.31536280593398813</v>
      </c>
      <c r="AE261" s="186" cm="1">
        <f t="array" ref="AE261">IF(AG$252=-1,AF261,IF(AG$252=99,AD261,IF(AG$252=0,INDEX($D254:$K254,0,AG$250),(INDEX($D254:$K254,0,AG$252+1)-INDEX($D254:$K254,0,AG$252))/(INDEX($D$249:$K$249,0,AG$252+1)-INDEX($D$249:$K$249,0,AG$252))+AD261)))</f>
        <v>0.31136145492774819</v>
      </c>
      <c r="AF261" s="186" cm="1">
        <f t="array" ref="AF261">IF(AH$252=-1,AG261,IF(AH$252=99,AE261,IF(AH$252=0,INDEX($D254:$K254,0,AH$250),(INDEX($D254:$K254,0,AH$252+1)-INDEX($D254:$K254,0,AH$252))/(INDEX($D$249:$K$249,0,AH$252+1)-INDEX($D$249:$K$249,0,AH$252))+AE261)))</f>
        <v>0.30736010392150825</v>
      </c>
      <c r="AG261" s="186" cm="1">
        <f t="array" ref="AG261">IF(AI$252=-1,AH261,IF(AI$252=99,AF261,IF(AI$252=0,INDEX($D254:$K254,0,AI$250),(INDEX($D254:$K254,0,AI$252+1)-INDEX($D254:$K254,0,AI$252))/(INDEX($D$249:$K$249,0,AI$252+1)-INDEX($D$249:$K$249,0,AI$252))+AF261)))</f>
        <v>0.30335875291526831</v>
      </c>
      <c r="AH261" s="186" cm="1">
        <f t="array" ref="AH261">IF(AJ$252=-1,AI261,IF(AJ$252=99,AG261,IF(AJ$252=0,INDEX($D254:$K254,0,AJ$250),(INDEX($D254:$K254,0,AJ$252+1)-INDEX($D254:$K254,0,AJ$252))/(INDEX($D$249:$K$249,0,AJ$252+1)-INDEX($D$249:$K$249,0,AJ$252))+AG261)))</f>
        <v>0.29935740190902838</v>
      </c>
      <c r="AI261" s="186" cm="1">
        <f t="array" ref="AI261">IF(AK$252=-1,AJ261,IF(AK$252=99,AH261,IF(AK$252=0,INDEX($D254:$K254,0,AK$250),(INDEX($D254:$K254,0,AK$252+1)-INDEX($D254:$K254,0,AK$252))/(INDEX($D$249:$K$249,0,AK$252+1)-INDEX($D$249:$K$249,0,AK$252))+AH261)))</f>
        <v>0.29535605090278844</v>
      </c>
      <c r="AJ261" s="186" cm="1">
        <f t="array" ref="AJ261">IF(AL$252=-1,AK261,IF(AL$252=99,AI261,IF(AL$252=0,INDEX($D254:$K254,0,AL$250),(INDEX($D254:$K254,0,AL$252+1)-INDEX($D254:$K254,0,AL$252))/(INDEX($D$249:$K$249,0,AL$252+1)-INDEX($D$249:$K$249,0,AL$252))+AI261)))</f>
        <v>0.2913546998965485</v>
      </c>
      <c r="AK261" s="186" cm="1">
        <f t="array" ref="AK261">IF(AM$252=-1,AL261,IF(AM$252=99,AJ261,IF(AM$252=0,INDEX($D254:$K254,0,AM$250),(INDEX($D254:$K254,0,AM$252+1)-INDEX($D254:$K254,0,AM$252))/(INDEX($D$249:$K$249,0,AM$252+1)-INDEX($D$249:$K$249,0,AM$252))+AJ261)))</f>
        <v>0.28735334889030856</v>
      </c>
      <c r="AL261" s="186" cm="1">
        <f t="array" ref="AL261">IF(AN$252=-1,AM261,IF(AN$252=99,AK261,IF(AN$252=0,INDEX($D254:$K254,0,AN$250),(INDEX($D254:$K254,0,AN$252+1)-INDEX($D254:$K254,0,AN$252))/(INDEX($D$249:$K$249,0,AN$252+1)-INDEX($D$249:$K$249,0,AN$252))+AK261)))</f>
        <v>0.28335199788406862</v>
      </c>
      <c r="AM261" s="186" cm="1">
        <f t="array" ref="AM261">IF(AO$252=-1,AN261,IF(AO$252=99,AL261,IF(AO$252=0,INDEX($D254:$K254,0,AO$250),(INDEX($D254:$K254,0,AO$252+1)-INDEX($D254:$K254,0,AO$252))/(INDEX($D$249:$K$249,0,AO$252+1)-INDEX($D$249:$K$249,0,AO$252))+AL261)))</f>
        <v>0.27963027726769224</v>
      </c>
      <c r="AN261" s="186" cm="1">
        <f t="array" ref="AN261">IF(AP$252=-1,AO261,IF(AP$252=99,AM261,IF(AP$252=0,INDEX($D254:$K254,0,AP$250),(INDEX($D254:$K254,0,AP$252+1)-INDEX($D254:$K254,0,AP$252))/(INDEX($D$249:$K$249,0,AP$252+1)-INDEX($D$249:$K$249,0,AP$252))+AM261)))</f>
        <v>0.27590855665131586</v>
      </c>
      <c r="AO261" s="186" cm="1">
        <f t="array" ref="AO261">IF(AQ$252=-1,AP261,IF(AQ$252=99,AN261,IF(AQ$252=0,INDEX($D254:$K254,0,AQ$250),(INDEX($D254:$K254,0,AQ$252+1)-INDEX($D254:$K254,0,AQ$252))/(INDEX($D$249:$K$249,0,AQ$252+1)-INDEX($D$249:$K$249,0,AQ$252))+AN261)))</f>
        <v>0.27218683603493948</v>
      </c>
      <c r="AP261" s="186" cm="1">
        <f t="array" ref="AP261">IF(AR$252=-1,AQ261,IF(AR$252=99,AO261,IF(AR$252=0,INDEX($D254:$K254,0,AR$250),(INDEX($D254:$K254,0,AR$252+1)-INDEX($D254:$K254,0,AR$252))/(INDEX($D$249:$K$249,0,AR$252+1)-INDEX($D$249:$K$249,0,AR$252))+AO261)))</f>
        <v>0.26846511541856311</v>
      </c>
      <c r="AQ261" s="186" cm="1">
        <f t="array" ref="AQ261">IF(AS$252=-1,AR261,IF(AS$252=99,AP261,IF(AS$252=0,INDEX($D254:$K254,0,AS$250),(INDEX($D254:$K254,0,AS$252+1)-INDEX($D254:$K254,0,AS$252))/(INDEX($D$249:$K$249,0,AS$252+1)-INDEX($D$249:$K$249,0,AS$252))+AP261)))</f>
        <v>0.26474339480218673</v>
      </c>
      <c r="AR261" s="186" cm="1">
        <f t="array" ref="AR261">IF(AT$252=-1,AW261,IF(AT$252=99,AQ261,IF(AT$252=0,INDEX($D254:$K254,0,AT$250),(INDEX($D254:$K254,0,AT$252+1)-INDEX($D254:$K254,0,AT$252))/(INDEX($D$249:$K$249,0,AT$252+1)-INDEX($D$249:$K$249,0,AT$252))+AQ261)))</f>
        <v>0.26102167418581035</v>
      </c>
      <c r="AS261" s="186" cm="1">
        <f t="array" ref="AS261">IF(AU$252=-1,AX261,IF(AU$252=99,AR261,IF(AU$252=0,INDEX($D254:$K254,0,AU$250),(INDEX($D254:$K254,0,AU$252+1)-INDEX($D254:$K254,0,AU$252))/(INDEX($D$249:$K$249,0,AU$252+1)-INDEX($D$249:$K$249,0,AU$252))+AR261)))</f>
        <v>0.25729995356943397</v>
      </c>
      <c r="AT261" s="186" cm="1">
        <f t="array" ref="AT261">IF(AV$252=-1,AY261,IF(AV$252=99,AS261,IF(AV$252=0,INDEX($D254:$K254,0,AV$250),(INDEX($D254:$K254,0,AV$252+1)-INDEX($D254:$K254,0,AV$252))/(INDEX($D$249:$K$249,0,AV$252+1)-INDEX($D$249:$K$249,0,AV$252))+AS261)))</f>
        <v>0.25357823295305759</v>
      </c>
      <c r="AU261" s="186" cm="1">
        <f t="array" ref="AU261">IF(AW$252=-1,AZ261,IF(AW$252=99,AT261,IF(AW$252=0,INDEX($D254:$K254,0,AW$250),(INDEX($D254:$K254,0,AW$252+1)-INDEX($D254:$K254,0,AW$252))/(INDEX($D$249:$K$249,0,AW$252+1)-INDEX($D$249:$K$249,0,AW$252))+AT261)))</f>
        <v>0.24985651233668119</v>
      </c>
      <c r="AV261" s="186" cm="1">
        <f t="array" ref="AV261">IF(AX$252=-1,BA261,IF(AX$252=99,AU261,IF(AX$252=0,INDEX($D254:$K254,0,AX$250),(INDEX($D254:$K254,0,AX$252+1)-INDEX($D254:$K254,0,AX$252))/(INDEX($D$249:$K$249,0,AX$252+1)-INDEX($D$249:$K$249,0,AX$252))+AU261)))</f>
        <v>0.24613479172030459</v>
      </c>
      <c r="AW261" s="186" cm="1">
        <f t="array" ref="AW261">IF(AY$252=-1,BB261,IF(AY$252=99,AV261,IF(AY$252=0,INDEX($D254:$K254,0,AY$250),(INDEX($D254:$K254,0,AY$252+1)-INDEX($D254:$K254,0,AY$252))/(INDEX($D$249:$K$249,0,AY$252+1)-INDEX($D$249:$K$249,0,AY$252))+AV261)))</f>
        <v>0.24613479172030459</v>
      </c>
      <c r="AX261" s="186" cm="1">
        <f t="array" ref="AX261">IF(AV$252=-1,AZ261,IF(AV$252=99,AW261,IF(AV$252=0,INDEX($D254:$K254,0,AV$250),(INDEX($D254:$K254,0,AV$252+1)-INDEX($D254:$K254,0,AV$252))/(INDEX($D$249:$K$249,0,AV$252+1)-INDEX($D$249:$K$249,0,AV$252))+AW261)))</f>
        <v>0.24241307110392818</v>
      </c>
      <c r="AY261" s="186" cm="1">
        <f t="array" ref="AY261">IF(AW$252=-1,BA261,IF(AW$252=99,AX261,IF(AW$252=0,INDEX($D254:$K254,0,AW$250),(INDEX($D254:$K254,0,AW$252+1)-INDEX($D254:$K254,0,AW$252))/(INDEX($D$249:$K$249,0,AW$252+1)-INDEX($D$249:$K$249,0,AW$252))+AX261)))</f>
        <v>0.23869135048755177</v>
      </c>
      <c r="AZ261" s="186" cm="1">
        <f t="array" ref="AZ261">IF(AX$252=-1,BB261,IF(AX$252=99,AY261,IF(AX$252=0,INDEX($D254:$K254,0,AX$250),(INDEX($D254:$K254,0,AX$252+1)-INDEX($D254:$K254,0,AX$252))/(INDEX($D$249:$K$249,0,AX$252+1)-INDEX($D$249:$K$249,0,AX$252))+AY261)))</f>
        <v>0.24613479172030459</v>
      </c>
      <c r="BA261" s="186" cm="1">
        <f t="array" ref="BA261">IF(AY$252=-1,BC261,IF(AY$252=99,AZ261,IF(AY$252=0,INDEX($D254:$K254,0,AY$250),(INDEX($D254:$K254,0,AY$252+1)-INDEX($D254:$K254,0,AY$252))/(INDEX($D$249:$K$249,0,AY$252+1)-INDEX($D$249:$K$249,0,AY$252))+AZ261)))</f>
        <v>0.24613479172030459</v>
      </c>
      <c r="BB261" s="186" cm="1">
        <f t="array" ref="BB261">IF(AZ$252=-1,BD261,IF(AZ$252=99,BA261,IF(AZ$252=0,INDEX($D254:$K254,0,AZ$250),(INDEX($D254:$K254,0,AZ$252+1)-INDEX($D254:$K254,0,AZ$252))/(INDEX($D$249:$K$249,0,AZ$252+1)-INDEX($D$249:$K$249,0,AZ$252))+BA261)))</f>
        <v>0.24613479172030459</v>
      </c>
      <c r="BC261" s="186" cm="1">
        <f t="array" ref="BC261">IF(BA$252=-1,BE261,IF(BA$252=99,BB261,IF(BA$252=0,INDEX($D254:$K254,0,BA$250),(INDEX($D254:$K254,0,BA$252+1)-INDEX($D254:$K254,0,BA$252))/(INDEX($D$249:$K$249,0,BA$252+1)-INDEX($D$249:$K$249,0,BA$252))+BB261)))</f>
        <v>0.24613479172030459</v>
      </c>
      <c r="BD261" s="186" cm="1">
        <f t="array" ref="BD261">IF(BB$252=-1,BF261,IF(BB$252=99,BC261,IF(BB$252=0,INDEX($D254:$K254,0,BB$250),(INDEX($D254:$K254,0,BB$252+1)-INDEX($D254:$K254,0,BB$252))/(INDEX($D$249:$K$249,0,BB$252+1)-INDEX($D$249:$K$249,0,BB$252))+BC261)))</f>
        <v>0.24613479172030459</v>
      </c>
    </row>
    <row r="262" spans="1:56">
      <c r="A262" s="185" t="s">
        <v>16</v>
      </c>
      <c r="E262" s="185" t="s">
        <v>441</v>
      </c>
      <c r="F262" s="185" t="s">
        <v>441</v>
      </c>
      <c r="G262" s="185" t="s">
        <v>437</v>
      </c>
      <c r="H262" s="186" t="s">
        <v>440</v>
      </c>
      <c r="I262" s="185" t="s">
        <v>277</v>
      </c>
      <c r="J262" s="186">
        <f t="shared" si="634"/>
        <v>0.53340059208599533</v>
      </c>
      <c r="K262" s="186" cm="1">
        <f t="array" ref="K262">IF(M$252=-1,L262,IF(M$252=99,J262,IF(M$252=0,INDEX($D255:$K255,0,M$250),(INDEX($D255:$K255,0,M$252+1)-INDEX($D255:$K255,0,M$252))/(INDEX($D$249:$K$249,0,M$252+1)-INDEX($D$249:$K$249,0,M$252))+J262)))</f>
        <v>0.54211977639576958</v>
      </c>
      <c r="L262" s="186" cm="1">
        <f t="array" ref="L262">IF(N$252=-1,M262,IF(N$252=99,K262,IF(N$252=0,INDEX($D255:$K255,0,N$250),(INDEX($D255:$K255,0,N$252+1)-INDEX($D255:$K255,0,N$252))/(INDEX($D$249:$K$249,0,N$252+1)-INDEX($D$249:$K$249,0,N$252))+K262)))</f>
        <v>0.55083896070554383</v>
      </c>
      <c r="M262" s="186" cm="1">
        <f t="array" ref="M262">IF(O$252=-1,N262,IF(O$252=99,L262,IF(O$252=0,INDEX($D255:$K255,0,O$250),(INDEX($D255:$K255,0,O$252+1)-INDEX($D255:$K255,0,O$252))/(INDEX($D$249:$K$249,0,O$252+1)-INDEX($D$249:$K$249,0,O$252))+L262)))</f>
        <v>0.55955814501531798</v>
      </c>
      <c r="N262" s="186" cm="1">
        <f t="array" ref="N262">IF(P$252=-1,O262,IF(P$252=99,M262,IF(P$252=0,INDEX($D255:$K255,0,P$250),(INDEX($D255:$K255,0,P$252+1)-INDEX($D255:$K255,0,P$252))/(INDEX($D$249:$K$249,0,P$252+1)-INDEX($D$249:$K$249,0,P$252))+M262)))</f>
        <v>0.27977907250765899</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0.17944249633247886</v>
      </c>
      <c r="Q262" s="186" cm="1">
        <f t="array" ref="Q262">IF(S$252=-1,R262,IF(S$252=99,P262,IF(S$252=0,INDEX($D255:$K255,0,S$250),(INDEX($D255:$K255,0,S$252+1)-INDEX($D255:$K255,0,S$252))/(INDEX($D$249:$K$249,0,S$252+1)-INDEX($D$249:$K$249,0,S$252))+P262)))</f>
        <v>0.35888499266495771</v>
      </c>
      <c r="R262" s="186" cm="1">
        <f t="array" ref="R262">IF(T$252=-1,S262,IF(T$252=99,Q262,IF(T$252=0,INDEX($D255:$K255,0,T$250),(INDEX($D255:$K255,0,T$252+1)-INDEX($D255:$K255,0,T$252))/(INDEX($D$249:$K$249,0,T$252+1)-INDEX($D$249:$K$249,0,T$252))+Q262)))</f>
        <v>0.53832748899743654</v>
      </c>
      <c r="S262" s="186" cm="1">
        <f t="array" ref="S262">IF(U$252=-1,T262,IF(U$252=99,R262,IF(U$252=0,INDEX($D255:$K255,0,U$250),(INDEX($D255:$K255,0,U$252+1)-INDEX($D255:$K255,0,U$252))/(INDEX($D$249:$K$249,0,U$252+1)-INDEX($D$249:$K$249,0,U$252))+R262)))</f>
        <v>0.54398003420286889</v>
      </c>
      <c r="T262" s="186" cm="1">
        <f t="array" ref="T262">IF(V$252=-1,U262,IF(V$252=99,S262,IF(V$252=0,INDEX($D255:$K255,0,V$250),(INDEX($D255:$K255,0,V$252+1)-INDEX($D255:$K255,0,V$252))/(INDEX($D$249:$K$249,0,V$252+1)-INDEX($D$249:$K$249,0,V$252))+S262)))</f>
        <v>0.54963257940830124</v>
      </c>
      <c r="U262" s="186" cm="1">
        <f t="array" ref="U262">IF(W$252=-1,V262,IF(W$252=99,T262,IF(W$252=0,INDEX($D255:$K255,0,W$250),(INDEX($D255:$K255,0,W$252+1)-INDEX($D255:$K255,0,W$252))/(INDEX($D$249:$K$249,0,W$252+1)-INDEX($D$249:$K$249,0,W$252))+T262)))</f>
        <v>0.55528512461373358</v>
      </c>
      <c r="V262" s="186" cm="1">
        <f t="array" ref="V262">IF(X$252=-1,W262,IF(X$252=99,U262,IF(X$252=0,INDEX($D255:$K255,0,X$250),(INDEX($D255:$K255,0,X$252+1)-INDEX($D255:$K255,0,X$252))/(INDEX($D$249:$K$249,0,X$252+1)-INDEX($D$249:$K$249,0,X$252))+U262)))</f>
        <v>0.56093766981916593</v>
      </c>
      <c r="W262" s="186" cm="1">
        <f t="array" ref="W262">IF(Y$252=-1,X262,IF(Y$252=99,V262,IF(Y$252=0,INDEX($D255:$K255,0,Y$250),(INDEX($D255:$K255,0,Y$252+1)-INDEX($D255:$K255,0,Y$252))/(INDEX($D$249:$K$249,0,Y$252+1)-INDEX($D$249:$K$249,0,Y$252))+V262)))</f>
        <v>0.56659021502459828</v>
      </c>
      <c r="X262" s="186" cm="1">
        <f t="array" ref="X262">IF(Z$252=-1,Y262,IF(Z$252=99,W262,IF(Z$252=0,INDEX($D255:$K255,0,Z$250),(INDEX($D255:$K255,0,Z$252+1)-INDEX($D255:$K255,0,Z$252))/(INDEX($D$249:$K$249,0,Z$252+1)-INDEX($D$249:$K$249,0,Z$252))+W262)))</f>
        <v>0.57224276023003062</v>
      </c>
      <c r="Y262" s="186" cm="1">
        <f t="array" ref="Y262">IF(AA$252=-1,Z262,IF(AA$252=99,X262,IF(AA$252=0,INDEX($D255:$K255,0,AA$250),(INDEX($D255:$K255,0,AA$252+1)-INDEX($D255:$K255,0,AA$252))/(INDEX($D$249:$K$249,0,AA$252+1)-INDEX($D$249:$K$249,0,AA$252))+X262)))</f>
        <v>0.57789530543546297</v>
      </c>
      <c r="Z262" s="186" cm="1">
        <f t="array" ref="Z262">IF(AB$252=-1,AA262,IF(AB$252=99,Y262,IF(AB$252=0,INDEX($D255:$K255,0,AB$250),(INDEX($D255:$K255,0,AB$252+1)-INDEX($D255:$K255,0,AB$252))/(INDEX($D$249:$K$249,0,AB$252+1)-INDEX($D$249:$K$249,0,AB$252))+Y262)))</f>
        <v>0.58354785064089532</v>
      </c>
      <c r="AA262" s="186" cm="1">
        <f t="array" ref="AA262">IF(AC$252=-1,AB262,IF(AC$252=99,Z262,IF(AC$252=0,INDEX($D255:$K255,0,AC$250),(INDEX($D255:$K255,0,AC$252+1)-INDEX($D255:$K255,0,AC$252))/(INDEX($D$249:$K$249,0,AC$252+1)-INDEX($D$249:$K$249,0,AC$252))+Z262)))</f>
        <v>0.58920039584632766</v>
      </c>
      <c r="AB262" s="186" cm="1">
        <f t="array" ref="AB262">IF(AD$252=-1,AC262,IF(AD$252=99,AA262,IF(AD$252=0,INDEX($D255:$K255,0,AD$250),(INDEX($D255:$K255,0,AD$252+1)-INDEX($D255:$K255,0,AD$252))/(INDEX($D$249:$K$249,0,AD$252+1)-INDEX($D$249:$K$249,0,AD$252))+AA262)))</f>
        <v>0.59485294105176001</v>
      </c>
      <c r="AC262" s="186" cm="1">
        <f t="array" ref="AC262">IF(AE$252=-1,AD262,IF(AE$252=99,AB262,IF(AE$252=0,INDEX($D255:$K255,0,AE$250),(INDEX($D255:$K255,0,AE$252+1)-INDEX($D255:$K255,0,AE$252))/(INDEX($D$249:$K$249,0,AE$252+1)-INDEX($D$249:$K$249,0,AE$252))+AB262)))</f>
        <v>0.60037973884986051</v>
      </c>
      <c r="AD262" s="186" cm="1">
        <f t="array" ref="AD262">IF(AF$252=-1,AE262,IF(AF$252=99,AC262,IF(AF$252=0,INDEX($D255:$K255,0,AF$250),(INDEX($D255:$K255,0,AF$252+1)-INDEX($D255:$K255,0,AF$252))/(INDEX($D$249:$K$249,0,AF$252+1)-INDEX($D$249:$K$249,0,AF$252))+AC262)))</f>
        <v>0.60590653664796101</v>
      </c>
      <c r="AE262" s="186" cm="1">
        <f t="array" ref="AE262">IF(AG$252=-1,AF262,IF(AG$252=99,AD262,IF(AG$252=0,INDEX($D255:$K255,0,AG$250),(INDEX($D255:$K255,0,AG$252+1)-INDEX($D255:$K255,0,AG$252))/(INDEX($D$249:$K$249,0,AG$252+1)-INDEX($D$249:$K$249,0,AG$252))+AD262)))</f>
        <v>0.61143333444606152</v>
      </c>
      <c r="AF262" s="186" cm="1">
        <f t="array" ref="AF262">IF(AH$252=-1,AG262,IF(AH$252=99,AE262,IF(AH$252=0,INDEX($D255:$K255,0,AH$250),(INDEX($D255:$K255,0,AH$252+1)-INDEX($D255:$K255,0,AH$252))/(INDEX($D$249:$K$249,0,AH$252+1)-INDEX($D$249:$K$249,0,AH$252))+AE262)))</f>
        <v>0.61696013224416202</v>
      </c>
      <c r="AG262" s="186" cm="1">
        <f t="array" ref="AG262">IF(AI$252=-1,AH262,IF(AI$252=99,AF262,IF(AI$252=0,INDEX($D255:$K255,0,AI$250),(INDEX($D255:$K255,0,AI$252+1)-INDEX($D255:$K255,0,AI$252))/(INDEX($D$249:$K$249,0,AI$252+1)-INDEX($D$249:$K$249,0,AI$252))+AF262)))</f>
        <v>0.62248693004226252</v>
      </c>
      <c r="AH262" s="186" cm="1">
        <f t="array" ref="AH262">IF(AJ$252=-1,AI262,IF(AJ$252=99,AG262,IF(AJ$252=0,INDEX($D255:$K255,0,AJ$250),(INDEX($D255:$K255,0,AJ$252+1)-INDEX($D255:$K255,0,AJ$252))/(INDEX($D$249:$K$249,0,AJ$252+1)-INDEX($D$249:$K$249,0,AJ$252))+AG262)))</f>
        <v>0.62801372784036302</v>
      </c>
      <c r="AI262" s="186" cm="1">
        <f t="array" ref="AI262">IF(AK$252=-1,AJ262,IF(AK$252=99,AH262,IF(AK$252=0,INDEX($D255:$K255,0,AK$250),(INDEX($D255:$K255,0,AK$252+1)-INDEX($D255:$K255,0,AK$252))/(INDEX($D$249:$K$249,0,AK$252+1)-INDEX($D$249:$K$249,0,AK$252))+AH262)))</f>
        <v>0.63354052563846353</v>
      </c>
      <c r="AJ262" s="186" cm="1">
        <f t="array" ref="AJ262">IF(AL$252=-1,AK262,IF(AL$252=99,AI262,IF(AL$252=0,INDEX($D255:$K255,0,AL$250),(INDEX($D255:$K255,0,AL$252+1)-INDEX($D255:$K255,0,AL$252))/(INDEX($D$249:$K$249,0,AL$252+1)-INDEX($D$249:$K$249,0,AL$252))+AI262)))</f>
        <v>0.63906732343656403</v>
      </c>
      <c r="AK262" s="186" cm="1">
        <f t="array" ref="AK262">IF(AM$252=-1,AL262,IF(AM$252=99,AJ262,IF(AM$252=0,INDEX($D255:$K255,0,AM$250),(INDEX($D255:$K255,0,AM$252+1)-INDEX($D255:$K255,0,AM$252))/(INDEX($D$249:$K$249,0,AM$252+1)-INDEX($D$249:$K$249,0,AM$252))+AJ262)))</f>
        <v>0.64459412123466453</v>
      </c>
      <c r="AL262" s="186" cm="1">
        <f t="array" ref="AL262">IF(AN$252=-1,AM262,IF(AN$252=99,AK262,IF(AN$252=0,INDEX($D255:$K255,0,AN$250),(INDEX($D255:$K255,0,AN$252+1)-INDEX($D255:$K255,0,AN$252))/(INDEX($D$249:$K$249,0,AN$252+1)-INDEX($D$249:$K$249,0,AN$252))+AK262)))</f>
        <v>0.65012091903276537</v>
      </c>
      <c r="AM262" s="186" cm="1">
        <f t="array" ref="AM262">IF(AO$252=-1,AN262,IF(AO$252=99,AL262,IF(AO$252=0,INDEX($D255:$K255,0,AO$250),(INDEX($D255:$K255,0,AO$252+1)-INDEX($D255:$K255,0,AO$252))/(INDEX($D$249:$K$249,0,AO$252+1)-INDEX($D$249:$K$249,0,AO$252))+AL262)))</f>
        <v>0.65431906770038806</v>
      </c>
      <c r="AN262" s="186" cm="1">
        <f t="array" ref="AN262">IF(AP$252=-1,AO262,IF(AP$252=99,AM262,IF(AP$252=0,INDEX($D255:$K255,0,AP$250),(INDEX($D255:$K255,0,AP$252+1)-INDEX($D255:$K255,0,AP$252))/(INDEX($D$249:$K$249,0,AP$252+1)-INDEX($D$249:$K$249,0,AP$252))+AM262)))</f>
        <v>0.65851721636801075</v>
      </c>
      <c r="AO262" s="186" cm="1">
        <f t="array" ref="AO262">IF(AQ$252=-1,AP262,IF(AQ$252=99,AN262,IF(AQ$252=0,INDEX($D255:$K255,0,AQ$250),(INDEX($D255:$K255,0,AQ$252+1)-INDEX($D255:$K255,0,AQ$252))/(INDEX($D$249:$K$249,0,AQ$252+1)-INDEX($D$249:$K$249,0,AQ$252))+AN262)))</f>
        <v>0.66271536503563344</v>
      </c>
      <c r="AP262" s="186" cm="1">
        <f t="array" ref="AP262">IF(AR$252=-1,AQ262,IF(AR$252=99,AO262,IF(AR$252=0,INDEX($D255:$K255,0,AR$250),(INDEX($D255:$K255,0,AR$252+1)-INDEX($D255:$K255,0,AR$252))/(INDEX($D$249:$K$249,0,AR$252+1)-INDEX($D$249:$K$249,0,AR$252))+AO262)))</f>
        <v>0.66691351370325613</v>
      </c>
      <c r="AQ262" s="186" cm="1">
        <f t="array" ref="AQ262">IF(AS$252=-1,AR262,IF(AS$252=99,AP262,IF(AS$252=0,INDEX($D255:$K255,0,AS$250),(INDEX($D255:$K255,0,AS$252+1)-INDEX($D255:$K255,0,AS$252))/(INDEX($D$249:$K$249,0,AS$252+1)-INDEX($D$249:$K$249,0,AS$252))+AP262)))</f>
        <v>0.67111166237087883</v>
      </c>
      <c r="AR262" s="186" cm="1">
        <f t="array" ref="AR262">IF(AT$252=-1,AW262,IF(AT$252=99,AQ262,IF(AT$252=0,INDEX($D255:$K255,0,AT$250),(INDEX($D255:$K255,0,AT$252+1)-INDEX($D255:$K255,0,AT$252))/(INDEX($D$249:$K$249,0,AT$252+1)-INDEX($D$249:$K$249,0,AT$252))+AQ262)))</f>
        <v>0.67530981103850152</v>
      </c>
      <c r="AS262" s="186" cm="1">
        <f t="array" ref="AS262">IF(AU$252=-1,AX262,IF(AU$252=99,AR262,IF(AU$252=0,INDEX($D255:$K255,0,AU$250),(INDEX($D255:$K255,0,AU$252+1)-INDEX($D255:$K255,0,AU$252))/(INDEX($D$249:$K$249,0,AU$252+1)-INDEX($D$249:$K$249,0,AU$252))+AR262)))</f>
        <v>0.67950795970612421</v>
      </c>
      <c r="AT262" s="186" cm="1">
        <f t="array" ref="AT262">IF(AV$252=-1,AY262,IF(AV$252=99,AS262,IF(AV$252=0,INDEX($D255:$K255,0,AV$250),(INDEX($D255:$K255,0,AV$252+1)-INDEX($D255:$K255,0,AV$252))/(INDEX($D$249:$K$249,0,AV$252+1)-INDEX($D$249:$K$249,0,AV$252))+AS262)))</f>
        <v>0.6837061083737469</v>
      </c>
      <c r="AU262" s="186" cm="1">
        <f t="array" ref="AU262">IF(AW$252=-1,AZ262,IF(AW$252=99,AT262,IF(AW$252=0,INDEX($D255:$K255,0,AW$250),(INDEX($D255:$K255,0,AW$252+1)-INDEX($D255:$K255,0,AW$252))/(INDEX($D$249:$K$249,0,AW$252+1)-INDEX($D$249:$K$249,0,AW$252))+AT262)))</f>
        <v>0.68790425704136959</v>
      </c>
      <c r="AV262" s="186" cm="1">
        <f t="array" ref="AV262">IF(AX$252=-1,BA262,IF(AX$252=99,AU262,IF(AX$252=0,INDEX($D255:$K255,0,AX$250),(INDEX($D255:$K255,0,AX$252+1)-INDEX($D255:$K255,0,AX$252))/(INDEX($D$249:$K$249,0,AX$252+1)-INDEX($D$249:$K$249,0,AX$252))+AU262)))</f>
        <v>0.69210240570899206</v>
      </c>
      <c r="AW262" s="186" cm="1">
        <f t="array" ref="AW262">IF(AY$252=-1,BB262,IF(AY$252=99,AV262,IF(AY$252=0,INDEX($D255:$K255,0,AY$250),(INDEX($D255:$K255,0,AY$252+1)-INDEX($D255:$K255,0,AY$252))/(INDEX($D$249:$K$249,0,AY$252+1)-INDEX($D$249:$K$249,0,AY$252))+AV262)))</f>
        <v>0.69210240570899206</v>
      </c>
      <c r="AX262" s="186" cm="1">
        <f t="array" ref="AX262">IF(AV$252=-1,AZ262,IF(AV$252=99,AW262,IF(AV$252=0,INDEX($D255:$K255,0,AV$250),(INDEX($D255:$K255,0,AV$252+1)-INDEX($D255:$K255,0,AV$252))/(INDEX($D$249:$K$249,0,AV$252+1)-INDEX($D$249:$K$249,0,AV$252))+AW262)))</f>
        <v>0.69630055437661476</v>
      </c>
      <c r="AY262" s="186" cm="1">
        <f t="array" ref="AY262">IF(AW$252=-1,BA262,IF(AW$252=99,AX262,IF(AW$252=0,INDEX($D255:$K255,0,AW$250),(INDEX($D255:$K255,0,AW$252+1)-INDEX($D255:$K255,0,AW$252))/(INDEX($D$249:$K$249,0,AW$252+1)-INDEX($D$249:$K$249,0,AW$252))+AX262)))</f>
        <v>0.70049870304423745</v>
      </c>
      <c r="AZ262" s="186" cm="1">
        <f t="array" ref="AZ262">IF(AX$252=-1,BB262,IF(AX$252=99,AY262,IF(AX$252=0,INDEX($D255:$K255,0,AX$250),(INDEX($D255:$K255,0,AX$252+1)-INDEX($D255:$K255,0,AX$252))/(INDEX($D$249:$K$249,0,AX$252+1)-INDEX($D$249:$K$249,0,AX$252))+AY262)))</f>
        <v>0.69210240570899206</v>
      </c>
      <c r="BA262" s="186" cm="1">
        <f t="array" ref="BA262">IF(AY$252=-1,BC262,IF(AY$252=99,AZ262,IF(AY$252=0,INDEX($D255:$K255,0,AY$250),(INDEX($D255:$K255,0,AY$252+1)-INDEX($D255:$K255,0,AY$252))/(INDEX($D$249:$K$249,0,AY$252+1)-INDEX($D$249:$K$249,0,AY$252))+AZ262)))</f>
        <v>0.69210240570899206</v>
      </c>
      <c r="BB262" s="186" cm="1">
        <f t="array" ref="BB262">IF(AZ$252=-1,BD262,IF(AZ$252=99,BA262,IF(AZ$252=0,INDEX($D255:$K255,0,AZ$250),(INDEX($D255:$K255,0,AZ$252+1)-INDEX($D255:$K255,0,AZ$252))/(INDEX($D$249:$K$249,0,AZ$252+1)-INDEX($D$249:$K$249,0,AZ$252))+BA262)))</f>
        <v>0.69210240570899206</v>
      </c>
      <c r="BC262" s="186" cm="1">
        <f t="array" ref="BC262">IF(BA$252=-1,BE262,IF(BA$252=99,BB262,IF(BA$252=0,INDEX($D255:$K255,0,BA$250),(INDEX($D255:$K255,0,BA$252+1)-INDEX($D255:$K255,0,BA$252))/(INDEX($D$249:$K$249,0,BA$252+1)-INDEX($D$249:$K$249,0,BA$252))+BB262)))</f>
        <v>0.69210240570899206</v>
      </c>
      <c r="BD262" s="186" cm="1">
        <f t="array" ref="BD262">IF(BB$252=-1,BF262,IF(BB$252=99,BC262,IF(BB$252=0,INDEX($D255:$K255,0,BB$250),(INDEX($D255:$K255,0,BB$252+1)-INDEX($D255:$K255,0,BB$252))/(INDEX($D$249:$K$249,0,BB$252+1)-INDEX($D$249:$K$249,0,BB$252))+BC262)))</f>
        <v>0.69210240570899206</v>
      </c>
    </row>
    <row r="263" spans="1:56">
      <c r="A263" s="185" t="s">
        <v>16</v>
      </c>
      <c r="E263" s="185" t="s">
        <v>442</v>
      </c>
      <c r="F263" s="185" t="s">
        <v>442</v>
      </c>
      <c r="G263" s="185" t="str">
        <f>G260</f>
        <v>low income</v>
      </c>
      <c r="H263" s="186" t="s">
        <v>439</v>
      </c>
      <c r="I263" s="185" t="str">
        <f>I260</f>
        <v>hhd-le</v>
      </c>
      <c r="J263" s="186">
        <f t="shared" si="634"/>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0.18664274945100398</v>
      </c>
      <c r="Q263" s="186" cm="1">
        <f t="array" ref="Q263">IF(S$252=-1,R263,IF(S$252=99,P263,IF(S$252=0,INDEX($D256:$K256,0,S$250),(INDEX($D256:$K256,0,S$252+1)-INDEX($D256:$K256,0,S$252))/(INDEX($D$249:$K$249,0,S$252+1)-INDEX($D$249:$K$249,0,S$252))+P263)))</f>
        <v>0.37328549890200796</v>
      </c>
      <c r="R263" s="186" cm="1">
        <f t="array" ref="R263">IF(T$252=-1,S263,IF(T$252=99,Q263,IF(T$252=0,INDEX($D256:$K256,0,T$250),(INDEX($D256:$K256,0,T$252+1)-INDEX($D256:$K256,0,T$252))/(INDEX($D$249:$K$249,0,T$252+1)-INDEX($D$249:$K$249,0,T$252))+Q263)))</f>
        <v>0.55992824835301191</v>
      </c>
      <c r="S263" s="186" cm="1">
        <f t="array" ref="S263">IF(U$252=-1,T263,IF(U$252=99,R263,IF(U$252=0,INDEX($D256:$K256,0,U$250),(INDEX($D256:$K256,0,U$252+1)-INDEX($D256:$K256,0,U$252))/(INDEX($D$249:$K$249,0,U$252+1)-INDEX($D$249:$K$249,0,U$252))+R263)))</f>
        <v>0.5537049935864502</v>
      </c>
      <c r="T263" s="186" cm="1">
        <f t="array" ref="T263">IF(V$252=-1,U263,IF(V$252=99,S263,IF(V$252=0,INDEX($D256:$K256,0,V$250),(INDEX($D256:$K256,0,V$252+1)-INDEX($D256:$K256,0,V$252))/(INDEX($D$249:$K$249,0,V$252+1)-INDEX($D$249:$K$249,0,V$252))+S263)))</f>
        <v>0.54748173881988849</v>
      </c>
      <c r="U263" s="186" cm="1">
        <f t="array" ref="U263">IF(W$252=-1,V263,IF(W$252=99,T263,IF(W$252=0,INDEX($D256:$K256,0,W$250),(INDEX($D256:$K256,0,W$252+1)-INDEX($D256:$K256,0,W$252))/(INDEX($D$249:$K$249,0,W$252+1)-INDEX($D$249:$K$249,0,W$252))+T263)))</f>
        <v>0.54125848405332677</v>
      </c>
      <c r="V263" s="186" cm="1">
        <f t="array" ref="V263">IF(X$252=-1,W263,IF(X$252=99,U263,IF(X$252=0,INDEX($D256:$K256,0,X$250),(INDEX($D256:$K256,0,X$252+1)-INDEX($D256:$K256,0,X$252))/(INDEX($D$249:$K$249,0,X$252+1)-INDEX($D$249:$K$249,0,X$252))+U263)))</f>
        <v>0.53503522928676506</v>
      </c>
      <c r="W263" s="186" cm="1">
        <f t="array" ref="W263">IF(Y$252=-1,X263,IF(Y$252=99,V263,IF(Y$252=0,INDEX($D256:$K256,0,Y$250),(INDEX($D256:$K256,0,Y$252+1)-INDEX($D256:$K256,0,Y$252))/(INDEX($D$249:$K$249,0,Y$252+1)-INDEX($D$249:$K$249,0,Y$252))+V263)))</f>
        <v>0.52881197452020334</v>
      </c>
      <c r="X263" s="186" cm="1">
        <f t="array" ref="X263">IF(Z$252=-1,Y263,IF(Z$252=99,W263,IF(Z$252=0,INDEX($D256:$K256,0,Z$250),(INDEX($D256:$K256,0,Z$252+1)-INDEX($D256:$K256,0,Z$252))/(INDEX($D$249:$K$249,0,Z$252+1)-INDEX($D$249:$K$249,0,Z$252))+W263)))</f>
        <v>0.52258871975364163</v>
      </c>
      <c r="Y263" s="186" cm="1">
        <f t="array" ref="Y263">IF(AA$252=-1,Z263,IF(AA$252=99,X263,IF(AA$252=0,INDEX($D256:$K256,0,AA$250),(INDEX($D256:$K256,0,AA$252+1)-INDEX($D256:$K256,0,AA$252))/(INDEX($D$249:$K$249,0,AA$252+1)-INDEX($D$249:$K$249,0,AA$252))+X263)))</f>
        <v>0.51636546498707991</v>
      </c>
      <c r="Z263" s="186" cm="1">
        <f t="array" ref="Z263">IF(AB$252=-1,AA263,IF(AB$252=99,Y263,IF(AB$252=0,INDEX($D256:$K256,0,AB$250),(INDEX($D256:$K256,0,AB$252+1)-INDEX($D256:$K256,0,AB$252))/(INDEX($D$249:$K$249,0,AB$252+1)-INDEX($D$249:$K$249,0,AB$252))+Y263)))</f>
        <v>0.5101422102205182</v>
      </c>
      <c r="AA263" s="186" cm="1">
        <f t="array" ref="AA263">IF(AC$252=-1,AB263,IF(AC$252=99,Z263,IF(AC$252=0,INDEX($D256:$K256,0,AC$250),(INDEX($D256:$K256,0,AC$252+1)-INDEX($D256:$K256,0,AC$252))/(INDEX($D$249:$K$249,0,AC$252+1)-INDEX($D$249:$K$249,0,AC$252))+Z263)))</f>
        <v>0.50391895545395649</v>
      </c>
      <c r="AB263" s="186" cm="1">
        <f t="array" ref="AB263">IF(AD$252=-1,AC263,IF(AD$252=99,AA263,IF(AD$252=0,INDEX($D256:$K256,0,AD$250),(INDEX($D256:$K256,0,AD$252+1)-INDEX($D256:$K256,0,AD$252))/(INDEX($D$249:$K$249,0,AD$252+1)-INDEX($D$249:$K$249,0,AD$252))+AA263)))</f>
        <v>0.49769570068739516</v>
      </c>
      <c r="AC263" s="186" cm="1">
        <f t="array" ref="AC263">IF(AE$252=-1,AD263,IF(AE$252=99,AB263,IF(AE$252=0,INDEX($D256:$K256,0,AE$250),(INDEX($D256:$K256,0,AE$252+1)-INDEX($D256:$K256,0,AE$252))/(INDEX($D$249:$K$249,0,AE$252+1)-INDEX($D$249:$K$249,0,AE$252))+AB263)))</f>
        <v>0.48535687533775945</v>
      </c>
      <c r="AD263" s="186" cm="1">
        <f t="array" ref="AD263">IF(AF$252=-1,AE263,IF(AF$252=99,AC263,IF(AF$252=0,INDEX($D256:$K256,0,AF$250),(INDEX($D256:$K256,0,AF$252+1)-INDEX($D256:$K256,0,AF$252))/(INDEX($D$249:$K$249,0,AF$252+1)-INDEX($D$249:$K$249,0,AF$252))+AC263)))</f>
        <v>0.47301804998812375</v>
      </c>
      <c r="AE263" s="186" cm="1">
        <f t="array" ref="AE263">IF(AG$252=-1,AF263,IF(AG$252=99,AD263,IF(AG$252=0,INDEX($D256:$K256,0,AG$250),(INDEX($D256:$K256,0,AG$252+1)-INDEX($D256:$K256,0,AG$252))/(INDEX($D$249:$K$249,0,AG$252+1)-INDEX($D$249:$K$249,0,AG$252))+AD263)))</f>
        <v>0.46067922463848804</v>
      </c>
      <c r="AF263" s="186" cm="1">
        <f t="array" ref="AF263">IF(AH$252=-1,AG263,IF(AH$252=99,AE263,IF(AH$252=0,INDEX($D256:$K256,0,AH$250),(INDEX($D256:$K256,0,AH$252+1)-INDEX($D256:$K256,0,AH$252))/(INDEX($D$249:$K$249,0,AH$252+1)-INDEX($D$249:$K$249,0,AH$252))+AE263)))</f>
        <v>0.44834039928885233</v>
      </c>
      <c r="AG263" s="186" cm="1">
        <f t="array" ref="AG263">IF(AI$252=-1,AH263,IF(AI$252=99,AF263,IF(AI$252=0,INDEX($D256:$K256,0,AI$250),(INDEX($D256:$K256,0,AI$252+1)-INDEX($D256:$K256,0,AI$252))/(INDEX($D$249:$K$249,0,AI$252+1)-INDEX($D$249:$K$249,0,AI$252))+AF263)))</f>
        <v>0.43600157393921662</v>
      </c>
      <c r="AH263" s="186" cm="1">
        <f t="array" ref="AH263">IF(AJ$252=-1,AI263,IF(AJ$252=99,AG263,IF(AJ$252=0,INDEX($D256:$K256,0,AJ$250),(INDEX($D256:$K256,0,AJ$252+1)-INDEX($D256:$K256,0,AJ$252))/(INDEX($D$249:$K$249,0,AJ$252+1)-INDEX($D$249:$K$249,0,AJ$252))+AG263)))</f>
        <v>0.42366274858958092</v>
      </c>
      <c r="AI263" s="186" cm="1">
        <f t="array" ref="AI263">IF(AK$252=-1,AJ263,IF(AK$252=99,AH263,IF(AK$252=0,INDEX($D256:$K256,0,AK$250),(INDEX($D256:$K256,0,AK$252+1)-INDEX($D256:$K256,0,AK$252))/(INDEX($D$249:$K$249,0,AK$252+1)-INDEX($D$249:$K$249,0,AK$252))+AH263)))</f>
        <v>0.41132392323994521</v>
      </c>
      <c r="AJ263" s="186" cm="1">
        <f t="array" ref="AJ263">IF(AL$252=-1,AK263,IF(AL$252=99,AI263,IF(AL$252=0,INDEX($D256:$K256,0,AL$250),(INDEX($D256:$K256,0,AL$252+1)-INDEX($D256:$K256,0,AL$252))/(INDEX($D$249:$K$249,0,AL$252+1)-INDEX($D$249:$K$249,0,AL$252))+AI263)))</f>
        <v>0.3989850978903095</v>
      </c>
      <c r="AK263" s="186" cm="1">
        <f t="array" ref="AK263">IF(AM$252=-1,AL263,IF(AM$252=99,AJ263,IF(AM$252=0,INDEX($D256:$K256,0,AM$250),(INDEX($D256:$K256,0,AM$252+1)-INDEX($D256:$K256,0,AM$252))/(INDEX($D$249:$K$249,0,AM$252+1)-INDEX($D$249:$K$249,0,AM$252))+AJ263)))</f>
        <v>0.3866462725406738</v>
      </c>
      <c r="AL263" s="186" cm="1">
        <f t="array" ref="AL263">IF(AN$252=-1,AM263,IF(AN$252=99,AK263,IF(AN$252=0,INDEX($D256:$K256,0,AN$250),(INDEX($D256:$K256,0,AN$252+1)-INDEX($D256:$K256,0,AN$252))/(INDEX($D$249:$K$249,0,AN$252+1)-INDEX($D$249:$K$249,0,AN$252))+AK263)))</f>
        <v>0.37430744719103803</v>
      </c>
      <c r="AM263" s="186" cm="1">
        <f t="array" ref="AM263">IF(AO$252=-1,AN263,IF(AO$252=99,AL263,IF(AO$252=0,INDEX($D256:$K256,0,AO$250),(INDEX($D256:$K256,0,AO$252+1)-INDEX($D256:$K256,0,AO$252))/(INDEX($D$249:$K$249,0,AO$252+1)-INDEX($D$249:$K$249,0,AO$252))+AL263)))</f>
        <v>0.36429767904062094</v>
      </c>
      <c r="AN263" s="186" cm="1">
        <f t="array" ref="AN263">IF(AP$252=-1,AO263,IF(AP$252=99,AM263,IF(AP$252=0,INDEX($D256:$K256,0,AP$250),(INDEX($D256:$K256,0,AP$252+1)-INDEX($D256:$K256,0,AP$252))/(INDEX($D$249:$K$249,0,AP$252+1)-INDEX($D$249:$K$249,0,AP$252))+AM263)))</f>
        <v>0.35428791089020384</v>
      </c>
      <c r="AO263" s="186" cm="1">
        <f t="array" ref="AO263">IF(AQ$252=-1,AP263,IF(AQ$252=99,AN263,IF(AQ$252=0,INDEX($D256:$K256,0,AQ$250),(INDEX($D256:$K256,0,AQ$252+1)-INDEX($D256:$K256,0,AQ$252))/(INDEX($D$249:$K$249,0,AQ$252+1)-INDEX($D$249:$K$249,0,AQ$252))+AN263)))</f>
        <v>0.34427814273978674</v>
      </c>
      <c r="AP263" s="186" cm="1">
        <f t="array" ref="AP263">IF(AR$252=-1,AQ263,IF(AR$252=99,AO263,IF(AR$252=0,INDEX($D256:$K256,0,AR$250),(INDEX($D256:$K256,0,AR$252+1)-INDEX($D256:$K256,0,AR$252))/(INDEX($D$249:$K$249,0,AR$252+1)-INDEX($D$249:$K$249,0,AR$252))+AO263)))</f>
        <v>0.33426837458936964</v>
      </c>
      <c r="AQ263" s="186" cm="1">
        <f t="array" ref="AQ263">IF(AS$252=-1,AR263,IF(AS$252=99,AP263,IF(AS$252=0,INDEX($D256:$K256,0,AS$250),(INDEX($D256:$K256,0,AS$252+1)-INDEX($D256:$K256,0,AS$252))/(INDEX($D$249:$K$249,0,AS$252+1)-INDEX($D$249:$K$249,0,AS$252))+AP263)))</f>
        <v>0.32425860643895255</v>
      </c>
      <c r="AR263" s="186" cm="1">
        <f t="array" ref="AR263">IF(AT$252=-1,AW263,IF(AT$252=99,AQ263,IF(AT$252=0,INDEX($D256:$K256,0,AT$250),(INDEX($D256:$K256,0,AT$252+1)-INDEX($D256:$K256,0,AT$252))/(INDEX($D$249:$K$249,0,AT$252+1)-INDEX($D$249:$K$249,0,AT$252))+AQ263)))</f>
        <v>0.31424883828853545</v>
      </c>
      <c r="AS263" s="186" cm="1">
        <f t="array" ref="AS263">IF(AU$252=-1,AX263,IF(AU$252=99,AR263,IF(AU$252=0,INDEX($D256:$K256,0,AU$250),(INDEX($D256:$K256,0,AU$252+1)-INDEX($D256:$K256,0,AU$252))/(INDEX($D$249:$K$249,0,AU$252+1)-INDEX($D$249:$K$249,0,AU$252))+AR263)))</f>
        <v>0.30423907013811835</v>
      </c>
      <c r="AT263" s="186" cm="1">
        <f t="array" ref="AT263">IF(AV$252=-1,AY263,IF(AV$252=99,AS263,IF(AV$252=0,INDEX($D256:$K256,0,AV$250),(INDEX($D256:$K256,0,AV$252+1)-INDEX($D256:$K256,0,AV$252))/(INDEX($D$249:$K$249,0,AV$252+1)-INDEX($D$249:$K$249,0,AV$252))+AS263)))</f>
        <v>0.29422930198770125</v>
      </c>
      <c r="AU263" s="186" cm="1">
        <f t="array" ref="AU263">IF(AW$252=-1,AZ263,IF(AW$252=99,AT263,IF(AW$252=0,INDEX($D256:$K256,0,AW$250),(INDEX($D256:$K256,0,AW$252+1)-INDEX($D256:$K256,0,AW$252))/(INDEX($D$249:$K$249,0,AW$252+1)-INDEX($D$249:$K$249,0,AW$252))+AT263)))</f>
        <v>0.28421953383728416</v>
      </c>
      <c r="AV263" s="186" cm="1">
        <f t="array" ref="AV263">IF(AX$252=-1,BA263,IF(AX$252=99,AU263,IF(AX$252=0,INDEX($D256:$K256,0,AX$250),(INDEX($D256:$K256,0,AX$252+1)-INDEX($D256:$K256,0,AX$252))/(INDEX($D$249:$K$249,0,AX$252+1)-INDEX($D$249:$K$249,0,AX$252))+AU263)))</f>
        <v>0.27420976568686706</v>
      </c>
      <c r="AW263" s="186" cm="1">
        <f t="array" ref="AW263">IF(AY$252=-1,BB263,IF(AY$252=99,AV263,IF(AY$252=0,INDEX($D256:$K256,0,AY$250),(INDEX($D256:$K256,0,AY$252+1)-INDEX($D256:$K256,0,AY$252))/(INDEX($D$249:$K$249,0,AY$252+1)-INDEX($D$249:$K$249,0,AY$252))+AV263)))</f>
        <v>0.27420976568686706</v>
      </c>
      <c r="AX263" s="186" cm="1">
        <f t="array" ref="AX263">IF(AV$252=-1,AZ263,IF(AV$252=99,AW263,IF(AV$252=0,INDEX($D256:$K256,0,AV$250),(INDEX($D256:$K256,0,AV$252+1)-INDEX($D256:$K256,0,AV$252))/(INDEX($D$249:$K$249,0,AV$252+1)-INDEX($D$249:$K$249,0,AV$252))+AW263)))</f>
        <v>0.26419999753644996</v>
      </c>
      <c r="AY263" s="186" cm="1">
        <f t="array" ref="AY263">IF(AW$252=-1,BA263,IF(AW$252=99,AX263,IF(AW$252=0,INDEX($D256:$K256,0,AW$250),(INDEX($D256:$K256,0,AW$252+1)-INDEX($D256:$K256,0,AW$252))/(INDEX($D$249:$K$249,0,AW$252+1)-INDEX($D$249:$K$249,0,AW$252))+AX263)))</f>
        <v>0.25419022938603286</v>
      </c>
      <c r="AZ263" s="186" cm="1">
        <f t="array" ref="AZ263">IF(AX$252=-1,BB263,IF(AX$252=99,AY263,IF(AX$252=0,INDEX($D256:$K256,0,AX$250),(INDEX($D256:$K256,0,AX$252+1)-INDEX($D256:$K256,0,AX$252))/(INDEX($D$249:$K$249,0,AX$252+1)-INDEX($D$249:$K$249,0,AX$252))+AY263)))</f>
        <v>0.27420976568686706</v>
      </c>
      <c r="BA263" s="186" cm="1">
        <f t="array" ref="BA263">IF(AY$252=-1,BC263,IF(AY$252=99,AZ263,IF(AY$252=0,INDEX($D256:$K256,0,AY$250),(INDEX($D256:$K256,0,AY$252+1)-INDEX($D256:$K256,0,AY$252))/(INDEX($D$249:$K$249,0,AY$252+1)-INDEX($D$249:$K$249,0,AY$252))+AZ263)))</f>
        <v>0.27420976568686706</v>
      </c>
      <c r="BB263" s="186" cm="1">
        <f t="array" ref="BB263">IF(AZ$252=-1,BD263,IF(AZ$252=99,BA263,IF(AZ$252=0,INDEX($D256:$K256,0,AZ$250),(INDEX($D256:$K256,0,AZ$252+1)-INDEX($D256:$K256,0,AZ$252))/(INDEX($D$249:$K$249,0,AZ$252+1)-INDEX($D$249:$K$249,0,AZ$252))+BA263)))</f>
        <v>0.27420976568686706</v>
      </c>
      <c r="BC263" s="186" cm="1">
        <f t="array" ref="BC263">IF(BA$252=-1,BE263,IF(BA$252=99,BB263,IF(BA$252=0,INDEX($D256:$K256,0,BA$250),(INDEX($D256:$K256,0,BA$252+1)-INDEX($D256:$K256,0,BA$252))/(INDEX($D$249:$K$249,0,BA$252+1)-INDEX($D$249:$K$249,0,BA$252))+BB263)))</f>
        <v>0.27420976568686706</v>
      </c>
      <c r="BD263" s="186" cm="1">
        <f t="array" ref="BD263">IF(BB$252=-1,BF263,IF(BB$252=99,BC263,IF(BB$252=0,INDEX($D256:$K256,0,BB$250),(INDEX($D256:$K256,0,BB$252+1)-INDEX($D256:$K256,0,BB$252))/(INDEX($D$249:$K$249,0,BB$252+1)-INDEX($D$249:$K$249,0,BB$252))+BC263)))</f>
        <v>0.27420976568686706</v>
      </c>
    </row>
    <row r="264" spans="1:56">
      <c r="A264" s="185" t="s">
        <v>16</v>
      </c>
      <c r="E264" s="185" t="s">
        <v>442</v>
      </c>
      <c r="F264" s="185" t="s">
        <v>442</v>
      </c>
      <c r="G264" s="185" t="str">
        <f>G261</f>
        <v>medium income</v>
      </c>
      <c r="H264" s="186" t="s">
        <v>439</v>
      </c>
      <c r="I264" s="185" t="str">
        <f>I261</f>
        <v>hhd-me</v>
      </c>
      <c r="J264" s="186">
        <f t="shared" si="634"/>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0.10160352853970124</v>
      </c>
      <c r="Q264" s="186" cm="1">
        <f t="array" ref="Q264">IF(S$252=-1,R264,IF(S$252=99,P264,IF(S$252=0,INDEX($D257:$K257,0,S$250),(INDEX($D257:$K257,0,S$252+1)-INDEX($D257:$K257,0,S$252))/(INDEX($D$249:$K$249,0,S$252+1)-INDEX($D$249:$K$249,0,S$252))+P264)))</f>
        <v>0.20320705707940248</v>
      </c>
      <c r="R264" s="186" cm="1">
        <f t="array" ref="R264">IF(T$252=-1,S264,IF(T$252=99,Q264,IF(T$252=0,INDEX($D257:$K257,0,T$250),(INDEX($D257:$K257,0,T$252+1)-INDEX($D257:$K257,0,T$252))/(INDEX($D$249:$K$249,0,T$252+1)-INDEX($D$249:$K$249,0,T$252))+Q264)))</f>
        <v>0.30481058561910374</v>
      </c>
      <c r="S264" s="186" cm="1">
        <f t="array" ref="S264">IF(U$252=-1,T264,IF(U$252=99,R264,IF(U$252=0,INDEX($D257:$K257,0,U$250),(INDEX($D257:$K257,0,U$252+1)-INDEX($D257:$K257,0,U$252))/(INDEX($D$249:$K$249,0,U$252+1)-INDEX($D$249:$K$249,0,U$252))+R264)))</f>
        <v>0.306641205423618</v>
      </c>
      <c r="T264" s="186" cm="1">
        <f t="array" ref="T264">IF(V$252=-1,U264,IF(V$252=99,S264,IF(V$252=0,INDEX($D257:$K257,0,V$250),(INDEX($D257:$K257,0,V$252+1)-INDEX($D257:$K257,0,V$252))/(INDEX($D$249:$K$249,0,V$252+1)-INDEX($D$249:$K$249,0,V$252))+S264)))</f>
        <v>0.30847182522813227</v>
      </c>
      <c r="U264" s="186" cm="1">
        <f t="array" ref="U264">IF(W$252=-1,V264,IF(W$252=99,T264,IF(W$252=0,INDEX($D257:$K257,0,W$250),(INDEX($D257:$K257,0,W$252+1)-INDEX($D257:$K257,0,W$252))/(INDEX($D$249:$K$249,0,W$252+1)-INDEX($D$249:$K$249,0,W$252))+T264)))</f>
        <v>0.31030244503264653</v>
      </c>
      <c r="V264" s="186" cm="1">
        <f t="array" ref="V264">IF(X$252=-1,W264,IF(X$252=99,U264,IF(X$252=0,INDEX($D257:$K257,0,X$250),(INDEX($D257:$K257,0,X$252+1)-INDEX($D257:$K257,0,X$252))/(INDEX($D$249:$K$249,0,X$252+1)-INDEX($D$249:$K$249,0,X$252))+U264)))</f>
        <v>0.3121330648371608</v>
      </c>
      <c r="W264" s="186" cm="1">
        <f t="array" ref="W264">IF(Y$252=-1,X264,IF(Y$252=99,V264,IF(Y$252=0,INDEX($D257:$K257,0,Y$250),(INDEX($D257:$K257,0,Y$252+1)-INDEX($D257:$K257,0,Y$252))/(INDEX($D$249:$K$249,0,Y$252+1)-INDEX($D$249:$K$249,0,Y$252))+V264)))</f>
        <v>0.31396368464167507</v>
      </c>
      <c r="X264" s="186" cm="1">
        <f t="array" ref="X264">IF(Z$252=-1,Y264,IF(Z$252=99,W264,IF(Z$252=0,INDEX($D257:$K257,0,Z$250),(INDEX($D257:$K257,0,Z$252+1)-INDEX($D257:$K257,0,Z$252))/(INDEX($D$249:$K$249,0,Z$252+1)-INDEX($D$249:$K$249,0,Z$252))+W264)))</f>
        <v>0.31579430444618933</v>
      </c>
      <c r="Y264" s="186" cm="1">
        <f t="array" ref="Y264">IF(AA$252=-1,Z264,IF(AA$252=99,X264,IF(AA$252=0,INDEX($D257:$K257,0,AA$250),(INDEX($D257:$K257,0,AA$252+1)-INDEX($D257:$K257,0,AA$252))/(INDEX($D$249:$K$249,0,AA$252+1)-INDEX($D$249:$K$249,0,AA$252))+X264)))</f>
        <v>0.3176249242507036</v>
      </c>
      <c r="Z264" s="186" cm="1">
        <f t="array" ref="Z264">IF(AB$252=-1,AA264,IF(AB$252=99,Y264,IF(AB$252=0,INDEX($D257:$K257,0,AB$250),(INDEX($D257:$K257,0,AB$252+1)-INDEX($D257:$K257,0,AB$252))/(INDEX($D$249:$K$249,0,AB$252+1)-INDEX($D$249:$K$249,0,AB$252))+Y264)))</f>
        <v>0.31945554405521787</v>
      </c>
      <c r="AA264" s="186" cm="1">
        <f t="array" ref="AA264">IF(AC$252=-1,AB264,IF(AC$252=99,Z264,IF(AC$252=0,INDEX($D257:$K257,0,AC$250),(INDEX($D257:$K257,0,AC$252+1)-INDEX($D257:$K257,0,AC$252))/(INDEX($D$249:$K$249,0,AC$252+1)-INDEX($D$249:$K$249,0,AC$252))+Z264)))</f>
        <v>0.32128616385973213</v>
      </c>
      <c r="AB264" s="186" cm="1">
        <f t="array" ref="AB264">IF(AD$252=-1,AC264,IF(AD$252=99,AA264,IF(AD$252=0,INDEX($D257:$K257,0,AD$250),(INDEX($D257:$K257,0,AD$252+1)-INDEX($D257:$K257,0,AD$252))/(INDEX($D$249:$K$249,0,AD$252+1)-INDEX($D$249:$K$249,0,AD$252))+AA264)))</f>
        <v>0.32311678366424662</v>
      </c>
      <c r="AC264" s="186" cm="1">
        <f t="array" ref="AC264">IF(AE$252=-1,AD264,IF(AE$252=99,AB264,IF(AE$252=0,INDEX($D257:$K257,0,AE$250),(INDEX($D257:$K257,0,AE$252+1)-INDEX($D257:$K257,0,AE$252))/(INDEX($D$249:$K$249,0,AE$252+1)-INDEX($D$249:$K$249,0,AE$252))+AB264)))</f>
        <v>0.32762826089346736</v>
      </c>
      <c r="AD264" s="186" cm="1">
        <f t="array" ref="AD264">IF(AF$252=-1,AE264,IF(AF$252=99,AC264,IF(AF$252=0,INDEX($D257:$K257,0,AF$250),(INDEX($D257:$K257,0,AF$252+1)-INDEX($D257:$K257,0,AF$252))/(INDEX($D$249:$K$249,0,AF$252+1)-INDEX($D$249:$K$249,0,AF$252))+AC264)))</f>
        <v>0.3321397381226881</v>
      </c>
      <c r="AE264" s="186" cm="1">
        <f t="array" ref="AE264">IF(AG$252=-1,AF264,IF(AG$252=99,AD264,IF(AG$252=0,INDEX($D257:$K257,0,AG$250),(INDEX($D257:$K257,0,AG$252+1)-INDEX($D257:$K257,0,AG$252))/(INDEX($D$249:$K$249,0,AG$252+1)-INDEX($D$249:$K$249,0,AG$252))+AD264)))</f>
        <v>0.33665121535190884</v>
      </c>
      <c r="AF264" s="186" cm="1">
        <f t="array" ref="AF264">IF(AH$252=-1,AG264,IF(AH$252=99,AE264,IF(AH$252=0,INDEX($D257:$K257,0,AH$250),(INDEX($D257:$K257,0,AH$252+1)-INDEX($D257:$K257,0,AH$252))/(INDEX($D$249:$K$249,0,AH$252+1)-INDEX($D$249:$K$249,0,AH$252))+AE264)))</f>
        <v>0.34116269258112958</v>
      </c>
      <c r="AG264" s="186" cm="1">
        <f t="array" ref="AG264">IF(AI$252=-1,AH264,IF(AI$252=99,AF264,IF(AI$252=0,INDEX($D257:$K257,0,AI$250),(INDEX($D257:$K257,0,AI$252+1)-INDEX($D257:$K257,0,AI$252))/(INDEX($D$249:$K$249,0,AI$252+1)-INDEX($D$249:$K$249,0,AI$252))+AF264)))</f>
        <v>0.34567416981035032</v>
      </c>
      <c r="AH264" s="186" cm="1">
        <f t="array" ref="AH264">IF(AJ$252=-1,AI264,IF(AJ$252=99,AG264,IF(AJ$252=0,INDEX($D257:$K257,0,AJ$250),(INDEX($D257:$K257,0,AJ$252+1)-INDEX($D257:$K257,0,AJ$252))/(INDEX($D$249:$K$249,0,AJ$252+1)-INDEX($D$249:$K$249,0,AJ$252))+AG264)))</f>
        <v>0.35018564703957106</v>
      </c>
      <c r="AI264" s="186" cm="1">
        <f t="array" ref="AI264">IF(AK$252=-1,AJ264,IF(AK$252=99,AH264,IF(AK$252=0,INDEX($D257:$K257,0,AK$250),(INDEX($D257:$K257,0,AK$252+1)-INDEX($D257:$K257,0,AK$252))/(INDEX($D$249:$K$249,0,AK$252+1)-INDEX($D$249:$K$249,0,AK$252))+AH264)))</f>
        <v>0.3546971242687918</v>
      </c>
      <c r="AJ264" s="186" cm="1">
        <f t="array" ref="AJ264">IF(AL$252=-1,AK264,IF(AL$252=99,AI264,IF(AL$252=0,INDEX($D257:$K257,0,AL$250),(INDEX($D257:$K257,0,AL$252+1)-INDEX($D257:$K257,0,AL$252))/(INDEX($D$249:$K$249,0,AL$252+1)-INDEX($D$249:$K$249,0,AL$252))+AI264)))</f>
        <v>0.35920860149801254</v>
      </c>
      <c r="AK264" s="186" cm="1">
        <f t="array" ref="AK264">IF(AM$252=-1,AL264,IF(AM$252=99,AJ264,IF(AM$252=0,INDEX($D257:$K257,0,AM$250),(INDEX($D257:$K257,0,AM$252+1)-INDEX($D257:$K257,0,AM$252))/(INDEX($D$249:$K$249,0,AM$252+1)-INDEX($D$249:$K$249,0,AM$252))+AJ264)))</f>
        <v>0.36372007872723328</v>
      </c>
      <c r="AL264" s="186" cm="1">
        <f t="array" ref="AL264">IF(AN$252=-1,AM264,IF(AN$252=99,AK264,IF(AN$252=0,INDEX($D257:$K257,0,AN$250),(INDEX($D257:$K257,0,AN$252+1)-INDEX($D257:$K257,0,AN$252))/(INDEX($D$249:$K$249,0,AN$252+1)-INDEX($D$249:$K$249,0,AN$252))+AK264)))</f>
        <v>0.36823155595645418</v>
      </c>
      <c r="AM264" s="186" cm="1">
        <f t="array" ref="AM264">IF(AO$252=-1,AN264,IF(AO$252=99,AL264,IF(AO$252=0,INDEX($D257:$K257,0,AO$250),(INDEX($D257:$K257,0,AO$252+1)-INDEX($D257:$K257,0,AO$252))/(INDEX($D$249:$K$249,0,AO$252+1)-INDEX($D$249:$K$249,0,AO$252))+AL264)))</f>
        <v>0.37141158110811978</v>
      </c>
      <c r="AN264" s="186" cm="1">
        <f t="array" ref="AN264">IF(AP$252=-1,AO264,IF(AP$252=99,AM264,IF(AP$252=0,INDEX($D257:$K257,0,AP$250),(INDEX($D257:$K257,0,AP$252+1)-INDEX($D257:$K257,0,AP$252))/(INDEX($D$249:$K$249,0,AP$252+1)-INDEX($D$249:$K$249,0,AP$252))+AM264)))</f>
        <v>0.37459160625978538</v>
      </c>
      <c r="AO264" s="186" cm="1">
        <f t="array" ref="AO264">IF(AQ$252=-1,AP264,IF(AQ$252=99,AN264,IF(AQ$252=0,INDEX($D257:$K257,0,AQ$250),(INDEX($D257:$K257,0,AQ$252+1)-INDEX($D257:$K257,0,AQ$252))/(INDEX($D$249:$K$249,0,AQ$252+1)-INDEX($D$249:$K$249,0,AQ$252))+AN264)))</f>
        <v>0.37777163141145098</v>
      </c>
      <c r="AP264" s="186" cm="1">
        <f t="array" ref="AP264">IF(AR$252=-1,AQ264,IF(AR$252=99,AO264,IF(AR$252=0,INDEX($D257:$K257,0,AR$250),(INDEX($D257:$K257,0,AR$252+1)-INDEX($D257:$K257,0,AR$252))/(INDEX($D$249:$K$249,0,AR$252+1)-INDEX($D$249:$K$249,0,AR$252))+AO264)))</f>
        <v>0.38095165656311658</v>
      </c>
      <c r="AQ264" s="186" cm="1">
        <f t="array" ref="AQ264">IF(AS$252=-1,AR264,IF(AS$252=99,AP264,IF(AS$252=0,INDEX($D257:$K257,0,AS$250),(INDEX($D257:$K257,0,AS$252+1)-INDEX($D257:$K257,0,AS$252))/(INDEX($D$249:$K$249,0,AS$252+1)-INDEX($D$249:$K$249,0,AS$252))+AP264)))</f>
        <v>0.38413168171478218</v>
      </c>
      <c r="AR264" s="186" cm="1">
        <f t="array" ref="AR264">IF(AT$252=-1,AW264,IF(AT$252=99,AQ264,IF(AT$252=0,INDEX($D257:$K257,0,AT$250),(INDEX($D257:$K257,0,AT$252+1)-INDEX($D257:$K257,0,AT$252))/(INDEX($D$249:$K$249,0,AT$252+1)-INDEX($D$249:$K$249,0,AT$252))+AQ264)))</f>
        <v>0.38731170686644778</v>
      </c>
      <c r="AS264" s="186" cm="1">
        <f t="array" ref="AS264">IF(AU$252=-1,AX264,IF(AU$252=99,AR264,IF(AU$252=0,INDEX($D257:$K257,0,AU$250),(INDEX($D257:$K257,0,AU$252+1)-INDEX($D257:$K257,0,AU$252))/(INDEX($D$249:$K$249,0,AU$252+1)-INDEX($D$249:$K$249,0,AU$252))+AR264)))</f>
        <v>0.39049173201811338</v>
      </c>
      <c r="AT264" s="186" cm="1">
        <f t="array" ref="AT264">IF(AV$252=-1,AY264,IF(AV$252=99,AS264,IF(AV$252=0,INDEX($D257:$K257,0,AV$250),(INDEX($D257:$K257,0,AV$252+1)-INDEX($D257:$K257,0,AV$252))/(INDEX($D$249:$K$249,0,AV$252+1)-INDEX($D$249:$K$249,0,AV$252))+AS264)))</f>
        <v>0.39367175716977898</v>
      </c>
      <c r="AU264" s="186" cm="1">
        <f t="array" ref="AU264">IF(AW$252=-1,AZ264,IF(AW$252=99,AT264,IF(AW$252=0,INDEX($D257:$K257,0,AW$250),(INDEX($D257:$K257,0,AW$252+1)-INDEX($D257:$K257,0,AW$252))/(INDEX($D$249:$K$249,0,AW$252+1)-INDEX($D$249:$K$249,0,AW$252))+AT264)))</f>
        <v>0.39685178232144458</v>
      </c>
      <c r="AV264" s="186" cm="1">
        <f t="array" ref="AV264">IF(AX$252=-1,BA264,IF(AX$252=99,AU264,IF(AX$252=0,INDEX($D257:$K257,0,AX$250),(INDEX($D257:$K257,0,AX$252+1)-INDEX($D257:$K257,0,AX$252))/(INDEX($D$249:$K$249,0,AX$252+1)-INDEX($D$249:$K$249,0,AX$252))+AU264)))</f>
        <v>0.40003180747311007</v>
      </c>
      <c r="AW264" s="186" cm="1">
        <f t="array" ref="AW264">IF(AY$252=-1,BB264,IF(AY$252=99,AV264,IF(AY$252=0,INDEX($D257:$K257,0,AY$250),(INDEX($D257:$K257,0,AY$252+1)-INDEX($D257:$K257,0,AY$252))/(INDEX($D$249:$K$249,0,AY$252+1)-INDEX($D$249:$K$249,0,AY$252))+AV264)))</f>
        <v>0.40003180747311007</v>
      </c>
      <c r="AX264" s="186" cm="1">
        <f t="array" ref="AX264">IF(AV$252=-1,AZ264,IF(AV$252=99,AW264,IF(AV$252=0,INDEX($D257:$K257,0,AV$250),(INDEX($D257:$K257,0,AV$252+1)-INDEX($D257:$K257,0,AV$252))/(INDEX($D$249:$K$249,0,AV$252+1)-INDEX($D$249:$K$249,0,AV$252))+AW264)))</f>
        <v>0.40321183262477567</v>
      </c>
      <c r="AY264" s="186" cm="1">
        <f t="array" ref="AY264">IF(AW$252=-1,BA264,IF(AW$252=99,AX264,IF(AW$252=0,INDEX($D257:$K257,0,AW$250),(INDEX($D257:$K257,0,AW$252+1)-INDEX($D257:$K257,0,AW$252))/(INDEX($D$249:$K$249,0,AW$252+1)-INDEX($D$249:$K$249,0,AW$252))+AX264)))</f>
        <v>0.40639185777644127</v>
      </c>
      <c r="AZ264" s="186" cm="1">
        <f t="array" ref="AZ264">IF(AX$252=-1,BB264,IF(AX$252=99,AY264,IF(AX$252=0,INDEX($D257:$K257,0,AX$250),(INDEX($D257:$K257,0,AX$252+1)-INDEX($D257:$K257,0,AX$252))/(INDEX($D$249:$K$249,0,AX$252+1)-INDEX($D$249:$K$249,0,AX$252))+AY264)))</f>
        <v>0.40003180747311007</v>
      </c>
      <c r="BA264" s="186" cm="1">
        <f t="array" ref="BA264">IF(AY$252=-1,BC264,IF(AY$252=99,AZ264,IF(AY$252=0,INDEX($D257:$K257,0,AY$250),(INDEX($D257:$K257,0,AY$252+1)-INDEX($D257:$K257,0,AY$252))/(INDEX($D$249:$K$249,0,AY$252+1)-INDEX($D$249:$K$249,0,AY$252))+AZ264)))</f>
        <v>0.40003180747311007</v>
      </c>
      <c r="BB264" s="186" cm="1">
        <f t="array" ref="BB264">IF(AZ$252=-1,BD264,IF(AZ$252=99,BA264,IF(AZ$252=0,INDEX($D257:$K257,0,AZ$250),(INDEX($D257:$K257,0,AZ$252+1)-INDEX($D257:$K257,0,AZ$252))/(INDEX($D$249:$K$249,0,AZ$252+1)-INDEX($D$249:$K$249,0,AZ$252))+BA264)))</f>
        <v>0.40003180747311007</v>
      </c>
      <c r="BC264" s="186" cm="1">
        <f t="array" ref="BC264">IF(BA$252=-1,BE264,IF(BA$252=99,BB264,IF(BA$252=0,INDEX($D257:$K257,0,BA$250),(INDEX($D257:$K257,0,BA$252+1)-INDEX($D257:$K257,0,BA$252))/(INDEX($D$249:$K$249,0,BA$252+1)-INDEX($D$249:$K$249,0,BA$252))+BB264)))</f>
        <v>0.40003180747311007</v>
      </c>
      <c r="BD264" s="186" cm="1">
        <f t="array" ref="BD264">IF(BB$252=-1,BF264,IF(BB$252=99,BC264,IF(BB$252=0,INDEX($D257:$K257,0,BB$250),(INDEX($D257:$K257,0,BB$252+1)-INDEX($D257:$K257,0,BB$252))/(INDEX($D$249:$K$249,0,BB$252+1)-INDEX($D$249:$K$249,0,BB$252))+BC264)))</f>
        <v>0.40003180747311007</v>
      </c>
    </row>
    <row r="265" spans="1:56">
      <c r="A265" s="185" t="s">
        <v>16</v>
      </c>
      <c r="E265" s="185" t="s">
        <v>442</v>
      </c>
      <c r="F265" s="185" t="s">
        <v>442</v>
      </c>
      <c r="G265" s="185" t="str">
        <f>G262</f>
        <v>high income</v>
      </c>
      <c r="H265" s="186" t="s">
        <v>439</v>
      </c>
      <c r="I265" s="185" t="str">
        <f>I262</f>
        <v>hhd-he</v>
      </c>
      <c r="J265" s="186">
        <f t="shared" si="634"/>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4.5087055342628052E-2</v>
      </c>
      <c r="Q265" s="186" cm="1">
        <f t="array" ref="Q265">IF(S$252=-1,R265,IF(S$252=99,P265,IF(S$252=0,INDEX($D258:$K258,0,S$250),(INDEX($D258:$K258,0,S$252+1)-INDEX($D258:$K258,0,S$252))/(INDEX($D$249:$K$249,0,S$252+1)-INDEX($D$249:$K$249,0,S$252))+P265)))</f>
        <v>9.0174110685256104E-2</v>
      </c>
      <c r="R265" s="186" cm="1">
        <f t="array" ref="R265">IF(T$252=-1,S265,IF(T$252=99,Q265,IF(T$252=0,INDEX($D258:$K258,0,T$250),(INDEX($D258:$K258,0,T$252+1)-INDEX($D258:$K258,0,T$252))/(INDEX($D$249:$K$249,0,T$252+1)-INDEX($D$249:$K$249,0,T$252))+Q265)))</f>
        <v>0.13526116602788416</v>
      </c>
      <c r="S265" s="186" cm="1">
        <f t="array" ref="S265">IF(U$252=-1,T265,IF(U$252=99,R265,IF(U$252=0,INDEX($D258:$K258,0,U$250),(INDEX($D258:$K258,0,U$252+1)-INDEX($D258:$K258,0,U$252))/(INDEX($D$249:$K$249,0,U$252+1)-INDEX($D$249:$K$249,0,U$252))+R265)))</f>
        <v>0.13965380098993158</v>
      </c>
      <c r="T265" s="186" cm="1">
        <f t="array" ref="T265">IF(V$252=-1,U265,IF(V$252=99,S265,IF(V$252=0,INDEX($D258:$K258,0,V$250),(INDEX($D258:$K258,0,V$252+1)-INDEX($D258:$K258,0,V$252))/(INDEX($D$249:$K$249,0,V$252+1)-INDEX($D$249:$K$249,0,V$252))+S265)))</f>
        <v>0.144046435951979</v>
      </c>
      <c r="U265" s="186" cm="1">
        <f t="array" ref="U265">IF(W$252=-1,V265,IF(W$252=99,T265,IF(W$252=0,INDEX($D258:$K258,0,W$250),(INDEX($D258:$K258,0,W$252+1)-INDEX($D258:$K258,0,W$252))/(INDEX($D$249:$K$249,0,W$252+1)-INDEX($D$249:$K$249,0,W$252))+T265)))</f>
        <v>0.14843907091402642</v>
      </c>
      <c r="V265" s="186" cm="1">
        <f t="array" ref="V265">IF(X$252=-1,W265,IF(X$252=99,U265,IF(X$252=0,INDEX($D258:$K258,0,X$250),(INDEX($D258:$K258,0,X$252+1)-INDEX($D258:$K258,0,X$252))/(INDEX($D$249:$K$249,0,X$252+1)-INDEX($D$249:$K$249,0,X$252))+U265)))</f>
        <v>0.15283170587607384</v>
      </c>
      <c r="W265" s="186" cm="1">
        <f t="array" ref="W265">IF(Y$252=-1,X265,IF(Y$252=99,V265,IF(Y$252=0,INDEX($D258:$K258,0,Y$250),(INDEX($D258:$K258,0,Y$252+1)-INDEX($D258:$K258,0,Y$252))/(INDEX($D$249:$K$249,0,Y$252+1)-INDEX($D$249:$K$249,0,Y$252))+V265)))</f>
        <v>0.15722434083812126</v>
      </c>
      <c r="X265" s="186" cm="1">
        <f t="array" ref="X265">IF(Z$252=-1,Y265,IF(Z$252=99,W265,IF(Z$252=0,INDEX($D258:$K258,0,Z$250),(INDEX($D258:$K258,0,Z$252+1)-INDEX($D258:$K258,0,Z$252))/(INDEX($D$249:$K$249,0,Z$252+1)-INDEX($D$249:$K$249,0,Z$252))+W265)))</f>
        <v>0.16161697580016868</v>
      </c>
      <c r="Y265" s="186" cm="1">
        <f t="array" ref="Y265">IF(AA$252=-1,Z265,IF(AA$252=99,X265,IF(AA$252=0,INDEX($D258:$K258,0,AA$250),(INDEX($D258:$K258,0,AA$252+1)-INDEX($D258:$K258,0,AA$252))/(INDEX($D$249:$K$249,0,AA$252+1)-INDEX($D$249:$K$249,0,AA$252))+X265)))</f>
        <v>0.1660096107622161</v>
      </c>
      <c r="Z265" s="186" cm="1">
        <f t="array" ref="Z265">IF(AB$252=-1,AA265,IF(AB$252=99,Y265,IF(AB$252=0,INDEX($D258:$K258,0,AB$250),(INDEX($D258:$K258,0,AB$252+1)-INDEX($D258:$K258,0,AB$252))/(INDEX($D$249:$K$249,0,AB$252+1)-INDEX($D$249:$K$249,0,AB$252))+Y265)))</f>
        <v>0.17040224572426352</v>
      </c>
      <c r="AA265" s="186" cm="1">
        <f t="array" ref="AA265">IF(AC$252=-1,AB265,IF(AC$252=99,Z265,IF(AC$252=0,INDEX($D258:$K258,0,AC$250),(INDEX($D258:$K258,0,AC$252+1)-INDEX($D258:$K258,0,AC$252))/(INDEX($D$249:$K$249,0,AC$252+1)-INDEX($D$249:$K$249,0,AC$252))+Z265)))</f>
        <v>0.17479488068631094</v>
      </c>
      <c r="AB265" s="186" cm="1">
        <f t="array" ref="AB265">IF(AD$252=-1,AC265,IF(AD$252=99,AA265,IF(AD$252=0,INDEX($D258:$K258,0,AD$250),(INDEX($D258:$K258,0,AD$252+1)-INDEX($D258:$K258,0,AD$252))/(INDEX($D$249:$K$249,0,AD$252+1)-INDEX($D$249:$K$249,0,AD$252))+AA265)))</f>
        <v>0.17918751564835836</v>
      </c>
      <c r="AC265" s="186" cm="1">
        <f t="array" ref="AC265">IF(AE$252=-1,AD265,IF(AE$252=99,AB265,IF(AE$252=0,INDEX($D258:$K258,0,AE$250),(INDEX($D258:$K258,0,AE$252+1)-INDEX($D258:$K258,0,AE$252))/(INDEX($D$249:$K$249,0,AE$252+1)-INDEX($D$249:$K$249,0,AE$252))+AB265)))</f>
        <v>0.1870148637687733</v>
      </c>
      <c r="AD265" s="186" cm="1">
        <f t="array" ref="AD265">IF(AF$252=-1,AE265,IF(AF$252=99,AC265,IF(AF$252=0,INDEX($D258:$K258,0,AF$250),(INDEX($D258:$K258,0,AF$252+1)-INDEX($D258:$K258,0,AF$252))/(INDEX($D$249:$K$249,0,AF$252+1)-INDEX($D$249:$K$249,0,AF$252))+AC265)))</f>
        <v>0.19484221188918824</v>
      </c>
      <c r="AE265" s="186" cm="1">
        <f t="array" ref="AE265">IF(AG$252=-1,AF265,IF(AG$252=99,AD265,IF(AG$252=0,INDEX($D258:$K258,0,AG$250),(INDEX($D258:$K258,0,AG$252+1)-INDEX($D258:$K258,0,AG$252))/(INDEX($D$249:$K$249,0,AG$252+1)-INDEX($D$249:$K$249,0,AG$252))+AD265)))</f>
        <v>0.20266956000960318</v>
      </c>
      <c r="AF265" s="186" cm="1">
        <f t="array" ref="AF265">IF(AH$252=-1,AG265,IF(AH$252=99,AE265,IF(AH$252=0,INDEX($D258:$K258,0,AH$250),(INDEX($D258:$K258,0,AH$252+1)-INDEX($D258:$K258,0,AH$252))/(INDEX($D$249:$K$249,0,AH$252+1)-INDEX($D$249:$K$249,0,AH$252))+AE265)))</f>
        <v>0.21049690813001812</v>
      </c>
      <c r="AG265" s="186" cm="1">
        <f t="array" ref="AG265">IF(AI$252=-1,AH265,IF(AI$252=99,AF265,IF(AI$252=0,INDEX($D258:$K258,0,AI$250),(INDEX($D258:$K258,0,AI$252+1)-INDEX($D258:$K258,0,AI$252))/(INDEX($D$249:$K$249,0,AI$252+1)-INDEX($D$249:$K$249,0,AI$252))+AF265)))</f>
        <v>0.21832425625043306</v>
      </c>
      <c r="AH265" s="186" cm="1">
        <f t="array" ref="AH265">IF(AJ$252=-1,AI265,IF(AJ$252=99,AG265,IF(AJ$252=0,INDEX($D258:$K258,0,AJ$250),(INDEX($D258:$K258,0,AJ$252+1)-INDEX($D258:$K258,0,AJ$252))/(INDEX($D$249:$K$249,0,AJ$252+1)-INDEX($D$249:$K$249,0,AJ$252))+AG265)))</f>
        <v>0.226151604370848</v>
      </c>
      <c r="AI265" s="186" cm="1">
        <f t="array" ref="AI265">IF(AK$252=-1,AJ265,IF(AK$252=99,AH265,IF(AK$252=0,INDEX($D258:$K258,0,AK$250),(INDEX($D258:$K258,0,AK$252+1)-INDEX($D258:$K258,0,AK$252))/(INDEX($D$249:$K$249,0,AK$252+1)-INDEX($D$249:$K$249,0,AK$252))+AH265)))</f>
        <v>0.23397895249126294</v>
      </c>
      <c r="AJ265" s="186" cm="1">
        <f t="array" ref="AJ265">IF(AL$252=-1,AK265,IF(AL$252=99,AI265,IF(AL$252=0,INDEX($D258:$K258,0,AL$250),(INDEX($D258:$K258,0,AL$252+1)-INDEX($D258:$K258,0,AL$252))/(INDEX($D$249:$K$249,0,AL$252+1)-INDEX($D$249:$K$249,0,AL$252))+AI265)))</f>
        <v>0.24180630061167788</v>
      </c>
      <c r="AK265" s="186" cm="1">
        <f t="array" ref="AK265">IF(AM$252=-1,AL265,IF(AM$252=99,AJ265,IF(AM$252=0,INDEX($D258:$K258,0,AM$250),(INDEX($D258:$K258,0,AM$252+1)-INDEX($D258:$K258,0,AM$252))/(INDEX($D$249:$K$249,0,AM$252+1)-INDEX($D$249:$K$249,0,AM$252))+AJ265)))</f>
        <v>0.24963364873209282</v>
      </c>
      <c r="AL265" s="186" cm="1">
        <f t="array" ref="AL265">IF(AN$252=-1,AM265,IF(AN$252=99,AK265,IF(AN$252=0,INDEX($D258:$K258,0,AN$250),(INDEX($D258:$K258,0,AN$252+1)-INDEX($D258:$K258,0,AN$252))/(INDEX($D$249:$K$249,0,AN$252+1)-INDEX($D$249:$K$249,0,AN$252))+AK265)))</f>
        <v>0.25746099685250778</v>
      </c>
      <c r="AM265" s="186" cm="1">
        <f t="array" ref="AM265">IF(AO$252=-1,AN265,IF(AO$252=99,AL265,IF(AO$252=0,INDEX($D258:$K258,0,AO$250),(INDEX($D258:$K258,0,AO$252+1)-INDEX($D258:$K258,0,AO$252))/(INDEX($D$249:$K$249,0,AO$252+1)-INDEX($D$249:$K$249,0,AO$252))+AL265)))</f>
        <v>0.26429073985125928</v>
      </c>
      <c r="AN265" s="186" cm="1">
        <f t="array" ref="AN265">IF(AP$252=-1,AO265,IF(AP$252=99,AM265,IF(AP$252=0,INDEX($D258:$K258,0,AP$250),(INDEX($D258:$K258,0,AP$252+1)-INDEX($D258:$K258,0,AP$252))/(INDEX($D$249:$K$249,0,AP$252+1)-INDEX($D$249:$K$249,0,AP$252))+AM265)))</f>
        <v>0.27112048285001078</v>
      </c>
      <c r="AO265" s="186" cm="1">
        <f t="array" ref="AO265">IF(AQ$252=-1,AP265,IF(AQ$252=99,AN265,IF(AQ$252=0,INDEX($D258:$K258,0,AQ$250),(INDEX($D258:$K258,0,AQ$252+1)-INDEX($D258:$K258,0,AQ$252))/(INDEX($D$249:$K$249,0,AQ$252+1)-INDEX($D$249:$K$249,0,AQ$252))+AN265)))</f>
        <v>0.27795022584876228</v>
      </c>
      <c r="AP265" s="186" cm="1">
        <f t="array" ref="AP265">IF(AR$252=-1,AQ265,IF(AR$252=99,AO265,IF(AR$252=0,INDEX($D258:$K258,0,AR$250),(INDEX($D258:$K258,0,AR$252+1)-INDEX($D258:$K258,0,AR$252))/(INDEX($D$249:$K$249,0,AR$252+1)-INDEX($D$249:$K$249,0,AR$252))+AO265)))</f>
        <v>0.28477996884751378</v>
      </c>
      <c r="AQ265" s="186" cm="1">
        <f t="array" ref="AQ265">IF(AS$252=-1,AR265,IF(AS$252=99,AP265,IF(AS$252=0,INDEX($D258:$K258,0,AS$250),(INDEX($D258:$K258,0,AS$252+1)-INDEX($D258:$K258,0,AS$252))/(INDEX($D$249:$K$249,0,AS$252+1)-INDEX($D$249:$K$249,0,AS$252))+AP265)))</f>
        <v>0.29160971184626527</v>
      </c>
      <c r="AR265" s="186" cm="1">
        <f t="array" ref="AR265">IF(AT$252=-1,AW265,IF(AT$252=99,AQ265,IF(AT$252=0,INDEX($D258:$K258,0,AT$250),(INDEX($D258:$K258,0,AT$252+1)-INDEX($D258:$K258,0,AT$252))/(INDEX($D$249:$K$249,0,AT$252+1)-INDEX($D$249:$K$249,0,AT$252))+AQ265)))</f>
        <v>0.29843945484501677</v>
      </c>
      <c r="AS265" s="186" cm="1">
        <f t="array" ref="AS265">IF(AU$252=-1,AX265,IF(AU$252=99,AR265,IF(AU$252=0,INDEX($D258:$K258,0,AU$250),(INDEX($D258:$K258,0,AU$252+1)-INDEX($D258:$K258,0,AU$252))/(INDEX($D$249:$K$249,0,AU$252+1)-INDEX($D$249:$K$249,0,AU$252))+AR265)))</f>
        <v>0.30526919784376827</v>
      </c>
      <c r="AT265" s="186" cm="1">
        <f t="array" ref="AT265">IF(AV$252=-1,AY265,IF(AV$252=99,AS265,IF(AV$252=0,INDEX($D258:$K258,0,AV$250),(INDEX($D258:$K258,0,AV$252+1)-INDEX($D258:$K258,0,AV$252))/(INDEX($D$249:$K$249,0,AV$252+1)-INDEX($D$249:$K$249,0,AV$252))+AS265)))</f>
        <v>0.31209894084251977</v>
      </c>
      <c r="AU265" s="186" cm="1">
        <f t="array" ref="AU265">IF(AW$252=-1,AZ265,IF(AW$252=99,AT265,IF(AW$252=0,INDEX($D258:$K258,0,AW$250),(INDEX($D258:$K258,0,AW$252+1)-INDEX($D258:$K258,0,AW$252))/(INDEX($D$249:$K$249,0,AW$252+1)-INDEX($D$249:$K$249,0,AW$252))+AT265)))</f>
        <v>0.31892868384127127</v>
      </c>
      <c r="AV265" s="186" cm="1">
        <f t="array" ref="AV265">IF(AX$252=-1,BA265,IF(AX$252=99,AU265,IF(AX$252=0,INDEX($D258:$K258,0,AX$250),(INDEX($D258:$K258,0,AX$252+1)-INDEX($D258:$K258,0,AX$252))/(INDEX($D$249:$K$249,0,AX$252+1)-INDEX($D$249:$K$249,0,AX$252))+AU265)))</f>
        <v>0.32575842684002276</v>
      </c>
      <c r="AW265" s="186" cm="1">
        <f t="array" ref="AW265">IF(AY$252=-1,BB265,IF(AY$252=99,AV265,IF(AY$252=0,INDEX($D258:$K258,0,AY$250),(INDEX($D258:$K258,0,AY$252+1)-INDEX($D258:$K258,0,AY$252))/(INDEX($D$249:$K$249,0,AY$252+1)-INDEX($D$249:$K$249,0,AY$252))+AV265)))</f>
        <v>0.32575842684002276</v>
      </c>
      <c r="AX265" s="186" cm="1">
        <f t="array" ref="AX265">IF(AV$252=-1,AZ265,IF(AV$252=99,AW265,IF(AV$252=0,INDEX($D258:$K258,0,AV$250),(INDEX($D258:$K258,0,AV$252+1)-INDEX($D258:$K258,0,AV$252))/(INDEX($D$249:$K$249,0,AV$252+1)-INDEX($D$249:$K$249,0,AV$252))+AW265)))</f>
        <v>0.33258816983877426</v>
      </c>
      <c r="AY265" s="186" cm="1">
        <f t="array" ref="AY265">IF(AW$252=-1,BA265,IF(AW$252=99,AX265,IF(AW$252=0,INDEX($D258:$K258,0,AW$250),(INDEX($D258:$K258,0,AW$252+1)-INDEX($D258:$K258,0,AW$252))/(INDEX($D$249:$K$249,0,AW$252+1)-INDEX($D$249:$K$249,0,AW$252))+AX265)))</f>
        <v>0.33941791283752576</v>
      </c>
      <c r="AZ265" s="186" cm="1">
        <f t="array" ref="AZ265">IF(AX$252=-1,BB265,IF(AX$252=99,AY265,IF(AX$252=0,INDEX($D258:$K258,0,AX$250),(INDEX($D258:$K258,0,AX$252+1)-INDEX($D258:$K258,0,AX$252))/(INDEX($D$249:$K$249,0,AX$252+1)-INDEX($D$249:$K$249,0,AX$252))+AY265)))</f>
        <v>0.32575842684002276</v>
      </c>
      <c r="BA265" s="186" cm="1">
        <f t="array" ref="BA265">IF(AY$252=-1,BC265,IF(AY$252=99,AZ265,IF(AY$252=0,INDEX($D258:$K258,0,AY$250),(INDEX($D258:$K258,0,AY$252+1)-INDEX($D258:$K258,0,AY$252))/(INDEX($D$249:$K$249,0,AY$252+1)-INDEX($D$249:$K$249,0,AY$252))+AZ265)))</f>
        <v>0.32575842684002276</v>
      </c>
      <c r="BB265" s="186" cm="1">
        <f t="array" ref="BB265">IF(AZ$252=-1,BD265,IF(AZ$252=99,BA265,IF(AZ$252=0,INDEX($D258:$K258,0,AZ$250),(INDEX($D258:$K258,0,AZ$252+1)-INDEX($D258:$K258,0,AZ$252))/(INDEX($D$249:$K$249,0,AZ$252+1)-INDEX($D$249:$K$249,0,AZ$252))+BA265)))</f>
        <v>0.32575842684002276</v>
      </c>
      <c r="BC265" s="186" cm="1">
        <f t="array" ref="BC265">IF(BA$252=-1,BE265,IF(BA$252=99,BB265,IF(BA$252=0,INDEX($D258:$K258,0,BA$250),(INDEX($D258:$K258,0,BA$252+1)-INDEX($D258:$K258,0,BA$252))/(INDEX($D$249:$K$249,0,BA$252+1)-INDEX($D$249:$K$249,0,BA$252))+BB265)))</f>
        <v>0.32575842684002276</v>
      </c>
      <c r="BD265" s="186" cm="1">
        <f t="array" ref="BD265">IF(BB$252=-1,BF265,IF(BB$252=99,BC265,IF(BB$252=0,INDEX($D258:$K258,0,BB$250),(INDEX($D258:$K258,0,BB$252+1)-INDEX($D258:$K258,0,BB$252))/(INDEX($D$249:$K$249,0,BB$252+1)-INDEX($D$249:$K$249,0,BB$252))+BC265)))</f>
        <v>0.32575842684002276</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21" workbookViewId="0">
      <selection activeCell="AB48" sqref="AB48"/>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48" t="s">
        <v>296</v>
      </c>
      <c r="C2" s="348"/>
      <c r="J2" s="40"/>
      <c r="L2" s="185"/>
    </row>
    <row r="3" spans="1:43">
      <c r="A3" s="4" t="s">
        <v>16</v>
      </c>
      <c r="B3" s="262" t="s">
        <v>630</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595</v>
      </c>
      <c r="C5" s="186" t="s">
        <v>597</v>
      </c>
      <c r="D5" s="185">
        <f>MATCH(B5,Drivers!$A$7:$A$22,0)</f>
        <v>13</v>
      </c>
      <c r="E5" s="186"/>
      <c r="G5"/>
      <c r="J5" s="24" cm="1">
        <f t="array" ref="J5">INDEX(Drivers!$C$7:$AG$22,$D5,J$3)</f>
        <v>11.263564724197627</v>
      </c>
      <c r="K5" s="24" cm="1">
        <f t="array" ref="K5">INDEX(Drivers!$C$7:$AG$22,$D5,K$3)</f>
        <v>12.26</v>
      </c>
      <c r="L5" s="24" cm="1">
        <f t="array" ref="L5">INDEX(Drivers!$C$7:$AG$22,$D5,L$3)</f>
        <v>12.574</v>
      </c>
      <c r="M5" s="24" cm="1">
        <f t="array" ref="M5">INDEX(Drivers!$C$7:$AG$22,$D5,M$3)</f>
        <v>13.003</v>
      </c>
      <c r="N5" s="24" cm="1">
        <f t="array" ref="N5">INDEX(Drivers!$C$7:$AG$22,$D5,N$3)</f>
        <v>12.263</v>
      </c>
      <c r="O5" s="24" cm="1">
        <f t="array" ref="O5">INDEX(Drivers!$C$7:$AG$22,$D5,O$3)</f>
        <v>12.700212801954738</v>
      </c>
      <c r="P5" s="24" cm="1">
        <f t="array" ref="P5">INDEX(Drivers!$C$7:$AG$22,$D5,P$3)</f>
        <v>16.551583550196515</v>
      </c>
      <c r="Q5" s="24" cm="1">
        <f t="array" ref="Q5">INDEX(Drivers!$C$7:$AG$22,$D5,Q$3)</f>
        <v>21.72106861948102</v>
      </c>
      <c r="R5" s="24" cm="1">
        <f t="array" ref="R5">INDEX(Drivers!$C$7:$AG$22,$D5,R$3)</f>
        <v>27.998063492493461</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65.708476678791641</v>
      </c>
      <c r="L16" s="36">
        <f>K16*(1+$C$16*(L5/K5-1))</f>
        <v>67.391385461592662</v>
      </c>
      <c r="M16" s="36">
        <f t="shared" ref="M16:O16" si="12">L16*(1+$C$16*(M5/L5-1))</f>
        <v>69.690646187139279</v>
      </c>
      <c r="N16" s="36">
        <f t="shared" si="12"/>
        <v>65.724555425124123</v>
      </c>
      <c r="O16" s="36">
        <f t="shared" si="12"/>
        <v>68.06783333710716</v>
      </c>
      <c r="P16" s="36">
        <f>N16*(1+$C$16*(P5/N5-1))</f>
        <v>88.709571101562702</v>
      </c>
      <c r="Q16" s="36">
        <f>P16*(1+$C$16*(Q5/P5-1))</f>
        <v>116.41585080110939</v>
      </c>
      <c r="R16" s="36">
        <f>Q16*(1+$C$16*(R5/Q5-1))</f>
        <v>150.05792023228659</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21.903188381382925</v>
      </c>
      <c r="L17" s="36">
        <f t="shared" ref="L17" si="13">K17*(1+$C$17*(L5/K5-1))</f>
        <v>22.464167268149176</v>
      </c>
      <c r="M17" s="36">
        <f t="shared" ref="M17" si="14">L17*(1+$C$17*(M5/L5-1))</f>
        <v>23.230600205801153</v>
      </c>
      <c r="N17" s="36">
        <f t="shared" ref="N17" si="15">M17*(1+$C$17*(N5/M5-1))</f>
        <v>21.908548052275595</v>
      </c>
      <c r="O17" s="36">
        <f t="shared" ref="O17" si="16">N17*(1+$C$17*(O5/N5-1))</f>
        <v>22.689653628455602</v>
      </c>
      <c r="P17" s="36">
        <f>N17*(1+$C$17*(P5/N5-1))</f>
        <v>29.570346860534503</v>
      </c>
      <c r="Q17" s="36">
        <f>P17*(1+$C$17*(Q5/P5-1))</f>
        <v>38.805926412515319</v>
      </c>
      <c r="R17" s="36">
        <f>Q17*(1+$C$17*(R5/Q5-1))</f>
        <v>50.020135317292336</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1.1648006337563943</v>
      </c>
      <c r="L18" s="36">
        <f t="shared" ref="L18" si="17">K18*(1+$C$18*(L5/K5-1))</f>
        <v>1.1946332111625533</v>
      </c>
      <c r="M18" s="36">
        <f t="shared" ref="M18" si="18">L18*(1+$C$18*(M5/L5-1))</f>
        <v>1.2353917325231971</v>
      </c>
      <c r="N18" s="36">
        <f t="shared" ref="N18" si="19">M18*(1+$C$18*(N5/M5-1))</f>
        <v>1.1650856583812941</v>
      </c>
      <c r="O18" s="36">
        <f t="shared" ref="O18" si="20">N18*(1+$C$18*(O5/N5-1))</f>
        <v>1.2066244633407792</v>
      </c>
      <c r="P18" s="36">
        <f>N18*(1+$C$18*(P5/N5-1))</f>
        <v>1.5725362976297563</v>
      </c>
      <c r="Q18" s="36">
        <f>P18*(1+$C$18*(Q5/P5-1))</f>
        <v>2.0636798118954016</v>
      </c>
      <c r="R18" s="36">
        <f>Q18*(1+$C$18*(R5/Q5-1))</f>
        <v>2.6600458482877776</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65.708476678791641</v>
      </c>
      <c r="L22" s="282">
        <v>68.939278175231294</v>
      </c>
      <c r="M22" s="186">
        <f t="shared" ref="M22:R22" si="21">(M16*M9)</f>
        <v>69.690646187139279</v>
      </c>
      <c r="N22" s="186">
        <f t="shared" si="21"/>
        <v>65.724555425124123</v>
      </c>
      <c r="O22" s="186">
        <f t="shared" si="21"/>
        <v>68.06783333710716</v>
      </c>
      <c r="P22" s="186">
        <f t="shared" si="21"/>
        <v>88.709571101562702</v>
      </c>
      <c r="Q22" s="186">
        <f t="shared" si="21"/>
        <v>116.41585080110939</v>
      </c>
      <c r="R22" s="186">
        <f t="shared" si="21"/>
        <v>150.05792023228659</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21.903188381382925</v>
      </c>
      <c r="L23" s="283">
        <v>20.465228059152793</v>
      </c>
      <c r="M23" s="186">
        <f t="shared" ref="M23" si="23">(M17*M10)</f>
        <v>23.230600205801153</v>
      </c>
      <c r="N23" s="186">
        <f t="shared" ref="N23" si="24">(N17*N10)</f>
        <v>21.908548052275595</v>
      </c>
      <c r="O23" s="186">
        <f t="shared" ref="O23" si="25">(O17*O10)</f>
        <v>22.689653628455602</v>
      </c>
      <c r="P23" s="186">
        <f t="shared" ref="P23:R24" si="26">(P17*P10)</f>
        <v>29.570346860534503</v>
      </c>
      <c r="Q23" s="186">
        <f t="shared" si="26"/>
        <v>38.805926412515319</v>
      </c>
      <c r="R23" s="186">
        <f t="shared" si="26"/>
        <v>50.020135317292336</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1.1648006337563943</v>
      </c>
      <c r="L24" s="284">
        <f t="shared" ref="L24" si="27">(L18*L11)</f>
        <v>1.1946332111625533</v>
      </c>
      <c r="M24" s="186">
        <f>(M18*M11)</f>
        <v>1.2353917325231971</v>
      </c>
      <c r="N24" s="186">
        <f>(N18*N11)</f>
        <v>1.1650856583812941</v>
      </c>
      <c r="O24" s="186">
        <f>(O18*O11)</f>
        <v>1.2066244633407792</v>
      </c>
      <c r="P24" s="186">
        <f t="shared" si="26"/>
        <v>1.5725362976297563</v>
      </c>
      <c r="Q24" s="186">
        <f t="shared" si="26"/>
        <v>2.0636798118954016</v>
      </c>
      <c r="R24" s="186">
        <f t="shared" si="26"/>
        <v>2.6600458482877776</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598</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596</v>
      </c>
      <c r="C28" s="186" t="s">
        <v>598</v>
      </c>
      <c r="D28" s="185">
        <f>MATCH(B28,Drivers!$A$7:$A$22,0)</f>
        <v>16</v>
      </c>
      <c r="E28" s="186"/>
      <c r="F28" s="185"/>
      <c r="G28" s="185"/>
      <c r="H28" s="185"/>
      <c r="I28" s="185"/>
      <c r="J28" s="186" cm="1">
        <f t="array" ref="J28">INDEX(Drivers!$C$7:$AG$22,$D28,J$3)</f>
        <v>1.1351531206547518</v>
      </c>
      <c r="K28" s="186" cm="1">
        <f t="array" ref="K28">INDEX(Drivers!$C$7:$AG$22,$D28,K$3)</f>
        <v>1.123</v>
      </c>
      <c r="L28" s="186" cm="1">
        <f t="array" ref="L28">INDEX(Drivers!$C$7:$AG$22,$D28,L$3)</f>
        <v>1.141</v>
      </c>
      <c r="M28" s="186" cm="1">
        <f t="array" ref="M28">INDEX(Drivers!$C$7:$AG$22,$D28,M$3)</f>
        <v>1.085</v>
      </c>
      <c r="N28" s="186" cm="1">
        <f t="array" ref="N28">INDEX(Drivers!$C$7:$AG$22,$D28,N$3)</f>
        <v>0.97599999999999998</v>
      </c>
      <c r="O28" s="186" cm="1">
        <f t="array" ref="O28">INDEX(Drivers!$C$7:$AG$22,$D28,O$3)</f>
        <v>0.98424773021302525</v>
      </c>
      <c r="P28" s="186" cm="1">
        <f t="array" ref="P28">INDEX(Drivers!$C$7:$AG$22,$D28,P$3)</f>
        <v>1.3396441729173099</v>
      </c>
      <c r="Q28" s="186" cm="1">
        <f t="array" ref="Q28">INDEX(Drivers!$C$7:$AG$22,$D28,Q$3)</f>
        <v>2.1327094684882417</v>
      </c>
      <c r="R28" s="186" cm="1">
        <f t="array" ref="R28">INDEX(Drivers!$C$7:$AG$22,$D28,R$3)</f>
        <v>3.5531796018192474</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4">
        <f>714.528/1000</f>
        <v>0.71452800000000005</v>
      </c>
      <c r="M33" s="186">
        <f>AVERAGE(L33,J33,K33)</f>
        <v>0.76619187600000005</v>
      </c>
      <c r="N33" s="186">
        <f>M33</f>
        <v>0.76619187600000005</v>
      </c>
      <c r="O33" s="186">
        <f t="shared" ref="O33:R33" si="28">N33</f>
        <v>0.76619187600000005</v>
      </c>
      <c r="P33" s="186">
        <f t="shared" si="28"/>
        <v>0.76619187600000005</v>
      </c>
      <c r="Q33" s="186">
        <f t="shared" si="28"/>
        <v>0.76619187600000005</v>
      </c>
      <c r="R33" s="186">
        <f t="shared" si="28"/>
        <v>0.76619187600000005</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4.4607259653916396</v>
      </c>
      <c r="L36" s="283">
        <f>0.001*(26455.61401-21947)</f>
        <v>4.5086140100000014</v>
      </c>
      <c r="M36" s="186">
        <f>M$28/J$28*J36</f>
        <v>4.3097842141139173</v>
      </c>
      <c r="N36" s="186">
        <f>N$28/K$28*K36</f>
        <v>3.8768197170278187</v>
      </c>
      <c r="O36" s="186">
        <f>O$28/L$28*L36</f>
        <v>3.8892139401833017</v>
      </c>
      <c r="P36" s="186">
        <f>P$28/N$28*N36</f>
        <v>5.3212694091877584</v>
      </c>
      <c r="Q36" s="186">
        <f>Q$28/P$28*P36</f>
        <v>8.4714447931630499</v>
      </c>
      <c r="R36" s="186">
        <f>R$28/Q$28*Q36</f>
        <v>14.113767150075734</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114" t="s">
        <v>16</v>
      </c>
    </row>
    <row r="38" spans="1:78" s="185" customFormat="1">
      <c r="A38" s="114" t="s">
        <v>16</v>
      </c>
      <c r="B38" s="115">
        <v>1</v>
      </c>
      <c r="C38" s="191">
        <v>2012</v>
      </c>
      <c r="D38" s="191">
        <v>2015</v>
      </c>
      <c r="E38" s="191">
        <v>2017</v>
      </c>
      <c r="F38" s="188">
        <v>2019</v>
      </c>
      <c r="G38" s="191">
        <v>2020</v>
      </c>
      <c r="H38" s="191">
        <v>2021</v>
      </c>
      <c r="I38" s="115">
        <v>2030</v>
      </c>
      <c r="J38" s="191">
        <v>2040</v>
      </c>
      <c r="K38" s="120">
        <v>2050</v>
      </c>
    </row>
    <row r="39" spans="1:78" s="185" customFormat="1">
      <c r="A39" s="40" t="s">
        <v>16</v>
      </c>
      <c r="B39" s="188">
        <v>0</v>
      </c>
      <c r="C39" s="187" cm="1">
        <f t="array" ref="C39">INDEX($C38:$K38,0,COUNT($C38:$K38)-C40)</f>
        <v>2050</v>
      </c>
      <c r="D39" s="187" cm="1">
        <f t="array" ref="D39">INDEX($C38:$K38,0,COUNT($C38:$K38)-D40)</f>
        <v>2040</v>
      </c>
      <c r="E39" s="187" cm="1">
        <f t="array" ref="E39">INDEX($C38:$K38,0,COUNT($C38:$K38)-E40)</f>
        <v>2030</v>
      </c>
      <c r="F39" s="187" cm="1">
        <f t="array" ref="F39">INDEX($C38:$K38,0,COUNT($C38:$K38)-F40)</f>
        <v>2021</v>
      </c>
      <c r="G39" s="187" cm="1">
        <f t="array" ref="G39">INDEX($C38:$K38,0,COUNT($C38:$K38)-G40)</f>
        <v>2020</v>
      </c>
      <c r="H39" s="187" cm="1">
        <f t="array" ref="H39">INDEX($C38:$K38,0,COUNT($C38:$K38)-H40)</f>
        <v>2019</v>
      </c>
      <c r="I39" s="187" cm="1">
        <f t="array" ref="I39">INDEX($C38:$K38,0,COUNT($C38:$K38)-I40)</f>
        <v>2017</v>
      </c>
      <c r="J39" s="187" cm="1">
        <f t="array" ref="J39">INDEX($C38:$K38,0,COUNT($C38:$K38)-J40)</f>
        <v>2015</v>
      </c>
      <c r="K39" s="121">
        <v>2012</v>
      </c>
    </row>
    <row r="40" spans="1:78" s="185" customFormat="1">
      <c r="A40" s="40" t="s">
        <v>16</v>
      </c>
      <c r="B40" s="188">
        <v>-1</v>
      </c>
      <c r="C40" s="187">
        <v>0</v>
      </c>
      <c r="D40" s="187">
        <v>1</v>
      </c>
      <c r="E40" s="188">
        <v>2</v>
      </c>
      <c r="F40" s="187">
        <v>3</v>
      </c>
      <c r="G40" s="188">
        <v>4</v>
      </c>
      <c r="H40" s="187">
        <v>5</v>
      </c>
      <c r="I40" s="188">
        <v>6</v>
      </c>
      <c r="J40" s="187">
        <v>7</v>
      </c>
      <c r="K40" s="188">
        <v>8</v>
      </c>
    </row>
    <row r="41" spans="1:78">
      <c r="A41" s="116" t="s">
        <v>16</v>
      </c>
      <c r="B41" s="117"/>
      <c r="C41" s="117"/>
      <c r="D41" s="117"/>
      <c r="E41" s="117"/>
      <c r="F41" s="117"/>
      <c r="G41" s="117"/>
      <c r="H41" s="117"/>
      <c r="I41" s="122"/>
    </row>
    <row r="42" spans="1:78" s="185" customFormat="1" ht="23.25">
      <c r="A42" s="323" t="s">
        <v>16</v>
      </c>
      <c r="B42" s="118" t="s">
        <v>19</v>
      </c>
      <c r="C42" s="118" t="s">
        <v>20</v>
      </c>
      <c r="D42" s="118" t="s">
        <v>21</v>
      </c>
      <c r="E42" s="118" t="s">
        <v>22</v>
      </c>
      <c r="F42" s="118" t="s">
        <v>23</v>
      </c>
      <c r="G42" s="118" t="s">
        <v>24</v>
      </c>
      <c r="H42" s="118" t="s">
        <v>614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91" t="s">
        <v>16</v>
      </c>
      <c r="J43" s="191">
        <f t="shared" ref="J43:AP43" si="29">MATCH(J$42,$C$38:$K$38,$B38)</f>
        <v>1</v>
      </c>
      <c r="K43" s="191">
        <f t="shared" si="29"/>
        <v>1</v>
      </c>
      <c r="L43" s="191">
        <f t="shared" si="29"/>
        <v>1</v>
      </c>
      <c r="M43" s="191">
        <f t="shared" si="29"/>
        <v>2</v>
      </c>
      <c r="N43" s="191">
        <f t="shared" si="29"/>
        <v>2</v>
      </c>
      <c r="O43" s="191">
        <f t="shared" si="29"/>
        <v>3</v>
      </c>
      <c r="P43" s="191">
        <f t="shared" si="29"/>
        <v>3</v>
      </c>
      <c r="Q43" s="191">
        <f t="shared" si="29"/>
        <v>4</v>
      </c>
      <c r="R43" s="191">
        <f t="shared" si="29"/>
        <v>5</v>
      </c>
      <c r="S43" s="191">
        <f t="shared" si="29"/>
        <v>6</v>
      </c>
      <c r="T43" s="191">
        <f t="shared" si="29"/>
        <v>6</v>
      </c>
      <c r="U43" s="191">
        <f t="shared" si="29"/>
        <v>6</v>
      </c>
      <c r="V43" s="191">
        <f t="shared" si="29"/>
        <v>6</v>
      </c>
      <c r="W43" s="191">
        <f t="shared" si="29"/>
        <v>6</v>
      </c>
      <c r="X43" s="191">
        <f t="shared" si="29"/>
        <v>6</v>
      </c>
      <c r="Y43" s="191">
        <f t="shared" si="29"/>
        <v>6</v>
      </c>
      <c r="Z43" s="191">
        <f t="shared" si="29"/>
        <v>6</v>
      </c>
      <c r="AA43" s="191">
        <f t="shared" si="29"/>
        <v>6</v>
      </c>
      <c r="AB43" s="191">
        <f t="shared" si="29"/>
        <v>7</v>
      </c>
      <c r="AC43" s="191">
        <f t="shared" si="29"/>
        <v>7</v>
      </c>
      <c r="AD43" s="191">
        <f t="shared" si="29"/>
        <v>7</v>
      </c>
      <c r="AE43" s="191">
        <f t="shared" si="29"/>
        <v>7</v>
      </c>
      <c r="AF43" s="191">
        <f t="shared" si="29"/>
        <v>7</v>
      </c>
      <c r="AG43" s="191">
        <f t="shared" si="29"/>
        <v>7</v>
      </c>
      <c r="AH43" s="191">
        <f t="shared" si="29"/>
        <v>7</v>
      </c>
      <c r="AI43" s="191">
        <f t="shared" si="29"/>
        <v>7</v>
      </c>
      <c r="AJ43" s="191">
        <f t="shared" si="29"/>
        <v>7</v>
      </c>
      <c r="AK43" s="191">
        <f t="shared" si="29"/>
        <v>7</v>
      </c>
      <c r="AL43" s="191">
        <f t="shared" si="29"/>
        <v>8</v>
      </c>
      <c r="AM43" s="191">
        <f t="shared" si="29"/>
        <v>8</v>
      </c>
      <c r="AN43" s="191">
        <f t="shared" si="29"/>
        <v>9</v>
      </c>
      <c r="AO43" s="191">
        <f t="shared" si="29"/>
        <v>9</v>
      </c>
      <c r="AP43" s="191">
        <f t="shared" si="29"/>
        <v>9</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188" t="s">
        <v>16</v>
      </c>
      <c r="J44" s="40">
        <f t="shared" ref="J44:AP44" si="30">MATCH(J$42,$C$38:$K$38,$B39)</f>
        <v>1</v>
      </c>
      <c r="K44" s="187" t="e">
        <f t="shared" si="30"/>
        <v>#N/A</v>
      </c>
      <c r="L44" s="187" t="e">
        <f t="shared" si="30"/>
        <v>#N/A</v>
      </c>
      <c r="M44" s="187">
        <f t="shared" si="30"/>
        <v>2</v>
      </c>
      <c r="N44" s="187" t="e">
        <f t="shared" si="30"/>
        <v>#N/A</v>
      </c>
      <c r="O44" s="187">
        <f t="shared" si="30"/>
        <v>3</v>
      </c>
      <c r="P44" s="187" t="e">
        <f t="shared" si="30"/>
        <v>#N/A</v>
      </c>
      <c r="Q44" s="187">
        <f t="shared" si="30"/>
        <v>4</v>
      </c>
      <c r="R44" s="187">
        <f t="shared" si="30"/>
        <v>5</v>
      </c>
      <c r="S44" s="187">
        <f t="shared" si="30"/>
        <v>6</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7</v>
      </c>
      <c r="AC44" s="187" t="e">
        <f t="shared" si="30"/>
        <v>#N/A</v>
      </c>
      <c r="AD44" s="187" t="e">
        <f t="shared" si="30"/>
        <v>#N/A</v>
      </c>
      <c r="AE44" s="187" t="e">
        <f t="shared" si="30"/>
        <v>#N/A</v>
      </c>
      <c r="AF44" s="187" t="e">
        <f t="shared" si="30"/>
        <v>#N/A</v>
      </c>
      <c r="AG44" s="187" t="e">
        <f t="shared" si="30"/>
        <v>#N/A</v>
      </c>
      <c r="AH44" s="187" t="e">
        <f t="shared" si="30"/>
        <v>#N/A</v>
      </c>
      <c r="AI44" s="187" t="e">
        <f t="shared" si="30"/>
        <v>#N/A</v>
      </c>
      <c r="AJ44" s="187" t="e">
        <f t="shared" si="30"/>
        <v>#N/A</v>
      </c>
      <c r="AK44" s="187" t="e">
        <f t="shared" si="30"/>
        <v>#N/A</v>
      </c>
      <c r="AL44" s="187">
        <f t="shared" si="30"/>
        <v>8</v>
      </c>
      <c r="AM44" s="187" t="e">
        <f t="shared" si="30"/>
        <v>#N/A</v>
      </c>
      <c r="AN44" s="187">
        <f t="shared" si="30"/>
        <v>9</v>
      </c>
      <c r="AO44" s="187" t="e">
        <f t="shared" si="30"/>
        <v>#N/A</v>
      </c>
      <c r="AP44" s="187" t="e">
        <f t="shared" si="30"/>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188" t="s">
        <v>16</v>
      </c>
      <c r="J45" s="40">
        <f t="shared" ref="J45:AP45" si="31">MATCH(J$42,$C$39:$K$39,$B40)</f>
        <v>9</v>
      </c>
      <c r="K45" s="187">
        <f t="shared" si="31"/>
        <v>8</v>
      </c>
      <c r="L45" s="187">
        <f t="shared" si="31"/>
        <v>8</v>
      </c>
      <c r="M45" s="187">
        <f t="shared" si="31"/>
        <v>8</v>
      </c>
      <c r="N45" s="187">
        <f t="shared" si="31"/>
        <v>7</v>
      </c>
      <c r="O45" s="187">
        <f t="shared" si="31"/>
        <v>7</v>
      </c>
      <c r="P45" s="187">
        <f t="shared" si="31"/>
        <v>6</v>
      </c>
      <c r="Q45" s="187">
        <f t="shared" si="31"/>
        <v>6</v>
      </c>
      <c r="R45" s="187">
        <f t="shared" si="31"/>
        <v>5</v>
      </c>
      <c r="S45" s="187">
        <f t="shared" si="31"/>
        <v>4</v>
      </c>
      <c r="T45" s="187">
        <f t="shared" si="31"/>
        <v>3</v>
      </c>
      <c r="U45" s="187">
        <f t="shared" si="31"/>
        <v>3</v>
      </c>
      <c r="V45" s="187">
        <f t="shared" si="31"/>
        <v>3</v>
      </c>
      <c r="W45" s="187">
        <f t="shared" si="31"/>
        <v>3</v>
      </c>
      <c r="X45" s="187">
        <f t="shared" si="31"/>
        <v>3</v>
      </c>
      <c r="Y45" s="187">
        <f t="shared" si="31"/>
        <v>3</v>
      </c>
      <c r="Z45" s="187">
        <f t="shared" si="31"/>
        <v>3</v>
      </c>
      <c r="AA45" s="187">
        <f t="shared" si="31"/>
        <v>3</v>
      </c>
      <c r="AB45" s="187">
        <f t="shared" si="31"/>
        <v>3</v>
      </c>
      <c r="AC45" s="187">
        <f t="shared" si="31"/>
        <v>2</v>
      </c>
      <c r="AD45" s="187">
        <f t="shared" si="31"/>
        <v>2</v>
      </c>
      <c r="AE45" s="187">
        <f t="shared" si="31"/>
        <v>2</v>
      </c>
      <c r="AF45" s="187">
        <f t="shared" si="31"/>
        <v>2</v>
      </c>
      <c r="AG45" s="187">
        <f t="shared" si="31"/>
        <v>2</v>
      </c>
      <c r="AH45" s="187">
        <f t="shared" si="31"/>
        <v>2</v>
      </c>
      <c r="AI45" s="187">
        <f t="shared" si="31"/>
        <v>2</v>
      </c>
      <c r="AJ45" s="187">
        <f t="shared" si="31"/>
        <v>2</v>
      </c>
      <c r="AK45" s="187">
        <f t="shared" si="31"/>
        <v>2</v>
      </c>
      <c r="AL45" s="187">
        <f t="shared" si="31"/>
        <v>2</v>
      </c>
      <c r="AM45" s="187">
        <f t="shared" si="31"/>
        <v>1</v>
      </c>
      <c r="AN45" s="187">
        <f t="shared" si="31"/>
        <v>1</v>
      </c>
      <c r="AO45" s="187" t="e">
        <f t="shared" si="31"/>
        <v>#N/A</v>
      </c>
      <c r="AP45" s="187" t="e">
        <f t="shared" si="31"/>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7" t="s">
        <v>16</v>
      </c>
      <c r="J46" s="189">
        <f t="shared" ref="J46:K46" si="32">IF(ISNA(J43),-1,IF(ISNA(J45),99,IF(ISNA(J44),J43,0)))</f>
        <v>0</v>
      </c>
      <c r="K46" s="189">
        <f t="shared" si="32"/>
        <v>1</v>
      </c>
      <c r="L46" s="189">
        <f t="shared" ref="L46:AP46" si="33">IF(ISNA(L43),-1,IF(ISNA(L45),99,IF(ISNA(L44),L43,0)))</f>
        <v>1</v>
      </c>
      <c r="M46" s="189">
        <f t="shared" si="33"/>
        <v>0</v>
      </c>
      <c r="N46" s="189">
        <f t="shared" si="33"/>
        <v>2</v>
      </c>
      <c r="O46" s="189">
        <f t="shared" si="33"/>
        <v>0</v>
      </c>
      <c r="P46" s="189">
        <f t="shared" si="33"/>
        <v>3</v>
      </c>
      <c r="Q46" s="189">
        <f t="shared" si="33"/>
        <v>0</v>
      </c>
      <c r="R46" s="189">
        <f t="shared" si="33"/>
        <v>0</v>
      </c>
      <c r="S46" s="189">
        <f t="shared" si="33"/>
        <v>0</v>
      </c>
      <c r="T46" s="189">
        <f t="shared" si="33"/>
        <v>6</v>
      </c>
      <c r="U46" s="189">
        <f t="shared" si="33"/>
        <v>6</v>
      </c>
      <c r="V46" s="189">
        <f t="shared" si="33"/>
        <v>6</v>
      </c>
      <c r="W46" s="189">
        <f t="shared" si="33"/>
        <v>6</v>
      </c>
      <c r="X46" s="189">
        <f t="shared" si="33"/>
        <v>6</v>
      </c>
      <c r="Y46" s="189">
        <f t="shared" si="33"/>
        <v>6</v>
      </c>
      <c r="Z46" s="189">
        <f t="shared" si="33"/>
        <v>6</v>
      </c>
      <c r="AA46" s="189">
        <f t="shared" si="33"/>
        <v>6</v>
      </c>
      <c r="AB46" s="189">
        <f t="shared" si="33"/>
        <v>0</v>
      </c>
      <c r="AC46" s="189">
        <f t="shared" si="33"/>
        <v>7</v>
      </c>
      <c r="AD46" s="189">
        <f t="shared" si="33"/>
        <v>7</v>
      </c>
      <c r="AE46" s="189">
        <f t="shared" si="33"/>
        <v>7</v>
      </c>
      <c r="AF46" s="189">
        <f t="shared" si="33"/>
        <v>7</v>
      </c>
      <c r="AG46" s="189">
        <f t="shared" si="33"/>
        <v>7</v>
      </c>
      <c r="AH46" s="189">
        <f t="shared" si="33"/>
        <v>7</v>
      </c>
      <c r="AI46" s="189">
        <f t="shared" si="33"/>
        <v>7</v>
      </c>
      <c r="AJ46" s="189">
        <f t="shared" si="33"/>
        <v>7</v>
      </c>
      <c r="AK46" s="189">
        <f t="shared" si="33"/>
        <v>7</v>
      </c>
      <c r="AL46" s="189">
        <f t="shared" si="33"/>
        <v>0</v>
      </c>
      <c r="AM46" s="189">
        <f t="shared" si="33"/>
        <v>8</v>
      </c>
      <c r="AN46" s="189">
        <f t="shared" si="33"/>
        <v>0</v>
      </c>
      <c r="AO46" s="189">
        <f t="shared" si="33"/>
        <v>99</v>
      </c>
      <c r="AP46" s="189">
        <f t="shared" si="33"/>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4">IF(A47="*","","COM_PROJ")</f>
        <v>COM_PROJ</v>
      </c>
      <c r="C47" s="124" t="str">
        <f t="shared" ref="C47:C51" si="35">IF($A47="*","","-")</f>
        <v>-</v>
      </c>
      <c r="D47" s="57" t="s">
        <v>134</v>
      </c>
      <c r="E47" s="124" t="str">
        <f t="shared" ref="E47:H51" si="36">IF($A47="*","","-")</f>
        <v>-</v>
      </c>
      <c r="F47" s="124" t="str">
        <f t="shared" si="36"/>
        <v>-</v>
      </c>
      <c r="G47" s="124" t="str">
        <f t="shared" si="36"/>
        <v>-</v>
      </c>
      <c r="H47" s="124" t="str">
        <f t="shared" si="36"/>
        <v>-</v>
      </c>
      <c r="I47" s="125">
        <f t="shared" ref="I47:I51" si="37">IF(A47="*","",0)</f>
        <v>0</v>
      </c>
      <c r="J47" s="186">
        <f>J33</f>
        <v>0.820564128</v>
      </c>
      <c r="K47" s="186" cm="1">
        <f t="array" ref="K47">IF(K$46=-1,L47,IF(K$46=99,J47,IF(K$46=0,INDEX($J33:$R33,0,K$44),(INDEX($J33:$R33,0,K$46+1)-INDEX($J33:$R33,0,K$46))/(INDEX($J$4:$R$4,0,K$46+1)-INDEX($J$4:$R$4,0,K$46))+J47)))</f>
        <v>0.80153725200000003</v>
      </c>
      <c r="L47" s="186" cm="1">
        <f t="array" ref="L47">IF(L$46=-1,M47,IF(L$46=99,K47,IF(L$46=0,INDEX($J33:$R33,0,L$44),(INDEX($J33:$R33,0,L$46+1)-INDEX($J33:$R33,0,L$46))/(INDEX($J$4:$R$4,0,L$46+1)-INDEX($J$4:$R$4,0,L$46))+K47)))</f>
        <v>0.78251037600000006</v>
      </c>
      <c r="M47" s="186" cm="1">
        <f t="array" ref="M47">IF(M$46=-1,N47,IF(M$46=99,L47,IF(M$46=0,INDEX($J33:$R33,0,M$44),(INDEX($J33:$R33,0,M$46+1)-INDEX($J33:$R33,0,M$46))/(INDEX($J$4:$R$4,0,M$46+1)-INDEX($J$4:$R$4,0,M$46))+L47)))</f>
        <v>0.76348350000000009</v>
      </c>
      <c r="N47" s="186" cm="1">
        <f t="array" ref="N47">IF(N$46=-1,O47,IF(N$46=99,M47,IF(N$46=0,INDEX($J33:$R33,0,N$44),(INDEX($J33:$R33,0,N$46+1)-INDEX($J33:$R33,0,N$46))/(INDEX($J$4:$R$4,0,N$46+1)-INDEX($J$4:$R$4,0,N$46))+M47)))</f>
        <v>0.73900575000000002</v>
      </c>
      <c r="O47" s="186" cm="1">
        <f t="array" ref="O47">IF(O$46=-1,P47,IF(O$46=99,N47,IF(O$46=0,INDEX($J33:$R33,0,O$44),(INDEX($J33:$R33,0,O$46+1)-INDEX($J33:$R33,0,O$46))/(INDEX($J$4:$R$4,0,O$46+1)-INDEX($J$4:$R$4,0,O$46))+N47)))</f>
        <v>0.71452800000000005</v>
      </c>
      <c r="P47" s="186" cm="1">
        <f t="array" ref="P47">IF(P$46=-1,Q47,IF(P$46=99,O47,IF(P$46=0,INDEX($J33:$R33,0,P$44),(INDEX($J33:$R33,0,P$46+1)-INDEX($J33:$R33,0,P$46))/(INDEX($J$4:$R$4,0,P$46+1)-INDEX($J$4:$R$4,0,P$46))+O47)))</f>
        <v>0.74035993800000011</v>
      </c>
      <c r="Q47" s="186" cm="1">
        <f t="array" ref="Q47">IF(Q$46=-1,R47,IF(Q$46=99,P47,IF(Q$46=0,INDEX($J33:$R33,0,Q$44),(INDEX($J33:$R33,0,Q$46+1)-INDEX($J33:$R33,0,Q$46))/(INDEX($J$4:$R$4,0,Q$46+1)-INDEX($J$4:$R$4,0,Q$46))+P47)))</f>
        <v>0.76619187600000005</v>
      </c>
      <c r="R47" s="186" cm="1">
        <f t="array" ref="R47">IF(R$46=-1,S47,IF(R$46=99,Q47,IF(R$46=0,INDEX($J33:$R33,0,R$44),(INDEX($J33:$R33,0,R$46+1)-INDEX($J33:$R33,0,R$46))/(INDEX($J$4:$R$4,0,R$46+1)-INDEX($J$4:$R$4,0,R$46))+Q47)))</f>
        <v>0.76619187600000005</v>
      </c>
      <c r="S47" s="186" cm="1">
        <f t="array" ref="S47">IF(S$46=-1,T47,IF(S$46=99,R47,IF(S$46=0,INDEX($J33:$R33,0,S$44),(INDEX($J33:$R33,0,S$46+1)-INDEX($J33:$R33,0,S$46))/(INDEX($J$4:$R$4,0,S$46+1)-INDEX($J$4:$R$4,0,S$46))+R47)))</f>
        <v>0.76619187600000005</v>
      </c>
      <c r="T47" s="186" cm="1">
        <f t="array" ref="T47">IF(T$46=-1,U47,IF(T$46=99,S47,IF(T$46=0,INDEX($J33:$R33,0,T$44),(INDEX($J33:$R33,0,T$46+1)-INDEX($J33:$R33,0,T$46))/(INDEX($J$4:$R$4,0,T$46+1)-INDEX($J$4:$R$4,0,T$46))+S47)))</f>
        <v>0.76619187600000005</v>
      </c>
      <c r="U47" s="186" cm="1">
        <f t="array" ref="U47">IF(U$46=-1,V47,IF(U$46=99,T47,IF(U$46=0,INDEX($J33:$R33,0,U$44),(INDEX($J33:$R33,0,U$46+1)-INDEX($J33:$R33,0,U$46))/(INDEX($J$4:$R$4,0,U$46+1)-INDEX($J$4:$R$4,0,U$46))+T47)))</f>
        <v>0.76619187600000005</v>
      </c>
      <c r="V47" s="186" cm="1">
        <f t="array" ref="V47">IF(V$46=-1,W47,IF(V$46=99,U47,IF(V$46=0,INDEX($J33:$R33,0,V$44),(INDEX($J33:$R33,0,V$46+1)-INDEX($J33:$R33,0,V$46))/(INDEX($J$4:$R$4,0,V$46+1)-INDEX($J$4:$R$4,0,V$46))+U47)))</f>
        <v>0.76619187600000005</v>
      </c>
      <c r="W47" s="186" cm="1">
        <f t="array" ref="W47">IF(W$46=-1,X47,IF(W$46=99,V47,IF(W$46=0,INDEX($J33:$R33,0,W$44),(INDEX($J33:$R33,0,W$46+1)-INDEX($J33:$R33,0,W$46))/(INDEX($J$4:$R$4,0,W$46+1)-INDEX($J$4:$R$4,0,W$46))+V47)))</f>
        <v>0.76619187600000005</v>
      </c>
      <c r="X47" s="186" cm="1">
        <f t="array" ref="X47">IF(X$46=-1,Y47,IF(X$46=99,W47,IF(X$46=0,INDEX($J33:$R33,0,X$44),(INDEX($J33:$R33,0,X$46+1)-INDEX($J33:$R33,0,X$46))/(INDEX($J$4:$R$4,0,X$46+1)-INDEX($J$4:$R$4,0,X$46))+W47)))</f>
        <v>0.76619187600000005</v>
      </c>
      <c r="Y47" s="186" cm="1">
        <f t="array" ref="Y47">IF(Y$46=-1,Z47,IF(Y$46=99,X47,IF(Y$46=0,INDEX($J33:$R33,0,Y$44),(INDEX($J33:$R33,0,Y$46+1)-INDEX($J33:$R33,0,Y$46))/(INDEX($J$4:$R$4,0,Y$46+1)-INDEX($J$4:$R$4,0,Y$46))+X47)))</f>
        <v>0.76619187600000005</v>
      </c>
      <c r="Z47" s="186" cm="1">
        <f t="array" ref="Z47">IF(Z$46=-1,AA47,IF(Z$46=99,Y47,IF(Z$46=0,INDEX($J33:$R33,0,Z$44),(INDEX($J33:$R33,0,Z$46+1)-INDEX($J33:$R33,0,Z$46))/(INDEX($J$4:$R$4,0,Z$46+1)-INDEX($J$4:$R$4,0,Z$46))+Y47)))</f>
        <v>0.76619187600000005</v>
      </c>
      <c r="AA47" s="186" cm="1">
        <f t="array" ref="AA47">IF(AA$46=-1,AB47,IF(AA$46=99,Z47,IF(AA$46=0,INDEX($J33:$R33,0,AA$44),(INDEX($J33:$R33,0,AA$46+1)-INDEX($J33:$R33,0,AA$46))/(INDEX($J$4:$R$4,0,AA$46+1)-INDEX($J$4:$R$4,0,AA$46))+Z47)))</f>
        <v>0.76619187600000005</v>
      </c>
      <c r="AB47" s="186" cm="1">
        <f t="array" ref="AB47">IF(AB$46=-1,AC47,IF(AB$46=99,AA47,IF(AB$46=0,INDEX($J33:$R33,0,AB$44),(INDEX($J33:$R33,0,AB$46+1)-INDEX($J33:$R33,0,AB$46))/(INDEX($J$4:$R$4,0,AB$46+1)-INDEX($J$4:$R$4,0,AB$46))+AA47)))</f>
        <v>0.76619187600000005</v>
      </c>
      <c r="AC47" s="186" cm="1">
        <f t="array" ref="AC47">IF(AC$46=-1,AD47,IF(AC$46=99,AB47,IF(AC$46=0,INDEX($J33:$R33,0,AC$44),(INDEX($J33:$R33,0,AC$46+1)-INDEX($J33:$R33,0,AC$46))/(INDEX($J$4:$R$4,0,AC$46+1)-INDEX($J$4:$R$4,0,AC$46))+AB47)))</f>
        <v>0.76619187600000005</v>
      </c>
      <c r="AD47" s="186" cm="1">
        <f t="array" ref="AD47">IF(AD$46=-1,AE47,IF(AD$46=99,AC47,IF(AD$46=0,INDEX($J33:$R33,0,AD$44),(INDEX($J33:$R33,0,AD$46+1)-INDEX($J33:$R33,0,AD$46))/(INDEX($J$4:$R$4,0,AD$46+1)-INDEX($J$4:$R$4,0,AD$46))+AC47)))</f>
        <v>0.76619187600000005</v>
      </c>
      <c r="AE47" s="186" cm="1">
        <f t="array" ref="AE47">IF(AE$46=-1,AF47,IF(AE$46=99,AD47,IF(AE$46=0,INDEX($J33:$R33,0,AE$44),(INDEX($J33:$R33,0,AE$46+1)-INDEX($J33:$R33,0,AE$46))/(INDEX($J$4:$R$4,0,AE$46+1)-INDEX($J$4:$R$4,0,AE$46))+AD47)))</f>
        <v>0.76619187600000005</v>
      </c>
      <c r="AF47" s="186" cm="1">
        <f t="array" ref="AF47">IF(AF$46=-1,AG47,IF(AF$46=99,AE47,IF(AF$46=0,INDEX($J33:$R33,0,AF$44),(INDEX($J33:$R33,0,AF$46+1)-INDEX($J33:$R33,0,AF$46))/(INDEX($J$4:$R$4,0,AF$46+1)-INDEX($J$4:$R$4,0,AF$46))+AE47)))</f>
        <v>0.76619187600000005</v>
      </c>
      <c r="AG47" s="186" cm="1">
        <f t="array" ref="AG47">IF(AG$46=-1,AH47,IF(AG$46=99,AF47,IF(AG$46=0,INDEX($J33:$R33,0,AG$44),(INDEX($J33:$R33,0,AG$46+1)-INDEX($J33:$R33,0,AG$46))/(INDEX($J$4:$R$4,0,AG$46+1)-INDEX($J$4:$R$4,0,AG$46))+AF47)))</f>
        <v>0.76619187600000005</v>
      </c>
      <c r="AH47" s="186" cm="1">
        <f t="array" ref="AH47">IF(AH$46=-1,AI47,IF(AH$46=99,AG47,IF(AH$46=0,INDEX($J33:$R33,0,AH$44),(INDEX($J33:$R33,0,AH$46+1)-INDEX($J33:$R33,0,AH$46))/(INDEX($J$4:$R$4,0,AH$46+1)-INDEX($J$4:$R$4,0,AH$46))+AG47)))</f>
        <v>0.76619187600000005</v>
      </c>
      <c r="AI47" s="186" cm="1">
        <f t="array" ref="AI47">IF(AI$46=-1,AJ47,IF(AI$46=99,AH47,IF(AI$46=0,INDEX($J33:$R33,0,AI$44),(INDEX($J33:$R33,0,AI$46+1)-INDEX($J33:$R33,0,AI$46))/(INDEX($J$4:$R$4,0,AI$46+1)-INDEX($J$4:$R$4,0,AI$46))+AH47)))</f>
        <v>0.76619187600000005</v>
      </c>
      <c r="AJ47" s="186" cm="1">
        <f t="array" ref="AJ47">IF(AJ$46=-1,AK47,IF(AJ$46=99,AI47,IF(AJ$46=0,INDEX($J33:$R33,0,AJ$44),(INDEX($J33:$R33,0,AJ$46+1)-INDEX($J33:$R33,0,AJ$46))/(INDEX($J$4:$R$4,0,AJ$46+1)-INDEX($J$4:$R$4,0,AJ$46))+AI47)))</f>
        <v>0.76619187600000005</v>
      </c>
      <c r="AK47" s="186" cm="1">
        <f t="array" ref="AK47">IF(AK$46=-1,AL47,IF(AK$46=99,AJ47,IF(AK$46=0,INDEX($J33:$R33,0,AK$44),(INDEX($J33:$R33,0,AK$46+1)-INDEX($J33:$R33,0,AK$46))/(INDEX($J$4:$R$4,0,AK$46+1)-INDEX($J$4:$R$4,0,AK$46))+AJ47)))</f>
        <v>0.76619187600000005</v>
      </c>
      <c r="AL47" s="186" cm="1">
        <f t="array" ref="AL47">IF(AL$46=-1,AM47,IF(AL$46=99,AK47,IF(AL$46=0,INDEX($J33:$R33,0,AL$44),(INDEX($J33:$R33,0,AL$46+1)-INDEX($J33:$R33,0,AL$46))/(INDEX($J$4:$R$4,0,AL$46+1)-INDEX($J$4:$R$4,0,AL$46))+AK47)))</f>
        <v>0.76619187600000005</v>
      </c>
      <c r="AM47" s="215">
        <f>(AL47+AN47)/2</f>
        <v>0.76619187600000005</v>
      </c>
      <c r="AN47" s="186" cm="1">
        <f t="array" ref="AN47">IF(AN$46=-1,AO47,IF(AN$46=99,AM47,IF(AN$46=0,INDEX($J33:$R33,0,AN$44),(INDEX($J33:$R33,0,AN$46+1)-INDEX($J33:$R33,0,AN$46))/(INDEX($J$4:$R$4,0,AN$46+1)-INDEX($J$4:$R$4,0,AN$46))+AM47)))</f>
        <v>0.76619187600000005</v>
      </c>
      <c r="AO47" s="186" cm="1">
        <f t="array" ref="AO47">IF(AO$46=-1,AP47,IF(AO$46=99,AN47,IF(AO$46=0,INDEX($J33:$R33,0,AO$44),(INDEX($J33:$R33,0,AO$46+1)-INDEX($J33:$R33,0,AO$46))/(INDEX($J$4:$R$4,0,AO$46+1)-INDEX($J$4:$R$4,0,AO$46))+AN47)))</f>
        <v>0.76619187600000005</v>
      </c>
      <c r="AP47" s="186" cm="1">
        <f t="array" ref="AP47">IF(AP$46=-1,AR47,IF(AP$46=99,AO47,IF(AP$46=0,INDEX($J33:$R33,0,AP$44),(INDEX($J33:$R33,0,AP$46+1)-INDEX($J33:$R33,0,AP$46))/(INDEX($J$4:$R$4,0,AP$46+1)-INDEX($J$4:$R$4,0,AP$46))+AO47)))</f>
        <v>0.76619187600000005</v>
      </c>
    </row>
    <row r="48" spans="1:78" s="185" customFormat="1">
      <c r="A48" s="40"/>
      <c r="B48" s="123" t="str">
        <f t="shared" si="34"/>
        <v>COM_PROJ</v>
      </c>
      <c r="C48" s="124" t="str">
        <f t="shared" si="35"/>
        <v>-</v>
      </c>
      <c r="D48" s="57" t="str">
        <f>B22</f>
        <v>TAIJET</v>
      </c>
      <c r="E48" s="124" t="str">
        <f t="shared" si="36"/>
        <v>-</v>
      </c>
      <c r="F48" s="124" t="str">
        <f t="shared" si="36"/>
        <v>-</v>
      </c>
      <c r="G48" s="124" t="str">
        <f t="shared" si="36"/>
        <v>-</v>
      </c>
      <c r="H48" s="124" t="str">
        <f t="shared" si="36"/>
        <v>-</v>
      </c>
      <c r="I48" s="125">
        <f t="shared" si="37"/>
        <v>0</v>
      </c>
      <c r="J48" s="186">
        <f>J22</f>
        <v>60.368000000000002</v>
      </c>
      <c r="K48" s="186" cm="1">
        <f t="array" ref="K48">IF(K$46=-1,L48,IF(K$46=99,J48,IF(K$46=0,INDEX($J22:$R22,0,K$44),(INDEX($J22:$R22,0,K$46+1)-INDEX($J22:$R22,0,K$46))/(INDEX($J$4:$R$4,0,K$46+1)-INDEX($J$4:$R$4,0,K$46))+J48)))</f>
        <v>62.148158892930546</v>
      </c>
      <c r="L48" s="186" cm="1">
        <f t="array" ref="L48">IF(L$46=-1,M48,IF(L$46=99,K48,IF(L$46=0,INDEX($J22:$R22,0,L$44),(INDEX($J22:$R22,0,L$46+1)-INDEX($J22:$R22,0,L$46))/(INDEX($J$4:$R$4,0,L$46+1)-INDEX($J$4:$R$4,0,L$46))+K48)))</f>
        <v>63.92831778586109</v>
      </c>
      <c r="M48" s="186" cm="1">
        <f t="array" ref="M48">IF(M$46=-1,N48,IF(M$46=99,L48,IF(M$46=0,INDEX($J22:$R22,0,M$44),(INDEX($J22:$R22,0,M$46+1)-INDEX($J22:$R22,0,M$46))/(INDEX($J$4:$R$4,0,M$46+1)-INDEX($J$4:$R$4,0,M$46))+L48)))</f>
        <v>65.708476678791641</v>
      </c>
      <c r="N48" s="186" cm="1">
        <f t="array" ref="N48">IF(N$46=-1,O48,IF(N$46=99,M48,IF(N$46=0,INDEX($J22:$R22,0,N$44),(INDEX($J22:$R22,0,N$46+1)-INDEX($J22:$R22,0,N$46))/(INDEX($J$4:$R$4,0,N$46+1)-INDEX($J$4:$R$4,0,N$46))+M48)))</f>
        <v>67.323877427011467</v>
      </c>
      <c r="O48" s="186" cm="1">
        <f t="array" ref="O48">IF(O$46=-1,P48,IF(O$46=99,N48,IF(O$46=0,INDEX($J22:$R22,0,O$44),(INDEX($J22:$R22,0,O$46+1)-INDEX($J22:$R22,0,O$46))/(INDEX($J$4:$R$4,0,O$46+1)-INDEX($J$4:$R$4,0,O$46))+N48)))</f>
        <v>68.939278175231294</v>
      </c>
      <c r="P48" s="186" cm="1">
        <f t="array" ref="P48">IF(P$46=-1,Q48,IF(P$46=99,O48,IF(P$46=0,INDEX($J22:$R22,0,P$44),(INDEX($J22:$R22,0,P$46+1)-INDEX($J22:$R22,0,P$46))/(INDEX($J$4:$R$4,0,P$46+1)-INDEX($J$4:$R$4,0,P$46))+O48)))</f>
        <v>69.31496218118528</v>
      </c>
      <c r="Q48" s="186" cm="1">
        <f t="array" ref="Q48">IF(Q$46=-1,R48,IF(Q$46=99,P48,IF(Q$46=0,INDEX($J22:$R22,0,Q$44),(INDEX($J22:$R22,0,Q$46+1)-INDEX($J22:$R22,0,Q$46))/(INDEX($J$4:$R$4,0,Q$46+1)-INDEX($J$4:$R$4,0,Q$46))+P48)))</f>
        <v>69.690646187139279</v>
      </c>
      <c r="R48" s="186" cm="1">
        <f t="array" ref="R48">IF(R$46=-1,S48,IF(R$46=99,Q48,IF(R$46=0,INDEX($J22:$R22,0,R$44),(INDEX($J22:$R22,0,R$46+1)-INDEX($J22:$R22,0,R$46))/(INDEX($J$4:$R$4,0,R$46+1)-INDEX($J$4:$R$4,0,R$46))+Q48)))</f>
        <v>65.724555425124123</v>
      </c>
      <c r="S48" s="186" cm="1">
        <f t="array" ref="S48">IF(S$46=-1,T48,IF(S$46=99,R48,IF(S$46=0,INDEX($J22:$R22,0,S$44),(INDEX($J22:$R22,0,S$46+1)-INDEX($J22:$R22,0,S$46))/(INDEX($J$4:$R$4,0,S$46+1)-INDEX($J$4:$R$4,0,S$46))+R48)))</f>
        <v>68.06783333710716</v>
      </c>
      <c r="T48" s="186" cm="1">
        <f t="array" ref="T48">IF(T$46=-1,U48,IF(T$46=99,S48,IF(T$46=0,INDEX($J22:$R22,0,T$44),(INDEX($J22:$R22,0,T$46+1)-INDEX($J22:$R22,0,T$46))/(INDEX($J$4:$R$4,0,T$46+1)-INDEX($J$4:$R$4,0,T$46))+S48)))</f>
        <v>70.361359755379993</v>
      </c>
      <c r="U48" s="186" cm="1">
        <f t="array" ref="U48">IF(U$46=-1,V48,IF(U$46=99,T48,IF(U$46=0,INDEX($J22:$R22,0,U$44),(INDEX($J22:$R22,0,U$46+1)-INDEX($J22:$R22,0,U$46))/(INDEX($J$4:$R$4,0,U$46+1)-INDEX($J$4:$R$4,0,U$46))+T48)))</f>
        <v>72.654886173652827</v>
      </c>
      <c r="V48" s="186" cm="1">
        <f t="array" ref="V48">IF(V$46=-1,W48,IF(V$46=99,U48,IF(V$46=0,INDEX($J22:$R22,0,V$44),(INDEX($J22:$R22,0,V$46+1)-INDEX($J22:$R22,0,V$46))/(INDEX($J$4:$R$4,0,V$46+1)-INDEX($J$4:$R$4,0,V$46))+U48)))</f>
        <v>74.94841259192566</v>
      </c>
      <c r="W48" s="186" cm="1">
        <f t="array" ref="W48">IF(W$46=-1,X48,IF(W$46=99,V48,IF(W$46=0,INDEX($J22:$R22,0,W$44),(INDEX($J22:$R22,0,W$46+1)-INDEX($J22:$R22,0,W$46))/(INDEX($J$4:$R$4,0,W$46+1)-INDEX($J$4:$R$4,0,W$46))+V48)))</f>
        <v>77.241939010198493</v>
      </c>
      <c r="X48" s="186" cm="1">
        <f t="array" ref="X48">IF(X$46=-1,Y48,IF(X$46=99,W48,IF(X$46=0,INDEX($J22:$R22,0,X$44),(INDEX($J22:$R22,0,X$46+1)-INDEX($J22:$R22,0,X$46))/(INDEX($J$4:$R$4,0,X$46+1)-INDEX($J$4:$R$4,0,X$46))+W48)))</f>
        <v>79.535465428471326</v>
      </c>
      <c r="Y48" s="186" cm="1">
        <f t="array" ref="Y48">IF(Y$46=-1,Z48,IF(Y$46=99,X48,IF(Y$46=0,INDEX($J22:$R22,0,Y$44),(INDEX($J22:$R22,0,Y$46+1)-INDEX($J22:$R22,0,Y$46))/(INDEX($J$4:$R$4,0,Y$46+1)-INDEX($J$4:$R$4,0,Y$46))+X48)))</f>
        <v>81.828991846744159</v>
      </c>
      <c r="Z48" s="186" cm="1">
        <f t="array" ref="Z48">IF(Z$46=-1,AA48,IF(Z$46=99,Y48,IF(Z$46=0,INDEX($J22:$R22,0,Z$44),(INDEX($J22:$R22,0,Z$46+1)-INDEX($J22:$R22,0,Z$46))/(INDEX($J$4:$R$4,0,Z$46+1)-INDEX($J$4:$R$4,0,Z$46))+Y48)))</f>
        <v>84.122518265016993</v>
      </c>
      <c r="AA48" s="186" cm="1">
        <f t="array" ref="AA48">IF(AA$46=-1,AB48,IF(AA$46=99,Z48,IF(AA$46=0,INDEX($J22:$R22,0,AA$44),(INDEX($J22:$R22,0,AA$46+1)-INDEX($J22:$R22,0,AA$46))/(INDEX($J$4:$R$4,0,AA$46+1)-INDEX($J$4:$R$4,0,AA$46))+Z48)))</f>
        <v>86.416044683289826</v>
      </c>
      <c r="AB48" s="186" cm="1">
        <f t="array" ref="AB48">IF(AB$46=-1,AC48,IF(AB$46=99,AA48,IF(AB$46=0,INDEX($J22:$R22,0,AB$44),(INDEX($J22:$R22,0,AB$46+1)-INDEX($J22:$R22,0,AB$46))/(INDEX($J$4:$R$4,0,AB$46+1)-INDEX($J$4:$R$4,0,AB$46))+AA48)))</f>
        <v>88.709571101562702</v>
      </c>
      <c r="AC48" s="186" cm="1">
        <f t="array" ref="AC48">IF(AC$46=-1,AD48,IF(AC$46=99,AB48,IF(AC$46=0,INDEX($J22:$R22,0,AC$44),(INDEX($J22:$R22,0,AC$46+1)-INDEX($J22:$R22,0,AC$46))/(INDEX($J$4:$R$4,0,AC$46+1)-INDEX($J$4:$R$4,0,AC$46))+AB48)))</f>
        <v>91.480199071517376</v>
      </c>
      <c r="AD48" s="186" cm="1">
        <f t="array" ref="AD48">IF(AD$46=-1,AE48,IF(AD$46=99,AC48,IF(AD$46=0,INDEX($J22:$R22,0,AD$44),(INDEX($J22:$R22,0,AD$46+1)-INDEX($J22:$R22,0,AD$46))/(INDEX($J$4:$R$4,0,AD$46+1)-INDEX($J$4:$R$4,0,AD$46))+AC48)))</f>
        <v>94.25082704147205</v>
      </c>
      <c r="AE48" s="186" cm="1">
        <f t="array" ref="AE48">IF(AE$46=-1,AF48,IF(AE$46=99,AD48,IF(AE$46=0,INDEX($J22:$R22,0,AE$44),(INDEX($J22:$R22,0,AE$46+1)-INDEX($J22:$R22,0,AE$46))/(INDEX($J$4:$R$4,0,AE$46+1)-INDEX($J$4:$R$4,0,AE$46))+AD48)))</f>
        <v>97.021455011426724</v>
      </c>
      <c r="AF48" s="186" cm="1">
        <f t="array" ref="AF48">IF(AF$46=-1,AG48,IF(AF$46=99,AE48,IF(AF$46=0,INDEX($J22:$R22,0,AF$44),(INDEX($J22:$R22,0,AF$46+1)-INDEX($J22:$R22,0,AF$46))/(INDEX($J$4:$R$4,0,AF$46+1)-INDEX($J$4:$R$4,0,AF$46))+AE48)))</f>
        <v>99.792082981381398</v>
      </c>
      <c r="AG48" s="186" cm="1">
        <f t="array" ref="AG48">IF(AG$46=-1,AH48,IF(AG$46=99,AF48,IF(AG$46=0,INDEX($J22:$R22,0,AG$44),(INDEX($J22:$R22,0,AG$46+1)-INDEX($J22:$R22,0,AG$46))/(INDEX($J$4:$R$4,0,AG$46+1)-INDEX($J$4:$R$4,0,AG$46))+AF48)))</f>
        <v>102.56271095133607</v>
      </c>
      <c r="AH48" s="186" cm="1">
        <f t="array" ref="AH48">IF(AH$46=-1,AI48,IF(AH$46=99,AG48,IF(AH$46=0,INDEX($J22:$R22,0,AH$44),(INDEX($J22:$R22,0,AH$46+1)-INDEX($J22:$R22,0,AH$46))/(INDEX($J$4:$R$4,0,AH$46+1)-INDEX($J$4:$R$4,0,AH$46))+AG48)))</f>
        <v>105.33333892129075</v>
      </c>
      <c r="AI48" s="186" cm="1">
        <f t="array" ref="AI48">IF(AI$46=-1,AJ48,IF(AI$46=99,AH48,IF(AI$46=0,INDEX($J22:$R22,0,AI$44),(INDEX($J22:$R22,0,AI$46+1)-INDEX($J22:$R22,0,AI$46))/(INDEX($J$4:$R$4,0,AI$46+1)-INDEX($J$4:$R$4,0,AI$46))+AH48)))</f>
        <v>108.10396689124542</v>
      </c>
      <c r="AJ48" s="186" cm="1">
        <f t="array" ref="AJ48">IF(AJ$46=-1,AK48,IF(AJ$46=99,AI48,IF(AJ$46=0,INDEX($J22:$R22,0,AJ$44),(INDEX($J22:$R22,0,AJ$46+1)-INDEX($J22:$R22,0,AJ$46))/(INDEX($J$4:$R$4,0,AJ$46+1)-INDEX($J$4:$R$4,0,AJ$46))+AI48)))</f>
        <v>110.87459486120009</v>
      </c>
      <c r="AK48" s="186" cm="1">
        <f t="array" ref="AK48">IF(AK$46=-1,AL48,IF(AK$46=99,AJ48,IF(AK$46=0,INDEX($J22:$R22,0,AK$44),(INDEX($J22:$R22,0,AK$46+1)-INDEX($J22:$R22,0,AK$46))/(INDEX($J$4:$R$4,0,AK$46+1)-INDEX($J$4:$R$4,0,AK$46))+AJ48)))</f>
        <v>113.64522283115477</v>
      </c>
      <c r="AL48" s="186" cm="1">
        <f t="array" ref="AL48">IF(AL$46=-1,AM48,IF(AL$46=99,AK48,IF(AL$46=0,INDEX($J22:$R22,0,AL$44),(INDEX($J22:$R22,0,AL$46+1)-INDEX($J22:$R22,0,AL$46))/(INDEX($J$4:$R$4,0,AL$46+1)-INDEX($J$4:$R$4,0,AL$46))+AK48)))</f>
        <v>116.41585080110939</v>
      </c>
      <c r="AM48" s="215">
        <f t="shared" ref="AM48:AM51" si="38">(AL48+AN48)/2</f>
        <v>133.23688551669798</v>
      </c>
      <c r="AN48" s="186" cm="1">
        <f t="array" ref="AN48">IF(AN$46=-1,AO48,IF(AN$46=99,AM48,IF(AN$46=0,INDEX($J22:$R22,0,AN$44),(INDEX($J22:$R22,0,AN$46+1)-INDEX($J22:$R22,0,AN$46))/(INDEX($J$4:$R$4,0,AN$46+1)-INDEX($J$4:$R$4,0,AN$46))+AM48)))</f>
        <v>150.05792023228659</v>
      </c>
      <c r="AO48" s="186" cm="1">
        <f t="array" ref="AO48">IF(AO$46=-1,AP48,IF(AO$46=99,AN48,IF(AO$46=0,INDEX($J22:$R22,0,AO$44),(INDEX($J22:$R22,0,AO$46+1)-INDEX($J22:$R22,0,AO$46))/(INDEX($J$4:$R$4,0,AO$46+1)-INDEX($J$4:$R$4,0,AO$46))+AN48)))</f>
        <v>150.05792023228659</v>
      </c>
      <c r="AP48" s="186" cm="1">
        <f t="array" ref="AP48">IF(AP$46=-1,AR48,IF(AP$46=99,AO48,IF(AP$46=0,INDEX($J22:$R22,0,AP$44),(INDEX($J22:$R22,0,AP$46+1)-INDEX($J22:$R22,0,AP$46))/(INDEX($J$4:$R$4,0,AP$46+1)-INDEX($J$4:$R$4,0,AP$46))+AO48)))</f>
        <v>150.05792023228659</v>
      </c>
    </row>
    <row r="49" spans="1:42" s="185" customFormat="1">
      <c r="A49" s="40"/>
      <c r="B49" s="123" t="str">
        <f t="shared" ref="B49:B50" si="39">IF(A49="*","","COM_PROJ")</f>
        <v>COM_PROJ</v>
      </c>
      <c r="C49" s="124" t="str">
        <f t="shared" si="35"/>
        <v>-</v>
      </c>
      <c r="D49" s="57" t="str">
        <f t="shared" ref="D49:D50" si="40">B23</f>
        <v>TADJET</v>
      </c>
      <c r="E49" s="124" t="str">
        <f t="shared" si="36"/>
        <v>-</v>
      </c>
      <c r="F49" s="124" t="str">
        <f t="shared" si="36"/>
        <v>-</v>
      </c>
      <c r="G49" s="124" t="str">
        <f t="shared" si="36"/>
        <v>-</v>
      </c>
      <c r="H49" s="124" t="str">
        <f t="shared" si="36"/>
        <v>-</v>
      </c>
      <c r="I49" s="125">
        <f t="shared" ref="I49:I50" si="41">IF(A49="*","",0)</f>
        <v>0</v>
      </c>
      <c r="J49" s="186">
        <f t="shared" ref="J49:J50" si="42">J23</f>
        <v>20.123000000000001</v>
      </c>
      <c r="K49" s="186" cm="1">
        <f t="array" ref="K49">IF(K$46=-1,L49,IF(K$46=99,J49,IF(K$46=0,INDEX($J23:$R23,0,K$44),(INDEX($J23:$R23,0,K$46+1)-INDEX($J23:$R23,0,K$46))/(INDEX($J$4:$R$4,0,K$46+1)-INDEX($J$4:$R$4,0,K$46))+J49)))</f>
        <v>20.716396127127641</v>
      </c>
      <c r="L49" s="186" cm="1">
        <f t="array" ref="L49">IF(L$46=-1,M49,IF(L$46=99,K49,IF(L$46=0,INDEX($J23:$R23,0,L$44),(INDEX($J23:$R23,0,L$46+1)-INDEX($J23:$R23,0,L$46))/(INDEX($J$4:$R$4,0,L$46+1)-INDEX($J$4:$R$4,0,L$46))+K49)))</f>
        <v>21.309792254255282</v>
      </c>
      <c r="M49" s="186" cm="1">
        <f t="array" ref="M49">IF(M$46=-1,N49,IF(M$46=99,L49,IF(M$46=0,INDEX($J23:$R23,0,M$44),(INDEX($J23:$R23,0,M$46+1)-INDEX($J23:$R23,0,M$46))/(INDEX($J$4:$R$4,0,M$46+1)-INDEX($J$4:$R$4,0,M$46))+L49)))</f>
        <v>21.903188381382925</v>
      </c>
      <c r="N49" s="186" cm="1">
        <f t="array" ref="N49">IF(N$46=-1,O49,IF(N$46=99,M49,IF(N$46=0,INDEX($J23:$R23,0,N$44),(INDEX($J23:$R23,0,N$46+1)-INDEX($J23:$R23,0,N$46))/(INDEX($J$4:$R$4,0,N$46+1)-INDEX($J$4:$R$4,0,N$46))+M49)))</f>
        <v>21.184208220267859</v>
      </c>
      <c r="O49" s="186" cm="1">
        <f t="array" ref="O49">IF(O$46=-1,P49,IF(O$46=99,N49,IF(O$46=0,INDEX($J23:$R23,0,O$44),(INDEX($J23:$R23,0,O$46+1)-INDEX($J23:$R23,0,O$46))/(INDEX($J$4:$R$4,0,O$46+1)-INDEX($J$4:$R$4,0,O$46))+N49)))</f>
        <v>20.465228059152793</v>
      </c>
      <c r="P49" s="186" cm="1">
        <f t="array" ref="P49">IF(P$46=-1,Q49,IF(P$46=99,O49,IF(P$46=0,INDEX($J23:$R23,0,P$44),(INDEX($J23:$R23,0,P$46+1)-INDEX($J23:$R23,0,P$46))/(INDEX($J$4:$R$4,0,P$46+1)-INDEX($J$4:$R$4,0,P$46))+O49)))</f>
        <v>21.847914132476973</v>
      </c>
      <c r="Q49" s="186" cm="1">
        <f t="array" ref="Q49">IF(Q$46=-1,R49,IF(Q$46=99,P49,IF(Q$46=0,INDEX($J23:$R23,0,Q$44),(INDEX($J23:$R23,0,Q$46+1)-INDEX($J23:$R23,0,Q$46))/(INDEX($J$4:$R$4,0,Q$46+1)-INDEX($J$4:$R$4,0,Q$46))+P49)))</f>
        <v>23.230600205801153</v>
      </c>
      <c r="R49" s="186" cm="1">
        <f t="array" ref="R49">IF(R$46=-1,S49,IF(R$46=99,Q49,IF(R$46=0,INDEX($J23:$R23,0,R$44),(INDEX($J23:$R23,0,R$46+1)-INDEX($J23:$R23,0,R$46))/(INDEX($J$4:$R$4,0,R$46+1)-INDEX($J$4:$R$4,0,R$46))+Q49)))</f>
        <v>21.908548052275595</v>
      </c>
      <c r="S49" s="186" cm="1">
        <f t="array" ref="S49">IF(S$46=-1,T49,IF(S$46=99,R49,IF(S$46=0,INDEX($J23:$R23,0,S$44),(INDEX($J23:$R23,0,S$46+1)-INDEX($J23:$R23,0,S$46))/(INDEX($J$4:$R$4,0,S$46+1)-INDEX($J$4:$R$4,0,S$46))+R49)))</f>
        <v>22.689653628455602</v>
      </c>
      <c r="T49" s="186" cm="1">
        <f t="array" ref="T49">IF(T$46=-1,U49,IF(T$46=99,S49,IF(T$46=0,INDEX($J23:$R23,0,T$44),(INDEX($J23:$R23,0,T$46+1)-INDEX($J23:$R23,0,T$46))/(INDEX($J$4:$R$4,0,T$46+1)-INDEX($J$4:$R$4,0,T$46))+S49)))</f>
        <v>23.454175098686591</v>
      </c>
      <c r="U49" s="186" cm="1">
        <f t="array" ref="U49">IF(U$46=-1,V49,IF(U$46=99,T49,IF(U$46=0,INDEX($J23:$R23,0,U$44),(INDEX($J23:$R23,0,U$46+1)-INDEX($J23:$R23,0,U$46))/(INDEX($J$4:$R$4,0,U$46+1)-INDEX($J$4:$R$4,0,U$46))+T49)))</f>
        <v>24.218696568917579</v>
      </c>
      <c r="V49" s="186" cm="1">
        <f t="array" ref="V49">IF(V$46=-1,W49,IF(V$46=99,U49,IF(V$46=0,INDEX($J23:$R23,0,V$44),(INDEX($J23:$R23,0,V$46+1)-INDEX($J23:$R23,0,V$46))/(INDEX($J$4:$R$4,0,V$46+1)-INDEX($J$4:$R$4,0,V$46))+U49)))</f>
        <v>24.983218039148568</v>
      </c>
      <c r="W49" s="186" cm="1">
        <f t="array" ref="W49">IF(W$46=-1,X49,IF(W$46=99,V49,IF(W$46=0,INDEX($J23:$R23,0,W$44),(INDEX($J23:$R23,0,W$46+1)-INDEX($J23:$R23,0,W$46))/(INDEX($J$4:$R$4,0,W$46+1)-INDEX($J$4:$R$4,0,W$46))+V49)))</f>
        <v>25.747739509379556</v>
      </c>
      <c r="X49" s="186" cm="1">
        <f t="array" ref="X49">IF(X$46=-1,Y49,IF(X$46=99,W49,IF(X$46=0,INDEX($J23:$R23,0,X$44),(INDEX($J23:$R23,0,X$46+1)-INDEX($J23:$R23,0,X$46))/(INDEX($J$4:$R$4,0,X$46+1)-INDEX($J$4:$R$4,0,X$46))+W49)))</f>
        <v>26.512260979610545</v>
      </c>
      <c r="Y49" s="186" cm="1">
        <f t="array" ref="Y49">IF(Y$46=-1,Z49,IF(Y$46=99,X49,IF(Y$46=0,INDEX($J23:$R23,0,Y$44),(INDEX($J23:$R23,0,Y$46+1)-INDEX($J23:$R23,0,Y$46))/(INDEX($J$4:$R$4,0,Y$46+1)-INDEX($J$4:$R$4,0,Y$46))+X49)))</f>
        <v>27.276782449841534</v>
      </c>
      <c r="Z49" s="186" cm="1">
        <f t="array" ref="Z49">IF(Z$46=-1,AA49,IF(Z$46=99,Y49,IF(Z$46=0,INDEX($J23:$R23,0,Z$44),(INDEX($J23:$R23,0,Z$46+1)-INDEX($J23:$R23,0,Z$46))/(INDEX($J$4:$R$4,0,Z$46+1)-INDEX($J$4:$R$4,0,Z$46))+Y49)))</f>
        <v>28.041303920072522</v>
      </c>
      <c r="AA49" s="186" cm="1">
        <f t="array" ref="AA49">IF(AA$46=-1,AB49,IF(AA$46=99,Z49,IF(AA$46=0,INDEX($J23:$R23,0,AA$44),(INDEX($J23:$R23,0,AA$46+1)-INDEX($J23:$R23,0,AA$46))/(INDEX($J$4:$R$4,0,AA$46+1)-INDEX($J$4:$R$4,0,AA$46))+Z49)))</f>
        <v>28.805825390303511</v>
      </c>
      <c r="AB49" s="186" cm="1">
        <f t="array" ref="AB49">IF(AB$46=-1,AC49,IF(AB$46=99,AA49,IF(AB$46=0,INDEX($J23:$R23,0,AB$44),(INDEX($J23:$R23,0,AB$46+1)-INDEX($J23:$R23,0,AB$46))/(INDEX($J$4:$R$4,0,AB$46+1)-INDEX($J$4:$R$4,0,AB$46))+AA49)))</f>
        <v>29.570346860534503</v>
      </c>
      <c r="AC49" s="186" cm="1">
        <f t="array" ref="AC49">IF(AC$46=-1,AD49,IF(AC$46=99,AB49,IF(AC$46=0,INDEX($J23:$R23,0,AC$44),(INDEX($J23:$R23,0,AC$46+1)-INDEX($J23:$R23,0,AC$46))/(INDEX($J$4:$R$4,0,AC$46+1)-INDEX($J$4:$R$4,0,AC$46))+AB49)))</f>
        <v>30.493904815732584</v>
      </c>
      <c r="AD49" s="186" cm="1">
        <f t="array" ref="AD49">IF(AD$46=-1,AE49,IF(AD$46=99,AC49,IF(AD$46=0,INDEX($J23:$R23,0,AD$44),(INDEX($J23:$R23,0,AD$46+1)-INDEX($J23:$R23,0,AD$46))/(INDEX($J$4:$R$4,0,AD$46+1)-INDEX($J$4:$R$4,0,AD$46))+AC49)))</f>
        <v>31.417462770930666</v>
      </c>
      <c r="AE49" s="186" cm="1">
        <f t="array" ref="AE49">IF(AE$46=-1,AF49,IF(AE$46=99,AD49,IF(AE$46=0,INDEX($J23:$R23,0,AE$44),(INDEX($J23:$R23,0,AE$46+1)-INDEX($J23:$R23,0,AE$46))/(INDEX($J$4:$R$4,0,AE$46+1)-INDEX($J$4:$R$4,0,AE$46))+AD49)))</f>
        <v>32.341020726128747</v>
      </c>
      <c r="AF49" s="186" cm="1">
        <f t="array" ref="AF49">IF(AF$46=-1,AG49,IF(AF$46=99,AE49,IF(AF$46=0,INDEX($J23:$R23,0,AF$44),(INDEX($J23:$R23,0,AF$46+1)-INDEX($J23:$R23,0,AF$46))/(INDEX($J$4:$R$4,0,AF$46+1)-INDEX($J$4:$R$4,0,AF$46))+AE49)))</f>
        <v>33.264578681326832</v>
      </c>
      <c r="AG49" s="186" cm="1">
        <f t="array" ref="AG49">IF(AG$46=-1,AH49,IF(AG$46=99,AF49,IF(AG$46=0,INDEX($J23:$R23,0,AG$44),(INDEX($J23:$R23,0,AG$46+1)-INDEX($J23:$R23,0,AG$46))/(INDEX($J$4:$R$4,0,AG$46+1)-INDEX($J$4:$R$4,0,AG$46))+AF49)))</f>
        <v>34.188136636524916</v>
      </c>
      <c r="AH49" s="186" cm="1">
        <f t="array" ref="AH49">IF(AH$46=-1,AI49,IF(AH$46=99,AG49,IF(AH$46=0,INDEX($J23:$R23,0,AH$44),(INDEX($J23:$R23,0,AH$46+1)-INDEX($J23:$R23,0,AH$46))/(INDEX($J$4:$R$4,0,AH$46+1)-INDEX($J$4:$R$4,0,AH$46))+AG49)))</f>
        <v>35.111694591723001</v>
      </c>
      <c r="AI49" s="186" cm="1">
        <f t="array" ref="AI49">IF(AI$46=-1,AJ49,IF(AI$46=99,AH49,IF(AI$46=0,INDEX($J23:$R23,0,AI$44),(INDEX($J23:$R23,0,AI$46+1)-INDEX($J23:$R23,0,AI$46))/(INDEX($J$4:$R$4,0,AI$46+1)-INDEX($J$4:$R$4,0,AI$46))+AH49)))</f>
        <v>36.035252546921086</v>
      </c>
      <c r="AJ49" s="186" cm="1">
        <f t="array" ref="AJ49">IF(AJ$46=-1,AK49,IF(AJ$46=99,AI49,IF(AJ$46=0,INDEX($J23:$R23,0,AJ$44),(INDEX($J23:$R23,0,AJ$46+1)-INDEX($J23:$R23,0,AJ$46))/(INDEX($J$4:$R$4,0,AJ$46+1)-INDEX($J$4:$R$4,0,AJ$46))+AI49)))</f>
        <v>36.958810502119171</v>
      </c>
      <c r="AK49" s="186" cm="1">
        <f t="array" ref="AK49">IF(AK$46=-1,AL49,IF(AK$46=99,AJ49,IF(AK$46=0,INDEX($J23:$R23,0,AK$44),(INDEX($J23:$R23,0,AK$46+1)-INDEX($J23:$R23,0,AK$46))/(INDEX($J$4:$R$4,0,AK$46+1)-INDEX($J$4:$R$4,0,AK$46))+AJ49)))</f>
        <v>37.882368457317256</v>
      </c>
      <c r="AL49" s="186" cm="1">
        <f t="array" ref="AL49">IF(AL$46=-1,AM49,IF(AL$46=99,AK49,IF(AL$46=0,INDEX($J23:$R23,0,AL$44),(INDEX($J23:$R23,0,AL$46+1)-INDEX($J23:$R23,0,AL$46))/(INDEX($J$4:$R$4,0,AL$46+1)-INDEX($J$4:$R$4,0,AL$46))+AK49)))</f>
        <v>38.805926412515319</v>
      </c>
      <c r="AM49" s="215">
        <f t="shared" ref="AM49:AM50" si="43">(AL49+AN49)/2</f>
        <v>44.413030864903831</v>
      </c>
      <c r="AN49" s="186" cm="1">
        <f t="array" ref="AN49">IF(AN$46=-1,AO49,IF(AN$46=99,AM49,IF(AN$46=0,INDEX($J23:$R23,0,AN$44),(INDEX($J23:$R23,0,AN$46+1)-INDEX($J23:$R23,0,AN$46))/(INDEX($J$4:$R$4,0,AN$46+1)-INDEX($J$4:$R$4,0,AN$46))+AM49)))</f>
        <v>50.020135317292336</v>
      </c>
      <c r="AO49" s="186" cm="1">
        <f t="array" ref="AO49">IF(AO$46=-1,AP49,IF(AO$46=99,AN49,IF(AO$46=0,INDEX($J23:$R23,0,AO$44),(INDEX($J23:$R23,0,AO$46+1)-INDEX($J23:$R23,0,AO$46))/(INDEX($J$4:$R$4,0,AO$46+1)-INDEX($J$4:$R$4,0,AO$46))+AN49)))</f>
        <v>50.020135317292336</v>
      </c>
      <c r="AP49" s="186" cm="1">
        <f t="array" ref="AP49">IF(AP$46=-1,AR49,IF(AP$46=99,AO49,IF(AP$46=0,INDEX($J23:$R23,0,AP$44),(INDEX($J23:$R23,0,AP$46+1)-INDEX($J23:$R23,0,AP$46))/(INDEX($J$4:$R$4,0,AP$46+1)-INDEX($J$4:$R$4,0,AP$46))+AO49)))</f>
        <v>50.020135317292336</v>
      </c>
    </row>
    <row r="50" spans="1:42" s="185" customFormat="1">
      <c r="A50" s="40"/>
      <c r="B50" s="123" t="str">
        <f t="shared" si="39"/>
        <v>COM_PROJ</v>
      </c>
      <c r="C50" s="124" t="str">
        <f t="shared" si="35"/>
        <v>-</v>
      </c>
      <c r="D50" s="57" t="str">
        <f t="shared" si="40"/>
        <v>TAOAG</v>
      </c>
      <c r="E50" s="124" t="str">
        <f t="shared" si="36"/>
        <v>-</v>
      </c>
      <c r="F50" s="124" t="str">
        <f t="shared" si="36"/>
        <v>-</v>
      </c>
      <c r="G50" s="124" t="str">
        <f t="shared" si="36"/>
        <v>-</v>
      </c>
      <c r="H50" s="124" t="str">
        <f t="shared" si="36"/>
        <v>-</v>
      </c>
      <c r="I50" s="125">
        <f t="shared" si="41"/>
        <v>0</v>
      </c>
      <c r="J50" s="186">
        <f t="shared" si="42"/>
        <v>1.0701311035156249</v>
      </c>
      <c r="K50" s="186" cm="1">
        <f t="array" ref="K50">IF(K$46=-1,L50,IF(K$46=99,J50,IF(K$46=0,INDEX($J24:$R24,0,K$44),(INDEX($J24:$R24,0,K$46+1)-INDEX($J24:$R24,0,K$46))/(INDEX($J$4:$R$4,0,K$46+1)-INDEX($J$4:$R$4,0,K$46))+J50)))</f>
        <v>1.1016876135958813</v>
      </c>
      <c r="L50" s="186" cm="1">
        <f t="array" ref="L50">IF(L$46=-1,M50,IF(L$46=99,K50,IF(L$46=0,INDEX($J24:$R24,0,L$44),(INDEX($J24:$R24,0,L$46+1)-INDEX($J24:$R24,0,L$46))/(INDEX($J$4:$R$4,0,L$46+1)-INDEX($J$4:$R$4,0,L$46))+K50)))</f>
        <v>1.1332441236761377</v>
      </c>
      <c r="M50" s="186" cm="1">
        <f t="array" ref="M50">IF(M$46=-1,N50,IF(M$46=99,L50,IF(M$46=0,INDEX($J24:$R24,0,M$44),(INDEX($J24:$R24,0,M$46+1)-INDEX($J24:$R24,0,M$46))/(INDEX($J$4:$R$4,0,M$46+1)-INDEX($J$4:$R$4,0,M$46))+L50)))</f>
        <v>1.1648006337563943</v>
      </c>
      <c r="N50" s="186" cm="1">
        <f t="array" ref="N50">IF(N$46=-1,O50,IF(N$46=99,M50,IF(N$46=0,INDEX($J24:$R24,0,N$44),(INDEX($J24:$R24,0,N$46+1)-INDEX($J24:$R24,0,N$46))/(INDEX($J$4:$R$4,0,N$46+1)-INDEX($J$4:$R$4,0,N$46))+M50)))</f>
        <v>1.1797169224594737</v>
      </c>
      <c r="O50" s="186" cm="1">
        <f t="array" ref="O50">IF(O$46=-1,P50,IF(O$46=99,N50,IF(O$46=0,INDEX($J24:$R24,0,O$44),(INDEX($J24:$R24,0,O$46+1)-INDEX($J24:$R24,0,O$46))/(INDEX($J$4:$R$4,0,O$46+1)-INDEX($J$4:$R$4,0,O$46))+N50)))</f>
        <v>1.1946332111625533</v>
      </c>
      <c r="P50" s="186" cm="1">
        <f t="array" ref="P50">IF(P$46=-1,Q50,IF(P$46=99,O50,IF(P$46=0,INDEX($J24:$R24,0,P$44),(INDEX($J24:$R24,0,P$46+1)-INDEX($J24:$R24,0,P$46))/(INDEX($J$4:$R$4,0,P$46+1)-INDEX($J$4:$R$4,0,P$46))+O50)))</f>
        <v>1.2150124718428752</v>
      </c>
      <c r="Q50" s="186" cm="1">
        <f t="array" ref="Q50">IF(Q$46=-1,R50,IF(Q$46=99,P50,IF(Q$46=0,INDEX($J24:$R24,0,Q$44),(INDEX($J24:$R24,0,Q$46+1)-INDEX($J24:$R24,0,Q$46))/(INDEX($J$4:$R$4,0,Q$46+1)-INDEX($J$4:$R$4,0,Q$46))+P50)))</f>
        <v>1.2353917325231971</v>
      </c>
      <c r="R50" s="186" cm="1">
        <f t="array" ref="R50">IF(R$46=-1,S50,IF(R$46=99,Q50,IF(R$46=0,INDEX($J24:$R24,0,R$44),(INDEX($J24:$R24,0,R$46+1)-INDEX($J24:$R24,0,R$46))/(INDEX($J$4:$R$4,0,R$46+1)-INDEX($J$4:$R$4,0,R$46))+Q50)))</f>
        <v>1.1650856583812941</v>
      </c>
      <c r="S50" s="186" cm="1">
        <f t="array" ref="S50">IF(S$46=-1,T50,IF(S$46=99,R50,IF(S$46=0,INDEX($J24:$R24,0,S$44),(INDEX($J24:$R24,0,S$46+1)-INDEX($J24:$R24,0,S$46))/(INDEX($J$4:$R$4,0,S$46+1)-INDEX($J$4:$R$4,0,S$46))+R50)))</f>
        <v>1.2066244633407792</v>
      </c>
      <c r="T50" s="186" cm="1">
        <f t="array" ref="T50">IF(T$46=-1,U50,IF(T$46=99,S50,IF(T$46=0,INDEX($J24:$R24,0,T$44),(INDEX($J24:$R24,0,T$46+1)-INDEX($J24:$R24,0,T$46))/(INDEX($J$4:$R$4,0,T$46+1)-INDEX($J$4:$R$4,0,T$46))+S50)))</f>
        <v>1.2472813338173323</v>
      </c>
      <c r="U50" s="186" cm="1">
        <f t="array" ref="U50">IF(U$46=-1,V50,IF(U$46=99,T50,IF(U$46=0,INDEX($J24:$R24,0,U$44),(INDEX($J24:$R24,0,U$46+1)-INDEX($J24:$R24,0,U$46))/(INDEX($J$4:$R$4,0,U$46+1)-INDEX($J$4:$R$4,0,U$46))+T50)))</f>
        <v>1.2879382042938854</v>
      </c>
      <c r="V50" s="186" cm="1">
        <f t="array" ref="V50">IF(V$46=-1,W50,IF(V$46=99,U50,IF(V$46=0,INDEX($J24:$R24,0,V$44),(INDEX($J24:$R24,0,V$46+1)-INDEX($J24:$R24,0,V$46))/(INDEX($J$4:$R$4,0,V$46+1)-INDEX($J$4:$R$4,0,V$46))+U50)))</f>
        <v>1.3285950747704385</v>
      </c>
      <c r="W50" s="186" cm="1">
        <f t="array" ref="W50">IF(W$46=-1,X50,IF(W$46=99,V50,IF(W$46=0,INDEX($J24:$R24,0,W$44),(INDEX($J24:$R24,0,W$46+1)-INDEX($J24:$R24,0,W$46))/(INDEX($J$4:$R$4,0,W$46+1)-INDEX($J$4:$R$4,0,W$46))+V50)))</f>
        <v>1.3692519452469916</v>
      </c>
      <c r="X50" s="186" cm="1">
        <f t="array" ref="X50">IF(X$46=-1,Y50,IF(X$46=99,W50,IF(X$46=0,INDEX($J24:$R24,0,X$44),(INDEX($J24:$R24,0,X$46+1)-INDEX($J24:$R24,0,X$46))/(INDEX($J$4:$R$4,0,X$46+1)-INDEX($J$4:$R$4,0,X$46))+W50)))</f>
        <v>1.4099088157235447</v>
      </c>
      <c r="Y50" s="186" cm="1">
        <f t="array" ref="Y50">IF(Y$46=-1,Z50,IF(Y$46=99,X50,IF(Y$46=0,INDEX($J24:$R24,0,Y$44),(INDEX($J24:$R24,0,Y$46+1)-INDEX($J24:$R24,0,Y$46))/(INDEX($J$4:$R$4,0,Y$46+1)-INDEX($J$4:$R$4,0,Y$46))+X50)))</f>
        <v>1.4505656862000977</v>
      </c>
      <c r="Z50" s="186" cm="1">
        <f t="array" ref="Z50">IF(Z$46=-1,AA50,IF(Z$46=99,Y50,IF(Z$46=0,INDEX($J24:$R24,0,Z$44),(INDEX($J24:$R24,0,Z$46+1)-INDEX($J24:$R24,0,Z$46))/(INDEX($J$4:$R$4,0,Z$46+1)-INDEX($J$4:$R$4,0,Z$46))+Y50)))</f>
        <v>1.4912225566766508</v>
      </c>
      <c r="AA50" s="186" cm="1">
        <f t="array" ref="AA50">IF(AA$46=-1,AB50,IF(AA$46=99,Z50,IF(AA$46=0,INDEX($J24:$R24,0,AA$44),(INDEX($J24:$R24,0,AA$46+1)-INDEX($J24:$R24,0,AA$46))/(INDEX($J$4:$R$4,0,AA$46+1)-INDEX($J$4:$R$4,0,AA$46))+Z50)))</f>
        <v>1.5318794271532039</v>
      </c>
      <c r="AB50" s="186" cm="1">
        <f t="array" ref="AB50">IF(AB$46=-1,AC50,IF(AB$46=99,AA50,IF(AB$46=0,INDEX($J24:$R24,0,AB$44),(INDEX($J24:$R24,0,AB$46+1)-INDEX($J24:$R24,0,AB$46))/(INDEX($J$4:$R$4,0,AB$46+1)-INDEX($J$4:$R$4,0,AB$46))+AA50)))</f>
        <v>1.5725362976297563</v>
      </c>
      <c r="AC50" s="186" cm="1">
        <f t="array" ref="AC50">IF(AC$46=-1,AD50,IF(AC$46=99,AB50,IF(AC$46=0,INDEX($J24:$R24,0,AC$44),(INDEX($J24:$R24,0,AC$46+1)-INDEX($J24:$R24,0,AC$46))/(INDEX($J$4:$R$4,0,AC$46+1)-INDEX($J$4:$R$4,0,AC$46))+AB50)))</f>
        <v>1.6216506490563209</v>
      </c>
      <c r="AD50" s="186" cm="1">
        <f t="array" ref="AD50">IF(AD$46=-1,AE50,IF(AD$46=99,AC50,IF(AD$46=0,INDEX($J24:$R24,0,AD$44),(INDEX($J24:$R24,0,AD$46+1)-INDEX($J24:$R24,0,AD$46))/(INDEX($J$4:$R$4,0,AD$46+1)-INDEX($J$4:$R$4,0,AD$46))+AC50)))</f>
        <v>1.6707650004828856</v>
      </c>
      <c r="AE50" s="186" cm="1">
        <f t="array" ref="AE50">IF(AE$46=-1,AF50,IF(AE$46=99,AD50,IF(AE$46=0,INDEX($J24:$R24,0,AE$44),(INDEX($J24:$R24,0,AE$46+1)-INDEX($J24:$R24,0,AE$46))/(INDEX($J$4:$R$4,0,AE$46+1)-INDEX($J$4:$R$4,0,AE$46))+AD50)))</f>
        <v>1.7198793519094502</v>
      </c>
      <c r="AF50" s="186" cm="1">
        <f t="array" ref="AF50">IF(AF$46=-1,AG50,IF(AF$46=99,AE50,IF(AF$46=0,INDEX($J24:$R24,0,AF$44),(INDEX($J24:$R24,0,AF$46+1)-INDEX($J24:$R24,0,AF$46))/(INDEX($J$4:$R$4,0,AF$46+1)-INDEX($J$4:$R$4,0,AF$46))+AE50)))</f>
        <v>1.7689937033360148</v>
      </c>
      <c r="AG50" s="186" cm="1">
        <f t="array" ref="AG50">IF(AG$46=-1,AH50,IF(AG$46=99,AF50,IF(AG$46=0,INDEX($J24:$R24,0,AG$44),(INDEX($J24:$R24,0,AG$46+1)-INDEX($J24:$R24,0,AG$46))/(INDEX($J$4:$R$4,0,AG$46+1)-INDEX($J$4:$R$4,0,AG$46))+AF50)))</f>
        <v>1.8181080547625794</v>
      </c>
      <c r="AH50" s="186" cm="1">
        <f t="array" ref="AH50">IF(AH$46=-1,AI50,IF(AH$46=99,AG50,IF(AH$46=0,INDEX($J24:$R24,0,AH$44),(INDEX($J24:$R24,0,AH$46+1)-INDEX($J24:$R24,0,AH$46))/(INDEX($J$4:$R$4,0,AH$46+1)-INDEX($J$4:$R$4,0,AH$46))+AG50)))</f>
        <v>1.867222406189144</v>
      </c>
      <c r="AI50" s="186" cm="1">
        <f t="array" ref="AI50">IF(AI$46=-1,AJ50,IF(AI$46=99,AH50,IF(AI$46=0,INDEX($J24:$R24,0,AI$44),(INDEX($J24:$R24,0,AI$46+1)-INDEX($J24:$R24,0,AI$46))/(INDEX($J$4:$R$4,0,AI$46+1)-INDEX($J$4:$R$4,0,AI$46))+AH50)))</f>
        <v>1.9163367576157087</v>
      </c>
      <c r="AJ50" s="186" cm="1">
        <f t="array" ref="AJ50">IF(AJ$46=-1,AK50,IF(AJ$46=99,AI50,IF(AJ$46=0,INDEX($J24:$R24,0,AJ$44),(INDEX($J24:$R24,0,AJ$46+1)-INDEX($J24:$R24,0,AJ$46))/(INDEX($J$4:$R$4,0,AJ$46+1)-INDEX($J$4:$R$4,0,AJ$46))+AI50)))</f>
        <v>1.9654511090422733</v>
      </c>
      <c r="AK50" s="186" cm="1">
        <f t="array" ref="AK50">IF(AK$46=-1,AL50,IF(AK$46=99,AJ50,IF(AK$46=0,INDEX($J24:$R24,0,AK$44),(INDEX($J24:$R24,0,AK$46+1)-INDEX($J24:$R24,0,AK$46))/(INDEX($J$4:$R$4,0,AK$46+1)-INDEX($J$4:$R$4,0,AK$46))+AJ50)))</f>
        <v>2.0145654604688379</v>
      </c>
      <c r="AL50" s="186" cm="1">
        <f t="array" ref="AL50">IF(AL$46=-1,AM50,IF(AL$46=99,AK50,IF(AL$46=0,INDEX($J24:$R24,0,AL$44),(INDEX($J24:$R24,0,AL$46+1)-INDEX($J24:$R24,0,AL$46))/(INDEX($J$4:$R$4,0,AL$46+1)-INDEX($J$4:$R$4,0,AL$46))+AK50)))</f>
        <v>2.0636798118954016</v>
      </c>
      <c r="AM50" s="215">
        <f t="shared" si="43"/>
        <v>2.3618628300915896</v>
      </c>
      <c r="AN50" s="186" cm="1">
        <f t="array" ref="AN50">IF(AN$46=-1,AO50,IF(AN$46=99,AM50,IF(AN$46=0,INDEX($J24:$R24,0,AN$44),(INDEX($J24:$R24,0,AN$46+1)-INDEX($J24:$R24,0,AN$46))/(INDEX($J$4:$R$4,0,AN$46+1)-INDEX($J$4:$R$4,0,AN$46))+AM50)))</f>
        <v>2.6600458482877776</v>
      </c>
      <c r="AO50" s="186" cm="1">
        <f t="array" ref="AO50">IF(AO$46=-1,AP50,IF(AO$46=99,AN50,IF(AO$46=0,INDEX($J24:$R24,0,AO$44),(INDEX($J24:$R24,0,AO$46+1)-INDEX($J24:$R24,0,AO$46))/(INDEX($J$4:$R$4,0,AO$46+1)-INDEX($J$4:$R$4,0,AO$46))+AN50)))</f>
        <v>2.6600458482877776</v>
      </c>
      <c r="AP50" s="186" cm="1">
        <f t="array" ref="AP50">IF(AP$46=-1,AR50,IF(AP$46=99,AO50,IF(AP$46=0,INDEX($J24:$R24,0,AP$44),(INDEX($J24:$R24,0,AP$46+1)-INDEX($J24:$R24,0,AP$46))/(INDEX($J$4:$R$4,0,AP$46+1)-INDEX($J$4:$R$4,0,AP$46))+AO50)))</f>
        <v>2.6600458482877776</v>
      </c>
    </row>
    <row r="51" spans="1:42" s="185" customFormat="1">
      <c r="A51" s="40"/>
      <c r="B51" s="123" t="str">
        <f t="shared" si="34"/>
        <v>COM_PROJ</v>
      </c>
      <c r="C51" s="124" t="str">
        <f t="shared" si="35"/>
        <v>-</v>
      </c>
      <c r="D51" s="57" t="s">
        <v>158</v>
      </c>
      <c r="E51" s="124" t="str">
        <f t="shared" si="36"/>
        <v>-</v>
      </c>
      <c r="F51" s="124" t="str">
        <f t="shared" si="36"/>
        <v>-</v>
      </c>
      <c r="G51" s="124" t="str">
        <f t="shared" si="36"/>
        <v>-</v>
      </c>
      <c r="H51" s="124" t="str">
        <f t="shared" si="36"/>
        <v>-</v>
      </c>
      <c r="I51" s="125">
        <f t="shared" si="37"/>
        <v>0</v>
      </c>
      <c r="J51" s="186">
        <f>J36</f>
        <v>4.5090000000000003</v>
      </c>
      <c r="K51" s="186" cm="1">
        <f t="array" ref="K51">IF(K$46=-1,L51,IF(K$46=99,J51,IF(K$46=0,INDEX($J36:$R36,0,K$44),(INDEX($J36:$R36,0,K$46+1)-INDEX($J36:$R36,0,K$46))/(INDEX($J$4:$R$4,0,K$46+1)-INDEX($J$4:$R$4,0,K$46))+J51)))</f>
        <v>4.492908655130547</v>
      </c>
      <c r="L51" s="186" cm="1">
        <f t="array" ref="L51">IF(L$46=-1,M51,IF(L$46=99,K51,IF(L$46=0,INDEX($J36:$R36,0,L$44),(INDEX($J36:$R36,0,L$46+1)-INDEX($J36:$R36,0,L$46))/(INDEX($J$4:$R$4,0,L$46+1)-INDEX($J$4:$R$4,0,L$46))+K51)))</f>
        <v>4.4768173102610938</v>
      </c>
      <c r="M51" s="186" cm="1">
        <f t="array" ref="M51">IF(M$46=-1,N51,IF(M$46=99,L51,IF(M$46=0,INDEX($J36:$R36,0,M$44),(INDEX($J36:$R36,0,M$46+1)-INDEX($J36:$R36,0,M$46))/(INDEX($J$4:$R$4,0,M$46+1)-INDEX($J$4:$R$4,0,M$46))+L51)))</f>
        <v>4.4607259653916396</v>
      </c>
      <c r="N51" s="186" cm="1">
        <f t="array" ref="N51">IF(N$46=-1,O51,IF(N$46=99,M51,IF(N$46=0,INDEX($J36:$R36,0,N$44),(INDEX($J36:$R36,0,N$46+1)-INDEX($J36:$R36,0,N$46))/(INDEX($J$4:$R$4,0,N$46+1)-INDEX($J$4:$R$4,0,N$46))+M51)))</f>
        <v>4.4846699876958205</v>
      </c>
      <c r="O51" s="186" cm="1">
        <f t="array" ref="O51">IF(O$46=-1,P51,IF(O$46=99,N51,IF(O$46=0,INDEX($J36:$R36,0,O$44),(INDEX($J36:$R36,0,O$46+1)-INDEX($J36:$R36,0,O$46))/(INDEX($J$4:$R$4,0,O$46+1)-INDEX($J$4:$R$4,0,O$46))+N51)))</f>
        <v>4.5086140100000014</v>
      </c>
      <c r="P51" s="186" cm="1">
        <f t="array" ref="P51">IF(P$46=-1,Q51,IF(P$46=99,O51,IF(P$46=0,INDEX($J36:$R36,0,P$44),(INDEX($J36:$R36,0,P$46+1)-INDEX($J36:$R36,0,P$46))/(INDEX($J$4:$R$4,0,P$46+1)-INDEX($J$4:$R$4,0,P$46))+O51)))</f>
        <v>4.4091991120569594</v>
      </c>
      <c r="Q51" s="186" cm="1">
        <f t="array" ref="Q51">IF(Q$46=-1,R51,IF(Q$46=99,P51,IF(Q$46=0,INDEX($J36:$R36,0,Q$44),(INDEX($J36:$R36,0,Q$46+1)-INDEX($J36:$R36,0,Q$46))/(INDEX($J$4:$R$4,0,Q$46+1)-INDEX($J$4:$R$4,0,Q$46))+P51)))</f>
        <v>4.3097842141139173</v>
      </c>
      <c r="R51" s="186" cm="1">
        <f t="array" ref="R51">IF(R$46=-1,S51,IF(R$46=99,Q51,IF(R$46=0,INDEX($J36:$R36,0,R$44),(INDEX($J36:$R36,0,R$46+1)-INDEX($J36:$R36,0,R$46))/(INDEX($J$4:$R$4,0,R$46+1)-INDEX($J$4:$R$4,0,R$46))+Q51)))</f>
        <v>3.8768197170278187</v>
      </c>
      <c r="S51" s="186" cm="1">
        <f t="array" ref="S51">IF(S$46=-1,T51,IF(S$46=99,R51,IF(S$46=0,INDEX($J36:$R36,0,S$44),(INDEX($J36:$R36,0,S$46+1)-INDEX($J36:$R36,0,S$46))/(INDEX($J$4:$R$4,0,S$46+1)-INDEX($J$4:$R$4,0,S$46))+R51)))</f>
        <v>3.8892139401833017</v>
      </c>
      <c r="T51" s="186" cm="1">
        <f t="array" ref="T51">IF(T$46=-1,U51,IF(T$46=99,S51,IF(T$46=0,INDEX($J36:$R36,0,T$44),(INDEX($J36:$R36,0,T$46+1)-INDEX($J36:$R36,0,T$46))/(INDEX($J$4:$R$4,0,T$46+1)-INDEX($J$4:$R$4,0,T$46))+S51)))</f>
        <v>4.0483312145171304</v>
      </c>
      <c r="U51" s="186" cm="1">
        <f t="array" ref="U51">IF(U$46=-1,V51,IF(U$46=99,T51,IF(U$46=0,INDEX($J36:$R36,0,U$44),(INDEX($J36:$R36,0,U$46+1)-INDEX($J36:$R36,0,U$46))/(INDEX($J$4:$R$4,0,U$46+1)-INDEX($J$4:$R$4,0,U$46))+T51)))</f>
        <v>4.2074484888509591</v>
      </c>
      <c r="V51" s="186" cm="1">
        <f t="array" ref="V51">IF(V$46=-1,W51,IF(V$46=99,U51,IF(V$46=0,INDEX($J36:$R36,0,V$44),(INDEX($J36:$R36,0,V$46+1)-INDEX($J36:$R36,0,V$46))/(INDEX($J$4:$R$4,0,V$46+1)-INDEX($J$4:$R$4,0,V$46))+U51)))</f>
        <v>4.3665657631847878</v>
      </c>
      <c r="W51" s="186" cm="1">
        <f t="array" ref="W51">IF(W$46=-1,X51,IF(W$46=99,V51,IF(W$46=0,INDEX($J36:$R36,0,W$44),(INDEX($J36:$R36,0,W$46+1)-INDEX($J36:$R36,0,W$46))/(INDEX($J$4:$R$4,0,W$46+1)-INDEX($J$4:$R$4,0,W$46))+V51)))</f>
        <v>4.5256830375186166</v>
      </c>
      <c r="X51" s="186" cm="1">
        <f t="array" ref="X51">IF(X$46=-1,Y51,IF(X$46=99,W51,IF(X$46=0,INDEX($J36:$R36,0,X$44),(INDEX($J36:$R36,0,X$46+1)-INDEX($J36:$R36,0,X$46))/(INDEX($J$4:$R$4,0,X$46+1)-INDEX($J$4:$R$4,0,X$46))+W51)))</f>
        <v>4.6848003118524453</v>
      </c>
      <c r="Y51" s="186" cm="1">
        <f t="array" ref="Y51">IF(Y$46=-1,Z51,IF(Y$46=99,X51,IF(Y$46=0,INDEX($J36:$R36,0,Y$44),(INDEX($J36:$R36,0,Y$46+1)-INDEX($J36:$R36,0,Y$46))/(INDEX($J$4:$R$4,0,Y$46+1)-INDEX($J$4:$R$4,0,Y$46))+X51)))</f>
        <v>4.843917586186274</v>
      </c>
      <c r="Z51" s="186" cm="1">
        <f t="array" ref="Z51">IF(Z$46=-1,AA51,IF(Z$46=99,Y51,IF(Z$46=0,INDEX($J36:$R36,0,Z$44),(INDEX($J36:$R36,0,Z$46+1)-INDEX($J36:$R36,0,Z$46))/(INDEX($J$4:$R$4,0,Z$46+1)-INDEX($J$4:$R$4,0,Z$46))+Y51)))</f>
        <v>5.0030348605201027</v>
      </c>
      <c r="AA51" s="186" cm="1">
        <f t="array" ref="AA51">IF(AA$46=-1,AB51,IF(AA$46=99,Z51,IF(AA$46=0,INDEX($J36:$R36,0,AA$44),(INDEX($J36:$R36,0,AA$46+1)-INDEX($J36:$R36,0,AA$46))/(INDEX($J$4:$R$4,0,AA$46+1)-INDEX($J$4:$R$4,0,AA$46))+Z51)))</f>
        <v>5.1621521348539314</v>
      </c>
      <c r="AB51" s="186" cm="1">
        <f t="array" ref="AB51">IF(AB$46=-1,AC51,IF(AB$46=99,AA51,IF(AB$46=0,INDEX($J36:$R36,0,AB$44),(INDEX($J36:$R36,0,AB$46+1)-INDEX($J36:$R36,0,AB$46))/(INDEX($J$4:$R$4,0,AB$46+1)-INDEX($J$4:$R$4,0,AB$46))+AA51)))</f>
        <v>5.3212694091877584</v>
      </c>
      <c r="AC51" s="186" cm="1">
        <f t="array" ref="AC51">IF(AC$46=-1,AD51,IF(AC$46=99,AB51,IF(AC$46=0,INDEX($J36:$R36,0,AC$44),(INDEX($J36:$R36,0,AC$46+1)-INDEX($J36:$R36,0,AC$46))/(INDEX($J$4:$R$4,0,AC$46+1)-INDEX($J$4:$R$4,0,AC$46))+AB51)))</f>
        <v>5.6362869475852877</v>
      </c>
      <c r="AD51" s="186" cm="1">
        <f t="array" ref="AD51">IF(AD$46=-1,AE51,IF(AD$46=99,AC51,IF(AD$46=0,INDEX($J36:$R36,0,AD$44),(INDEX($J36:$R36,0,AD$46+1)-INDEX($J36:$R36,0,AD$46))/(INDEX($J$4:$R$4,0,AD$46+1)-INDEX($J$4:$R$4,0,AD$46))+AC51)))</f>
        <v>5.951304485982817</v>
      </c>
      <c r="AE51" s="186" cm="1">
        <f t="array" ref="AE51">IF(AE$46=-1,AF51,IF(AE$46=99,AD51,IF(AE$46=0,INDEX($J36:$R36,0,AE$44),(INDEX($J36:$R36,0,AE$46+1)-INDEX($J36:$R36,0,AE$46))/(INDEX($J$4:$R$4,0,AE$46+1)-INDEX($J$4:$R$4,0,AE$46))+AD51)))</f>
        <v>6.2663220243803464</v>
      </c>
      <c r="AF51" s="186" cm="1">
        <f t="array" ref="AF51">IF(AF$46=-1,AG51,IF(AF$46=99,AE51,IF(AF$46=0,INDEX($J36:$R36,0,AF$44),(INDEX($J36:$R36,0,AF$46+1)-INDEX($J36:$R36,0,AF$46))/(INDEX($J$4:$R$4,0,AF$46+1)-INDEX($J$4:$R$4,0,AF$46))+AE51)))</f>
        <v>6.5813395627778757</v>
      </c>
      <c r="AG51" s="186" cm="1">
        <f t="array" ref="AG51">IF(AG$46=-1,AH51,IF(AG$46=99,AF51,IF(AG$46=0,INDEX($J36:$R36,0,AG$44),(INDEX($J36:$R36,0,AG$46+1)-INDEX($J36:$R36,0,AG$46))/(INDEX($J$4:$R$4,0,AG$46+1)-INDEX($J$4:$R$4,0,AG$46))+AF51)))</f>
        <v>6.896357101175405</v>
      </c>
      <c r="AH51" s="186" cm="1">
        <f t="array" ref="AH51">IF(AH$46=-1,AI51,IF(AH$46=99,AG51,IF(AH$46=0,INDEX($J36:$R36,0,AH$44),(INDEX($J36:$R36,0,AH$46+1)-INDEX($J36:$R36,0,AH$46))/(INDEX($J$4:$R$4,0,AH$46+1)-INDEX($J$4:$R$4,0,AH$46))+AG51)))</f>
        <v>7.2113746395729343</v>
      </c>
      <c r="AI51" s="186" cm="1">
        <f t="array" ref="AI51">IF(AI$46=-1,AJ51,IF(AI$46=99,AH51,IF(AI$46=0,INDEX($J36:$R36,0,AI$44),(INDEX($J36:$R36,0,AI$46+1)-INDEX($J36:$R36,0,AI$46))/(INDEX($J$4:$R$4,0,AI$46+1)-INDEX($J$4:$R$4,0,AI$46))+AH51)))</f>
        <v>7.5263921779704637</v>
      </c>
      <c r="AJ51" s="186" cm="1">
        <f t="array" ref="AJ51">IF(AJ$46=-1,AK51,IF(AJ$46=99,AI51,IF(AJ$46=0,INDEX($J36:$R36,0,AJ$44),(INDEX($J36:$R36,0,AJ$46+1)-INDEX($J36:$R36,0,AJ$46))/(INDEX($J$4:$R$4,0,AJ$46+1)-INDEX($J$4:$R$4,0,AJ$46))+AI51)))</f>
        <v>7.841409716367993</v>
      </c>
      <c r="AK51" s="186" cm="1">
        <f t="array" ref="AK51">IF(AK$46=-1,AL51,IF(AK$46=99,AJ51,IF(AK$46=0,INDEX($J36:$R36,0,AK$44),(INDEX($J36:$R36,0,AK$46+1)-INDEX($J36:$R36,0,AK$46))/(INDEX($J$4:$R$4,0,AK$46+1)-INDEX($J$4:$R$4,0,AK$46))+AJ51)))</f>
        <v>8.1564272547655214</v>
      </c>
      <c r="AL51" s="186" cm="1">
        <f t="array" ref="AL51">IF(AL$46=-1,AM51,IF(AL$46=99,AK51,IF(AL$46=0,INDEX($J36:$R36,0,AL$44),(INDEX($J36:$R36,0,AL$46+1)-INDEX($J36:$R36,0,AL$46))/(INDEX($J$4:$R$4,0,AL$46+1)-INDEX($J$4:$R$4,0,AL$46))+AK51)))</f>
        <v>8.4714447931630499</v>
      </c>
      <c r="AM51" s="215">
        <f t="shared" si="38"/>
        <v>11.292605971619391</v>
      </c>
      <c r="AN51" s="186" cm="1">
        <f t="array" ref="AN51">IF(AN$46=-1,AO51,IF(AN$46=99,AM51,IF(AN$46=0,INDEX($J36:$R36,0,AN$44),(INDEX($J36:$R36,0,AN$46+1)-INDEX($J36:$R36,0,AN$46))/(INDEX($J$4:$R$4,0,AN$46+1)-INDEX($J$4:$R$4,0,AN$46))+AM51)))</f>
        <v>14.113767150075734</v>
      </c>
      <c r="AO51" s="186" cm="1">
        <f t="array" ref="AO51">IF(AO$46=-1,AP51,IF(AO$46=99,AN51,IF(AO$46=0,INDEX($J36:$R36,0,AO$44),(INDEX($J36:$R36,0,AO$46+1)-INDEX($J36:$R36,0,AO$46))/(INDEX($J$4:$R$4,0,AO$46+1)-INDEX($J$4:$R$4,0,AO$46))+AN51)))</f>
        <v>14.113767150075734</v>
      </c>
      <c r="AP51" s="186" cm="1">
        <f t="array" ref="AP51">IF(AP$46=-1,AR51,IF(AP$46=99,AO51,IF(AP$46=0,INDEX($J36:$R36,0,AP$44),(INDEX($J36:$R36,0,AP$46+1)-INDEX($J36:$R36,0,AP$46))/(INDEX($J$4:$R$4,0,AP$46+1)-INDEX($J$4:$R$4,0,AP$46))+AO51)))</f>
        <v>14.113767150075734</v>
      </c>
    </row>
  </sheetData>
  <mergeCells count="1">
    <mergeCell ref="B2:C2"/>
  </mergeCells>
  <phoneticPr fontId="167" type="noConversion"/>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2020-09-25T09:10:16Z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