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BC72EDD0-4B40-4953-A909-01D7FDA2F327}" xr6:coauthVersionLast="47" xr6:coauthVersionMax="47" xr10:uidLastSave="{00000000-0000-0000-0000-000000000000}"/>
  <bookViews>
    <workbookView xWindow="15" yWindow="15" windowWidth="28770" windowHeight="15570" tabRatio="796" activeTab="17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77" l="1"/>
  <c r="AR25" i="77"/>
  <c r="AQ25" i="77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Y15" i="74"/>
  <c r="AA15" i="74"/>
  <c r="V15" i="74"/>
  <c r="Y14" i="74"/>
  <c r="AA14" i="74"/>
  <c r="V14" i="74"/>
  <c r="AA13" i="74"/>
  <c r="Y13" i="74"/>
  <c r="Z13" i="74" s="1"/>
  <c r="Y9" i="74"/>
  <c r="AA9" i="74"/>
  <c r="V9" i="74"/>
  <c r="AR24" i="77" l="1"/>
  <c r="AS24" i="77"/>
  <c r="AQ24" i="77"/>
  <c r="AR23" i="77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Q26" i="77" l="1"/>
  <c r="AS26" i="77"/>
  <c r="AU26" i="77" s="1"/>
  <c r="AU25" i="77"/>
  <c r="AR26" i="77"/>
  <c r="B15" i="74" l="1"/>
  <c r="D15" i="74"/>
  <c r="E15" i="74"/>
  <c r="C15" i="31"/>
  <c r="C15" i="74" s="1"/>
  <c r="B15" i="31"/>
  <c r="C16" i="29"/>
  <c r="B16" i="29"/>
  <c r="D14" i="74"/>
  <c r="C14" i="31"/>
  <c r="C14" i="74" s="1"/>
  <c r="B14" i="31"/>
  <c r="B14" i="74" s="1"/>
  <c r="C15" i="29"/>
  <c r="B15" i="29"/>
  <c r="E14" i="74" s="1"/>
  <c r="D13" i="74" l="1"/>
  <c r="C13" i="31"/>
  <c r="C13" i="74" s="1"/>
  <c r="B13" i="31"/>
  <c r="B13" i="74" s="1"/>
  <c r="C14" i="29"/>
  <c r="B14" i="29"/>
  <c r="E13" i="74" s="1"/>
  <c r="X41" i="77" l="1"/>
  <c r="W45" i="77" l="1"/>
  <c r="Y27" i="77"/>
  <c r="W41" i="77"/>
  <c r="W34" i="77" l="1"/>
  <c r="W33" i="77"/>
  <c r="W35" i="77" l="1"/>
  <c r="W37" i="77"/>
  <c r="Y41" i="77" s="1"/>
  <c r="P11" i="65"/>
  <c r="V12" i="74" s="1"/>
  <c r="Q11" i="65"/>
  <c r="W12" i="74" s="1"/>
  <c r="R11" i="65"/>
  <c r="S11" i="65"/>
  <c r="Z12" i="74" s="1"/>
  <c r="T11" i="65"/>
  <c r="AA12" i="74" s="1"/>
  <c r="P13" i="65"/>
  <c r="Q13" i="65"/>
  <c r="R13" i="65"/>
  <c r="S13" i="65"/>
  <c r="T13" i="65"/>
  <c r="Q16" i="65"/>
  <c r="W11" i="74" s="1"/>
  <c r="R16" i="65"/>
  <c r="S16" i="65"/>
  <c r="Z11" i="74" s="1"/>
  <c r="T16" i="65"/>
  <c r="AA11" i="74" s="1"/>
  <c r="O16" i="65"/>
  <c r="O13" i="65"/>
  <c r="O11" i="65"/>
  <c r="C3" i="65"/>
  <c r="E12" i="76"/>
  <c r="E11" i="76"/>
  <c r="B11" i="76"/>
  <c r="C11" i="76"/>
  <c r="D11" i="76"/>
  <c r="B12" i="76"/>
  <c r="C12" i="76"/>
  <c r="D12" i="76"/>
  <c r="E12" i="74"/>
  <c r="D12" i="74"/>
  <c r="C12" i="74"/>
  <c r="B12" i="74"/>
  <c r="E11" i="74"/>
  <c r="B11" i="74"/>
  <c r="C11" i="74"/>
  <c r="D11" i="74"/>
  <c r="E10" i="76"/>
  <c r="D10" i="76"/>
  <c r="F9" i="76"/>
  <c r="F10" i="76" s="1"/>
  <c r="F11" i="76" s="1"/>
  <c r="F12" i="76" s="1"/>
  <c r="E9" i="76"/>
  <c r="D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Y12" i="74"/>
  <c r="X12" i="74"/>
  <c r="Y11" i="74"/>
  <c r="X11" i="74"/>
  <c r="E25" i="77"/>
  <c r="P16" i="65" s="1"/>
  <c r="V11" i="74" s="1"/>
  <c r="D22" i="77"/>
  <c r="O8" i="65" s="1"/>
  <c r="U10" i="74" s="1"/>
  <c r="U12" i="74"/>
  <c r="AA10" i="74"/>
  <c r="H22" i="77"/>
  <c r="G22" i="77"/>
  <c r="F22" i="77"/>
  <c r="E22" i="77"/>
  <c r="D21" i="77" l="1"/>
  <c r="O7" i="65" s="1"/>
  <c r="G21" i="77"/>
  <c r="R8" i="65"/>
  <c r="T7" i="65"/>
  <c r="E21" i="77"/>
  <c r="F21" i="77"/>
  <c r="H21" i="77"/>
  <c r="P8" i="65"/>
  <c r="V10" i="74" s="1"/>
  <c r="Q8" i="65"/>
  <c r="S8" i="65"/>
  <c r="G24" i="61"/>
  <c r="H24" i="61"/>
  <c r="I24" i="61"/>
  <c r="J24" i="61"/>
  <c r="K24" i="61"/>
  <c r="S7" i="65" l="1"/>
  <c r="Q7" i="65"/>
  <c r="P7" i="65"/>
  <c r="R7" i="65"/>
  <c r="E10" i="74"/>
  <c r="D10" i="74"/>
  <c r="F9" i="74"/>
  <c r="F10" i="74" s="1"/>
  <c r="F11" i="74" s="1"/>
  <c r="F12" i="74" s="1"/>
  <c r="F13" i="74" s="1"/>
  <c r="F14" i="74" s="1"/>
  <c r="F15" i="74" s="1"/>
  <c r="E9" i="74"/>
  <c r="D9" i="74"/>
  <c r="A8" i="74"/>
  <c r="A2" i="74"/>
  <c r="D11" i="60" s="1"/>
  <c r="B1" i="74"/>
  <c r="J5" i="74" l="1"/>
  <c r="C10" i="31"/>
  <c r="B10" i="31"/>
  <c r="C9" i="31"/>
  <c r="B9" i="31"/>
  <c r="B8" i="30"/>
  <c r="B9" i="74" l="1"/>
  <c r="B9" i="76"/>
  <c r="C9" i="74"/>
  <c r="C9" i="76"/>
  <c r="B10" i="74"/>
  <c r="B10" i="76"/>
  <c r="C10" i="74"/>
  <c r="C10" i="76"/>
  <c r="G8" i="30"/>
  <c r="H8" i="30"/>
  <c r="E8" i="30"/>
  <c r="I8" i="30" l="1"/>
  <c r="F8" i="30"/>
  <c r="J8" i="30" l="1"/>
  <c r="K8" i="30" s="1"/>
  <c r="L8" i="30" s="1"/>
  <c r="N9" i="74" l="1"/>
  <c r="L9" i="74"/>
  <c r="M9" i="74"/>
  <c r="P9" i="74"/>
  <c r="O9" i="74"/>
  <c r="Q9" i="74" l="1"/>
  <c r="U9" i="74" s="1"/>
  <c r="L10" i="74"/>
  <c r="M10" i="74"/>
  <c r="N10" i="74"/>
  <c r="P10" i="74"/>
  <c r="O10" i="74"/>
  <c r="Q10" i="74" l="1"/>
  <c r="T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  <author>Fadiel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K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  <comment ref="C13" authorId="2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<sst xmlns="http://schemas.openxmlformats.org/spreadsheetml/2006/main" count="578" uniqueCount="315">
  <si>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</si>
  <si>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</si>
  <si>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</si>
  <si>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</si>
  <si>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</si>
  <si>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</si>
  <si>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</si>
  <si>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</si>
  <si>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</si>
  <si>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</si>
  <si>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</si>
  <si>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</si>
  <si>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</si>
  <si>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</si>
  <si>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</si>
  <si>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</si>
  <si>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</si>
  <si>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</si>
  <si>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</si>
  <si>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</si>
  <si>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</si>
  <si>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</si>
  <si>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</si>
  <si>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</si>
  <si>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</si>
  <si>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</si>
  <si>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</si>
  <si>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</si>
  <si>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</si>
  <si>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</si>
  <si>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</si>
  <si>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</si>
  <si>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</si>
  <si>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</si>
  <si>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</si>
  <si>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</si>
  <si>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</si>
  <si>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</si>
  <si>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</si>
  <si>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</si>
  <si>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</si>
  <si>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</si>
  <si>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</si>
  <si>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</si>
  <si>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</si>
  <si>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</si>
  <si>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</si>
  <si>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</si>
  <si>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</si>
  <si>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</si>
  <si>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</si>
  <si>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</si>
  <si>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</si>
  <si>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</si>
  <si>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</si>
  <si>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</si>
  <si>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</si>
  <si>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</si>
  <si>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</si>
  <si>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</si>
  <si>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</si>
  <si>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</si>
  <si>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</si>
  <si>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</si>
  <si>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</si>
  <si>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</si>
  <si>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</si>
  <si>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</si>
  <si>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</si>
  <si>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</si>
  <si>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</si>
  <si>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</si>
  <si>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</si>
  <si>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</si>
  <si>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</si>
  <si>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</si>
  <si>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</si>
  <si>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</si>
  <si>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</si>
  <si>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</si>
  <si>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</si>
  <si>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</si>
  <si>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</si>
  <si>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</si>
  <si>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</si>
  <si>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</si>
  <si>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</si>
  <si>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</si>
  <si>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</si>
  <si>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</si>
  <si>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</si>
  <si>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</si>
  <si>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</si>
  <si>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</si>
  <si>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</si>
  <si>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</si>
  <si>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</si>
  <si>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</si>
  <si>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</si>
  <si>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</si>
  <si>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</si>
  <si>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</si>
  <si>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</si>
  <si>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</si>
  <si>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</si>
  <si>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</si>
  <si>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</si>
  <si>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</si>
  <si>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</si>
  <si>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</si>
  <si>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</si>
  <si>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</si>
  <si>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</si>
  <si>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</si>
  <si>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</si>
  <si>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</si>
  <si>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</si>
  <si>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</si>
  <si>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</si>
  <si>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</si>
  <si>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</si>
  <si>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</si>
  <si>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</si>
  <si>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</si>
  <si>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</si>
  <si>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</si>
  <si>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</si>
  <si>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</si>
  <si>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</si>
  <si>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</si>
  <si>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</si>
  <si>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</si>
  <si>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</si>
  <si>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</si>
  <si>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</si>
  <si>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</si>
  <si>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</si>
  <si>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</si>
  <si>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</si>
  <si>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</si>
  <si>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</si>
  <si>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</si>
  <si>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</si>
  <si>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</si>
  <si>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</si>
  <si>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</si>
  <si>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</si>
  <si>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</si>
  <si>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</si>
  <si>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</si>
  <si>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</si>
  <si>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</si>
  <si>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</si>
  <si>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</si>
  <si>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</si>
  <si>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</si>
  <si>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</si>
  <si>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</si>
  <si>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</si>
  <si>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</si>
  <si>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</si>
  <si>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</si>
  <si>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</si>
  <si>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</si>
  <si>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</si>
  <si>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</si>
  <si>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</si>
  <si>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</si>
  <si>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</si>
  <si>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</si>
  <si>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</si>
  <si>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</si>
  <si>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</si>
  <si>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</si>
  <si>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</si>
  <si>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</si>
  <si>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</si>
  <si>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</si>
  <si>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</si>
  <si>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</si>
  <si>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</si>
  <si>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</si>
  <si>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</si>
  <si>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</si>
  <si>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</si>
  <si>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</si>
  <si>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</si>
  <si>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</si>
  <si>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</si>
  <si>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</si>
  <si>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</si>
  <si>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</si>
  <si>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</si>
  <si>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</si>
  <si>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</si>
  <si>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</si>
  <si>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</si>
  <si>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</si>
  <si>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</si>
  <si>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</si>
  <si>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</si>
  <si>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</si>
  <si>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</si>
  <si>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</si>
  <si>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</si>
  <si>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</si>
  <si>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</si>
  <si>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</si>
  <si>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</si>
  <si>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</si>
  <si>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</si>
  <si>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</si>
  <si>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</si>
  <si>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</si>
  <si>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</si>
  <si>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</si>
  <si>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</si>
  <si>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</si>
  <si>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</si>
  <si>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</si>
  <si>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</si>
  <si>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</si>
  <si>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</si>
  <si>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</si>
  <si>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</si>
  <si>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</si>
  <si>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</si>
  <si>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</si>
  <si>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</si>
  <si>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</si>
  <si>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</si>
  <si>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</si>
  <si>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</si>
  <si>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</si>
  <si>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</si>
  <si>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</si>
  <si>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</si>
  <si>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</si>
  <si>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</si>
  <si>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</si>
  <si>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</si>
  <si>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</si>
  <si>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</si>
  <si>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</si>
  <si>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</si>
  <si>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</si>
  <si>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</si>
  <si>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</si>
  <si>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</si>
  <si>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</si>
  <si>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</si>
  <si>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</si>
  <si>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</si>
  <si>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</si>
  <si>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</si>
  <si>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</si>
  <si>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</si>
  <si>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</si>
  <si>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</si>
  <si>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</si>
  <si>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</si>
  <si>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</si>
  <si>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</si>
  <si>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</si>
  <si>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</si>
  <si>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</si>
  <si>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</si>
  <si>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</si>
  <si>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</si>
  <si>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</si>
  <si>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</si>
  <si>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</si>
  <si>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</si>
  <si>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</si>
  <si>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</si>
  <si>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</si>
  <si>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</si>
  <si>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</si>
  <si>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</si>
  <si>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</si>
  <si>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</si>
  <si>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</si>
  <si>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</si>
  <si>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</si>
  <si>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</si>
  <si>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</si>
  <si>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</si>
  <si>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</si>
  <si>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</si>
  <si>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</si>
  <si>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</si>
  <si>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</si>
  <si>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</si>
  <si>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</si>
  <si>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</si>
  <si>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</si>
  <si>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</si>
  <si>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</si>
  <si>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</si>
  <si>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</si>
  <si>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</si>
  <si>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</si>
  <si>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</si>
  <si>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</si>
  <si>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</si>
  <si>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</si>
  <si>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</si>
  <si>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</si>
  <si>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</si>
  <si>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</si>
  <si>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</si>
  <si>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</si>
  <si>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</si>
  <si>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</si>
  <si>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Assuming that half of current use is for catalytic converters which are expected to disapear by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</si>
</sst>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">
    <xf numFmtId="0" fontId="0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1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4" borderId="15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</cellStyleXfs>
  <cellXfs count="239">
    <xf numFmtId="0" fontId="0" fillId="0" borderId="0" xfId="0"/>
    <xf numFmtId="0" fontId="18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Fill="1"/>
    <xf numFmtId="0" fontId="18" fillId="0" borderId="0" xfId="1" applyFont="1"/>
    <xf numFmtId="0" fontId="24" fillId="0" borderId="0" xfId="1"/>
    <xf numFmtId="0" fontId="21" fillId="0" borderId="0" xfId="1" applyFont="1"/>
    <xf numFmtId="0" fontId="27" fillId="0" borderId="0" xfId="1" applyFont="1" applyFill="1"/>
    <xf numFmtId="0" fontId="20" fillId="0" borderId="0" xfId="1" applyFont="1"/>
    <xf numFmtId="0" fontId="21" fillId="0" borderId="0" xfId="0" applyFont="1" applyFill="1"/>
    <xf numFmtId="0" fontId="28" fillId="0" borderId="0" xfId="0" applyFont="1" applyFill="1"/>
    <xf numFmtId="0" fontId="28" fillId="0" borderId="0" xfId="0" applyFont="1"/>
    <xf numFmtId="0" fontId="29" fillId="0" borderId="0" xfId="0" applyFont="1" applyFill="1"/>
    <xf numFmtId="0" fontId="30" fillId="0" borderId="0" xfId="0" applyFont="1" applyFill="1"/>
    <xf numFmtId="0" fontId="27" fillId="0" borderId="0" xfId="1" applyFont="1"/>
    <xf numFmtId="0" fontId="22" fillId="0" borderId="0" xfId="1" applyFont="1"/>
    <xf numFmtId="0" fontId="29" fillId="0" borderId="0" xfId="1" applyFont="1" applyFill="1"/>
    <xf numFmtId="0" fontId="21" fillId="0" borderId="0" xfId="1" applyFont="1" applyFill="1"/>
    <xf numFmtId="0" fontId="30" fillId="0" borderId="0" xfId="1" applyFont="1" applyFill="1"/>
    <xf numFmtId="49" fontId="29" fillId="0" borderId="0" xfId="0" applyNumberFormat="1" applyFont="1" applyFill="1" applyAlignment="1">
      <alignment horizontal="left"/>
    </xf>
    <xf numFmtId="0" fontId="31" fillId="0" borderId="0" xfId="1" applyFont="1" applyFill="1"/>
    <xf numFmtId="0" fontId="25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/>
    </xf>
    <xf numFmtId="0" fontId="20" fillId="0" borderId="0" xfId="1" applyFont="1" applyFill="1"/>
    <xf numFmtId="0" fontId="24" fillId="0" borderId="0" xfId="1" applyFill="1"/>
    <xf numFmtId="0" fontId="18" fillId="0" borderId="0" xfId="1" applyFont="1" applyFill="1"/>
    <xf numFmtId="0" fontId="0" fillId="0" borderId="0" xfId="0" applyFill="1"/>
    <xf numFmtId="0" fontId="21" fillId="0" borderId="0" xfId="1" applyFont="1" applyFill="1" applyAlignment="1">
      <alignment horizontal="center" wrapText="1"/>
    </xf>
    <xf numFmtId="0" fontId="27" fillId="0" borderId="0" xfId="0" applyFont="1" applyFill="1"/>
    <xf numFmtId="0" fontId="30" fillId="3" borderId="0" xfId="0" applyFont="1" applyFill="1"/>
    <xf numFmtId="0" fontId="30" fillId="3" borderId="0" xfId="1" applyFont="1" applyFill="1"/>
    <xf numFmtId="0" fontId="27" fillId="0" borderId="0" xfId="0" applyFont="1"/>
    <xf numFmtId="0" fontId="21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34" fillId="0" borderId="0" xfId="3" applyFont="1"/>
    <xf numFmtId="0" fontId="21" fillId="0" borderId="0" xfId="3" applyFont="1" applyFill="1"/>
    <xf numFmtId="0" fontId="21" fillId="0" borderId="0" xfId="2" applyFont="1" applyFill="1" applyAlignment="1">
      <alignment horizontal="center"/>
    </xf>
    <xf numFmtId="0" fontId="21" fillId="0" borderId="0" xfId="2" applyFont="1" applyFill="1"/>
    <xf numFmtId="0" fontId="24" fillId="0" borderId="0" xfId="3"/>
    <xf numFmtId="0" fontId="24" fillId="0" borderId="0" xfId="3" applyFont="1" applyFill="1"/>
    <xf numFmtId="0" fontId="21" fillId="0" borderId="0" xfId="2" applyFont="1"/>
    <xf numFmtId="0" fontId="36" fillId="0" borderId="0" xfId="1" applyFont="1" applyFill="1"/>
    <xf numFmtId="0" fontId="21" fillId="0" borderId="0" xfId="3" applyFont="1"/>
    <xf numFmtId="0" fontId="31" fillId="0" borderId="0" xfId="2" applyFont="1" applyFill="1"/>
    <xf numFmtId="0" fontId="37" fillId="0" borderId="0" xfId="3" applyFont="1"/>
    <xf numFmtId="0" fontId="37" fillId="0" borderId="0" xfId="1" applyFont="1"/>
    <xf numFmtId="0" fontId="35" fillId="0" borderId="0" xfId="1" applyFont="1"/>
    <xf numFmtId="0" fontId="30" fillId="0" borderId="0" xfId="2" applyFont="1" applyFill="1" applyAlignment="1">
      <alignment horizontal="center"/>
    </xf>
    <xf numFmtId="0" fontId="30" fillId="0" borderId="0" xfId="2" applyFont="1" applyFill="1"/>
    <xf numFmtId="0" fontId="31" fillId="0" borderId="0" xfId="0" applyFont="1" applyFill="1"/>
    <xf numFmtId="0" fontId="16" fillId="0" borderId="0" xfId="12"/>
    <xf numFmtId="0" fontId="33" fillId="0" borderId="0" xfId="12" applyFont="1"/>
    <xf numFmtId="0" fontId="16" fillId="0" borderId="0" xfId="12" applyBorder="1"/>
    <xf numFmtId="0" fontId="16" fillId="0" borderId="5" xfId="12" applyBorder="1" applyAlignment="1">
      <alignment horizontal="center"/>
    </xf>
    <xf numFmtId="0" fontId="16" fillId="0" borderId="0" xfId="12" applyBorder="1" applyAlignment="1">
      <alignment horizontal="center"/>
    </xf>
    <xf numFmtId="0" fontId="16" fillId="0" borderId="13" xfId="12" applyBorder="1" applyAlignment="1">
      <alignment horizontal="center"/>
    </xf>
    <xf numFmtId="0" fontId="16" fillId="0" borderId="0" xfId="12" applyAlignment="1">
      <alignment horizontal="center"/>
    </xf>
    <xf numFmtId="0" fontId="16" fillId="0" borderId="4" xfId="12" applyBorder="1" applyAlignment="1">
      <alignment horizontal="center"/>
    </xf>
    <xf numFmtId="0" fontId="16" fillId="0" borderId="9" xfId="12" applyBorder="1" applyAlignment="1">
      <alignment horizontal="center"/>
    </xf>
    <xf numFmtId="0" fontId="16" fillId="0" borderId="4" xfId="12" applyBorder="1"/>
    <xf numFmtId="0" fontId="16" fillId="0" borderId="13" xfId="12" applyBorder="1"/>
    <xf numFmtId="0" fontId="16" fillId="0" borderId="8" xfId="12" applyBorder="1" applyAlignment="1">
      <alignment horizontal="center"/>
    </xf>
    <xf numFmtId="0" fontId="16" fillId="0" borderId="10" xfId="12" applyBorder="1" applyAlignment="1">
      <alignment horizontal="center"/>
    </xf>
    <xf numFmtId="0" fontId="16" fillId="0" borderId="3" xfId="12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6" xfId="12" applyBorder="1" applyAlignment="1">
      <alignment horizontal="center"/>
    </xf>
    <xf numFmtId="0" fontId="16" fillId="0" borderId="11" xfId="12" applyBorder="1" applyAlignment="1">
      <alignment horizontal="center"/>
    </xf>
    <xf numFmtId="0" fontId="40" fillId="0" borderId="0" xfId="12" applyFont="1"/>
    <xf numFmtId="0" fontId="42" fillId="0" borderId="0" xfId="12" applyFont="1"/>
    <xf numFmtId="0" fontId="39" fillId="0" borderId="0" xfId="12" applyFont="1"/>
    <xf numFmtId="0" fontId="41" fillId="0" borderId="0" xfId="12" applyFont="1"/>
    <xf numFmtId="0" fontId="39" fillId="0" borderId="13" xfId="12" applyFont="1" applyBorder="1" applyAlignment="1">
      <alignment horizontal="center"/>
    </xf>
    <xf numFmtId="0" fontId="43" fillId="0" borderId="0" xfId="12" applyFont="1"/>
    <xf numFmtId="0" fontId="16" fillId="0" borderId="5" xfId="12" applyBorder="1" applyAlignment="1">
      <alignment horizontal="center" textRotation="90"/>
    </xf>
    <xf numFmtId="0" fontId="16" fillId="0" borderId="4" xfId="12" applyBorder="1" applyAlignment="1">
      <alignment horizontal="center" textRotation="90"/>
    </xf>
    <xf numFmtId="0" fontId="16" fillId="0" borderId="0" xfId="12" applyAlignment="1">
      <alignment horizontal="center" textRotation="90"/>
    </xf>
    <xf numFmtId="0" fontId="24" fillId="0" borderId="0" xfId="0" applyFont="1"/>
    <xf numFmtId="0" fontId="46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4" fillId="0" borderId="0" xfId="0" applyFont="1" applyBorder="1"/>
    <xf numFmtId="0" fontId="0" fillId="0" borderId="2" xfId="0" applyBorder="1"/>
    <xf numFmtId="0" fontId="0" fillId="0" borderId="3" xfId="0" applyBorder="1"/>
    <xf numFmtId="0" fontId="46" fillId="0" borderId="0" xfId="19" applyBorder="1"/>
    <xf numFmtId="0" fontId="0" fillId="0" borderId="1" xfId="0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2" fontId="0" fillId="0" borderId="2" xfId="0" applyNumberFormat="1" applyBorder="1"/>
    <xf numFmtId="0" fontId="24" fillId="0" borderId="2" xfId="0" applyFont="1" applyBorder="1"/>
    <xf numFmtId="166" fontId="0" fillId="0" borderId="0" xfId="18" applyNumberFormat="1" applyFont="1"/>
    <xf numFmtId="0" fontId="21" fillId="0" borderId="0" xfId="2" applyFont="1" applyFill="1" applyAlignment="1">
      <alignment wrapText="1"/>
    </xf>
    <xf numFmtId="165" fontId="21" fillId="0" borderId="0" xfId="0" applyNumberFormat="1" applyFont="1"/>
    <xf numFmtId="0" fontId="48" fillId="4" borderId="15" xfId="2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left"/>
    </xf>
    <xf numFmtId="0" fontId="15" fillId="0" borderId="5" xfId="12" applyFont="1" applyBorder="1" applyAlignment="1">
      <alignment horizontal="center" textRotation="90"/>
    </xf>
    <xf numFmtId="0" fontId="47" fillId="0" borderId="18" xfId="20" applyBorder="1" applyAlignment="1">
      <alignment horizontal="center"/>
    </xf>
    <xf numFmtId="0" fontId="14" fillId="0" borderId="5" xfId="12" applyFont="1" applyBorder="1" applyAlignment="1">
      <alignment horizontal="center" textRotation="90"/>
    </xf>
    <xf numFmtId="0" fontId="16" fillId="0" borderId="12" xfId="12" applyBorder="1" applyAlignment="1">
      <alignment horizontal="center"/>
    </xf>
    <xf numFmtId="165" fontId="24" fillId="0" borderId="5" xfId="0" applyNumberFormat="1" applyFont="1" applyBorder="1"/>
    <xf numFmtId="0" fontId="24" fillId="0" borderId="3" xfId="0" applyFont="1" applyBorder="1"/>
    <xf numFmtId="0" fontId="13" fillId="0" borderId="5" xfId="12" applyFont="1" applyBorder="1" applyAlignment="1">
      <alignment horizontal="center" textRotation="90"/>
    </xf>
    <xf numFmtId="0" fontId="12" fillId="0" borderId="0" xfId="12" applyFont="1"/>
    <xf numFmtId="0" fontId="12" fillId="0" borderId="5" xfId="12" applyFont="1" applyBorder="1" applyAlignment="1">
      <alignment horizontal="center" textRotation="90"/>
    </xf>
    <xf numFmtId="0" fontId="0" fillId="0" borderId="0" xfId="0" applyFill="1" applyBorder="1"/>
    <xf numFmtId="0" fontId="11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10" fillId="0" borderId="9" xfId="12" applyFont="1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6" fillId="0" borderId="6" xfId="12" applyBorder="1"/>
    <xf numFmtId="0" fontId="16" fillId="0" borderId="7" xfId="12" applyBorder="1"/>
    <xf numFmtId="0" fontId="9" fillId="0" borderId="0" xfId="12" applyFont="1"/>
    <xf numFmtId="2" fontId="0" fillId="0" borderId="0" xfId="0" applyNumberFormat="1"/>
    <xf numFmtId="0" fontId="33" fillId="0" borderId="0" xfId="22" applyFont="1"/>
    <xf numFmtId="0" fontId="8" fillId="0" borderId="0" xfId="22"/>
    <xf numFmtId="0" fontId="8" fillId="0" borderId="2" xfId="22" applyBorder="1"/>
    <xf numFmtId="0" fontId="8" fillId="0" borderId="3" xfId="22" applyBorder="1"/>
    <xf numFmtId="0" fontId="8" fillId="0" borderId="5" xfId="22" applyBorder="1"/>
    <xf numFmtId="0" fontId="8" fillId="0" borderId="4" xfId="22" applyBorder="1"/>
    <xf numFmtId="0" fontId="8" fillId="0" borderId="6" xfId="22" applyBorder="1"/>
    <xf numFmtId="0" fontId="8" fillId="0" borderId="7" xfId="22" applyBorder="1"/>
    <xf numFmtId="0" fontId="8" fillId="0" borderId="8" xfId="22" applyBorder="1"/>
    <xf numFmtId="2" fontId="8" fillId="0" borderId="0" xfId="22" applyNumberFormat="1"/>
    <xf numFmtId="165" fontId="8" fillId="0" borderId="0" xfId="22" applyNumberFormat="1"/>
    <xf numFmtId="0" fontId="7" fillId="0" borderId="5" xfId="12" applyFont="1" applyBorder="1" applyAlignment="1">
      <alignment horizontal="center" textRotation="90"/>
    </xf>
    <xf numFmtId="1" fontId="8" fillId="0" borderId="0" xfId="22" applyNumberFormat="1"/>
    <xf numFmtId="0" fontId="8" fillId="0" borderId="0" xfId="22" applyBorder="1"/>
    <xf numFmtId="167" fontId="21" fillId="0" borderId="0" xfId="2" applyNumberFormat="1" applyFont="1"/>
    <xf numFmtId="15" fontId="0" fillId="0" borderId="0" xfId="0" applyNumberFormat="1"/>
    <xf numFmtId="0" fontId="24" fillId="0" borderId="0" xfId="0" applyFont="1" applyAlignment="1">
      <alignment wrapText="1"/>
    </xf>
    <xf numFmtId="1" fontId="0" fillId="0" borderId="0" xfId="0" applyNumberFormat="1"/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5" fillId="0" borderId="0" xfId="22" applyFont="1"/>
    <xf numFmtId="0" fontId="5" fillId="0" borderId="0" xfId="22" applyFont="1" applyAlignment="1">
      <alignment wrapText="1"/>
    </xf>
    <xf numFmtId="0" fontId="33" fillId="0" borderId="0" xfId="22" applyFont="1" applyAlignment="1">
      <alignment wrapText="1"/>
    </xf>
    <xf numFmtId="0" fontId="8" fillId="0" borderId="0" xfId="22" applyAlignment="1">
      <alignment wrapText="1"/>
    </xf>
    <xf numFmtId="9" fontId="12" fillId="0" borderId="0" xfId="12" applyNumberFormat="1" applyFont="1"/>
    <xf numFmtId="9" fontId="16" fillId="0" borderId="0" xfId="12" applyNumberFormat="1"/>
    <xf numFmtId="168" fontId="10" fillId="0" borderId="0" xfId="12" applyNumberFormat="1" applyFont="1"/>
    <xf numFmtId="0" fontId="5" fillId="0" borderId="14" xfId="12" applyFont="1" applyBorder="1"/>
    <xf numFmtId="0" fontId="5" fillId="0" borderId="13" xfId="12" applyFont="1" applyBorder="1"/>
    <xf numFmtId="0" fontId="16" fillId="0" borderId="9" xfId="12" applyBorder="1"/>
    <xf numFmtId="0" fontId="16" fillId="0" borderId="14" xfId="12" applyBorder="1"/>
    <xf numFmtId="0" fontId="5" fillId="0" borderId="9" xfId="12" applyFont="1" applyBorder="1"/>
    <xf numFmtId="0" fontId="16" fillId="0" borderId="8" xfId="12" applyBorder="1"/>
    <xf numFmtId="1" fontId="21" fillId="0" borderId="0" xfId="0" applyNumberFormat="1" applyFont="1"/>
    <xf numFmtId="0" fontId="30" fillId="0" borderId="0" xfId="2" applyFont="1"/>
    <xf numFmtId="0" fontId="30" fillId="0" borderId="0" xfId="1" applyFont="1"/>
    <xf numFmtId="0" fontId="4" fillId="0" borderId="1" xfId="22" applyFont="1" applyBorder="1"/>
    <xf numFmtId="9" fontId="0" fillId="0" borderId="0" xfId="18" applyFont="1" applyBorder="1"/>
    <xf numFmtId="0" fontId="4" fillId="0" borderId="0" xfId="22" applyFont="1"/>
    <xf numFmtId="0" fontId="33" fillId="5" borderId="0" xfId="22" applyFont="1" applyFill="1"/>
    <xf numFmtId="1" fontId="8" fillId="5" borderId="0" xfId="22" applyNumberFormat="1" applyFill="1"/>
    <xf numFmtId="0" fontId="8" fillId="5" borderId="0" xfId="22" applyFill="1"/>
    <xf numFmtId="0" fontId="21" fillId="0" borderId="0" xfId="2" applyFont="1" applyAlignment="1">
      <alignment wrapText="1"/>
    </xf>
    <xf numFmtId="0" fontId="29" fillId="0" borderId="0" xfId="1" applyFont="1"/>
    <xf numFmtId="0" fontId="0" fillId="0" borderId="10" xfId="0" applyBorder="1"/>
    <xf numFmtId="0" fontId="24" fillId="0" borderId="10" xfId="0" applyFont="1" applyBorder="1"/>
    <xf numFmtId="0" fontId="4" fillId="0" borderId="10" xfId="22" applyFont="1" applyBorder="1"/>
    <xf numFmtId="0" fontId="18" fillId="0" borderId="10" xfId="0" applyFont="1" applyBorder="1"/>
    <xf numFmtId="0" fontId="8" fillId="3" borderId="0" xfId="22" applyFill="1"/>
    <xf numFmtId="1" fontId="0" fillId="0" borderId="10" xfId="0" applyNumberFormat="1" applyBorder="1"/>
    <xf numFmtId="2" fontId="8" fillId="0" borderId="10" xfId="22" applyNumberFormat="1" applyBorder="1" applyAlignment="1">
      <alignment wrapText="1"/>
    </xf>
    <xf numFmtId="169" fontId="0" fillId="0" borderId="0" xfId="0" applyNumberFormat="1"/>
    <xf numFmtId="169" fontId="0" fillId="0" borderId="10" xfId="0" applyNumberFormat="1" applyBorder="1"/>
    <xf numFmtId="0" fontId="3" fillId="0" borderId="13" xfId="12" applyFont="1" applyBorder="1"/>
    <xf numFmtId="0" fontId="42" fillId="0" borderId="14" xfId="12" applyFont="1" applyBorder="1" applyAlignment="1">
      <alignment horizontal="center" wrapText="1"/>
    </xf>
    <xf numFmtId="0" fontId="16" fillId="0" borderId="7" xfId="12" applyBorder="1" applyAlignment="1">
      <alignment horizontal="center"/>
    </xf>
    <xf numFmtId="0" fontId="16" fillId="0" borderId="19" xfId="12" applyBorder="1" applyAlignment="1">
      <alignment horizontal="center"/>
    </xf>
    <xf numFmtId="0" fontId="9" fillId="6" borderId="5" xfId="12" applyFont="1" applyFill="1" applyBorder="1" applyAlignment="1">
      <alignment horizontal="center" textRotation="90"/>
    </xf>
    <xf numFmtId="0" fontId="10" fillId="0" borderId="5" xfId="12" applyFont="1" applyFill="1" applyBorder="1" applyAlignment="1">
      <alignment horizontal="center" textRotation="90"/>
    </xf>
    <xf numFmtId="0" fontId="6" fillId="0" borderId="5" xfId="12" applyFont="1" applyFill="1" applyBorder="1" applyAlignment="1">
      <alignment horizontal="center" textRotation="90"/>
    </xf>
    <xf numFmtId="0" fontId="3" fillId="0" borderId="5" xfId="12" applyFont="1" applyFill="1" applyBorder="1" applyAlignment="1">
      <alignment horizontal="center" textRotation="90"/>
    </xf>
    <xf numFmtId="0" fontId="9" fillId="0" borderId="5" xfId="12" applyFont="1" applyFill="1" applyBorder="1" applyAlignment="1">
      <alignment horizontal="center" textRotation="90"/>
    </xf>
    <xf numFmtId="0" fontId="10" fillId="0" borderId="0" xfId="12" applyFont="1" applyBorder="1" applyAlignment="1">
      <alignment horizontal="center" textRotation="90"/>
    </xf>
    <xf numFmtId="0" fontId="3" fillId="0" borderId="13" xfId="12" applyFont="1" applyFill="1" applyBorder="1" applyAlignment="1">
      <alignment horizontal="center" textRotation="90"/>
    </xf>
    <xf numFmtId="0" fontId="2" fillId="0" borderId="9" xfId="12" applyFont="1" applyBorder="1"/>
    <xf numFmtId="0" fontId="2" fillId="0" borderId="13" xfId="12" applyFont="1" applyBorder="1" applyAlignment="1">
      <alignment horizontal="center" textRotation="90"/>
    </xf>
    <xf numFmtId="0" fontId="2" fillId="0" borderId="5" xfId="12" applyFont="1" applyFill="1" applyBorder="1" applyAlignment="1">
      <alignment horizontal="center" textRotation="90"/>
    </xf>
    <xf numFmtId="0" fontId="21" fillId="7" borderId="0" xfId="0" applyFont="1" applyFill="1" applyAlignment="1">
      <alignment horizontal="center"/>
    </xf>
    <xf numFmtId="0" fontId="51" fillId="0" borderId="21" xfId="12" applyFont="1" applyBorder="1" applyAlignment="1">
      <alignment horizontal="center" vertical="center" wrapText="1"/>
    </xf>
    <xf numFmtId="0" fontId="51" fillId="0" borderId="24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169" fontId="51" fillId="0" borderId="24" xfId="0" applyNumberFormat="1" applyFont="1" applyBorder="1" applyAlignment="1">
      <alignment horizontal="center" vertical="center" wrapText="1"/>
    </xf>
    <xf numFmtId="2" fontId="51" fillId="0" borderId="24" xfId="0" applyNumberFormat="1" applyFont="1" applyBorder="1" applyAlignment="1">
      <alignment horizontal="center" vertical="center" wrapText="1"/>
    </xf>
    <xf numFmtId="0" fontId="51" fillId="3" borderId="23" xfId="12" applyFont="1" applyFill="1" applyBorder="1" applyAlignment="1">
      <alignment horizontal="center" vertical="center" wrapText="1"/>
    </xf>
    <xf numFmtId="1" fontId="51" fillId="0" borderId="24" xfId="0" applyNumberFormat="1" applyFont="1" applyBorder="1" applyAlignment="1">
      <alignment horizontal="center" vertical="center" wrapText="1"/>
    </xf>
    <xf numFmtId="0" fontId="1" fillId="0" borderId="0" xfId="12" applyFont="1"/>
    <xf numFmtId="43" fontId="0" fillId="0" borderId="0" xfId="7" applyFont="1"/>
    <xf numFmtId="43" fontId="0" fillId="0" borderId="0" xfId="0" applyNumberFormat="1"/>
    <xf numFmtId="0" fontId="18" fillId="3" borderId="0" xfId="0" applyFont="1" applyFill="1"/>
    <xf numFmtId="0" fontId="0" fillId="0" borderId="7" xfId="0" applyBorder="1"/>
    <xf numFmtId="0" fontId="51" fillId="0" borderId="26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0" fontId="20" fillId="0" borderId="0" xfId="0" applyFont="1" applyFill="1"/>
    <xf numFmtId="1" fontId="20" fillId="0" borderId="0" xfId="0" applyNumberFormat="1" applyFont="1" applyFill="1"/>
    <xf numFmtId="1" fontId="20" fillId="0" borderId="0" xfId="0" applyNumberFormat="1" applyFont="1" applyFill="1" applyBorder="1"/>
    <xf numFmtId="0" fontId="20" fillId="0" borderId="0" xfId="0" applyFont="1" applyFill="1" applyBorder="1"/>
    <xf numFmtId="2" fontId="20" fillId="0" borderId="0" xfId="0" applyNumberFormat="1" applyFont="1" applyFill="1" applyBorder="1"/>
    <xf numFmtId="165" fontId="20" fillId="0" borderId="0" xfId="0" applyNumberFormat="1" applyFont="1" applyFill="1" applyBorder="1"/>
    <xf numFmtId="10" fontId="0" fillId="0" borderId="0" xfId="18" applyNumberFormat="1" applyFont="1"/>
    <xf numFmtId="0" fontId="24" fillId="3" borderId="0" xfId="0" applyFont="1" applyFill="1"/>
    <xf numFmtId="0" fontId="51" fillId="0" borderId="0" xfId="0" applyFont="1"/>
    <xf numFmtId="0" fontId="51" fillId="0" borderId="22" xfId="12" applyFont="1" applyBorder="1" applyAlignment="1">
      <alignment horizontal="center" vertical="center" wrapText="1"/>
    </xf>
    <xf numFmtId="0" fontId="51" fillId="0" borderId="21" xfId="12" applyFont="1" applyBorder="1" applyAlignment="1">
      <alignment horizontal="center" vertical="center" wrapText="1"/>
    </xf>
    <xf numFmtId="0" fontId="38" fillId="0" borderId="22" xfId="11" applyBorder="1" applyAlignment="1" applyProtection="1">
      <alignment vertical="center" wrapText="1"/>
    </xf>
    <xf numFmtId="0" fontId="38" fillId="0" borderId="25" xfId="11" applyBorder="1" applyAlignment="1" applyProtection="1">
      <alignment vertical="center" wrapText="1"/>
    </xf>
    <xf numFmtId="0" fontId="38" fillId="0" borderId="21" xfId="11" applyBorder="1" applyAlignment="1" applyProtection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1" fillId="0" borderId="20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image" Target="../media/image59.emf"/><Relationship Id="rId7" Type="http://schemas.openxmlformats.org/officeDocument/2006/relationships/image" Target="../media/image63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Relationship Id="rId6" Type="http://schemas.openxmlformats.org/officeDocument/2006/relationships/image" Target="../media/image62.emf"/><Relationship Id="rId5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4" Type="http://schemas.openxmlformats.org/officeDocument/2006/relationships/image" Target="../media/image68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10" Type="http://schemas.openxmlformats.org/officeDocument/2006/relationships/image" Target="../media/image69.emf"/><Relationship Id="rId4" Type="http://schemas.openxmlformats.org/officeDocument/2006/relationships/image" Target="../media/image73.emf"/><Relationship Id="rId9" Type="http://schemas.openxmlformats.org/officeDocument/2006/relationships/image" Target="../media/image78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8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10" Type="http://schemas.openxmlformats.org/officeDocument/2006/relationships/image" Target="../media/image97.emf"/><Relationship Id="rId4" Type="http://schemas.openxmlformats.org/officeDocument/2006/relationships/image" Target="../media/image101.emf"/><Relationship Id="rId9" Type="http://schemas.openxmlformats.org/officeDocument/2006/relationships/image" Target="../media/image106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09.emf"/><Relationship Id="rId7" Type="http://schemas.openxmlformats.org/officeDocument/2006/relationships/image" Target="../media/image113.emf"/><Relationship Id="rId2" Type="http://schemas.openxmlformats.org/officeDocument/2006/relationships/image" Target="../media/image108.emf"/><Relationship Id="rId1" Type="http://schemas.openxmlformats.org/officeDocument/2006/relationships/image" Target="../media/image107.emf"/><Relationship Id="rId6" Type="http://schemas.openxmlformats.org/officeDocument/2006/relationships/image" Target="../media/image112.emf"/><Relationship Id="rId5" Type="http://schemas.openxmlformats.org/officeDocument/2006/relationships/image" Target="../media/image111.emf"/><Relationship Id="rId4" Type="http://schemas.openxmlformats.org/officeDocument/2006/relationships/image" Target="../media/image110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3.emf"/><Relationship Id="rId3" Type="http://schemas.openxmlformats.org/officeDocument/2006/relationships/image" Target="../media/image118.emf"/><Relationship Id="rId7" Type="http://schemas.openxmlformats.org/officeDocument/2006/relationships/image" Target="../media/image122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6" Type="http://schemas.openxmlformats.org/officeDocument/2006/relationships/image" Target="../media/image121.emf"/><Relationship Id="rId5" Type="http://schemas.openxmlformats.org/officeDocument/2006/relationships/image" Target="../media/image120.emf"/><Relationship Id="rId10" Type="http://schemas.openxmlformats.org/officeDocument/2006/relationships/image" Target="../media/image115.emf"/><Relationship Id="rId4" Type="http://schemas.openxmlformats.org/officeDocument/2006/relationships/image" Target="../media/image119.emf"/><Relationship Id="rId9" Type="http://schemas.openxmlformats.org/officeDocument/2006/relationships/image" Target="../media/image12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9" dT="2021-09-22T07:45:53.23" personId="{B1B3113A-9AEB-4223-A956-A0CFC873B37D}" id="{B2628858-B6B6-4838-9180-F4C75E4FE2C9}">
    <text>Interpolation and forward extrapolation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2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B9" sqref="B9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RES!AB2</f>
        <v>IPGMD</v>
      </c>
      <c r="C8" s="50" t="str">
        <f>RES!Q3</f>
        <v>Industry - PGMs - Platinum</v>
      </c>
      <c r="D8" s="50" t="s">
        <v>116</v>
      </c>
      <c r="E8" s="145">
        <f>'Exports summary'!G6</f>
        <v>0</v>
      </c>
      <c r="F8" s="145">
        <f>'Exports summary'!H6</f>
        <v>0</v>
      </c>
      <c r="G8" s="145">
        <f>'Exports summary'!I6</f>
        <v>0</v>
      </c>
      <c r="H8" s="145">
        <f>'Exports summary'!J6</f>
        <v>0</v>
      </c>
      <c r="I8" s="145">
        <f>'Exports summary'!K6</f>
        <v>0</v>
      </c>
      <c r="J8" s="145">
        <f>'Exports summary'!L6</f>
        <v>0</v>
      </c>
      <c r="K8" s="145">
        <f>J8</f>
        <v>0</v>
      </c>
      <c r="L8" s="145">
        <f>K8</f>
        <v>0</v>
      </c>
    </row>
    <row r="9" spans="1:12" s="53" customFormat="1" x14ac:dyDescent="0.2">
      <c r="B9" s="50"/>
      <c r="C9" s="50"/>
      <c r="D9" s="50"/>
      <c r="E9" s="145"/>
      <c r="F9" s="145"/>
      <c r="G9" s="145"/>
      <c r="H9" s="145"/>
      <c r="I9" s="145"/>
      <c r="J9" s="145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5" sqref="B15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" x14ac:dyDescent="0.2">
      <c r="A9" s="58"/>
      <c r="B9" s="50" t="str">
        <f>RES!Y15</f>
        <v>PEXPGM</v>
      </c>
      <c r="C9" s="50" t="str">
        <f>RES!Y13</f>
        <v>Export PGMs - Pt</v>
      </c>
      <c r="D9" s="174" t="s">
        <v>118</v>
      </c>
      <c r="E9" s="166" t="s">
        <v>185</v>
      </c>
    </row>
    <row r="10" spans="1:6" s="53" customFormat="1" ht="12" x14ac:dyDescent="0.2">
      <c r="A10" s="58"/>
      <c r="B10" s="50" t="str">
        <f>RES!Y20</f>
        <v>PEXPGMO</v>
      </c>
      <c r="C10" s="50" t="str">
        <f>RES!Y18</f>
        <v>Export PGMs - Others</v>
      </c>
      <c r="D10" s="174" t="s">
        <v>118</v>
      </c>
      <c r="E10" s="166" t="s">
        <v>185</v>
      </c>
    </row>
    <row r="11" spans="1:6" s="53" customFormat="1" ht="12" x14ac:dyDescent="0.2">
      <c r="A11" s="58"/>
      <c r="B11" s="50" t="s">
        <v>233</v>
      </c>
      <c r="C11" s="50" t="s">
        <v>232</v>
      </c>
      <c r="D11" s="174" t="s">
        <v>118</v>
      </c>
      <c r="E11" s="166" t="s">
        <v>185</v>
      </c>
    </row>
    <row r="12" spans="1:6" s="53" customFormat="1" ht="12" x14ac:dyDescent="0.2">
      <c r="A12" s="58"/>
      <c r="B12" s="50" t="s">
        <v>206</v>
      </c>
      <c r="C12" s="50" t="s">
        <v>208</v>
      </c>
      <c r="D12" s="174" t="s">
        <v>118</v>
      </c>
      <c r="E12" s="166" t="s">
        <v>185</v>
      </c>
    </row>
    <row r="13" spans="1:6" s="53" customFormat="1" ht="12" x14ac:dyDescent="0.2">
      <c r="A13" s="58"/>
      <c r="B13" s="50" t="str">
        <f>RES!Y25</f>
        <v>PEXOKG</v>
      </c>
      <c r="C13" s="50" t="str">
        <f>RES!Y23</f>
        <v>Exports of Green JetFuel</v>
      </c>
      <c r="D13" s="174" t="s">
        <v>118</v>
      </c>
      <c r="E13" s="166" t="s">
        <v>185</v>
      </c>
    </row>
    <row r="14" spans="1:6" s="53" customFormat="1" ht="12" x14ac:dyDescent="0.2">
      <c r="A14" s="58"/>
      <c r="B14" s="50" t="str">
        <f>RES!Y31</f>
        <v>PEXHETP</v>
      </c>
      <c r="C14" s="50" t="str">
        <f>RES!Y29</f>
        <v>H2 PEM Electrolyser Stack Exports (GW)</v>
      </c>
      <c r="D14" s="174" t="s">
        <v>118</v>
      </c>
      <c r="E14" s="166" t="s">
        <v>185</v>
      </c>
    </row>
    <row r="15" spans="1:6" s="53" customFormat="1" ht="12" x14ac:dyDescent="0.2">
      <c r="A15" s="58"/>
      <c r="B15" s="50" t="str">
        <f>RES!Y35</f>
        <v>PEXHFCP</v>
      </c>
      <c r="C15" s="50" t="str">
        <f>RES!Y33</f>
        <v>H2 PEM Fuel Cell Exports (GW)</v>
      </c>
      <c r="D15" s="174" t="s">
        <v>118</v>
      </c>
      <c r="E15" s="166" t="s">
        <v>185</v>
      </c>
    </row>
    <row r="16" spans="1:6" s="53" customFormat="1" ht="12" x14ac:dyDescent="0.2">
      <c r="A16" s="58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50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50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50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50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50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50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5"/>
  <sheetViews>
    <sheetView zoomScale="120" zoomScaleNormal="120" workbookViewId="0">
      <selection activeCell="AA9" sqref="AA9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5" width="9.140625" style="12"/>
    <col min="16" max="17" width="11.42578125" style="12" customWidth="1"/>
    <col min="18" max="20" width="10.85546875" style="12" customWidth="1"/>
    <col min="21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5" t="s">
        <v>139</v>
      </c>
      <c r="I3" s="105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165" t="s">
        <v>186</v>
      </c>
      <c r="L4" s="165" t="s">
        <v>186</v>
      </c>
      <c r="M4" s="165" t="s">
        <v>186</v>
      </c>
      <c r="N4" s="165" t="s">
        <v>186</v>
      </c>
      <c r="O4" s="165" t="s">
        <v>186</v>
      </c>
      <c r="P4" s="165" t="s">
        <v>186</v>
      </c>
      <c r="Q4" s="165" t="s">
        <v>186</v>
      </c>
      <c r="R4" s="165" t="s">
        <v>186</v>
      </c>
      <c r="S4" s="165" t="s">
        <v>186</v>
      </c>
      <c r="T4" s="165" t="s">
        <v>186</v>
      </c>
      <c r="U4" s="165" t="s">
        <v>186</v>
      </c>
      <c r="V4" s="165" t="s">
        <v>186</v>
      </c>
      <c r="W4" s="165" t="s">
        <v>186</v>
      </c>
      <c r="X4" s="165" t="s">
        <v>186</v>
      </c>
      <c r="Y4" s="165" t="s">
        <v>186</v>
      </c>
      <c r="Z4" s="165" t="s">
        <v>186</v>
      </c>
      <c r="AA4" s="165" t="s">
        <v>186</v>
      </c>
    </row>
    <row r="5" spans="1:27" ht="16.5" customHeight="1" x14ac:dyDescent="0.2">
      <c r="A5" s="22"/>
      <c r="H5" s="61" t="s">
        <v>27</v>
      </c>
      <c r="I5" s="56"/>
      <c r="J5" s="26" t="str">
        <f>F13</f>
        <v>IDUM</v>
      </c>
      <c r="K5" s="165" t="s">
        <v>121</v>
      </c>
      <c r="L5" s="165" t="s">
        <v>121</v>
      </c>
      <c r="M5" s="165" t="s">
        <v>121</v>
      </c>
      <c r="N5" s="165" t="s">
        <v>121</v>
      </c>
      <c r="O5" s="165" t="s">
        <v>121</v>
      </c>
      <c r="P5" s="165" t="s">
        <v>121</v>
      </c>
      <c r="Q5" s="165" t="s">
        <v>121</v>
      </c>
      <c r="R5" s="165" t="s">
        <v>121</v>
      </c>
      <c r="S5" s="165" t="s">
        <v>121</v>
      </c>
      <c r="T5" s="165" t="s">
        <v>121</v>
      </c>
      <c r="U5" s="165" t="s">
        <v>121</v>
      </c>
      <c r="V5" s="165" t="s">
        <v>121</v>
      </c>
      <c r="W5" s="165" t="s">
        <v>121</v>
      </c>
      <c r="X5" s="165" t="s">
        <v>121</v>
      </c>
      <c r="Y5" s="165" t="s">
        <v>121</v>
      </c>
      <c r="Z5" s="165" t="s">
        <v>121</v>
      </c>
      <c r="AA5" s="165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49"/>
      <c r="I7" s="60" t="s">
        <v>44</v>
      </c>
      <c r="J7" s="60" t="s">
        <v>44</v>
      </c>
      <c r="K7" s="12">
        <v>0</v>
      </c>
      <c r="L7" s="12">
        <v>2012</v>
      </c>
      <c r="M7" s="12">
        <v>2013</v>
      </c>
      <c r="N7" s="12">
        <v>2014</v>
      </c>
      <c r="O7" s="12">
        <v>2015</v>
      </c>
      <c r="P7" s="12">
        <v>2016</v>
      </c>
      <c r="Q7" s="12">
        <v>2017</v>
      </c>
      <c r="R7" s="12">
        <v>2018</v>
      </c>
      <c r="S7" s="12">
        <v>2019</v>
      </c>
      <c r="T7" s="214">
        <v>2020</v>
      </c>
      <c r="U7" s="214">
        <v>2025</v>
      </c>
      <c r="V7" s="214">
        <v>2030</v>
      </c>
      <c r="W7" s="214">
        <v>2035</v>
      </c>
      <c r="X7" s="214">
        <v>2039</v>
      </c>
      <c r="Y7" s="214">
        <v>2040</v>
      </c>
      <c r="Z7" s="214">
        <v>2045</v>
      </c>
      <c r="AA7" s="214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1"/>
      <c r="F8" s="110"/>
      <c r="G8" s="198"/>
      <c r="H8" s="106"/>
      <c r="T8" s="214"/>
      <c r="U8" s="214"/>
      <c r="V8" s="214"/>
      <c r="W8" s="214"/>
      <c r="X8" s="214"/>
      <c r="Y8" s="214"/>
      <c r="Z8" s="214"/>
      <c r="AA8" s="214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G9" s="198"/>
      <c r="H9" s="12">
        <v>1</v>
      </c>
      <c r="I9" s="12">
        <v>1</v>
      </c>
      <c r="J9" s="12">
        <v>1</v>
      </c>
      <c r="K9" s="164">
        <v>5</v>
      </c>
      <c r="L9" s="164">
        <f>'Exports summary'!G7</f>
        <v>124.69952392131813</v>
      </c>
      <c r="M9" s="164">
        <f>'Exports summary'!H7</f>
        <v>130.71131620168498</v>
      </c>
      <c r="N9" s="164">
        <f>'Exports summary'!I7</f>
        <v>84.02169487089688</v>
      </c>
      <c r="O9" s="164">
        <f>'Exports summary'!J7</f>
        <v>133.92546693812523</v>
      </c>
      <c r="P9" s="164">
        <f>'Exports summary'!K7</f>
        <v>127.71131620168498</v>
      </c>
      <c r="Q9" s="164">
        <f>'Exports summary'!L7</f>
        <v>125.30659928953824</v>
      </c>
      <c r="R9" s="164">
        <v>132.92896377787815</v>
      </c>
      <c r="S9" s="164">
        <v>143.56859209868344</v>
      </c>
      <c r="T9" s="215">
        <v>107.43885384834891</v>
      </c>
      <c r="U9" s="216">
        <f>MEDIAN(R9:S9)</f>
        <v>138.2487779382808</v>
      </c>
      <c r="V9" s="216">
        <f>Scenarios!AQ25</f>
        <v>140.62042040052222</v>
      </c>
      <c r="W9" s="217"/>
      <c r="X9" s="217"/>
      <c r="Y9" s="216">
        <f>Scenarios!AR25</f>
        <v>135.93802235772677</v>
      </c>
      <c r="Z9" s="216"/>
      <c r="AA9" s="216">
        <f>Scenarios!AS25</f>
        <v>504.64573096167442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G10" s="198"/>
      <c r="H10" s="12">
        <v>1</v>
      </c>
      <c r="I10" s="12">
        <v>1</v>
      </c>
      <c r="J10" s="12">
        <v>1</v>
      </c>
      <c r="K10" s="164">
        <v>5</v>
      </c>
      <c r="L10" s="164">
        <f>'Exports summary'!G8</f>
        <v>101.30047607868187</v>
      </c>
      <c r="M10" s="164">
        <f>'Exports summary'!H8</f>
        <v>105.28868379831502</v>
      </c>
      <c r="N10" s="164">
        <f>'Exports summary'!I8</f>
        <v>74.97830512910312</v>
      </c>
      <c r="O10" s="164">
        <f>'Exports summary'!J8</f>
        <v>110.07453306187479</v>
      </c>
      <c r="P10" s="164">
        <f>'Exports summary'!K8</f>
        <v>105.28868379831502</v>
      </c>
      <c r="Q10" s="164">
        <f>'Exports summary'!L8</f>
        <v>103.69340071046176</v>
      </c>
      <c r="R10" s="164"/>
      <c r="S10" s="164"/>
      <c r="T10" s="215">
        <f>Q10</f>
        <v>103.69340071046176</v>
      </c>
      <c r="U10" s="216">
        <f>'Exports summary'!O8</f>
        <v>103.69340071046176</v>
      </c>
      <c r="V10" s="216">
        <f>'Exports summary'!P8</f>
        <v>103.69340071046176</v>
      </c>
      <c r="W10" s="216"/>
      <c r="X10" s="216"/>
      <c r="Y10" s="216"/>
      <c r="Z10" s="216"/>
      <c r="AA10" s="216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G11" s="198"/>
      <c r="H11" s="12">
        <v>1</v>
      </c>
      <c r="I11" s="12">
        <v>1</v>
      </c>
      <c r="J11" s="12">
        <v>1</v>
      </c>
      <c r="K11" s="12">
        <v>5</v>
      </c>
      <c r="L11" s="12">
        <v>2.7578</v>
      </c>
      <c r="T11" s="214"/>
      <c r="U11" s="218"/>
      <c r="V11" s="218">
        <f>'Exports summary'!P16</f>
        <v>2.7578253706754534</v>
      </c>
      <c r="W11" s="217" t="str">
        <f>'Exports summary'!Q16</f>
        <v/>
      </c>
      <c r="X11" s="217" t="str">
        <f>'Exports summary'!R16</f>
        <v/>
      </c>
      <c r="Y11" s="217" t="str">
        <f>'Exports summary'!R16</f>
        <v/>
      </c>
      <c r="Z11" s="217" t="str">
        <f>'Exports summary'!S16</f>
        <v/>
      </c>
      <c r="AA11" s="217">
        <f>'Exports summary'!T16</f>
        <v>124.155</v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G12" s="198"/>
      <c r="H12" s="12">
        <v>1</v>
      </c>
      <c r="I12" s="12">
        <v>1</v>
      </c>
      <c r="J12" s="12">
        <v>1</v>
      </c>
      <c r="K12" s="12">
        <v>5</v>
      </c>
      <c r="T12" s="214"/>
      <c r="U12" s="217" t="str">
        <f>'Exports summary'!O11</f>
        <v/>
      </c>
      <c r="V12" s="217">
        <f>'Exports summary'!P11</f>
        <v>1</v>
      </c>
      <c r="W12" s="217" t="str">
        <f>'Exports summary'!Q11</f>
        <v/>
      </c>
      <c r="X12" s="217" t="str">
        <f>'Exports summary'!R11</f>
        <v/>
      </c>
      <c r="Y12" s="217" t="str">
        <f>'Exports summary'!R11</f>
        <v/>
      </c>
      <c r="Z12" s="217" t="str">
        <f>'Exports summary'!S11</f>
        <v/>
      </c>
      <c r="AA12" s="217">
        <f>'Exports summary'!T11</f>
        <v>14</v>
      </c>
    </row>
    <row r="13" spans="1:27" ht="11.25" customHeight="1" x14ac:dyDescent="0.2">
      <c r="B13" s="12" t="str">
        <f>Processes_BASE!B13</f>
        <v>PEXOKG</v>
      </c>
      <c r="C13" s="12" t="str">
        <f>Processes_BASE!C13</f>
        <v>Exports of Green JetFuel</v>
      </c>
      <c r="D13" s="12" t="str">
        <f>Processes_BASE!D13</f>
        <v>PJ,PJa</v>
      </c>
      <c r="E13" s="12" t="str">
        <f>Commodities_BASE!B14</f>
        <v>OKG</v>
      </c>
      <c r="F13" s="12" t="str">
        <f t="shared" ref="F13:F15" si="0">F12</f>
        <v>IDUM</v>
      </c>
      <c r="G13" s="198"/>
      <c r="H13" s="12">
        <v>1</v>
      </c>
      <c r="I13" s="12">
        <v>1</v>
      </c>
      <c r="J13" s="12">
        <v>1</v>
      </c>
      <c r="K13" s="12">
        <v>5</v>
      </c>
      <c r="T13" s="214"/>
      <c r="U13" s="216"/>
      <c r="V13" s="216"/>
      <c r="W13" s="216"/>
      <c r="X13" s="216">
        <v>0</v>
      </c>
      <c r="Y13" s="216">
        <f>Scenarios!AF16</f>
        <v>5.0430461919999994</v>
      </c>
      <c r="Z13" s="216">
        <f>Y13</f>
        <v>5.0430461919999994</v>
      </c>
      <c r="AA13" s="216">
        <f>Scenarios!AG16</f>
        <v>10.086092383999999</v>
      </c>
    </row>
    <row r="14" spans="1:27" ht="11.25" customHeight="1" x14ac:dyDescent="0.2">
      <c r="B14" s="12" t="str">
        <f>Processes_BASE!B14</f>
        <v>PEXHETP</v>
      </c>
      <c r="C14" s="12" t="str">
        <f>Processes_BASE!C14</f>
        <v>H2 PEM Electrolyser Stack Exports (GW)</v>
      </c>
      <c r="D14" s="12" t="str">
        <f>Processes_BASE!D14</f>
        <v>PJ,PJa</v>
      </c>
      <c r="E14" s="12" t="str">
        <f>Commodities_BASE!B15</f>
        <v>HETP_EX</v>
      </c>
      <c r="F14" s="12" t="str">
        <f t="shared" si="0"/>
        <v>IDUM</v>
      </c>
      <c r="G14" s="198"/>
      <c r="H14" s="12">
        <v>1</v>
      </c>
      <c r="I14" s="12">
        <v>1</v>
      </c>
      <c r="J14" s="12">
        <v>1</v>
      </c>
      <c r="K14" s="12">
        <v>5</v>
      </c>
      <c r="T14" s="214"/>
      <c r="U14" s="217"/>
      <c r="V14" s="217">
        <f>Scenarios!R6</f>
        <v>0.2</v>
      </c>
      <c r="W14" s="214"/>
      <c r="X14" s="214"/>
      <c r="Y14" s="219">
        <f>Scenarios!S6</f>
        <v>2.3572743999999997</v>
      </c>
      <c r="Z14" s="219"/>
      <c r="AA14" s="219">
        <f>Scenarios!T6</f>
        <v>21.333332000000002</v>
      </c>
    </row>
    <row r="15" spans="1:27" ht="11.25" customHeight="1" x14ac:dyDescent="0.2">
      <c r="B15" s="12" t="str">
        <f>Processes_BASE!B15</f>
        <v>PEXHFCP</v>
      </c>
      <c r="C15" s="12" t="str">
        <f>Processes_BASE!C15</f>
        <v>H2 PEM Fuel Cell Exports (GW)</v>
      </c>
      <c r="D15" s="12" t="str">
        <f>Processes_BASE!D15</f>
        <v>PJ,PJa</v>
      </c>
      <c r="E15" s="12" t="str">
        <f>Commodities_BASE!B16</f>
        <v>HFCP_EX</v>
      </c>
      <c r="F15" s="12" t="str">
        <f t="shared" si="0"/>
        <v>IDUM</v>
      </c>
      <c r="G15" s="198"/>
      <c r="H15" s="12">
        <v>1</v>
      </c>
      <c r="I15" s="12">
        <v>1</v>
      </c>
      <c r="J15" s="12">
        <v>1</v>
      </c>
      <c r="K15" s="12">
        <v>5</v>
      </c>
      <c r="T15" s="214"/>
      <c r="U15" s="217">
        <v>0</v>
      </c>
      <c r="V15" s="218">
        <f>Scenarios!U6</f>
        <v>2.5600000000000001E-2</v>
      </c>
      <c r="Y15" s="218">
        <f>Scenarios!V6</f>
        <v>7.7933579200000009</v>
      </c>
      <c r="Z15" s="217"/>
      <c r="AA15" s="218">
        <f>Scenarios!W6</f>
        <v>309.96310400000004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3" t="s">
        <v>203</v>
      </c>
      <c r="I3" s="173" t="s">
        <v>203</v>
      </c>
      <c r="J3" s="173" t="s">
        <v>203</v>
      </c>
      <c r="K3" s="173" t="s">
        <v>203</v>
      </c>
      <c r="L3" s="173" t="s">
        <v>203</v>
      </c>
      <c r="M3" s="173"/>
      <c r="N3" s="173"/>
      <c r="O3" s="173"/>
      <c r="P3" s="173"/>
    </row>
    <row r="4" spans="1:16" ht="21.75" customHeight="1" x14ac:dyDescent="0.2">
      <c r="A4" s="22"/>
      <c r="E4" s="46"/>
      <c r="F4" s="46"/>
      <c r="G4" s="46"/>
      <c r="H4" s="12" t="s">
        <v>204</v>
      </c>
      <c r="I4" s="12" t="s">
        <v>204</v>
      </c>
      <c r="J4" s="12" t="s">
        <v>204</v>
      </c>
      <c r="K4" s="12" t="s">
        <v>204</v>
      </c>
      <c r="L4" s="12" t="s">
        <v>204</v>
      </c>
    </row>
    <row r="5" spans="1:16" ht="16.5" customHeight="1" x14ac:dyDescent="0.2">
      <c r="A5" s="22"/>
      <c r="I5" s="165"/>
      <c r="J5" s="165"/>
      <c r="K5" s="165"/>
      <c r="L5" s="165"/>
      <c r="M5" s="165"/>
      <c r="N5" s="165"/>
      <c r="O5" s="165"/>
      <c r="P5" s="165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1"/>
      <c r="F8" s="110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H9" s="164">
        <v>0</v>
      </c>
      <c r="I9" s="164"/>
      <c r="J9" s="164"/>
      <c r="K9" s="164"/>
      <c r="L9" s="164"/>
      <c r="M9" s="164"/>
      <c r="N9" s="164"/>
      <c r="O9" s="164"/>
      <c r="P9" s="164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H10" s="164">
        <v>0</v>
      </c>
      <c r="I10" s="164"/>
      <c r="J10" s="164"/>
      <c r="K10" s="164"/>
      <c r="L10" s="164"/>
      <c r="M10" s="164"/>
      <c r="N10" s="164"/>
      <c r="O10" s="164"/>
      <c r="P10" s="164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4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3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4" name="cmdTechNameAndDesc"/>
      </mc:Fallback>
    </mc:AlternateContent>
    <mc:AlternateContent xmlns:mc="http://schemas.openxmlformats.org/markup-compatibility/2006">
      <mc:Choice Requires="x14">
        <control shapeId="233474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6" name="cmdCommIN"/>
      </mc:Fallback>
    </mc:AlternateContent>
    <mc:AlternateContent xmlns:mc="http://schemas.openxmlformats.org/markup-compatibility/2006">
      <mc:Choice Requires="x14">
        <control shapeId="233475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8" name="cmdCommOUT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7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12" name="cmdAddParamQualifier1"/>
      </mc:Fallback>
    </mc:AlternateContent>
    <mc:AlternateContent xmlns:mc="http://schemas.openxmlformats.org/markup-compatibility/2006">
      <mc:Choice Requires="x14">
        <control shapeId="233478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14" name="cmdCheckTechDataSheet"/>
      </mc:Fallback>
    </mc:AlternateContent>
    <mc:AlternateContent xmlns:mc="http://schemas.openxmlformats.org/markup-compatibility/2006">
      <mc:Choice Requires="x14">
        <control shapeId="233479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1:T25"/>
  <sheetViews>
    <sheetView workbookViewId="0">
      <pane ySplit="1" topLeftCell="A2" activePane="bottomLeft" state="frozen"/>
      <selection pane="bottomLeft" activeCell="D16" sqref="D16"/>
    </sheetView>
  </sheetViews>
  <sheetFormatPr defaultColWidth="8.85546875" defaultRowHeight="15" x14ac:dyDescent="0.25"/>
  <cols>
    <col min="1" max="1" width="17.42578125" style="132" customWidth="1"/>
    <col min="2" max="2" width="16.5703125" style="132" customWidth="1"/>
    <col min="3" max="3" width="8.85546875" style="132"/>
    <col min="4" max="4" width="11.5703125" style="132" customWidth="1"/>
    <col min="5" max="5" width="10.140625" style="132" bestFit="1" customWidth="1"/>
    <col min="6" max="6" width="11.42578125" style="132" customWidth="1"/>
    <col min="7" max="9" width="9.5703125" style="132" customWidth="1"/>
    <col min="10" max="11" width="9.5703125" style="132" bestFit="1" customWidth="1"/>
    <col min="12" max="12" width="9.28515625" style="172" bestFit="1" customWidth="1"/>
    <col min="13" max="14" width="8.85546875" style="132"/>
    <col min="15" max="15" width="11.140625" style="154" customWidth="1"/>
    <col min="16" max="18" width="11.140625" style="132" customWidth="1"/>
    <col min="19" max="20" width="9.5703125" style="132" bestFit="1" customWidth="1"/>
    <col min="21" max="16384" width="8.85546875" style="132"/>
  </cols>
  <sheetData>
    <row r="1" spans="1:20" x14ac:dyDescent="0.25">
      <c r="G1" s="131">
        <v>2012</v>
      </c>
      <c r="H1" s="131">
        <v>2013</v>
      </c>
      <c r="I1" s="131">
        <v>2014</v>
      </c>
      <c r="J1" s="131">
        <v>2015</v>
      </c>
      <c r="K1" s="131">
        <v>2016</v>
      </c>
      <c r="L1" s="170">
        <v>2017</v>
      </c>
      <c r="M1" s="131"/>
      <c r="N1" s="131"/>
      <c r="O1" s="153">
        <v>2025</v>
      </c>
      <c r="P1" s="131">
        <v>2030</v>
      </c>
      <c r="Q1" s="131">
        <v>2035</v>
      </c>
      <c r="R1" s="131">
        <v>2040</v>
      </c>
      <c r="S1" s="131">
        <v>2045</v>
      </c>
      <c r="T1" s="131">
        <v>2050</v>
      </c>
    </row>
    <row r="2" spans="1:20" x14ac:dyDescent="0.25">
      <c r="B2" s="169" t="s">
        <v>209</v>
      </c>
      <c r="D2" s="151"/>
      <c r="F2" s="151"/>
      <c r="H2" s="143"/>
      <c r="I2" s="143"/>
      <c r="J2" s="143"/>
      <c r="K2" s="143"/>
      <c r="L2" s="171"/>
      <c r="O2" s="152"/>
    </row>
    <row r="3" spans="1:20" x14ac:dyDescent="0.25">
      <c r="B3" s="179" t="s">
        <v>210</v>
      </c>
      <c r="C3" s="132" t="str">
        <f>INDEX(Scenarios!$C$4:$C$8,MATCH(B3,Scenarios!$B$4:$B$8,0))</f>
        <v>A high export scenario</v>
      </c>
      <c r="D3" s="151"/>
      <c r="F3" s="151"/>
      <c r="H3" s="143"/>
      <c r="I3" s="143"/>
      <c r="J3" s="143"/>
      <c r="K3" s="143"/>
      <c r="L3" s="171"/>
      <c r="O3" s="152"/>
    </row>
    <row r="4" spans="1:20" x14ac:dyDescent="0.25">
      <c r="A4" s="131" t="s">
        <v>191</v>
      </c>
      <c r="B4" s="151"/>
      <c r="D4" s="151"/>
      <c r="F4" s="151"/>
      <c r="H4" s="143"/>
      <c r="I4" s="143"/>
      <c r="J4" s="143"/>
      <c r="K4" s="143"/>
      <c r="L4" s="171"/>
    </row>
    <row r="5" spans="1:20" x14ac:dyDescent="0.25">
      <c r="B5" s="131" t="s">
        <v>192</v>
      </c>
      <c r="O5" s="152"/>
    </row>
    <row r="6" spans="1:20" x14ac:dyDescent="0.25">
      <c r="D6" s="131" t="s">
        <v>202</v>
      </c>
      <c r="E6" s="131" t="s">
        <v>217</v>
      </c>
      <c r="F6" s="131" t="s">
        <v>201</v>
      </c>
      <c r="G6" s="143"/>
      <c r="H6" s="143"/>
      <c r="I6" s="143"/>
      <c r="J6" s="143"/>
      <c r="K6" s="143"/>
      <c r="L6" s="171"/>
      <c r="O6" s="152"/>
    </row>
    <row r="7" spans="1:20" x14ac:dyDescent="0.25">
      <c r="D7" s="169" t="s">
        <v>164</v>
      </c>
      <c r="E7" s="12" t="s">
        <v>166</v>
      </c>
      <c r="F7" s="151" t="s">
        <v>163</v>
      </c>
      <c r="G7" s="143">
        <f>'[1]PGM methodology'!G23</f>
        <v>124.69952392131813</v>
      </c>
      <c r="H7" s="143">
        <f>'[1]PGM methodology'!H23</f>
        <v>130.71131620168498</v>
      </c>
      <c r="I7" s="143">
        <f>'[1]PGM methodology'!I23</f>
        <v>84.02169487089688</v>
      </c>
      <c r="J7" s="143">
        <f>'[1]PGM methodology'!J23</f>
        <v>133.92546693812523</v>
      </c>
      <c r="K7" s="143">
        <f>'[1]PGM methodology'!K23</f>
        <v>127.71131620168498</v>
      </c>
      <c r="L7" s="171">
        <f>'[1]PGM methodology'!L23</f>
        <v>125.30659928953824</v>
      </c>
      <c r="O7" s="181">
        <f>IF(SUMIFS(Scenarios!D$16:D$25,Scenarios!$B$16:$B$25,$B$3,Scenarios!$C$16:$C$25,$D7)="","",SUMIFS(Scenarios!D$16:D$25,Scenarios!$B$16:$B$25,$B$3,Scenarios!$C$16:$C$25,$D7))</f>
        <v>125.30659928953824</v>
      </c>
      <c r="P7" s="181">
        <f>IF(SUMIFS(Scenarios!E$16:E$25,Scenarios!$B$16:$B$25,$B$3,Scenarios!$C$16:$C$25,$D7)="","",SUMIFS(Scenarios!E$16:E$25,Scenarios!$B$16:$B$25,$B$3,Scenarios!$C$16:$C$25,$D7))</f>
        <v>125.30659928953824</v>
      </c>
      <c r="Q7" s="181">
        <f>IF(SUMIFS(Scenarios!F$16:F$25,Scenarios!$B$16:$B$25,$B$3,Scenarios!$C$16:$C$25,$D7)="","",SUMIFS(Scenarios!F$16:F$25,Scenarios!$B$16:$B$25,$B$3,Scenarios!$C$16:$C$25,$D7))</f>
        <v>125.30659928953824</v>
      </c>
      <c r="R7" s="181">
        <f>IF(SUMIFS(Scenarios!G$16:G$25,Scenarios!$B$16:$B$25,$B$3,Scenarios!$C$16:$C$25,$D7)="","",SUMIFS(Scenarios!G$16:G$25,Scenarios!$B$16:$B$25,$B$3,Scenarios!$C$16:$C$25,$D7))</f>
        <v>125.30659928953824</v>
      </c>
      <c r="S7" s="181">
        <f>IF(SUMIFS(Scenarios!H$16:H$25,Scenarios!$B$16:$B$25,$B$3,Scenarios!$C$16:$C$25,$D7)="","",SUMIFS(Scenarios!H$16:H$25,Scenarios!$B$16:$B$25,$B$3,Scenarios!$C$16:$C$25,$D7))</f>
        <v>125.30659928953824</v>
      </c>
      <c r="T7" s="181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69" t="s">
        <v>161</v>
      </c>
      <c r="E8" s="12" t="s">
        <v>155</v>
      </c>
      <c r="F8" s="151" t="s">
        <v>163</v>
      </c>
      <c r="G8" s="143">
        <f>'[1]PGM methodology'!G24</f>
        <v>101.30047607868187</v>
      </c>
      <c r="H8" s="143">
        <f>'[1]PGM methodology'!H24</f>
        <v>105.28868379831502</v>
      </c>
      <c r="I8" s="143">
        <f>'[1]PGM methodology'!I24</f>
        <v>74.97830512910312</v>
      </c>
      <c r="J8" s="143">
        <f>'[1]PGM methodology'!J24</f>
        <v>110.07453306187479</v>
      </c>
      <c r="K8" s="143">
        <f>'[1]PGM methodology'!K24</f>
        <v>105.28868379831502</v>
      </c>
      <c r="L8" s="171">
        <f>'[1]PGM methodology'!L24</f>
        <v>103.69340071046176</v>
      </c>
      <c r="O8" s="181">
        <f>IF(SUMIFS(Scenarios!D$16:D$25,Scenarios!$B$16:$B$25,$B$3,Scenarios!$C$16:$C$25,$D8)="","",SUMIFS(Scenarios!D$16:D$25,Scenarios!$B$16:$B$25,$B$3,Scenarios!$C$16:$C$25,$D8))</f>
        <v>103.69340071046176</v>
      </c>
      <c r="P8" s="181">
        <f>IF(SUMIFS(Scenarios!E$16:E$25,Scenarios!$B$16:$B$25,$B$3,Scenarios!$C$16:$C$25,$D8)="","",SUMIFS(Scenarios!E$16:E$25,Scenarios!$B$16:$B$25,$B$3,Scenarios!$C$16:$C$25,$D8))</f>
        <v>103.69340071046176</v>
      </c>
      <c r="Q8" s="181">
        <f>IF(SUMIFS(Scenarios!F$16:F$25,Scenarios!$B$16:$B$25,$B$3,Scenarios!$C$16:$C$25,$D8)="","",SUMIFS(Scenarios!F$16:F$25,Scenarios!$B$16:$B$25,$B$3,Scenarios!$C$16:$C$25,$D8))</f>
        <v>103.69340071046176</v>
      </c>
      <c r="R8" s="181">
        <f>IF(SUMIFS(Scenarios!G$16:G$25,Scenarios!$B$16:$B$25,$B$3,Scenarios!$C$16:$C$25,$D8)="","",SUMIFS(Scenarios!G$16:G$25,Scenarios!$B$16:$B$25,$B$3,Scenarios!$C$16:$C$25,$D8))</f>
        <v>103.69340071046176</v>
      </c>
      <c r="S8" s="181">
        <f>IF(SUMIFS(Scenarios!H$16:H$25,Scenarios!$B$16:$B$25,$B$3,Scenarios!$C$16:$C$25,$D8)="","",SUMIFS(Scenarios!H$16:H$25,Scenarios!$B$16:$B$25,$B$3,Scenarios!$C$16:$C$25,$D8))</f>
        <v>103.69340071046176</v>
      </c>
      <c r="T8" s="181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4"/>
      <c r="Q9" s="154"/>
      <c r="R9" s="154"/>
      <c r="S9" s="154"/>
      <c r="T9" s="154"/>
    </row>
    <row r="10" spans="1:20" x14ac:dyDescent="0.25">
      <c r="B10" s="131" t="s">
        <v>194</v>
      </c>
      <c r="P10" s="154"/>
      <c r="Q10" s="154"/>
      <c r="R10" s="154"/>
      <c r="S10" s="154"/>
      <c r="T10" s="154"/>
    </row>
    <row r="11" spans="1:20" x14ac:dyDescent="0.25">
      <c r="D11" s="169" t="s">
        <v>195</v>
      </c>
      <c r="E11" s="12" t="s">
        <v>207</v>
      </c>
      <c r="F11" s="169" t="s">
        <v>198</v>
      </c>
      <c r="O11" s="181" t="str">
        <f>IF(SUMIFS(Scenarios!D$16:D$25,Scenarios!$B$16:$B$25,$B$3,Scenarios!$C$16:$C$25,$D11)=0,"",SUMIFS(Scenarios!D$16:D$25,Scenarios!$B$16:$B$25,$B$3,Scenarios!$C$16:$C$25,$D11))</f>
        <v/>
      </c>
      <c r="P11" s="181">
        <f>IF(SUMIFS(Scenarios!E$16:E$25,Scenarios!$B$16:$B$25,$B$3,Scenarios!$C$16:$C$25,$D11)=0,"",SUMIFS(Scenarios!E$16:E$25,Scenarios!$B$16:$B$25,$B$3,Scenarios!$C$16:$C$25,$D11))</f>
        <v>1</v>
      </c>
      <c r="Q11" s="181" t="str">
        <f>IF(SUMIFS(Scenarios!F$16:F$25,Scenarios!$B$16:$B$25,$B$3,Scenarios!$C$16:$C$25,$D11)=0,"",SUMIFS(Scenarios!F$16:F$25,Scenarios!$B$16:$B$25,$B$3,Scenarios!$C$16:$C$25,$D11))</f>
        <v/>
      </c>
      <c r="R11" s="181" t="str">
        <f>IF(SUMIFS(Scenarios!G$16:G$25,Scenarios!$B$16:$B$25,$B$3,Scenarios!$C$16:$C$25,$D11)=0,"",SUMIFS(Scenarios!G$16:G$25,Scenarios!$B$16:$B$25,$B$3,Scenarios!$C$16:$C$25,$D11))</f>
        <v/>
      </c>
      <c r="S11" s="181" t="str">
        <f>IF(SUMIFS(Scenarios!H$16:H$25,Scenarios!$B$16:$B$25,$B$3,Scenarios!$C$16:$C$25,$D11)=0,"",SUMIFS(Scenarios!H$16:H$25,Scenarios!$B$16:$B$25,$B$3,Scenarios!$C$16:$C$25,$D11))</f>
        <v/>
      </c>
      <c r="T11" s="181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1" t="s">
        <v>196</v>
      </c>
      <c r="P12" s="154"/>
      <c r="Q12" s="154"/>
      <c r="R12" s="154"/>
      <c r="S12" s="154"/>
      <c r="T12" s="154"/>
    </row>
    <row r="13" spans="1:20" x14ac:dyDescent="0.25">
      <c r="D13" s="169" t="s">
        <v>197</v>
      </c>
      <c r="F13" s="169" t="s">
        <v>198</v>
      </c>
      <c r="G13" s="169" t="s">
        <v>218</v>
      </c>
      <c r="O13" s="181" t="str">
        <f>IF(SUMIFS(Scenarios!D$16:D$25,Scenarios!$B$16:$B$25,$B$3,Scenarios!$C$16:$C$25,$D13)=0,"",SUMIFS(Scenarios!D$16:D$25,Scenarios!$B$16:$B$25,$B$3,Scenarios!$C$16:$C$25,$D13))</f>
        <v/>
      </c>
      <c r="P13" s="181" t="str">
        <f>IF(SUMIFS(Scenarios!E$16:E$25,Scenarios!$B$16:$B$25,$B$3,Scenarios!$C$16:$C$25,$D13)=0,"",SUMIFS(Scenarios!E$16:E$25,Scenarios!$B$16:$B$25,$B$3,Scenarios!$C$16:$C$25,$D13))</f>
        <v/>
      </c>
      <c r="Q13" s="181" t="str">
        <f>IF(SUMIFS(Scenarios!F$16:F$25,Scenarios!$B$16:$B$25,$B$3,Scenarios!$C$16:$C$25,$D13)=0,"",SUMIFS(Scenarios!F$16:F$25,Scenarios!$B$16:$B$25,$B$3,Scenarios!$C$16:$C$25,$D13))</f>
        <v/>
      </c>
      <c r="R13" s="181" t="str">
        <f>IF(SUMIFS(Scenarios!G$16:G$25,Scenarios!$B$16:$B$25,$B$3,Scenarios!$C$16:$C$25,$D13)=0,"",SUMIFS(Scenarios!G$16:G$25,Scenarios!$B$16:$B$25,$B$3,Scenarios!$C$16:$C$25,$D13))</f>
        <v/>
      </c>
      <c r="S13" s="181" t="str">
        <f>IF(SUMIFS(Scenarios!H$16:H$25,Scenarios!$B$16:$B$25,$B$3,Scenarios!$C$16:$C$25,$D13)=0,"",SUMIFS(Scenarios!H$16:H$25,Scenarios!$B$16:$B$25,$B$3,Scenarios!$C$16:$C$25,$D13))</f>
        <v/>
      </c>
      <c r="T13" s="181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4"/>
      <c r="Q14" s="154"/>
      <c r="R14" s="154"/>
      <c r="S14" s="154"/>
      <c r="T14" s="154"/>
    </row>
    <row r="15" spans="1:20" x14ac:dyDescent="0.25">
      <c r="A15" s="131" t="s">
        <v>193</v>
      </c>
      <c r="P15" s="154"/>
      <c r="Q15" s="154"/>
      <c r="R15" s="154"/>
      <c r="S15" s="154"/>
      <c r="T15" s="154"/>
    </row>
    <row r="16" spans="1:20" x14ac:dyDescent="0.25">
      <c r="B16" s="131" t="s">
        <v>199</v>
      </c>
      <c r="D16" s="169" t="s">
        <v>200</v>
      </c>
      <c r="E16" s="12" t="s">
        <v>205</v>
      </c>
      <c r="F16" s="169" t="s">
        <v>116</v>
      </c>
      <c r="O16" s="181" t="str">
        <f>IF(SUMIFS(Scenarios!D$16:D$25,Scenarios!$B$16:$B$25,$B$3,Scenarios!$C$16:$C$25,$D16)=0,"",SUMIFS(Scenarios!D$16:D$25,Scenarios!$B$16:$B$25,$B$3,Scenarios!$C$16:$C$25,$D16))</f>
        <v/>
      </c>
      <c r="P16" s="181">
        <f>IF(SUMIFS(Scenarios!E$16:E$25,Scenarios!$B$16:$B$25,$B$3,Scenarios!$C$16:$C$25,$D16)=0,"",SUMIFS(Scenarios!E$16:E$25,Scenarios!$B$16:$B$25,$B$3,Scenarios!$C$16:$C$25,$D16))</f>
        <v>2.7578253706754534</v>
      </c>
      <c r="Q16" s="181" t="str">
        <f>IF(SUMIFS(Scenarios!F$16:F$25,Scenarios!$B$16:$B$25,$B$3,Scenarios!$C$16:$C$25,$D16)=0,"",SUMIFS(Scenarios!F$16:F$25,Scenarios!$B$16:$B$25,$B$3,Scenarios!$C$16:$C$25,$D16))</f>
        <v/>
      </c>
      <c r="R16" s="181" t="str">
        <f>IF(SUMIFS(Scenarios!G$16:G$25,Scenarios!$B$16:$B$25,$B$3,Scenarios!$C$16:$C$25,$D16)=0,"",SUMIFS(Scenarios!G$16:G$25,Scenarios!$B$16:$B$25,$B$3,Scenarios!$C$16:$C$25,$D16))</f>
        <v/>
      </c>
      <c r="S16" s="181" t="str">
        <f>IF(SUMIFS(Scenarios!H$16:H$25,Scenarios!$B$16:$B$25,$B$3,Scenarios!$C$16:$C$25,$D16)=0,"",SUMIFS(Scenarios!H$16:H$25,Scenarios!$B$16:$B$25,$B$3,Scenarios!$C$16:$C$25,$D16))</f>
        <v/>
      </c>
      <c r="T16" s="181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0"/>
      <c r="F24" s="140"/>
      <c r="G24" s="140"/>
      <c r="H24" s="140"/>
      <c r="I24" s="140"/>
      <c r="J24" s="140"/>
      <c r="K24" s="140"/>
    </row>
    <row r="25" spans="5:11" x14ac:dyDescent="0.25">
      <c r="E25" s="141"/>
      <c r="F25" s="141"/>
      <c r="G25" s="141"/>
      <c r="H25" s="141"/>
      <c r="I25" s="141"/>
      <c r="J25" s="141"/>
      <c r="K25" s="14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tabSelected="1" topLeftCell="U1" workbookViewId="0">
      <selection activeCell="AW26" sqref="AW26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206" t="s">
        <v>266</v>
      </c>
      <c r="R2" s="63"/>
      <c r="S2" s="63"/>
      <c r="T2" s="63"/>
      <c r="U2" s="63"/>
      <c r="V2" s="63"/>
      <c r="W2" s="63"/>
      <c r="AA2" s="89" t="s">
        <v>267</v>
      </c>
      <c r="AL2" t="s">
        <v>295</v>
      </c>
    </row>
    <row r="3" spans="2:42" ht="57.75" thickBot="1" x14ac:dyDescent="0.25">
      <c r="B3" s="1" t="s">
        <v>214</v>
      </c>
      <c r="C3" s="1" t="s">
        <v>15</v>
      </c>
      <c r="Q3" s="237" t="s">
        <v>260</v>
      </c>
      <c r="R3" s="199"/>
      <c r="S3" s="223" t="s">
        <v>261</v>
      </c>
      <c r="T3" s="224"/>
      <c r="U3" s="199"/>
      <c r="V3" s="223" t="s">
        <v>262</v>
      </c>
      <c r="W3" s="224"/>
      <c r="AC3" s="211"/>
      <c r="AL3" s="211" t="s">
        <v>295</v>
      </c>
      <c r="AM3" s="212">
        <v>2030</v>
      </c>
      <c r="AN3" s="212">
        <v>2040</v>
      </c>
      <c r="AO3" s="212">
        <v>2050</v>
      </c>
    </row>
    <row r="4" spans="2:42" ht="15" thickBot="1" x14ac:dyDescent="0.25">
      <c r="B4" s="176" t="s">
        <v>210</v>
      </c>
      <c r="C4" s="176" t="s">
        <v>211</v>
      </c>
      <c r="Q4" s="238"/>
      <c r="R4" s="200">
        <v>2030</v>
      </c>
      <c r="S4" s="200">
        <v>2040</v>
      </c>
      <c r="T4" s="200">
        <v>2050</v>
      </c>
      <c r="U4" s="200">
        <v>2030</v>
      </c>
      <c r="V4" s="200">
        <v>2040</v>
      </c>
      <c r="W4" s="200">
        <v>2050</v>
      </c>
      <c r="AL4" s="213" t="s">
        <v>263</v>
      </c>
      <c r="AM4" s="205">
        <v>3.6574278692173281</v>
      </c>
      <c r="AN4" s="205">
        <v>1.200558863434656</v>
      </c>
      <c r="AO4" s="205">
        <v>1.140558863434656</v>
      </c>
    </row>
    <row r="5" spans="2:42" ht="15" thickBot="1" x14ac:dyDescent="0.25">
      <c r="B5" s="176" t="s">
        <v>212</v>
      </c>
      <c r="C5" s="176" t="s">
        <v>213</v>
      </c>
      <c r="Q5" s="201" t="s">
        <v>263</v>
      </c>
      <c r="R5" s="202">
        <v>0.2</v>
      </c>
      <c r="S5" s="202">
        <v>0.4</v>
      </c>
      <c r="T5" s="202">
        <v>1</v>
      </c>
      <c r="U5" s="203">
        <v>8.8000000000000005E-3</v>
      </c>
      <c r="V5" s="203">
        <v>1.7600000000000001E-2</v>
      </c>
      <c r="W5" s="203">
        <v>4.4000000000000011E-2</v>
      </c>
      <c r="AL5" s="213" t="s">
        <v>264</v>
      </c>
      <c r="AM5" s="205">
        <v>3.8273294341222126</v>
      </c>
      <c r="AN5" s="205">
        <v>33.343204132926743</v>
      </c>
      <c r="AO5" s="205">
        <v>436.24918547847443</v>
      </c>
    </row>
    <row r="6" spans="2:42" ht="15" customHeight="1" thickBot="1" x14ac:dyDescent="0.25">
      <c r="B6" s="175"/>
      <c r="C6" s="175"/>
      <c r="Q6" s="204" t="s">
        <v>264</v>
      </c>
      <c r="R6" s="202">
        <v>0.2</v>
      </c>
      <c r="S6" s="205">
        <v>2.3572743999999997</v>
      </c>
      <c r="T6" s="205">
        <v>21.333332000000002</v>
      </c>
      <c r="U6" s="203">
        <v>2.5600000000000001E-2</v>
      </c>
      <c r="V6" s="205">
        <v>7.7933579200000009</v>
      </c>
      <c r="W6" s="205">
        <v>309.96310400000004</v>
      </c>
      <c r="AL6" s="213" t="s">
        <v>265</v>
      </c>
      <c r="AM6" s="205">
        <v>59.56614453213281</v>
      </c>
      <c r="AN6" s="205">
        <v>542.43391869624998</v>
      </c>
      <c r="AO6" s="205">
        <v>1373.0363876062499</v>
      </c>
    </row>
    <row r="7" spans="2:42" ht="15" customHeight="1" thickBot="1" x14ac:dyDescent="0.25">
      <c r="B7" s="175"/>
      <c r="C7" s="175"/>
      <c r="Q7" s="201" t="s">
        <v>265</v>
      </c>
      <c r="R7" s="205">
        <v>1.1786371999999998</v>
      </c>
      <c r="S7" s="205">
        <v>8.5333328000000019</v>
      </c>
      <c r="T7" s="205">
        <v>55.985267999999998</v>
      </c>
      <c r="U7" s="205">
        <v>3.8966789600000005</v>
      </c>
      <c r="V7" s="205">
        <v>123.98524159999999</v>
      </c>
      <c r="W7" s="205">
        <v>818.30256000000008</v>
      </c>
      <c r="AL7" s="228" t="s">
        <v>298</v>
      </c>
      <c r="AM7" s="229"/>
      <c r="AN7" s="229"/>
      <c r="AO7" s="230"/>
    </row>
    <row r="8" spans="2:42" ht="13.5" customHeight="1" thickBot="1" x14ac:dyDescent="0.25">
      <c r="B8" s="175"/>
      <c r="C8" s="175"/>
      <c r="Q8" s="225" t="s">
        <v>299</v>
      </c>
      <c r="R8" s="226"/>
      <c r="S8" s="226"/>
      <c r="T8" s="226"/>
      <c r="U8" s="226"/>
      <c r="V8" s="226"/>
      <c r="W8" s="227"/>
      <c r="AL8" s="231" t="s">
        <v>296</v>
      </c>
      <c r="AM8" s="232"/>
      <c r="AN8" s="232"/>
      <c r="AO8" s="233"/>
    </row>
    <row r="9" spans="2:42" ht="21.75" customHeight="1" thickBot="1" x14ac:dyDescent="0.25">
      <c r="AL9" s="234" t="s">
        <v>297</v>
      </c>
      <c r="AM9" s="235"/>
      <c r="AN9" s="235"/>
      <c r="AO9" s="236"/>
    </row>
    <row r="14" spans="2:42" x14ac:dyDescent="0.2">
      <c r="AA14" s="100" t="s">
        <v>268</v>
      </c>
      <c r="AB14" s="210"/>
      <c r="AC14" s="210"/>
      <c r="AD14" s="210">
        <v>2020</v>
      </c>
      <c r="AE14" s="210">
        <v>2030</v>
      </c>
      <c r="AF14" s="210">
        <v>2040</v>
      </c>
      <c r="AG14" s="210">
        <v>2050</v>
      </c>
    </row>
    <row r="15" spans="2:42" x14ac:dyDescent="0.2">
      <c r="B15" s="178" t="s">
        <v>214</v>
      </c>
      <c r="C15" s="178" t="s">
        <v>126</v>
      </c>
      <c r="D15" s="178">
        <v>2025</v>
      </c>
      <c r="E15" s="178">
        <v>2030</v>
      </c>
      <c r="F15" s="178">
        <v>2035</v>
      </c>
      <c r="G15" s="178">
        <v>2040</v>
      </c>
      <c r="H15" s="178">
        <v>2045</v>
      </c>
      <c r="I15" s="178">
        <v>2050</v>
      </c>
      <c r="AA15" s="207">
        <f>AE32/10^6</f>
        <v>0.23304279999999999</v>
      </c>
      <c r="AB15" t="s">
        <v>269</v>
      </c>
      <c r="AF15" s="208">
        <f>0.5*AA15</f>
        <v>0.1165214</v>
      </c>
      <c r="AG15" s="208">
        <f>AA15</f>
        <v>0.23304279999999999</v>
      </c>
      <c r="AL15" t="s">
        <v>300</v>
      </c>
      <c r="AN15" t="s">
        <v>301</v>
      </c>
    </row>
    <row r="16" spans="2:42" ht="15" x14ac:dyDescent="0.25">
      <c r="B16" s="176" t="s">
        <v>212</v>
      </c>
      <c r="C16" s="177" t="s">
        <v>164</v>
      </c>
      <c r="D16" s="180">
        <f>'Exports summary'!L7</f>
        <v>125.30659928953824</v>
      </c>
      <c r="E16" s="175">
        <f>D16</f>
        <v>125.30659928953824</v>
      </c>
      <c r="F16" s="175">
        <f t="shared" ref="F16:I16" si="0">E16</f>
        <v>125.30659928953824</v>
      </c>
      <c r="G16" s="175">
        <f t="shared" si="0"/>
        <v>125.30659928953824</v>
      </c>
      <c r="H16" s="175">
        <f t="shared" si="0"/>
        <v>125.30659928953824</v>
      </c>
      <c r="I16" s="175">
        <f t="shared" si="0"/>
        <v>125.30659928953824</v>
      </c>
      <c r="L16" s="89" t="s">
        <v>215</v>
      </c>
      <c r="AA16" s="148">
        <f>AG32/1000</f>
        <v>10.086092383999999</v>
      </c>
      <c r="AB16" t="s">
        <v>116</v>
      </c>
      <c r="AC16" s="221" t="s">
        <v>271</v>
      </c>
      <c r="AF16" s="182">
        <f>0.5*AA16</f>
        <v>5.0430461919999994</v>
      </c>
      <c r="AG16" s="13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76" t="s">
        <v>212</v>
      </c>
      <c r="C17" s="177" t="s">
        <v>161</v>
      </c>
      <c r="D17" s="180">
        <f>'Exports summary'!L8</f>
        <v>103.69340071046176</v>
      </c>
      <c r="E17" s="175">
        <f>D17</f>
        <v>103.69340071046176</v>
      </c>
      <c r="F17" s="175">
        <f t="shared" ref="F17:I17" si="1">E17</f>
        <v>103.69340071046176</v>
      </c>
      <c r="G17" s="175">
        <f t="shared" si="1"/>
        <v>103.69340071046176</v>
      </c>
      <c r="H17" s="175">
        <f t="shared" si="1"/>
        <v>103.69340071046176</v>
      </c>
      <c r="I17" s="175">
        <f t="shared" si="1"/>
        <v>103.69340071046176</v>
      </c>
      <c r="L17" s="89" t="s">
        <v>215</v>
      </c>
      <c r="AC17" s="89" t="s">
        <v>270</v>
      </c>
      <c r="AG17" s="182"/>
      <c r="AN17">
        <v>4467</v>
      </c>
      <c r="AO17">
        <v>4398</v>
      </c>
      <c r="AP17">
        <v>3199</v>
      </c>
    </row>
    <row r="18" spans="2:49" ht="15" x14ac:dyDescent="0.25">
      <c r="B18" s="176" t="s">
        <v>212</v>
      </c>
      <c r="C18" s="177" t="s">
        <v>195</v>
      </c>
      <c r="D18" s="175"/>
      <c r="E18" s="175"/>
      <c r="F18" s="175"/>
      <c r="G18" s="175"/>
      <c r="H18" s="175"/>
      <c r="I18" s="175"/>
    </row>
    <row r="19" spans="2:49" ht="15" x14ac:dyDescent="0.25">
      <c r="B19" s="176" t="s">
        <v>212</v>
      </c>
      <c r="C19" s="177" t="s">
        <v>197</v>
      </c>
      <c r="D19" s="175"/>
      <c r="E19" s="175"/>
      <c r="F19" s="175"/>
      <c r="G19" s="175"/>
      <c r="H19" s="175"/>
      <c r="I19" s="175"/>
      <c r="AA19" s="148" t="s">
        <v>272</v>
      </c>
      <c r="AC19" s="89" t="s">
        <v>271</v>
      </c>
      <c r="AE19">
        <v>0</v>
      </c>
      <c r="AF19" s="104">
        <f>AF15/10.54</f>
        <v>1.1055161290322581E-2</v>
      </c>
      <c r="AG19" s="104">
        <f>AG15/10.54</f>
        <v>2.2110322580645162E-2</v>
      </c>
      <c r="AN19" t="s">
        <v>302</v>
      </c>
    </row>
    <row r="20" spans="2:49" ht="15" x14ac:dyDescent="0.25">
      <c r="B20" s="176" t="s">
        <v>212</v>
      </c>
      <c r="C20" s="177" t="s">
        <v>200</v>
      </c>
      <c r="D20" s="175"/>
      <c r="E20" s="175"/>
      <c r="F20" s="175"/>
      <c r="G20" s="175"/>
      <c r="H20" s="175"/>
      <c r="I20" s="175"/>
      <c r="AA20" s="148"/>
      <c r="AC20" s="89" t="s">
        <v>270</v>
      </c>
      <c r="AN20">
        <v>2018</v>
      </c>
      <c r="AO20">
        <v>2019</v>
      </c>
      <c r="AP20">
        <v>2020</v>
      </c>
    </row>
    <row r="21" spans="2:49" ht="15" x14ac:dyDescent="0.25">
      <c r="B21" s="176" t="s">
        <v>210</v>
      </c>
      <c r="C21" s="177" t="s">
        <v>164</v>
      </c>
      <c r="D21" s="180">
        <f>D16</f>
        <v>125.30659928953824</v>
      </c>
      <c r="E21" s="180">
        <f t="shared" ref="E21:I21" si="2">E16</f>
        <v>125.30659928953824</v>
      </c>
      <c r="F21" s="180">
        <f t="shared" si="2"/>
        <v>125.30659928953824</v>
      </c>
      <c r="G21" s="180">
        <f t="shared" si="2"/>
        <v>125.30659928953824</v>
      </c>
      <c r="H21" s="180">
        <f t="shared" si="2"/>
        <v>125.30659928953824</v>
      </c>
      <c r="I21" s="180">
        <f t="shared" si="2"/>
        <v>125.30659928953824</v>
      </c>
      <c r="L21" s="89" t="s">
        <v>216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76" t="s">
        <v>210</v>
      </c>
      <c r="C22" s="177" t="s">
        <v>161</v>
      </c>
      <c r="D22" s="180">
        <f>D17</f>
        <v>103.69340071046176</v>
      </c>
      <c r="E22" s="180">
        <f t="shared" ref="E22:I22" si="3">E17</f>
        <v>103.69340071046176</v>
      </c>
      <c r="F22" s="180">
        <f t="shared" si="3"/>
        <v>103.69340071046176</v>
      </c>
      <c r="G22" s="180">
        <f t="shared" si="3"/>
        <v>103.69340071046176</v>
      </c>
      <c r="H22" s="180">
        <f t="shared" si="3"/>
        <v>103.69340071046176</v>
      </c>
      <c r="I22" s="180">
        <f t="shared" si="3"/>
        <v>103.69340071046176</v>
      </c>
      <c r="L22" s="89" t="s">
        <v>216</v>
      </c>
      <c r="AA22" s="1" t="s">
        <v>273</v>
      </c>
      <c r="AJ22" s="89" t="s">
        <v>305</v>
      </c>
    </row>
    <row r="23" spans="2:49" ht="15" x14ac:dyDescent="0.25">
      <c r="B23" s="176" t="s">
        <v>210</v>
      </c>
      <c r="C23" s="177" t="s">
        <v>195</v>
      </c>
      <c r="D23" s="175"/>
      <c r="E23" s="175">
        <v>1</v>
      </c>
      <c r="F23" s="175"/>
      <c r="G23" s="175"/>
      <c r="H23" s="175"/>
      <c r="I23" s="175">
        <v>14</v>
      </c>
      <c r="J23" t="s">
        <v>219</v>
      </c>
      <c r="L23" s="89" t="s">
        <v>231</v>
      </c>
      <c r="AB23" t="s">
        <v>274</v>
      </c>
      <c r="AC23" t="s">
        <v>275</v>
      </c>
      <c r="AD23" t="s">
        <v>274</v>
      </c>
      <c r="AE23" t="s">
        <v>275</v>
      </c>
      <c r="AF23" t="s">
        <v>274</v>
      </c>
      <c r="AG23" t="s">
        <v>275</v>
      </c>
      <c r="AM23" t="s">
        <v>303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304</v>
      </c>
    </row>
    <row r="24" spans="2:49" ht="15" x14ac:dyDescent="0.25">
      <c r="B24" s="176" t="s">
        <v>210</v>
      </c>
      <c r="C24" s="177" t="s">
        <v>197</v>
      </c>
      <c r="D24" s="175"/>
      <c r="E24" s="175"/>
      <c r="F24" s="175"/>
      <c r="G24" s="175"/>
      <c r="H24" s="175"/>
      <c r="I24" s="175"/>
      <c r="AB24" t="s">
        <v>276</v>
      </c>
      <c r="AD24" t="s">
        <v>277</v>
      </c>
      <c r="AF24" t="s">
        <v>278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48">
        <f t="shared" ref="AQ24:AS26" si="4">MEDIAN($AN24:$AP24)+AM4</f>
        <v>140.45051883561732</v>
      </c>
      <c r="AR24" s="148">
        <f t="shared" si="4"/>
        <v>137.99364982983465</v>
      </c>
      <c r="AS24" s="148">
        <f t="shared" si="4"/>
        <v>137.93364982983465</v>
      </c>
      <c r="AU24">
        <f>AS24/AM24</f>
        <v>1.0083378396918803</v>
      </c>
    </row>
    <row r="25" spans="2:49" ht="15" x14ac:dyDescent="0.25">
      <c r="B25" s="176" t="s">
        <v>210</v>
      </c>
      <c r="C25" s="177" t="s">
        <v>200</v>
      </c>
      <c r="D25" s="175"/>
      <c r="E25" s="183">
        <f>W37</f>
        <v>2.7578253706754534</v>
      </c>
      <c r="F25" s="175"/>
      <c r="G25" s="175"/>
      <c r="H25" s="175"/>
      <c r="I25" s="175">
        <f>X42</f>
        <v>124.155</v>
      </c>
      <c r="J25" s="89" t="s">
        <v>116</v>
      </c>
      <c r="L25" s="89" t="s">
        <v>230</v>
      </c>
      <c r="AA25" t="s">
        <v>279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5">MEDIAN(AN25:AP25)</f>
        <v>136.7930909664</v>
      </c>
      <c r="AN25">
        <f>AN24</f>
        <v>138.9392308656</v>
      </c>
      <c r="AO25">
        <f t="shared" ref="AO25:AP26" si="6">AO24</f>
        <v>136.7930909664</v>
      </c>
      <c r="AP25">
        <f>AP24</f>
        <v>99.500022283199996</v>
      </c>
      <c r="AQ25" s="148">
        <f t="shared" si="4"/>
        <v>140.62042040052222</v>
      </c>
      <c r="AR25" s="148">
        <f>MEDIAN($AN25:$AP25)*0.75+AN5</f>
        <v>135.93802235772677</v>
      </c>
      <c r="AS25" s="148">
        <f>MEDIAN($AN25:$AP25)*0.5+AO5</f>
        <v>504.64573096167442</v>
      </c>
      <c r="AU25">
        <f>AS25/AM25</f>
        <v>3.6891170993835409</v>
      </c>
      <c r="AW25" s="89" t="s">
        <v>314</v>
      </c>
    </row>
    <row r="26" spans="2:49" x14ac:dyDescent="0.2">
      <c r="I26">
        <f>I25*W34/W33</f>
        <v>6.6749999999999998</v>
      </c>
      <c r="AA26" t="s">
        <v>280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5"/>
        <v>136.7930909664</v>
      </c>
      <c r="AN26">
        <f>AN25</f>
        <v>138.9392308656</v>
      </c>
      <c r="AO26">
        <f t="shared" si="6"/>
        <v>136.7930909664</v>
      </c>
      <c r="AP26">
        <f t="shared" si="6"/>
        <v>99.500022283199996</v>
      </c>
      <c r="AQ26" s="148">
        <f t="shared" si="4"/>
        <v>196.35923549853283</v>
      </c>
      <c r="AR26" s="148">
        <f t="shared" si="4"/>
        <v>679.22700966264995</v>
      </c>
      <c r="AS26" s="148">
        <f t="shared" si="4"/>
        <v>1509.82947857265</v>
      </c>
      <c r="AU26">
        <f>AS26/AM26</f>
        <v>11.037322630157572</v>
      </c>
    </row>
    <row r="27" spans="2:49" x14ac:dyDescent="0.2">
      <c r="Y27">
        <f>5%*2000</f>
        <v>100</v>
      </c>
      <c r="AA27" t="s">
        <v>281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282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89" t="s">
        <v>259</v>
      </c>
      <c r="Q29" s="89" t="s">
        <v>199</v>
      </c>
      <c r="W29">
        <v>2017</v>
      </c>
      <c r="AA29" t="s">
        <v>283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89" t="s">
        <v>222</v>
      </c>
      <c r="V30" s="89" t="s">
        <v>225</v>
      </c>
      <c r="W30">
        <v>12.14</v>
      </c>
      <c r="AA30" t="s">
        <v>284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89" t="s">
        <v>226</v>
      </c>
      <c r="V31" s="89" t="s">
        <v>225</v>
      </c>
      <c r="W31">
        <v>3</v>
      </c>
      <c r="AA31" t="s">
        <v>285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209" t="s">
        <v>286</v>
      </c>
      <c r="AB32" s="209">
        <v>200600</v>
      </c>
      <c r="AC32" s="209">
        <v>292400</v>
      </c>
      <c r="AD32" s="209">
        <v>159878.20000000001</v>
      </c>
      <c r="AE32" s="209">
        <v>233042.8</v>
      </c>
      <c r="AF32" s="209">
        <v>6919.5284959999999</v>
      </c>
      <c r="AG32" s="209">
        <v>10086.092384</v>
      </c>
    </row>
    <row r="33" spans="17:33" x14ac:dyDescent="0.2">
      <c r="Q33" s="89" t="s">
        <v>220</v>
      </c>
      <c r="V33" s="89" t="s">
        <v>116</v>
      </c>
      <c r="W33" s="130">
        <f>[2]EB_Exist!$F$5</f>
        <v>6.1380000000000008</v>
      </c>
      <c r="AA33" t="s">
        <v>287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89" t="s">
        <v>223</v>
      </c>
      <c r="W34">
        <f>[2]EB_Exist!$F$4</f>
        <v>0.33</v>
      </c>
      <c r="AA34" t="s">
        <v>288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89" t="s">
        <v>228</v>
      </c>
      <c r="V35" s="89" t="s">
        <v>116</v>
      </c>
      <c r="W35">
        <f>W36/W34*W33</f>
        <v>11.160000000000002</v>
      </c>
      <c r="AA35" t="s">
        <v>289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89" t="s">
        <v>223</v>
      </c>
      <c r="W36">
        <v>0.6</v>
      </c>
      <c r="AA36" t="s">
        <v>290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89" t="s">
        <v>227</v>
      </c>
      <c r="V37" s="89" t="s">
        <v>116</v>
      </c>
      <c r="W37" s="182">
        <f>W31/W30*W35</f>
        <v>2.7578253706754534</v>
      </c>
      <c r="AA37" t="s">
        <v>291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89" t="s">
        <v>229</v>
      </c>
      <c r="V38" s="89" t="s">
        <v>116</v>
      </c>
      <c r="W38" s="182">
        <f>W35-W37</f>
        <v>8.4021746293245485</v>
      </c>
      <c r="AA38" t="s">
        <v>292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89" t="s">
        <v>221</v>
      </c>
      <c r="V39" s="89" t="s">
        <v>223</v>
      </c>
      <c r="AA39" t="s">
        <v>293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294</v>
      </c>
      <c r="AB40">
        <v>0</v>
      </c>
      <c r="AC40">
        <v>214800</v>
      </c>
    </row>
    <row r="41" spans="17:33" x14ac:dyDescent="0.2">
      <c r="Q41" s="89" t="s">
        <v>224</v>
      </c>
      <c r="V41" s="89" t="s">
        <v>223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89" t="s">
        <v>116</v>
      </c>
      <c r="W42">
        <f>W33/W34*W41</f>
        <v>165.54000000000002</v>
      </c>
      <c r="X42">
        <f>W33/W34*X41</f>
        <v>124.155</v>
      </c>
      <c r="AA42" s="89" t="s">
        <v>306</v>
      </c>
      <c r="AE42" s="220">
        <f t="shared" ref="AE42" si="7">AE32/SUM(AE25:AE39)</f>
        <v>4.6157376605006142E-2</v>
      </c>
      <c r="AF42" s="220"/>
      <c r="AG42" s="220">
        <f>AG32/SUM(AG25:AG39)</f>
        <v>4.5196011737906945E-2</v>
      </c>
    </row>
    <row r="44" spans="17:33" x14ac:dyDescent="0.2">
      <c r="Q44" s="89"/>
      <c r="V44" s="89"/>
    </row>
    <row r="45" spans="17:33" x14ac:dyDescent="0.2">
      <c r="W45">
        <f>500/15</f>
        <v>33.333333333333336</v>
      </c>
    </row>
    <row r="46" spans="17:33" x14ac:dyDescent="0.2">
      <c r="Q46" t="s">
        <v>205</v>
      </c>
      <c r="R46" t="s">
        <v>307</v>
      </c>
    </row>
    <row r="47" spans="17:33" x14ac:dyDescent="0.2">
      <c r="Q47" t="s">
        <v>308</v>
      </c>
      <c r="V47">
        <f>500+13+170</f>
        <v>683</v>
      </c>
    </row>
    <row r="48" spans="17:33" x14ac:dyDescent="0.2">
      <c r="Q48" t="s">
        <v>309</v>
      </c>
      <c r="R48">
        <v>22.5</v>
      </c>
      <c r="S48" t="s">
        <v>310</v>
      </c>
    </row>
    <row r="49" spans="17:22" x14ac:dyDescent="0.2">
      <c r="Q49" t="s">
        <v>199</v>
      </c>
      <c r="R49">
        <v>3340</v>
      </c>
      <c r="S49" t="s">
        <v>311</v>
      </c>
    </row>
    <row r="50" spans="17:22" x14ac:dyDescent="0.2">
      <c r="Q50" t="s">
        <v>199</v>
      </c>
      <c r="R50">
        <f>R49*3.6</f>
        <v>12024</v>
      </c>
      <c r="S50" t="s">
        <v>116</v>
      </c>
      <c r="V50">
        <f>V51*R48</f>
        <v>768.375</v>
      </c>
    </row>
    <row r="51" spans="17:22" x14ac:dyDescent="0.2">
      <c r="Q51" t="s">
        <v>199</v>
      </c>
      <c r="R51">
        <f>R50/R48</f>
        <v>534.4</v>
      </c>
      <c r="S51" t="s">
        <v>312</v>
      </c>
      <c r="V51">
        <f>5%*V47</f>
        <v>34.15</v>
      </c>
    </row>
    <row r="53" spans="17:22" ht="15" x14ac:dyDescent="0.25">
      <c r="Q53" s="222" t="s">
        <v>313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2"/>
    <col min="2" max="2" width="13.140625" style="132" customWidth="1"/>
    <col min="3" max="3" width="8.85546875" style="132"/>
    <col min="4" max="4" width="14.7109375" style="132" customWidth="1"/>
    <col min="5" max="5" width="13" style="132" customWidth="1"/>
    <col min="6" max="7" width="8.85546875" style="132"/>
    <col min="8" max="8" width="12.140625" style="132" customWidth="1"/>
    <col min="9" max="9" width="14.140625" style="132" customWidth="1"/>
    <col min="10" max="22" width="8.85546875" style="132"/>
    <col min="23" max="23" width="19.7109375" style="132" customWidth="1"/>
    <col min="24" max="16384" width="8.85546875" style="132"/>
  </cols>
  <sheetData>
    <row r="2" spans="2:26" x14ac:dyDescent="0.25">
      <c r="Z2"/>
    </row>
    <row r="3" spans="2:26" x14ac:dyDescent="0.25">
      <c r="B3" s="167" t="s">
        <v>189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Z3"/>
    </row>
    <row r="4" spans="2:26" x14ac:dyDescent="0.25">
      <c r="B4" s="136"/>
      <c r="C4" s="144"/>
      <c r="D4" s="93"/>
      <c r="E4" s="93"/>
      <c r="F4" s="93"/>
      <c r="G4" s="93"/>
      <c r="H4" s="93"/>
      <c r="I4" s="93"/>
      <c r="J4" s="93"/>
      <c r="K4" s="93"/>
      <c r="L4" s="93"/>
      <c r="M4" s="144"/>
      <c r="N4" s="135"/>
      <c r="Z4"/>
    </row>
    <row r="5" spans="2:26" x14ac:dyDescent="0.25">
      <c r="B5" s="136"/>
      <c r="C5" s="144"/>
      <c r="D5" s="93"/>
      <c r="E5" s="93"/>
      <c r="F5" s="93"/>
      <c r="G5" s="93"/>
      <c r="H5" s="93"/>
      <c r="I5" s="93"/>
      <c r="J5" s="93"/>
      <c r="K5" s="93"/>
      <c r="L5" s="93"/>
      <c r="M5" s="144"/>
      <c r="N5" s="135"/>
      <c r="Z5"/>
    </row>
    <row r="6" spans="2:26" ht="43.5" customHeight="1" x14ac:dyDescent="0.25">
      <c r="B6" s="136"/>
      <c r="C6" s="144"/>
      <c r="D6" s="93"/>
      <c r="E6" s="93"/>
      <c r="F6" s="93"/>
      <c r="G6" s="93"/>
      <c r="H6" s="93"/>
      <c r="I6" s="93"/>
      <c r="J6" s="93"/>
      <c r="K6" s="93"/>
      <c r="L6" s="93"/>
      <c r="M6" s="144"/>
      <c r="N6" s="135"/>
      <c r="Z6"/>
    </row>
    <row r="7" spans="2:26" x14ac:dyDescent="0.25">
      <c r="B7" s="136"/>
      <c r="C7" s="144"/>
      <c r="D7" s="93"/>
      <c r="E7" s="93"/>
      <c r="F7" s="93"/>
      <c r="G7" s="93"/>
      <c r="H7" s="93"/>
      <c r="I7" s="93"/>
      <c r="J7" s="93"/>
      <c r="K7" s="93"/>
      <c r="L7" s="93"/>
      <c r="M7" s="144"/>
      <c r="N7" s="135"/>
      <c r="Z7"/>
    </row>
    <row r="8" spans="2:26" x14ac:dyDescent="0.25">
      <c r="B8" s="136"/>
      <c r="C8" s="144"/>
      <c r="D8" s="93"/>
      <c r="E8" s="93"/>
      <c r="F8" s="93"/>
      <c r="G8" s="93"/>
      <c r="H8" s="93"/>
      <c r="I8" s="93"/>
      <c r="J8" s="93"/>
      <c r="K8" s="93"/>
      <c r="L8" s="93"/>
      <c r="M8" s="144"/>
      <c r="N8" s="135"/>
      <c r="Z8"/>
    </row>
    <row r="9" spans="2:26" x14ac:dyDescent="0.25">
      <c r="B9" s="136"/>
      <c r="C9" s="144"/>
      <c r="D9" s="93"/>
      <c r="E9" s="93"/>
      <c r="F9" s="93"/>
      <c r="G9" s="93"/>
      <c r="H9" s="93"/>
      <c r="I9" s="93"/>
      <c r="J9" s="93"/>
      <c r="K9" s="93"/>
      <c r="L9" s="93"/>
      <c r="M9" s="144"/>
      <c r="N9" s="135"/>
      <c r="Y9"/>
      <c r="Z9"/>
    </row>
    <row r="10" spans="2:26" x14ac:dyDescent="0.25">
      <c r="B10" s="136"/>
      <c r="C10" s="144"/>
      <c r="D10" s="93"/>
      <c r="E10" s="93"/>
      <c r="F10" s="93"/>
      <c r="G10" s="93"/>
      <c r="H10" s="93"/>
      <c r="I10" s="93"/>
      <c r="J10" s="93"/>
      <c r="K10" s="93"/>
      <c r="L10" s="93"/>
      <c r="M10" s="144"/>
      <c r="N10" s="135"/>
      <c r="Y10"/>
      <c r="Z10"/>
    </row>
    <row r="11" spans="2:26" x14ac:dyDescent="0.25">
      <c r="B11" s="136"/>
      <c r="C11" s="144"/>
      <c r="D11" s="93"/>
      <c r="E11" s="93"/>
      <c r="F11" s="93"/>
      <c r="G11" s="93"/>
      <c r="H11" s="93"/>
      <c r="I11" s="93"/>
      <c r="J11" s="93"/>
      <c r="K11" s="93"/>
      <c r="L11" s="93"/>
      <c r="M11" s="144"/>
      <c r="N11" s="135"/>
      <c r="Y11"/>
      <c r="Z11"/>
    </row>
    <row r="12" spans="2:26" x14ac:dyDescent="0.25">
      <c r="B12" s="136"/>
      <c r="C12" s="144"/>
      <c r="D12" s="93"/>
      <c r="E12" s="93"/>
      <c r="F12" s="93"/>
      <c r="G12" s="93"/>
      <c r="H12" s="93"/>
      <c r="I12" s="93"/>
      <c r="J12" s="93"/>
      <c r="K12" s="93"/>
      <c r="L12" s="93"/>
      <c r="M12" s="144"/>
      <c r="N12" s="135"/>
      <c r="Y12"/>
      <c r="Z12"/>
    </row>
    <row r="13" spans="2:26" x14ac:dyDescent="0.25">
      <c r="B13" s="136"/>
      <c r="C13" s="144"/>
      <c r="D13" s="93"/>
      <c r="E13" s="93"/>
      <c r="F13" s="93"/>
      <c r="G13" s="93"/>
      <c r="H13" s="93"/>
      <c r="I13" s="93"/>
      <c r="J13" s="93"/>
      <c r="K13" s="93"/>
      <c r="L13" s="93"/>
      <c r="M13" s="144"/>
      <c r="N13" s="135"/>
      <c r="R13"/>
      <c r="S13"/>
      <c r="T13"/>
      <c r="U13"/>
      <c r="V13"/>
      <c r="W13"/>
      <c r="X13"/>
      <c r="Y13"/>
      <c r="Z13"/>
    </row>
    <row r="14" spans="2:26" x14ac:dyDescent="0.25">
      <c r="B14" s="136"/>
      <c r="C14" s="144"/>
      <c r="D14" s="93"/>
      <c r="E14" s="93"/>
      <c r="F14" s="93"/>
      <c r="G14" s="93"/>
      <c r="H14" s="93"/>
      <c r="I14" s="93"/>
      <c r="J14" s="93"/>
      <c r="K14" s="93"/>
      <c r="L14" s="93"/>
      <c r="M14" s="144"/>
      <c r="N14" s="135"/>
      <c r="R14"/>
      <c r="S14"/>
      <c r="T14"/>
      <c r="U14"/>
      <c r="V14"/>
      <c r="W14"/>
      <c r="X14"/>
      <c r="Y14"/>
      <c r="Z14"/>
    </row>
    <row r="15" spans="2:26" x14ac:dyDescent="0.25">
      <c r="B15" s="136"/>
      <c r="C15" s="144"/>
      <c r="D15" s="93"/>
      <c r="E15" s="93"/>
      <c r="F15" s="93"/>
      <c r="G15" s="93"/>
      <c r="H15" s="93"/>
      <c r="I15" s="93"/>
      <c r="J15" s="93"/>
      <c r="K15" s="93"/>
      <c r="L15" s="93"/>
      <c r="M15" s="144"/>
      <c r="N15" s="135"/>
    </row>
    <row r="16" spans="2:26" x14ac:dyDescent="0.25">
      <c r="B16" s="136"/>
      <c r="C16" s="144"/>
      <c r="D16" s="93"/>
      <c r="E16" s="93"/>
      <c r="F16" s="93"/>
      <c r="G16" s="93"/>
      <c r="H16" s="93"/>
      <c r="I16" s="93"/>
      <c r="J16" s="93"/>
      <c r="K16" s="93"/>
      <c r="L16" s="93"/>
      <c r="M16" s="144"/>
      <c r="N16" s="135"/>
    </row>
    <row r="17" spans="2:14" x14ac:dyDescent="0.25">
      <c r="B17" s="136"/>
      <c r="C17" s="144"/>
      <c r="D17" s="93"/>
      <c r="E17" s="93"/>
      <c r="F17" s="93"/>
      <c r="G17" s="93"/>
      <c r="H17" s="93"/>
      <c r="I17" s="93"/>
      <c r="J17" s="93"/>
      <c r="K17" s="93"/>
      <c r="L17" s="93"/>
      <c r="M17" s="144"/>
      <c r="N17" s="135"/>
    </row>
    <row r="18" spans="2:14" x14ac:dyDescent="0.25">
      <c r="B18" s="136"/>
      <c r="C18" s="144"/>
      <c r="D18" s="93"/>
      <c r="E18" s="93"/>
      <c r="F18" s="93">
        <v>2012</v>
      </c>
      <c r="G18" s="93">
        <v>2013</v>
      </c>
      <c r="H18" s="93">
        <v>2014</v>
      </c>
      <c r="I18" s="93">
        <v>2015</v>
      </c>
      <c r="J18" s="93">
        <v>2016</v>
      </c>
      <c r="K18" s="93">
        <v>2017</v>
      </c>
      <c r="L18" s="93"/>
      <c r="M18" s="144"/>
      <c r="N18" s="135"/>
    </row>
    <row r="19" spans="2:14" x14ac:dyDescent="0.25">
      <c r="B19" s="136"/>
      <c r="C19" s="144"/>
      <c r="D19" s="93"/>
      <c r="E19" s="94" t="s">
        <v>167</v>
      </c>
      <c r="F19" s="93">
        <v>254</v>
      </c>
      <c r="G19" s="93">
        <v>264</v>
      </c>
      <c r="H19" s="93">
        <v>188</v>
      </c>
      <c r="I19" s="93">
        <v>276</v>
      </c>
      <c r="J19" s="93">
        <v>264</v>
      </c>
      <c r="K19" s="93">
        <v>260</v>
      </c>
      <c r="L19" s="93"/>
      <c r="M19" s="144"/>
      <c r="N19" s="135"/>
    </row>
    <row r="20" spans="2:14" x14ac:dyDescent="0.25">
      <c r="B20" s="136"/>
      <c r="C20" s="144"/>
      <c r="D20" s="93"/>
      <c r="E20" s="93"/>
      <c r="F20" s="93"/>
      <c r="G20" s="93"/>
      <c r="H20" s="93"/>
      <c r="I20" s="93"/>
      <c r="J20" s="93"/>
      <c r="K20" s="93"/>
      <c r="L20" s="93"/>
      <c r="M20" s="144"/>
      <c r="N20" s="135"/>
    </row>
    <row r="21" spans="2:14" x14ac:dyDescent="0.25">
      <c r="B21" s="136"/>
      <c r="C21" s="144"/>
      <c r="D21" s="93"/>
      <c r="E21" s="94" t="s">
        <v>170</v>
      </c>
      <c r="F21" s="93"/>
      <c r="G21" s="93">
        <v>28</v>
      </c>
      <c r="H21" s="93">
        <v>29</v>
      </c>
      <c r="I21" s="93">
        <v>32</v>
      </c>
      <c r="J21" s="93">
        <v>31</v>
      </c>
      <c r="K21" s="93">
        <v>31</v>
      </c>
      <c r="L21" s="93"/>
      <c r="M21" s="144"/>
      <c r="N21" s="135"/>
    </row>
    <row r="22" spans="2:14" x14ac:dyDescent="0.25">
      <c r="B22" s="136"/>
      <c r="C22" s="144"/>
      <c r="D22" s="93"/>
      <c r="E22" s="94" t="s">
        <v>171</v>
      </c>
      <c r="F22" s="93"/>
      <c r="G22" s="93">
        <v>239</v>
      </c>
      <c r="H22" s="93">
        <v>202</v>
      </c>
      <c r="I22" s="93">
        <v>254</v>
      </c>
      <c r="J22" s="93">
        <v>250</v>
      </c>
      <c r="K22" s="93">
        <v>251</v>
      </c>
      <c r="L22" s="93"/>
      <c r="M22" s="144"/>
      <c r="N22" s="135"/>
    </row>
    <row r="23" spans="2:14" x14ac:dyDescent="0.25">
      <c r="B23" s="136"/>
      <c r="C23" s="144"/>
      <c r="D23" s="93"/>
      <c r="E23" s="93"/>
      <c r="F23" s="93"/>
      <c r="G23" s="93"/>
      <c r="H23" s="93"/>
      <c r="I23" s="93"/>
      <c r="J23" s="93"/>
      <c r="K23" s="93"/>
      <c r="L23" s="93"/>
      <c r="M23" s="144"/>
      <c r="N23" s="135"/>
    </row>
    <row r="24" spans="2:14" x14ac:dyDescent="0.25">
      <c r="B24" s="136"/>
      <c r="C24" s="144"/>
      <c r="D24" s="93"/>
      <c r="E24" s="94" t="s">
        <v>172</v>
      </c>
      <c r="F24" s="93"/>
      <c r="G24" s="168">
        <f>G21/G19</f>
        <v>0.10606060606060606</v>
      </c>
      <c r="H24" s="168">
        <f>H21/H19</f>
        <v>0.15425531914893617</v>
      </c>
      <c r="I24" s="168">
        <f>I21/I19</f>
        <v>0.11594202898550725</v>
      </c>
      <c r="J24" s="168">
        <f>J21/J19</f>
        <v>0.11742424242424243</v>
      </c>
      <c r="K24" s="168">
        <f>K21/K19</f>
        <v>0.11923076923076924</v>
      </c>
      <c r="L24" s="93"/>
      <c r="M24" s="144"/>
      <c r="N24" s="135"/>
    </row>
    <row r="25" spans="2:14" x14ac:dyDescent="0.25">
      <c r="B25" s="136"/>
      <c r="C25" s="144"/>
      <c r="D25" s="93"/>
      <c r="E25" s="144"/>
      <c r="F25" s="144"/>
      <c r="G25" s="144"/>
      <c r="H25" s="144"/>
      <c r="I25" s="144"/>
      <c r="J25" s="144"/>
      <c r="K25" s="144"/>
      <c r="L25" s="93"/>
      <c r="M25" s="144"/>
      <c r="N25" s="135"/>
    </row>
    <row r="26" spans="2:14" x14ac:dyDescent="0.25"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35"/>
    </row>
    <row r="27" spans="2:14" x14ac:dyDescent="0.25"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174</v>
      </c>
      <c r="E1" s="1" t="s">
        <v>165</v>
      </c>
    </row>
    <row r="2" spans="3:5" ht="96" customHeight="1" x14ac:dyDescent="0.2">
      <c r="C2" s="147" t="s">
        <v>176</v>
      </c>
      <c r="D2" s="89" t="s">
        <v>175</v>
      </c>
      <c r="E2" s="146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sheetPr codeName="Sheet23"/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89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0" t="s">
        <v>140</v>
      </c>
      <c r="C3" s="90"/>
      <c r="D3" s="90"/>
      <c r="E3" s="89" t="s">
        <v>143</v>
      </c>
    </row>
    <row r="4" spans="2:5" ht="13.5" thickTop="1" x14ac:dyDescent="0.2"/>
    <row r="5" spans="2:5" x14ac:dyDescent="0.2">
      <c r="B5" s="89" t="s">
        <v>141</v>
      </c>
      <c r="C5" s="89" t="s">
        <v>15</v>
      </c>
      <c r="D5" s="89" t="s">
        <v>144</v>
      </c>
    </row>
    <row r="6" spans="2:5" ht="15" x14ac:dyDescent="0.25">
      <c r="B6" s="89" t="s">
        <v>142</v>
      </c>
      <c r="C6" s="89" t="s">
        <v>145</v>
      </c>
      <c r="E6" s="107">
        <v>1</v>
      </c>
    </row>
    <row r="7" spans="2:5" x14ac:dyDescent="0.2">
      <c r="D7" t="str">
        <f ca="1">Commodities_BASE!A2</f>
        <v>Commodities_BASE</v>
      </c>
      <c r="E7" s="108">
        <v>1</v>
      </c>
    </row>
    <row r="8" spans="2:5" x14ac:dyDescent="0.2">
      <c r="D8" t="str">
        <f ca="1">CommData_BASE!A2</f>
        <v>CommData_BASE</v>
      </c>
      <c r="E8" s="108">
        <v>0</v>
      </c>
    </row>
    <row r="9" spans="2:5" x14ac:dyDescent="0.2">
      <c r="D9" t="str">
        <f ca="1">Processes_BASE!A2</f>
        <v>Processes_BASE</v>
      </c>
      <c r="E9" s="108">
        <v>1</v>
      </c>
    </row>
    <row r="10" spans="2:5" x14ac:dyDescent="0.2">
      <c r="D10" t="str">
        <f ca="1">ProcData_exportPrices!A2</f>
        <v>ProcData_exportPrices</v>
      </c>
      <c r="E10" s="108">
        <v>1</v>
      </c>
    </row>
    <row r="11" spans="2:5" x14ac:dyDescent="0.2">
      <c r="D11" t="str">
        <f ca="1">ProcData_exportLevels!A2</f>
        <v>ProcData_exportLevels</v>
      </c>
      <c r="E11" s="108">
        <v>1</v>
      </c>
    </row>
    <row r="12" spans="2:5" x14ac:dyDescent="0.2">
      <c r="E12" s="108"/>
    </row>
    <row r="13" spans="2:5" x14ac:dyDescent="0.2">
      <c r="E13" s="108"/>
    </row>
    <row r="14" spans="2:5" x14ac:dyDescent="0.2">
      <c r="E14" s="108"/>
    </row>
    <row r="15" spans="2:5" x14ac:dyDescent="0.2">
      <c r="E15" s="108"/>
    </row>
    <row r="16" spans="2:5" x14ac:dyDescent="0.2">
      <c r="E16" s="108"/>
    </row>
    <row r="17" spans="5:5" x14ac:dyDescent="0.2">
      <c r="E17" s="108"/>
    </row>
    <row r="18" spans="5:5" x14ac:dyDescent="0.2">
      <c r="E18" s="108"/>
    </row>
    <row r="19" spans="5:5" x14ac:dyDescent="0.2">
      <c r="E19" s="108"/>
    </row>
    <row r="20" spans="5:5" x14ac:dyDescent="0.2">
      <c r="E20" s="108"/>
    </row>
    <row r="21" spans="5:5" x14ac:dyDescent="0.2">
      <c r="E21" s="108"/>
    </row>
    <row r="22" spans="5:5" x14ac:dyDescent="0.2">
      <c r="E22" s="108"/>
    </row>
    <row r="23" spans="5:5" x14ac:dyDescent="0.2">
      <c r="E23" s="108"/>
    </row>
    <row r="24" spans="5:5" x14ac:dyDescent="0.2">
      <c r="E24" s="108"/>
    </row>
    <row r="25" spans="5:5" x14ac:dyDescent="0.2">
      <c r="E25" s="108"/>
    </row>
    <row r="26" spans="5:5" x14ac:dyDescent="0.2">
      <c r="E26" s="108"/>
    </row>
    <row r="27" spans="5:5" x14ac:dyDescent="0.2">
      <c r="E27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2" width="3.5703125" style="63" customWidth="1"/>
    <col min="13" max="13" width="4" style="63" customWidth="1"/>
    <col min="14" max="14" width="4.5703125" style="63" customWidth="1"/>
    <col min="15" max="15" width="29.85546875" style="63" customWidth="1"/>
    <col min="16" max="16" width="4" style="63" customWidth="1"/>
    <col min="17" max="18" width="3.5703125" style="63" customWidth="1"/>
    <col min="19" max="19" width="3.7109375" style="73" customWidth="1"/>
    <col min="20" max="23" width="3.85546875" style="73" customWidth="1"/>
    <col min="24" max="24" width="4" style="63" customWidth="1"/>
    <col min="25" max="25" width="25.5703125" style="63" customWidth="1"/>
    <col min="26" max="32" width="3.5703125" style="63" customWidth="1"/>
    <col min="33" max="34" width="9.140625" style="63"/>
    <col min="35" max="35" width="13.7109375" style="63" bestFit="1" customWidth="1"/>
    <col min="36" max="16384" width="9.140625" style="63"/>
  </cols>
  <sheetData>
    <row r="1" spans="3:37" x14ac:dyDescent="0.25">
      <c r="P1" s="63" t="s">
        <v>124</v>
      </c>
      <c r="S1" s="161"/>
      <c r="Z1" s="119" t="s">
        <v>148</v>
      </c>
    </row>
    <row r="2" spans="3:37" ht="84" customHeight="1" x14ac:dyDescent="0.25">
      <c r="C2" s="69"/>
      <c r="D2" s="126" t="s">
        <v>152</v>
      </c>
      <c r="E2" s="189" t="s">
        <v>153</v>
      </c>
      <c r="F2" s="190" t="s">
        <v>162</v>
      </c>
      <c r="G2" s="190" t="s">
        <v>154</v>
      </c>
      <c r="H2" s="191" t="s">
        <v>235</v>
      </c>
      <c r="I2" s="191" t="s">
        <v>237</v>
      </c>
      <c r="J2" s="191" t="s">
        <v>239</v>
      </c>
      <c r="L2" s="86"/>
      <c r="M2" s="87"/>
      <c r="N2" s="88"/>
      <c r="O2" s="69"/>
      <c r="Q2" s="142" t="s">
        <v>166</v>
      </c>
      <c r="R2" s="193" t="s">
        <v>155</v>
      </c>
      <c r="S2" s="196" t="s">
        <v>243</v>
      </c>
      <c r="T2" s="196" t="s">
        <v>248</v>
      </c>
      <c r="U2" s="196" t="s">
        <v>256</v>
      </c>
      <c r="V2" s="196"/>
      <c r="W2" s="196"/>
      <c r="Z2" s="120"/>
      <c r="AA2" s="120"/>
      <c r="AB2" s="142" t="s">
        <v>177</v>
      </c>
      <c r="AC2" s="142"/>
      <c r="AD2" s="150"/>
      <c r="AE2" s="112"/>
      <c r="AF2" s="114"/>
    </row>
    <row r="3" spans="3:37" ht="197.25" customHeight="1" x14ac:dyDescent="0.25">
      <c r="C3" s="69" t="s">
        <v>123</v>
      </c>
      <c r="D3" s="188" t="s">
        <v>158</v>
      </c>
      <c r="E3" s="192" t="s">
        <v>160</v>
      </c>
      <c r="F3" s="190" t="s">
        <v>168</v>
      </c>
      <c r="G3" s="190" t="s">
        <v>159</v>
      </c>
      <c r="H3" s="191" t="s">
        <v>236</v>
      </c>
      <c r="I3" s="191" t="s">
        <v>238</v>
      </c>
      <c r="J3" s="197" t="s">
        <v>240</v>
      </c>
      <c r="L3" s="86"/>
      <c r="M3" s="87"/>
      <c r="N3" s="88"/>
      <c r="O3" s="69" t="s">
        <v>122</v>
      </c>
      <c r="Q3" s="142" t="s">
        <v>156</v>
      </c>
      <c r="R3" s="193" t="s">
        <v>157</v>
      </c>
      <c r="S3" s="194" t="s">
        <v>244</v>
      </c>
      <c r="T3" s="194" t="s">
        <v>249</v>
      </c>
      <c r="U3" s="194" t="s">
        <v>257</v>
      </c>
      <c r="V3" s="194"/>
      <c r="W3" s="194"/>
      <c r="Z3" s="120"/>
      <c r="AA3" s="120"/>
      <c r="AB3" s="150" t="s">
        <v>184</v>
      </c>
      <c r="AC3" s="150"/>
      <c r="AD3" s="150"/>
      <c r="AE3" s="114"/>
      <c r="AF3" s="118"/>
    </row>
    <row r="4" spans="3:37" x14ac:dyDescent="0.25">
      <c r="D4" s="66"/>
      <c r="E4" s="66"/>
      <c r="F4" s="66"/>
      <c r="G4" s="66"/>
      <c r="H4" s="66"/>
      <c r="I4" s="66"/>
      <c r="J4" s="66"/>
      <c r="K4" s="66"/>
      <c r="L4" s="66"/>
      <c r="M4" s="70"/>
      <c r="N4" s="69"/>
      <c r="Q4" s="66"/>
      <c r="R4" s="67"/>
      <c r="Z4" s="66"/>
      <c r="AA4" s="66"/>
      <c r="AB4" s="66"/>
      <c r="AC4" s="66"/>
      <c r="AD4" s="66"/>
      <c r="AE4" s="66"/>
      <c r="AF4" s="66"/>
      <c r="AI4" s="129"/>
    </row>
    <row r="5" spans="3:37" ht="30" x14ac:dyDescent="0.25">
      <c r="D5" s="66"/>
      <c r="E5" s="71"/>
      <c r="F5" s="74"/>
      <c r="G5" s="71"/>
      <c r="H5" s="71"/>
      <c r="I5" s="71"/>
      <c r="J5" s="74"/>
      <c r="K5" s="74"/>
      <c r="L5" s="74"/>
      <c r="M5" s="78"/>
      <c r="N5" s="74"/>
      <c r="O5" s="185" t="s">
        <v>169</v>
      </c>
      <c r="P5" s="78"/>
      <c r="Q5" s="74"/>
      <c r="R5" s="65"/>
      <c r="Z5" s="66"/>
      <c r="AA5" s="66"/>
      <c r="AB5" s="66"/>
      <c r="AC5" s="66"/>
      <c r="AD5" s="66"/>
      <c r="AE5" s="66"/>
      <c r="AF5" s="66"/>
      <c r="AI5" s="129"/>
      <c r="AJ5" s="85"/>
    </row>
    <row r="6" spans="3:37" x14ac:dyDescent="0.25">
      <c r="C6" s="69"/>
      <c r="D6" s="66"/>
      <c r="E6" s="66"/>
      <c r="F6" s="75"/>
      <c r="G6" s="75"/>
      <c r="H6" s="79"/>
      <c r="I6" s="75"/>
      <c r="J6" s="79"/>
      <c r="K6" s="79"/>
      <c r="L6" s="79"/>
      <c r="M6" s="115"/>
      <c r="N6" s="79"/>
      <c r="O6" s="84"/>
      <c r="P6" s="77"/>
      <c r="Q6" s="76"/>
      <c r="R6" s="78"/>
      <c r="S6" s="160"/>
      <c r="T6" s="160"/>
      <c r="U6" s="160"/>
      <c r="V6" s="160"/>
      <c r="W6" s="160"/>
      <c r="X6" s="163"/>
      <c r="Y6" s="161"/>
      <c r="Z6" s="71"/>
      <c r="AA6" s="74"/>
      <c r="AB6" s="74"/>
      <c r="AC6" s="66"/>
      <c r="AD6" s="66"/>
      <c r="AE6" s="66"/>
      <c r="AF6" s="66"/>
      <c r="AI6" s="119"/>
      <c r="AJ6" s="81"/>
      <c r="AK6" s="156"/>
    </row>
    <row r="7" spans="3:37" x14ac:dyDescent="0.25">
      <c r="C7" s="69"/>
      <c r="D7" s="66"/>
      <c r="E7" s="66"/>
      <c r="F7" s="66"/>
      <c r="G7" s="75"/>
      <c r="H7" s="79"/>
      <c r="I7" s="75"/>
      <c r="J7" s="79"/>
      <c r="K7" s="79"/>
      <c r="L7" s="79"/>
      <c r="M7" s="115"/>
      <c r="N7" s="79"/>
      <c r="O7" s="122" t="s">
        <v>149</v>
      </c>
      <c r="P7" s="127"/>
      <c r="Q7" s="128"/>
      <c r="R7" s="78"/>
      <c r="Y7" s="159" t="s">
        <v>178</v>
      </c>
      <c r="Z7" s="66"/>
      <c r="AA7" s="66"/>
      <c r="AB7" s="66"/>
      <c r="AC7" s="66"/>
      <c r="AD7" s="66"/>
      <c r="AE7" s="66"/>
      <c r="AF7" s="66"/>
      <c r="AI7" s="119"/>
      <c r="AJ7" s="83"/>
    </row>
    <row r="8" spans="3:37" x14ac:dyDescent="0.25">
      <c r="C8" s="69"/>
      <c r="D8" s="66"/>
      <c r="E8" s="66"/>
      <c r="F8" s="66"/>
      <c r="G8" s="66"/>
      <c r="H8" s="75"/>
      <c r="I8" s="79"/>
      <c r="J8" s="79"/>
      <c r="K8" s="79"/>
      <c r="L8" s="75"/>
      <c r="M8" s="115"/>
      <c r="N8" s="79"/>
      <c r="O8" s="73"/>
      <c r="P8" s="69"/>
      <c r="Q8" s="67"/>
      <c r="R8" s="70"/>
      <c r="Y8" s="73"/>
      <c r="Z8" s="66"/>
      <c r="AA8" s="66"/>
      <c r="AB8" s="66"/>
      <c r="AC8" s="68"/>
      <c r="AD8" s="66"/>
      <c r="AE8" s="66"/>
      <c r="AF8" s="66"/>
      <c r="AI8" s="155"/>
      <c r="AJ8" s="80"/>
    </row>
    <row r="9" spans="3:37" x14ac:dyDescent="0.25">
      <c r="C9" s="69"/>
      <c r="D9" s="66"/>
      <c r="E9" s="66"/>
      <c r="F9" s="66"/>
      <c r="G9" s="66"/>
      <c r="H9" s="66"/>
      <c r="I9" s="66"/>
      <c r="J9" s="66"/>
      <c r="K9" s="66"/>
      <c r="L9" s="66"/>
      <c r="M9" s="70"/>
      <c r="N9" s="67"/>
      <c r="O9" s="125" t="s">
        <v>150</v>
      </c>
      <c r="P9" s="67"/>
      <c r="Q9" s="66"/>
      <c r="R9" s="70"/>
      <c r="Y9" s="162" t="s">
        <v>183</v>
      </c>
      <c r="Z9" s="66"/>
      <c r="AA9" s="66"/>
      <c r="AB9" s="66"/>
      <c r="AC9" s="66"/>
      <c r="AD9" s="66"/>
      <c r="AE9" s="66"/>
      <c r="AF9" s="66"/>
      <c r="AG9" s="72"/>
      <c r="AH9" s="149"/>
      <c r="AI9" s="157"/>
      <c r="AJ9" s="82"/>
    </row>
    <row r="10" spans="3:37" x14ac:dyDescent="0.25">
      <c r="C10" s="69"/>
      <c r="D10" s="66"/>
      <c r="E10" s="66"/>
      <c r="F10" s="66"/>
      <c r="G10" s="66"/>
      <c r="H10" s="66"/>
      <c r="I10" s="66"/>
      <c r="J10" s="66"/>
      <c r="K10" s="66"/>
      <c r="L10" s="66"/>
      <c r="M10" s="70"/>
      <c r="N10" s="67"/>
      <c r="O10" s="65"/>
      <c r="P10" s="67"/>
      <c r="Q10" s="66"/>
      <c r="R10" s="70"/>
      <c r="Z10" s="66"/>
      <c r="AA10" s="66"/>
      <c r="AB10" s="66"/>
      <c r="AC10" s="66"/>
      <c r="AD10" s="66"/>
      <c r="AE10" s="66"/>
      <c r="AF10" s="66"/>
    </row>
    <row r="11" spans="3:37" x14ac:dyDescent="0.25">
      <c r="C11" s="69"/>
      <c r="D11" s="66"/>
      <c r="E11" s="66"/>
      <c r="F11" s="66"/>
      <c r="G11" s="66"/>
      <c r="H11" s="66"/>
      <c r="I11" s="66"/>
      <c r="J11" s="66"/>
      <c r="K11" s="66"/>
      <c r="L11" s="66"/>
      <c r="M11" s="70"/>
      <c r="N11" s="67"/>
      <c r="P11" s="69"/>
      <c r="Q11" s="66"/>
      <c r="R11" s="70"/>
      <c r="Z11" s="66"/>
      <c r="AA11" s="66"/>
      <c r="AB11" s="66"/>
      <c r="AC11" s="66"/>
      <c r="AD11" s="66"/>
      <c r="AE11" s="66"/>
      <c r="AF11" s="66"/>
      <c r="AJ11" s="65"/>
    </row>
    <row r="12" spans="3:37" ht="30" x14ac:dyDescent="0.25">
      <c r="C12" s="69"/>
      <c r="D12" s="66"/>
      <c r="E12" s="71"/>
      <c r="F12" s="74"/>
      <c r="G12" s="71"/>
      <c r="H12" s="71"/>
      <c r="I12" s="71"/>
      <c r="J12" s="74"/>
      <c r="K12" s="74"/>
      <c r="L12" s="74"/>
      <c r="M12" s="78"/>
      <c r="N12" s="74"/>
      <c r="O12" s="185" t="s">
        <v>173</v>
      </c>
      <c r="P12" s="78"/>
      <c r="Q12" s="74"/>
      <c r="R12" s="70"/>
      <c r="Z12" s="66"/>
      <c r="AA12" s="66"/>
      <c r="AB12" s="66"/>
      <c r="AC12" s="66"/>
      <c r="AD12" s="66"/>
      <c r="AE12" s="66"/>
      <c r="AF12" s="66"/>
    </row>
    <row r="13" spans="3:37" x14ac:dyDescent="0.25">
      <c r="C13" s="69"/>
      <c r="D13" s="66"/>
      <c r="E13" s="66"/>
      <c r="F13" s="75"/>
      <c r="G13" s="75"/>
      <c r="H13" s="79"/>
      <c r="I13" s="75"/>
      <c r="J13" s="79"/>
      <c r="K13" s="79"/>
      <c r="L13" s="79"/>
      <c r="M13" s="115"/>
      <c r="N13" s="79"/>
      <c r="O13" s="84"/>
      <c r="P13" s="77"/>
      <c r="Q13" s="76"/>
      <c r="R13" s="78"/>
      <c r="S13" s="160"/>
      <c r="T13" s="160"/>
      <c r="U13" s="160"/>
      <c r="V13" s="160"/>
      <c r="W13" s="160"/>
      <c r="X13" s="163"/>
      <c r="Y13" s="158" t="s">
        <v>180</v>
      </c>
      <c r="Z13" s="66"/>
      <c r="AA13" s="66"/>
      <c r="AB13" s="66"/>
      <c r="AC13" s="66"/>
      <c r="AD13" s="66"/>
      <c r="AE13" s="66"/>
      <c r="AF13" s="66"/>
      <c r="AI13" s="64"/>
    </row>
    <row r="14" spans="3:37" x14ac:dyDescent="0.25">
      <c r="C14" s="69"/>
      <c r="D14" s="66"/>
      <c r="E14" s="66"/>
      <c r="F14" s="66"/>
      <c r="G14" s="75"/>
      <c r="H14" s="79"/>
      <c r="I14" s="75"/>
      <c r="J14" s="79"/>
      <c r="K14" s="79"/>
      <c r="L14" s="79"/>
      <c r="M14" s="115"/>
      <c r="N14" s="79"/>
      <c r="O14" s="73"/>
      <c r="P14" s="127"/>
      <c r="Q14" s="128"/>
      <c r="R14" s="78"/>
      <c r="Y14" s="73"/>
      <c r="Z14" s="66"/>
      <c r="AA14" s="66"/>
      <c r="AB14" s="66"/>
      <c r="AC14" s="66"/>
      <c r="AD14" s="66"/>
      <c r="AE14" s="66"/>
      <c r="AF14" s="66"/>
    </row>
    <row r="15" spans="3:37" x14ac:dyDescent="0.25">
      <c r="C15" s="69"/>
      <c r="D15" s="66"/>
      <c r="E15" s="66"/>
      <c r="F15" s="66"/>
      <c r="G15" s="66"/>
      <c r="H15" s="66"/>
      <c r="I15" s="66"/>
      <c r="J15" s="66"/>
      <c r="K15" s="66"/>
      <c r="L15" s="66"/>
      <c r="M15" s="70"/>
      <c r="N15" s="67"/>
      <c r="O15" s="125" t="s">
        <v>151</v>
      </c>
      <c r="P15" s="69"/>
      <c r="Q15" s="67"/>
      <c r="R15" s="70"/>
      <c r="Y15" s="159" t="s">
        <v>179</v>
      </c>
      <c r="Z15" s="66"/>
      <c r="AA15" s="66"/>
      <c r="AB15" s="66"/>
      <c r="AC15" s="66"/>
      <c r="AD15" s="66"/>
      <c r="AE15" s="66"/>
      <c r="AF15" s="66"/>
      <c r="AH15" s="149"/>
    </row>
    <row r="16" spans="3:37" x14ac:dyDescent="0.25"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70"/>
      <c r="N16" s="67"/>
      <c r="P16" s="69"/>
      <c r="Q16" s="66"/>
      <c r="R16" s="70"/>
      <c r="Y16" s="160"/>
      <c r="Z16" s="66"/>
      <c r="AA16" s="66"/>
      <c r="AB16" s="66"/>
      <c r="AC16" s="66"/>
      <c r="AD16" s="66"/>
      <c r="AE16" s="66"/>
      <c r="AF16" s="66"/>
    </row>
    <row r="17" spans="3:35" x14ac:dyDescent="0.25">
      <c r="C17" s="69"/>
      <c r="D17" s="66"/>
      <c r="E17" s="66"/>
      <c r="F17" s="66"/>
      <c r="G17" s="66"/>
      <c r="H17" s="66"/>
      <c r="I17" s="66"/>
      <c r="J17" s="66"/>
      <c r="K17" s="66"/>
      <c r="L17" s="66"/>
      <c r="M17" s="70"/>
      <c r="N17" s="67"/>
      <c r="P17" s="69"/>
      <c r="Q17" s="66"/>
      <c r="R17" s="70"/>
      <c r="Z17" s="66"/>
      <c r="AA17" s="66"/>
      <c r="AB17" s="66"/>
      <c r="AC17" s="66"/>
      <c r="AD17" s="66"/>
      <c r="AE17" s="66"/>
      <c r="AF17" s="66"/>
      <c r="AI17" s="64"/>
    </row>
    <row r="18" spans="3:35" x14ac:dyDescent="0.25">
      <c r="C18" s="69"/>
      <c r="D18" s="66"/>
      <c r="E18" s="66"/>
      <c r="F18" s="66"/>
      <c r="G18" s="66"/>
      <c r="H18" s="66"/>
      <c r="I18" s="66"/>
      <c r="J18" s="66"/>
      <c r="K18" s="66"/>
      <c r="L18" s="66"/>
      <c r="M18" s="70"/>
      <c r="N18" s="67"/>
      <c r="P18" s="69"/>
      <c r="Q18" s="66"/>
      <c r="R18" s="70"/>
      <c r="S18" s="160"/>
      <c r="T18" s="160"/>
      <c r="U18" s="160"/>
      <c r="V18" s="160"/>
      <c r="W18" s="160"/>
      <c r="X18" s="163"/>
      <c r="Y18" s="158" t="s">
        <v>181</v>
      </c>
      <c r="Z18" s="66"/>
      <c r="AA18" s="66"/>
      <c r="AB18" s="66"/>
      <c r="AC18" s="66"/>
      <c r="AD18" s="66"/>
      <c r="AE18" s="66"/>
      <c r="AF18" s="66"/>
      <c r="AI18" s="81"/>
    </row>
    <row r="19" spans="3:35" x14ac:dyDescent="0.25"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70"/>
      <c r="N19" s="67"/>
      <c r="P19" s="69"/>
      <c r="Q19" s="66"/>
      <c r="R19" s="70"/>
      <c r="Y19" s="73"/>
      <c r="Z19" s="66"/>
      <c r="AA19" s="66"/>
      <c r="AB19" s="66"/>
      <c r="AC19" s="66"/>
      <c r="AD19" s="66"/>
      <c r="AE19" s="66"/>
      <c r="AF19" s="66"/>
      <c r="AI19" s="81"/>
    </row>
    <row r="20" spans="3:35" x14ac:dyDescent="0.25">
      <c r="C20" s="69"/>
      <c r="D20" s="66"/>
      <c r="E20" s="66"/>
      <c r="F20" s="66"/>
      <c r="G20" s="66"/>
      <c r="H20" s="66"/>
      <c r="I20" s="66"/>
      <c r="J20" s="66"/>
      <c r="K20" s="66"/>
      <c r="L20" s="66"/>
      <c r="M20" s="70"/>
      <c r="N20" s="67"/>
      <c r="P20" s="69"/>
      <c r="Q20" s="66"/>
      <c r="R20" s="70"/>
      <c r="Y20" s="159" t="s">
        <v>182</v>
      </c>
      <c r="Z20" s="66"/>
      <c r="AA20" s="66"/>
      <c r="AB20" s="66"/>
      <c r="AC20" s="66"/>
      <c r="AD20" s="66"/>
      <c r="AE20" s="66"/>
      <c r="AF20" s="66"/>
      <c r="AI20" s="81"/>
    </row>
    <row r="21" spans="3:35" x14ac:dyDescent="0.25">
      <c r="C21" s="69"/>
      <c r="D21" s="66"/>
      <c r="E21" s="66"/>
      <c r="F21" s="66"/>
      <c r="G21" s="66"/>
      <c r="H21" s="66"/>
      <c r="I21" s="66"/>
      <c r="J21" s="66"/>
      <c r="K21" s="66"/>
      <c r="L21" s="66"/>
      <c r="M21" s="70"/>
      <c r="N21" s="67"/>
      <c r="P21" s="69"/>
      <c r="Q21" s="66"/>
      <c r="R21" s="70"/>
      <c r="Y21" s="160"/>
      <c r="Z21" s="66"/>
      <c r="AA21" s="66"/>
      <c r="AB21" s="66"/>
      <c r="AC21" s="66"/>
      <c r="AD21" s="66"/>
      <c r="AE21" s="66"/>
      <c r="AF21" s="66"/>
      <c r="AI21" s="80"/>
    </row>
    <row r="22" spans="3:35" x14ac:dyDescent="0.25">
      <c r="C22" s="69"/>
      <c r="D22" s="66"/>
      <c r="E22" s="66"/>
      <c r="F22" s="66"/>
      <c r="G22" s="66"/>
      <c r="H22" s="66"/>
      <c r="I22" s="66"/>
      <c r="J22" s="66"/>
      <c r="K22" s="66"/>
      <c r="L22" s="66"/>
      <c r="M22" s="70"/>
      <c r="N22" s="67"/>
      <c r="P22" s="69"/>
      <c r="Q22" s="66"/>
      <c r="R22" s="70"/>
      <c r="Z22" s="66"/>
      <c r="AA22" s="66"/>
      <c r="AB22" s="66"/>
      <c r="AC22" s="66"/>
      <c r="AD22" s="66"/>
      <c r="AE22" s="66"/>
      <c r="AF22" s="66"/>
    </row>
    <row r="23" spans="3:35" ht="30" x14ac:dyDescent="0.25">
      <c r="C23" s="69"/>
      <c r="D23" s="66"/>
      <c r="E23" s="66"/>
      <c r="F23" s="66"/>
      <c r="G23" s="66"/>
      <c r="H23" s="66"/>
      <c r="I23" s="71"/>
      <c r="J23" s="74"/>
      <c r="K23" s="74"/>
      <c r="L23" s="74"/>
      <c r="M23" s="78"/>
      <c r="N23" s="186"/>
      <c r="O23" s="185" t="s">
        <v>242</v>
      </c>
      <c r="P23" s="78"/>
      <c r="Q23" s="74"/>
      <c r="R23" s="78"/>
      <c r="S23" s="160"/>
      <c r="Y23" s="185" t="s">
        <v>245</v>
      </c>
      <c r="Z23" s="66"/>
      <c r="AA23" s="66"/>
      <c r="AB23" s="66"/>
      <c r="AC23" s="66"/>
      <c r="AD23" s="66"/>
      <c r="AE23" s="66"/>
      <c r="AF23" s="66"/>
    </row>
    <row r="24" spans="3:35" x14ac:dyDescent="0.25">
      <c r="C24" s="69"/>
      <c r="D24" s="66"/>
      <c r="E24" s="66"/>
      <c r="F24" s="66"/>
      <c r="G24" s="66"/>
      <c r="H24" s="66"/>
      <c r="I24" s="66"/>
      <c r="J24" s="66"/>
      <c r="K24" s="66"/>
      <c r="L24" s="75"/>
      <c r="M24" s="115"/>
      <c r="N24" s="187"/>
      <c r="O24" s="184" t="s">
        <v>234</v>
      </c>
      <c r="P24" s="69"/>
      <c r="Q24" s="66"/>
      <c r="R24" s="70"/>
      <c r="Y24" s="73"/>
      <c r="Z24" s="66"/>
      <c r="AA24" s="66"/>
      <c r="AB24" s="66"/>
      <c r="AC24" s="66"/>
      <c r="AD24" s="66"/>
      <c r="AE24" s="66"/>
      <c r="AF24" s="66"/>
      <c r="AI24" s="80"/>
    </row>
    <row r="25" spans="3:35" x14ac:dyDescent="0.25"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115"/>
      <c r="N25" s="187"/>
      <c r="O25" s="73"/>
      <c r="P25" s="69"/>
      <c r="Q25" s="66"/>
      <c r="R25" s="70"/>
      <c r="T25" s="160"/>
      <c r="U25" s="160"/>
      <c r="V25" s="160"/>
      <c r="W25" s="160"/>
      <c r="X25" s="163"/>
      <c r="Y25" s="195" t="s">
        <v>246</v>
      </c>
      <c r="Z25" s="66"/>
      <c r="AA25" s="66"/>
      <c r="AB25" s="66"/>
      <c r="AC25" s="66"/>
      <c r="AD25" s="66"/>
      <c r="AE25" s="66"/>
      <c r="AF25" s="66"/>
    </row>
    <row r="26" spans="3:35" x14ac:dyDescent="0.25">
      <c r="C26" s="69"/>
      <c r="D26" s="66"/>
      <c r="E26" s="66"/>
      <c r="F26" s="66"/>
      <c r="G26" s="66"/>
      <c r="H26" s="66"/>
      <c r="I26" s="66"/>
      <c r="J26" s="66"/>
      <c r="K26" s="66"/>
      <c r="L26" s="66"/>
      <c r="M26" s="70"/>
      <c r="N26" s="67"/>
      <c r="O26" s="160" t="s">
        <v>241</v>
      </c>
      <c r="P26" s="69"/>
      <c r="Q26" s="66"/>
      <c r="R26" s="70"/>
      <c r="Z26" s="66"/>
      <c r="AA26" s="66"/>
      <c r="AB26" s="66"/>
      <c r="AC26" s="66"/>
      <c r="AD26" s="66"/>
      <c r="AE26" s="66"/>
      <c r="AF26" s="66"/>
    </row>
    <row r="27" spans="3:35" x14ac:dyDescent="0.25"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70"/>
      <c r="N27" s="67"/>
      <c r="P27" s="69"/>
      <c r="Q27" s="66"/>
      <c r="R27" s="70"/>
      <c r="Z27" s="66"/>
      <c r="AA27" s="66"/>
      <c r="AB27" s="66"/>
      <c r="AC27" s="66"/>
      <c r="AD27" s="66"/>
      <c r="AE27" s="66"/>
      <c r="AF27" s="66"/>
    </row>
    <row r="28" spans="3:35" x14ac:dyDescent="0.25">
      <c r="C28" s="69"/>
      <c r="D28" s="66"/>
      <c r="E28" s="66"/>
      <c r="F28" s="66"/>
      <c r="G28" s="66"/>
      <c r="H28" s="66"/>
      <c r="I28" s="66"/>
      <c r="J28" s="66"/>
      <c r="K28" s="66"/>
      <c r="L28" s="66"/>
      <c r="M28" s="70"/>
      <c r="N28" s="67"/>
      <c r="P28" s="69"/>
      <c r="Q28" s="66"/>
      <c r="R28" s="70"/>
      <c r="Z28" s="66"/>
      <c r="AA28" s="66"/>
      <c r="AB28" s="66"/>
      <c r="AC28" s="66"/>
      <c r="AD28" s="66"/>
      <c r="AE28" s="66"/>
      <c r="AF28" s="66"/>
    </row>
    <row r="29" spans="3:35" ht="30" x14ac:dyDescent="0.25">
      <c r="C29" s="69"/>
      <c r="D29" s="66"/>
      <c r="E29" s="66"/>
      <c r="F29" s="66"/>
      <c r="G29" s="66"/>
      <c r="H29" s="66"/>
      <c r="I29" s="66"/>
      <c r="J29" s="66"/>
      <c r="K29" s="66"/>
      <c r="L29" s="66"/>
      <c r="M29" s="70"/>
      <c r="N29" s="67"/>
      <c r="O29" s="185" t="s">
        <v>251</v>
      </c>
      <c r="P29" s="78"/>
      <c r="Q29" s="74"/>
      <c r="R29" s="78"/>
      <c r="S29" s="160"/>
      <c r="T29" s="160"/>
      <c r="Y29" s="185" t="s">
        <v>252</v>
      </c>
      <c r="Z29" s="66"/>
      <c r="AA29" s="66"/>
      <c r="AB29" s="66"/>
      <c r="AC29" s="66"/>
      <c r="AD29" s="66"/>
      <c r="AE29" s="66"/>
      <c r="AF29" s="66"/>
    </row>
    <row r="30" spans="3:35" x14ac:dyDescent="0.25">
      <c r="C30" s="69"/>
      <c r="D30" s="66"/>
      <c r="E30" s="66"/>
      <c r="F30" s="66"/>
      <c r="G30" s="66"/>
      <c r="H30" s="66"/>
      <c r="I30" s="66"/>
      <c r="J30" s="66"/>
      <c r="K30" s="66"/>
      <c r="L30" s="66"/>
      <c r="M30" s="70"/>
      <c r="N30" s="67"/>
      <c r="O30" s="73"/>
      <c r="P30" s="69"/>
      <c r="Q30" s="66"/>
      <c r="R30" s="70"/>
      <c r="U30" s="160"/>
      <c r="V30" s="160"/>
      <c r="W30" s="160"/>
      <c r="X30" s="163"/>
      <c r="Y30" s="73"/>
      <c r="Z30" s="66"/>
      <c r="AA30" s="66"/>
      <c r="AB30" s="66"/>
      <c r="AC30" s="66"/>
      <c r="AD30" s="66"/>
      <c r="AE30" s="66"/>
      <c r="AF30" s="66"/>
    </row>
    <row r="31" spans="3:35" x14ac:dyDescent="0.25">
      <c r="C31" s="69"/>
      <c r="D31" s="66"/>
      <c r="E31" s="66"/>
      <c r="F31" s="66"/>
      <c r="G31" s="66"/>
      <c r="H31" s="66"/>
      <c r="I31" s="66"/>
      <c r="J31" s="66"/>
      <c r="K31" s="66"/>
      <c r="L31" s="66"/>
      <c r="M31" s="70"/>
      <c r="N31" s="67"/>
      <c r="O31" s="195" t="s">
        <v>250</v>
      </c>
      <c r="P31" s="69"/>
      <c r="Q31" s="66"/>
      <c r="R31" s="70"/>
      <c r="Y31" s="195" t="s">
        <v>247</v>
      </c>
      <c r="Z31" s="66"/>
      <c r="AA31" s="66"/>
      <c r="AB31" s="66"/>
      <c r="AC31" s="66"/>
      <c r="AD31" s="66"/>
      <c r="AE31" s="66"/>
      <c r="AF31" s="66"/>
    </row>
    <row r="32" spans="3:35" x14ac:dyDescent="0.25">
      <c r="C32" s="69"/>
      <c r="D32" s="66"/>
      <c r="E32" s="66"/>
      <c r="F32" s="66"/>
      <c r="G32" s="66"/>
      <c r="H32" s="66"/>
      <c r="I32" s="66"/>
      <c r="J32" s="66"/>
      <c r="K32" s="66"/>
      <c r="L32" s="66"/>
      <c r="M32" s="70"/>
      <c r="N32" s="67"/>
      <c r="P32" s="69"/>
      <c r="Q32" s="66"/>
      <c r="R32" s="70"/>
      <c r="Z32" s="66"/>
      <c r="AA32" s="66"/>
      <c r="AB32" s="66"/>
      <c r="AC32" s="66"/>
      <c r="AD32" s="66"/>
      <c r="AE32" s="66"/>
      <c r="AF32" s="66"/>
    </row>
    <row r="33" spans="3:32" ht="30" x14ac:dyDescent="0.25">
      <c r="C33" s="69"/>
      <c r="D33" s="66"/>
      <c r="E33" s="66"/>
      <c r="F33" s="66"/>
      <c r="G33" s="66"/>
      <c r="H33" s="66"/>
      <c r="I33" s="66"/>
      <c r="J33" s="66"/>
      <c r="K33" s="66"/>
      <c r="L33" s="66"/>
      <c r="M33" s="70"/>
      <c r="N33" s="67"/>
      <c r="O33" s="185" t="s">
        <v>254</v>
      </c>
      <c r="P33" s="78"/>
      <c r="Q33" s="74"/>
      <c r="R33" s="78"/>
      <c r="S33" s="160"/>
      <c r="T33" s="160"/>
      <c r="U33" s="160"/>
      <c r="Y33" s="185" t="s">
        <v>258</v>
      </c>
      <c r="Z33" s="66"/>
      <c r="AA33" s="66"/>
      <c r="AB33" s="66"/>
      <c r="AC33" s="66"/>
      <c r="AD33" s="66"/>
      <c r="AE33" s="66"/>
      <c r="AF33" s="66"/>
    </row>
    <row r="34" spans="3:32" x14ac:dyDescent="0.25">
      <c r="C34" s="69"/>
      <c r="D34" s="66"/>
      <c r="E34" s="66"/>
      <c r="F34" s="66"/>
      <c r="G34" s="66"/>
      <c r="H34" s="66"/>
      <c r="I34" s="66"/>
      <c r="J34" s="66"/>
      <c r="K34" s="66"/>
      <c r="L34" s="66"/>
      <c r="M34" s="70"/>
      <c r="N34" s="67"/>
      <c r="O34" s="73"/>
      <c r="P34" s="69"/>
      <c r="Q34" s="66"/>
      <c r="R34" s="70"/>
      <c r="V34" s="160"/>
      <c r="W34" s="160"/>
      <c r="X34" s="163"/>
      <c r="Y34" s="73"/>
      <c r="Z34" s="66"/>
      <c r="AA34" s="66"/>
      <c r="AB34" s="66"/>
      <c r="AC34" s="66"/>
      <c r="AD34" s="66"/>
      <c r="AE34" s="66"/>
      <c r="AF34" s="66"/>
    </row>
    <row r="35" spans="3:32" x14ac:dyDescent="0.25">
      <c r="C35" s="69"/>
      <c r="D35" s="66"/>
      <c r="E35" s="66"/>
      <c r="F35" s="66"/>
      <c r="G35" s="66"/>
      <c r="H35" s="66"/>
      <c r="I35" s="66"/>
      <c r="J35" s="66"/>
      <c r="K35" s="66"/>
      <c r="L35" s="66"/>
      <c r="M35" s="70"/>
      <c r="N35" s="67"/>
      <c r="O35" s="195" t="s">
        <v>253</v>
      </c>
      <c r="P35" s="69"/>
      <c r="Q35" s="66"/>
      <c r="R35" s="70"/>
      <c r="Y35" s="195" t="s">
        <v>255</v>
      </c>
      <c r="Z35" s="66"/>
      <c r="AA35" s="66"/>
      <c r="AB35" s="66"/>
      <c r="AC35" s="66"/>
      <c r="AD35" s="66"/>
      <c r="AE35" s="66"/>
      <c r="AF35" s="66"/>
    </row>
    <row r="36" spans="3:32" x14ac:dyDescent="0.25">
      <c r="C36" s="69"/>
      <c r="D36" s="66"/>
      <c r="E36" s="66"/>
      <c r="F36" s="66"/>
      <c r="G36" s="66"/>
      <c r="H36" s="66"/>
      <c r="I36" s="66"/>
      <c r="J36" s="66"/>
      <c r="K36" s="66"/>
      <c r="L36" s="66"/>
      <c r="M36" s="70"/>
      <c r="N36" s="67"/>
      <c r="P36" s="69"/>
      <c r="Q36" s="66"/>
      <c r="R36" s="70"/>
      <c r="Z36" s="66"/>
      <c r="AA36" s="66"/>
      <c r="AB36" s="66"/>
      <c r="AC36" s="66"/>
      <c r="AD36" s="66"/>
      <c r="AE36" s="66"/>
      <c r="AF36" s="66"/>
    </row>
    <row r="37" spans="3:32" x14ac:dyDescent="0.25">
      <c r="C37" s="69"/>
      <c r="D37" s="66"/>
      <c r="E37" s="66"/>
      <c r="F37" s="66"/>
      <c r="G37" s="66"/>
      <c r="H37" s="66"/>
      <c r="I37" s="66"/>
      <c r="J37" s="66"/>
      <c r="K37" s="66"/>
      <c r="L37" s="66"/>
      <c r="M37" s="70"/>
      <c r="N37" s="67"/>
      <c r="P37" s="69"/>
      <c r="Q37" s="66"/>
      <c r="R37" s="70"/>
      <c r="Z37" s="66"/>
      <c r="AA37" s="66"/>
      <c r="AB37" s="66"/>
      <c r="AC37" s="66"/>
      <c r="AD37" s="66"/>
      <c r="AE37" s="66"/>
      <c r="AF37" s="66"/>
    </row>
    <row r="38" spans="3:32" x14ac:dyDescent="0.25">
      <c r="D38" s="66"/>
      <c r="E38" s="66"/>
      <c r="F38" s="66"/>
      <c r="G38" s="66"/>
      <c r="H38" s="66"/>
      <c r="I38" s="66"/>
      <c r="J38" s="66"/>
      <c r="K38" s="66"/>
      <c r="L38" s="66"/>
      <c r="M38" s="70"/>
      <c r="N38" s="67"/>
      <c r="P38" s="69"/>
      <c r="Q38" s="66"/>
      <c r="R38" s="70"/>
      <c r="Z38" s="66"/>
      <c r="AA38" s="66"/>
      <c r="AB38" s="66"/>
      <c r="AC38" s="66"/>
      <c r="AD38" s="66"/>
      <c r="AE38" s="66"/>
      <c r="AF38" s="66"/>
    </row>
    <row r="39" spans="3:32" x14ac:dyDescent="0.25">
      <c r="D39" s="66"/>
      <c r="E39" s="66"/>
      <c r="F39" s="66"/>
      <c r="G39" s="66"/>
      <c r="H39" s="66"/>
      <c r="I39" s="66"/>
      <c r="J39" s="66"/>
      <c r="K39" s="66"/>
      <c r="L39" s="66"/>
      <c r="M39" s="70"/>
      <c r="N39" s="67"/>
      <c r="P39" s="69"/>
      <c r="Q39" s="66"/>
      <c r="R39" s="70"/>
      <c r="Z39" s="66"/>
      <c r="AA39" s="66"/>
      <c r="AB39" s="66"/>
      <c r="AC39" s="66"/>
      <c r="AD39" s="66"/>
      <c r="AE39" s="66"/>
      <c r="AF39" s="66"/>
    </row>
    <row r="40" spans="3:32" x14ac:dyDescent="0.25">
      <c r="D40" s="66"/>
      <c r="E40" s="66"/>
      <c r="F40" s="66"/>
      <c r="G40" s="66"/>
      <c r="H40" s="66"/>
      <c r="I40" s="66"/>
      <c r="J40" s="66"/>
      <c r="K40" s="66"/>
      <c r="L40" s="66"/>
      <c r="M40" s="70"/>
      <c r="N40" s="67"/>
      <c r="P40" s="69"/>
      <c r="Q40" s="66"/>
      <c r="R40" s="70"/>
      <c r="Z40" s="66"/>
      <c r="AA40" s="66"/>
      <c r="AB40" s="66"/>
      <c r="AC40" s="66"/>
      <c r="AD40" s="66"/>
      <c r="AE40" s="66"/>
      <c r="AF40" s="66"/>
    </row>
    <row r="41" spans="3:32" x14ac:dyDescent="0.25">
      <c r="D41" s="66"/>
      <c r="E41" s="66"/>
      <c r="F41" s="66"/>
      <c r="G41" s="66"/>
      <c r="H41" s="66"/>
      <c r="I41" s="66"/>
      <c r="J41" s="66"/>
      <c r="K41" s="66"/>
      <c r="L41" s="66"/>
      <c r="M41" s="70"/>
      <c r="N41" s="67"/>
      <c r="P41" s="69"/>
      <c r="Q41" s="66"/>
      <c r="R41" s="70"/>
      <c r="Z41" s="66"/>
      <c r="AA41" s="66"/>
      <c r="AB41" s="66"/>
      <c r="AC41" s="66"/>
      <c r="AD41" s="66"/>
      <c r="AE41" s="66"/>
      <c r="AF41" s="66"/>
    </row>
    <row r="42" spans="3:32" x14ac:dyDescent="0.25">
      <c r="D42" s="66"/>
      <c r="E42" s="66"/>
      <c r="F42" s="66"/>
      <c r="G42" s="66"/>
      <c r="H42" s="66"/>
      <c r="I42" s="66"/>
      <c r="J42" s="66"/>
      <c r="K42" s="66"/>
      <c r="L42" s="66"/>
      <c r="M42" s="70"/>
      <c r="N42" s="67"/>
      <c r="P42" s="69"/>
      <c r="Q42" s="66"/>
      <c r="R42" s="70"/>
      <c r="Z42" s="66"/>
      <c r="AA42" s="66"/>
      <c r="AB42" s="66"/>
      <c r="AC42" s="66"/>
      <c r="AD42" s="66"/>
      <c r="AE42" s="66"/>
      <c r="AF42" s="66"/>
    </row>
    <row r="43" spans="3:32" x14ac:dyDescent="0.25">
      <c r="D43" s="66"/>
      <c r="E43" s="66"/>
      <c r="F43" s="66"/>
      <c r="G43" s="66"/>
      <c r="H43" s="66"/>
      <c r="I43" s="66"/>
      <c r="J43" s="66"/>
      <c r="K43" s="66"/>
      <c r="L43" s="66"/>
      <c r="M43" s="70"/>
      <c r="N43" s="67"/>
      <c r="P43" s="69"/>
      <c r="Q43" s="66"/>
      <c r="R43" s="70"/>
      <c r="Z43" s="66"/>
      <c r="AA43" s="66"/>
      <c r="AB43" s="66"/>
      <c r="AC43" s="66"/>
      <c r="AD43" s="66"/>
      <c r="AE43" s="66"/>
      <c r="AF43" s="66"/>
    </row>
    <row r="44" spans="3:32" x14ac:dyDescent="0.25">
      <c r="D44" s="66"/>
      <c r="E44" s="66"/>
      <c r="F44" s="66"/>
      <c r="G44" s="66"/>
      <c r="H44" s="66"/>
      <c r="I44" s="66"/>
      <c r="J44" s="66"/>
      <c r="K44" s="66"/>
      <c r="L44" s="66"/>
      <c r="M44" s="70"/>
      <c r="N44" s="67"/>
      <c r="P44" s="69"/>
      <c r="Q44" s="66"/>
      <c r="R44" s="70"/>
      <c r="Z44" s="66"/>
      <c r="AA44" s="66"/>
      <c r="AB44" s="66"/>
      <c r="AC44" s="66"/>
      <c r="AD44" s="66"/>
      <c r="AE44" s="66"/>
      <c r="AF44" s="66"/>
    </row>
    <row r="45" spans="3:32" x14ac:dyDescent="0.25">
      <c r="D45" s="66"/>
      <c r="E45" s="66"/>
      <c r="F45" s="66"/>
      <c r="G45" s="66"/>
      <c r="H45" s="66"/>
      <c r="I45" s="66"/>
      <c r="J45" s="66"/>
      <c r="K45" s="66"/>
      <c r="L45" s="66"/>
      <c r="M45" s="70"/>
      <c r="N45" s="67"/>
      <c r="P45" s="69"/>
      <c r="Q45" s="66"/>
      <c r="R45" s="70"/>
      <c r="Z45" s="66"/>
      <c r="AA45" s="66"/>
      <c r="AB45" s="66"/>
      <c r="AC45" s="66"/>
      <c r="AD45" s="66"/>
      <c r="AE45" s="66"/>
      <c r="AF45" s="66"/>
    </row>
    <row r="46" spans="3:32" x14ac:dyDescent="0.25">
      <c r="D46" s="66"/>
      <c r="E46" s="66"/>
      <c r="F46" s="66"/>
      <c r="G46" s="66"/>
      <c r="H46" s="66"/>
      <c r="I46" s="66"/>
      <c r="J46" s="66"/>
      <c r="K46" s="66"/>
      <c r="L46" s="66"/>
      <c r="M46" s="70"/>
      <c r="N46" s="67"/>
      <c r="P46" s="69"/>
      <c r="Q46" s="66"/>
      <c r="R46" s="70"/>
      <c r="Z46" s="66"/>
      <c r="AA46" s="66"/>
      <c r="AB46" s="66"/>
      <c r="AC46" s="66"/>
      <c r="AD46" s="66"/>
      <c r="AE46" s="66"/>
      <c r="AF46" s="66"/>
    </row>
    <row r="47" spans="3:32" x14ac:dyDescent="0.25">
      <c r="D47" s="66"/>
      <c r="E47" s="66"/>
      <c r="F47" s="66"/>
      <c r="G47" s="66"/>
      <c r="H47" s="66"/>
      <c r="I47" s="66"/>
      <c r="J47" s="66"/>
      <c r="K47" s="66"/>
      <c r="L47" s="66"/>
      <c r="M47" s="70"/>
      <c r="N47" s="67"/>
      <c r="P47" s="69"/>
      <c r="Q47" s="66"/>
      <c r="R47" s="70"/>
      <c r="Z47" s="66"/>
      <c r="AA47" s="66"/>
      <c r="AB47" s="66"/>
      <c r="AC47" s="66"/>
      <c r="AD47" s="66"/>
      <c r="AE47" s="66"/>
      <c r="AF47" s="66"/>
    </row>
    <row r="48" spans="3:32" x14ac:dyDescent="0.25">
      <c r="D48" s="66"/>
      <c r="E48" s="66"/>
      <c r="F48" s="66"/>
      <c r="G48" s="66"/>
      <c r="H48" s="66"/>
      <c r="I48" s="66"/>
      <c r="J48" s="66"/>
      <c r="K48" s="66"/>
      <c r="L48" s="66"/>
      <c r="M48" s="70"/>
      <c r="N48" s="67"/>
      <c r="P48" s="69"/>
      <c r="Q48" s="66"/>
      <c r="R48" s="70"/>
      <c r="Z48" s="66"/>
      <c r="AA48" s="66"/>
      <c r="AB48" s="66"/>
      <c r="AC48" s="66"/>
      <c r="AD48" s="66"/>
      <c r="AE48" s="66"/>
      <c r="AF48" s="66"/>
    </row>
    <row r="49" spans="4:32" x14ac:dyDescent="0.25">
      <c r="D49" s="66"/>
      <c r="E49" s="66"/>
      <c r="F49" s="66"/>
      <c r="G49" s="66"/>
      <c r="H49" s="66"/>
      <c r="I49" s="66"/>
      <c r="J49" s="66"/>
      <c r="K49" s="66"/>
      <c r="L49" s="66"/>
      <c r="M49" s="70"/>
      <c r="N49" s="67"/>
      <c r="P49" s="69"/>
      <c r="Q49" s="66"/>
      <c r="R49" s="70"/>
      <c r="Z49" s="66"/>
      <c r="AA49" s="66"/>
      <c r="AB49" s="66"/>
      <c r="AC49" s="66"/>
      <c r="AD49" s="66"/>
      <c r="AE49" s="66"/>
      <c r="AF49" s="66"/>
    </row>
    <row r="50" spans="4:32" x14ac:dyDescent="0.25">
      <c r="D50" s="66"/>
      <c r="E50" s="66"/>
      <c r="F50" s="66"/>
      <c r="G50" s="66"/>
      <c r="H50" s="66"/>
      <c r="I50" s="66"/>
      <c r="J50" s="66"/>
      <c r="K50" s="66"/>
      <c r="L50" s="66"/>
      <c r="M50" s="70"/>
      <c r="N50" s="67"/>
      <c r="P50" s="69"/>
      <c r="Q50" s="66"/>
      <c r="R50" s="70"/>
      <c r="Z50" s="66"/>
      <c r="AA50" s="66"/>
      <c r="AB50" s="66"/>
      <c r="AC50" s="66"/>
      <c r="AD50" s="66"/>
      <c r="AE50" s="66"/>
      <c r="AF50" s="66"/>
    </row>
    <row r="51" spans="4:32" x14ac:dyDescent="0.25">
      <c r="D51" s="66"/>
      <c r="E51" s="66"/>
      <c r="F51" s="66"/>
      <c r="G51" s="66"/>
      <c r="H51" s="66"/>
      <c r="I51" s="66"/>
      <c r="J51" s="66"/>
      <c r="K51" s="66"/>
      <c r="L51" s="66"/>
      <c r="M51" s="70"/>
      <c r="N51" s="67"/>
      <c r="P51" s="69"/>
      <c r="Q51" s="66"/>
      <c r="R51" s="70"/>
      <c r="Z51" s="66"/>
      <c r="AA51" s="66"/>
      <c r="AB51" s="66"/>
      <c r="AC51" s="66"/>
      <c r="AD51" s="66"/>
      <c r="AE51" s="66"/>
      <c r="AF51" s="66"/>
    </row>
    <row r="52" spans="4:32" x14ac:dyDescent="0.25">
      <c r="D52" s="66"/>
      <c r="E52" s="66"/>
      <c r="F52" s="66"/>
      <c r="G52" s="66"/>
      <c r="H52" s="66"/>
      <c r="I52" s="66"/>
      <c r="J52" s="66"/>
      <c r="K52" s="66"/>
      <c r="L52" s="66"/>
      <c r="M52" s="70"/>
      <c r="N52" s="67"/>
      <c r="P52" s="69"/>
      <c r="Q52" s="66"/>
      <c r="R52" s="70"/>
      <c r="Z52" s="66"/>
      <c r="AA52" s="66"/>
      <c r="AB52" s="66"/>
      <c r="AC52" s="66"/>
      <c r="AD52" s="66"/>
      <c r="AE52" s="66"/>
      <c r="AF52" s="66"/>
    </row>
    <row r="53" spans="4:32" x14ac:dyDescent="0.25">
      <c r="D53" s="66"/>
      <c r="E53" s="66"/>
      <c r="F53" s="66"/>
      <c r="G53" s="66"/>
      <c r="H53" s="66"/>
      <c r="I53" s="66"/>
      <c r="J53" s="66"/>
      <c r="K53" s="66"/>
      <c r="L53" s="66"/>
      <c r="M53" s="70"/>
      <c r="N53" s="67"/>
      <c r="P53" s="69"/>
      <c r="Q53" s="66"/>
      <c r="R53" s="70"/>
      <c r="Z53" s="66"/>
      <c r="AA53" s="66"/>
      <c r="AB53" s="66"/>
      <c r="AC53" s="66"/>
      <c r="AD53" s="66"/>
      <c r="AE53" s="66"/>
      <c r="AF53" s="66"/>
    </row>
    <row r="54" spans="4:32" x14ac:dyDescent="0.25">
      <c r="D54" s="66"/>
      <c r="E54" s="66"/>
      <c r="F54" s="66"/>
      <c r="G54" s="66"/>
      <c r="H54" s="66"/>
      <c r="I54" s="66"/>
      <c r="J54" s="66"/>
      <c r="K54" s="66"/>
      <c r="L54" s="66"/>
      <c r="M54" s="70"/>
      <c r="N54" s="67"/>
      <c r="P54" s="69"/>
      <c r="Q54" s="66"/>
      <c r="R54" s="70"/>
      <c r="Z54" s="66"/>
      <c r="AA54" s="66"/>
      <c r="AB54" s="66"/>
      <c r="AC54" s="66"/>
      <c r="AD54" s="66"/>
      <c r="AE54" s="66"/>
      <c r="AF54" s="66"/>
    </row>
    <row r="55" spans="4:32" x14ac:dyDescent="0.25">
      <c r="D55" s="66"/>
      <c r="E55" s="66"/>
      <c r="F55" s="66"/>
      <c r="G55" s="66"/>
      <c r="H55" s="66"/>
      <c r="I55" s="66"/>
      <c r="J55" s="66"/>
      <c r="K55" s="66"/>
      <c r="L55" s="66"/>
      <c r="M55" s="70"/>
      <c r="N55" s="67"/>
      <c r="P55" s="69"/>
      <c r="Q55" s="66"/>
      <c r="R55" s="70"/>
      <c r="Z55" s="66"/>
      <c r="AA55" s="66"/>
      <c r="AB55" s="66"/>
      <c r="AC55" s="66"/>
      <c r="AD55" s="66"/>
      <c r="AE55" s="66"/>
      <c r="AF55" s="66"/>
    </row>
    <row r="56" spans="4:32" x14ac:dyDescent="0.25">
      <c r="D56" s="66"/>
      <c r="E56" s="66"/>
      <c r="F56" s="66"/>
      <c r="G56" s="66"/>
      <c r="H56" s="66"/>
      <c r="I56" s="66"/>
      <c r="J56" s="66"/>
      <c r="K56" s="66"/>
      <c r="L56" s="66"/>
      <c r="M56" s="70"/>
      <c r="N56" s="67"/>
      <c r="P56" s="69"/>
      <c r="Q56" s="66"/>
      <c r="R56" s="70"/>
      <c r="Z56" s="66"/>
      <c r="AA56" s="66"/>
      <c r="AB56" s="66"/>
      <c r="AC56" s="66"/>
      <c r="AD56" s="66"/>
      <c r="AE56" s="66"/>
      <c r="AF56" s="66"/>
    </row>
    <row r="57" spans="4:32" x14ac:dyDescent="0.25">
      <c r="D57" s="66"/>
      <c r="E57" s="66"/>
      <c r="F57" s="66"/>
      <c r="G57" s="66"/>
      <c r="H57" s="66"/>
      <c r="I57" s="66"/>
      <c r="J57" s="66"/>
      <c r="K57" s="66"/>
      <c r="L57" s="66"/>
      <c r="M57" s="70"/>
      <c r="N57" s="67"/>
      <c r="P57" s="69"/>
      <c r="Q57" s="66"/>
      <c r="R57" s="70"/>
      <c r="Z57" s="66"/>
      <c r="AA57" s="66"/>
      <c r="AB57" s="66"/>
      <c r="AC57" s="66"/>
      <c r="AD57" s="66"/>
      <c r="AE57" s="66"/>
      <c r="AF57" s="66"/>
    </row>
    <row r="58" spans="4:32" x14ac:dyDescent="0.25">
      <c r="D58" s="66"/>
      <c r="E58" s="66"/>
      <c r="F58" s="66"/>
      <c r="G58" s="66"/>
      <c r="H58" s="66"/>
      <c r="I58" s="66"/>
      <c r="J58" s="66"/>
      <c r="K58" s="66"/>
      <c r="L58" s="66"/>
      <c r="M58" s="70"/>
      <c r="N58" s="67"/>
      <c r="P58" s="69"/>
      <c r="Q58" s="66"/>
      <c r="R58" s="70"/>
      <c r="Z58" s="66"/>
      <c r="AA58" s="66"/>
      <c r="AB58" s="66"/>
      <c r="AC58" s="66"/>
      <c r="AD58" s="66"/>
      <c r="AE58" s="66"/>
      <c r="AF58" s="66"/>
    </row>
    <row r="59" spans="4:32" x14ac:dyDescent="0.25">
      <c r="D59" s="66"/>
      <c r="E59" s="66"/>
      <c r="F59" s="66"/>
      <c r="G59" s="66"/>
      <c r="H59" s="66"/>
      <c r="I59" s="66"/>
      <c r="J59" s="66"/>
      <c r="K59" s="66"/>
      <c r="L59" s="66"/>
      <c r="M59" s="70"/>
      <c r="N59" s="67"/>
      <c r="P59" s="69"/>
      <c r="Q59" s="66"/>
      <c r="R59" s="70"/>
      <c r="Z59" s="66"/>
      <c r="AA59" s="66"/>
      <c r="AB59" s="66"/>
      <c r="AC59" s="66"/>
      <c r="AD59" s="66"/>
      <c r="AE59" s="66"/>
      <c r="AF59" s="66"/>
    </row>
    <row r="60" spans="4:32" x14ac:dyDescent="0.25">
      <c r="D60" s="66"/>
      <c r="E60" s="66"/>
      <c r="F60" s="66"/>
      <c r="G60" s="66"/>
      <c r="H60" s="66"/>
      <c r="I60" s="66"/>
      <c r="J60" s="66"/>
      <c r="K60" s="66"/>
      <c r="L60" s="66"/>
      <c r="M60" s="70"/>
      <c r="N60" s="67"/>
      <c r="P60" s="69"/>
      <c r="Q60" s="66"/>
      <c r="R60" s="70"/>
      <c r="Z60" s="66"/>
      <c r="AA60" s="66"/>
      <c r="AB60" s="66"/>
      <c r="AC60" s="66"/>
      <c r="AD60" s="66"/>
      <c r="AE60" s="66"/>
      <c r="AF60" s="66"/>
    </row>
    <row r="61" spans="4:32" x14ac:dyDescent="0.25">
      <c r="D61" s="66"/>
      <c r="E61" s="66"/>
      <c r="F61" s="66"/>
      <c r="G61" s="66"/>
      <c r="H61" s="66"/>
      <c r="I61" s="66"/>
      <c r="J61" s="66"/>
      <c r="K61" s="66"/>
      <c r="L61" s="66"/>
      <c r="M61" s="70"/>
      <c r="N61" s="67"/>
      <c r="P61" s="69"/>
      <c r="Q61" s="66"/>
      <c r="R61" s="70"/>
      <c r="Z61" s="66"/>
      <c r="AA61" s="66"/>
      <c r="AB61" s="66"/>
      <c r="AC61" s="66"/>
      <c r="AD61" s="66"/>
      <c r="AE61" s="66"/>
      <c r="AF61" s="66"/>
    </row>
    <row r="62" spans="4:32" x14ac:dyDescent="0.25">
      <c r="D62" s="66"/>
      <c r="E62" s="66"/>
      <c r="F62" s="66"/>
      <c r="G62" s="66"/>
      <c r="H62" s="66"/>
      <c r="I62" s="66"/>
      <c r="J62" s="66"/>
      <c r="K62" s="66"/>
      <c r="L62" s="66"/>
      <c r="M62" s="70"/>
      <c r="N62" s="67"/>
      <c r="P62" s="69"/>
      <c r="Q62" s="66"/>
      <c r="R62" s="70"/>
      <c r="Z62" s="66"/>
      <c r="AA62" s="66"/>
      <c r="AB62" s="66"/>
      <c r="AC62" s="66"/>
      <c r="AD62" s="66"/>
      <c r="AE62" s="66"/>
      <c r="AF62" s="66"/>
    </row>
    <row r="63" spans="4:32" x14ac:dyDescent="0.25">
      <c r="D63" s="66"/>
      <c r="E63" s="66"/>
      <c r="F63" s="66"/>
      <c r="G63" s="66"/>
      <c r="H63" s="66"/>
      <c r="I63" s="66"/>
      <c r="J63" s="66"/>
      <c r="K63" s="66"/>
      <c r="L63" s="66"/>
      <c r="M63" s="70"/>
      <c r="N63" s="67"/>
      <c r="P63" s="69"/>
      <c r="Q63" s="66"/>
      <c r="R63" s="70"/>
      <c r="Z63" s="66"/>
      <c r="AA63" s="66"/>
      <c r="AB63" s="66"/>
      <c r="AC63" s="66"/>
      <c r="AD63" s="66"/>
      <c r="AE63" s="66"/>
      <c r="AF63" s="66"/>
    </row>
    <row r="64" spans="4:32" x14ac:dyDescent="0.25">
      <c r="D64" s="66"/>
      <c r="E64" s="66"/>
      <c r="F64" s="66"/>
      <c r="G64" s="66"/>
      <c r="H64" s="66"/>
      <c r="I64" s="66"/>
      <c r="J64" s="66"/>
      <c r="K64" s="66"/>
      <c r="L64" s="66"/>
      <c r="M64" s="70"/>
      <c r="N64" s="67"/>
      <c r="P64" s="69"/>
      <c r="Q64" s="66"/>
      <c r="R64" s="70"/>
      <c r="Z64" s="66"/>
      <c r="AA64" s="66"/>
      <c r="AB64" s="66"/>
      <c r="AC64" s="66"/>
      <c r="AD64" s="66"/>
      <c r="AE64" s="66"/>
      <c r="AF64" s="66"/>
    </row>
    <row r="65" spans="4:32" x14ac:dyDescent="0.25">
      <c r="D65" s="66"/>
      <c r="E65" s="66"/>
      <c r="F65" s="66"/>
      <c r="G65" s="66"/>
      <c r="H65" s="66"/>
      <c r="I65" s="66"/>
      <c r="J65" s="66"/>
      <c r="K65" s="66"/>
      <c r="L65" s="66"/>
      <c r="M65" s="70"/>
      <c r="N65" s="67"/>
      <c r="P65" s="69"/>
      <c r="Q65" s="66"/>
      <c r="R65" s="70"/>
      <c r="Z65" s="66"/>
      <c r="AA65" s="66"/>
      <c r="AB65" s="66"/>
      <c r="AC65" s="66"/>
      <c r="AD65" s="66"/>
      <c r="AE65" s="66"/>
      <c r="AF65" s="66"/>
    </row>
    <row r="66" spans="4:32" x14ac:dyDescent="0.25">
      <c r="D66" s="66"/>
      <c r="E66" s="66"/>
      <c r="F66" s="66"/>
      <c r="G66" s="66"/>
      <c r="H66" s="66"/>
      <c r="I66" s="66"/>
      <c r="J66" s="66"/>
      <c r="K66" s="66"/>
      <c r="L66" s="66"/>
      <c r="M66" s="70"/>
      <c r="N66" s="67"/>
      <c r="P66" s="69"/>
      <c r="Q66" s="66"/>
      <c r="R66" s="70"/>
      <c r="Z66" s="66"/>
      <c r="AA66" s="66"/>
      <c r="AB66" s="66"/>
      <c r="AC66" s="66"/>
      <c r="AD66" s="66"/>
      <c r="AE66" s="66"/>
      <c r="AF66" s="66"/>
    </row>
    <row r="67" spans="4:32" x14ac:dyDescent="0.25">
      <c r="D67" s="66"/>
      <c r="E67" s="66"/>
      <c r="F67" s="66"/>
      <c r="G67" s="66"/>
      <c r="H67" s="66"/>
      <c r="I67" s="66"/>
      <c r="J67" s="66"/>
      <c r="K67" s="66"/>
      <c r="L67" s="66"/>
      <c r="M67" s="70"/>
      <c r="N67" s="67"/>
      <c r="P67" s="69"/>
      <c r="Q67" s="66"/>
      <c r="R67" s="70"/>
      <c r="Z67" s="66"/>
      <c r="AA67" s="66"/>
      <c r="AB67" s="66"/>
      <c r="AC67" s="66"/>
      <c r="AD67" s="66"/>
      <c r="AE67" s="66"/>
      <c r="AF67" s="66"/>
    </row>
    <row r="68" spans="4:32" x14ac:dyDescent="0.25">
      <c r="D68" s="66"/>
      <c r="E68" s="66"/>
      <c r="F68" s="66"/>
      <c r="G68" s="66"/>
      <c r="H68" s="66"/>
      <c r="I68" s="66"/>
      <c r="J68" s="66"/>
      <c r="K68" s="66"/>
      <c r="L68" s="66"/>
      <c r="M68" s="70"/>
      <c r="N68" s="67"/>
      <c r="P68" s="69"/>
      <c r="Q68" s="66"/>
      <c r="R68" s="70"/>
      <c r="Z68" s="66"/>
      <c r="AA68" s="66"/>
      <c r="AB68" s="66"/>
      <c r="AC68" s="66"/>
      <c r="AD68" s="66"/>
      <c r="AE68" s="66"/>
      <c r="AF68" s="66"/>
    </row>
    <row r="69" spans="4:32" x14ac:dyDescent="0.25">
      <c r="D69" s="66"/>
      <c r="E69" s="66"/>
      <c r="F69" s="66"/>
      <c r="G69" s="66"/>
      <c r="H69" s="66"/>
      <c r="I69" s="66"/>
      <c r="J69" s="66"/>
      <c r="K69" s="66"/>
      <c r="L69" s="66"/>
      <c r="M69" s="70"/>
      <c r="N69" s="67"/>
      <c r="P69" s="69"/>
      <c r="Q69" s="66"/>
      <c r="R69" s="70"/>
      <c r="Z69" s="66"/>
      <c r="AA69" s="66"/>
      <c r="AB69" s="66"/>
      <c r="AC69" s="66"/>
      <c r="AD69" s="66"/>
      <c r="AE69" s="66"/>
      <c r="AF69" s="66"/>
    </row>
    <row r="70" spans="4:32" x14ac:dyDescent="0.25">
      <c r="D70" s="66"/>
      <c r="E70" s="66"/>
      <c r="F70" s="66"/>
      <c r="G70" s="66"/>
      <c r="H70" s="66"/>
      <c r="I70" s="66"/>
      <c r="J70" s="66"/>
      <c r="K70" s="66"/>
      <c r="L70" s="66"/>
      <c r="M70" s="70"/>
      <c r="N70" s="67"/>
      <c r="P70" s="69"/>
      <c r="Q70" s="66"/>
      <c r="R70" s="70"/>
      <c r="Z70" s="66"/>
      <c r="AA70" s="66"/>
      <c r="AB70" s="66"/>
      <c r="AC70" s="66"/>
      <c r="AD70" s="66"/>
      <c r="AE70" s="66"/>
      <c r="AF70" s="66"/>
    </row>
    <row r="71" spans="4:32" x14ac:dyDescent="0.25">
      <c r="D71" s="66"/>
      <c r="E71" s="66"/>
      <c r="F71" s="66"/>
      <c r="G71" s="66"/>
      <c r="H71" s="66"/>
      <c r="I71" s="66"/>
      <c r="J71" s="66"/>
      <c r="K71" s="66"/>
      <c r="L71" s="66"/>
      <c r="M71" s="70"/>
      <c r="N71" s="67"/>
      <c r="P71" s="69"/>
      <c r="Q71" s="66"/>
      <c r="R71" s="70"/>
      <c r="Z71" s="66"/>
      <c r="AA71" s="66"/>
      <c r="AB71" s="66"/>
      <c r="AC71" s="66"/>
      <c r="AD71" s="66"/>
      <c r="AE71" s="66"/>
      <c r="AF71" s="66"/>
    </row>
    <row r="72" spans="4:32" x14ac:dyDescent="0.25">
      <c r="D72" s="66"/>
      <c r="E72" s="66"/>
      <c r="F72" s="66"/>
      <c r="G72" s="66"/>
      <c r="H72" s="66"/>
      <c r="I72" s="66"/>
      <c r="J72" s="66"/>
      <c r="K72" s="66"/>
      <c r="L72" s="66"/>
      <c r="M72" s="70"/>
      <c r="N72" s="67"/>
      <c r="P72" s="69"/>
      <c r="Q72" s="66"/>
      <c r="R72" s="70"/>
      <c r="Z72" s="66"/>
      <c r="AA72" s="66"/>
      <c r="AB72" s="66"/>
      <c r="AC72" s="66"/>
      <c r="AD72" s="66"/>
      <c r="AE72" s="66"/>
      <c r="AF72" s="66"/>
    </row>
    <row r="73" spans="4:32" x14ac:dyDescent="0.25">
      <c r="D73" s="66"/>
      <c r="E73" s="66"/>
      <c r="F73" s="66"/>
      <c r="G73" s="66"/>
      <c r="H73" s="66"/>
      <c r="I73" s="66"/>
      <c r="J73" s="66"/>
      <c r="K73" s="66"/>
      <c r="L73" s="66"/>
      <c r="M73" s="70"/>
      <c r="N73" s="67"/>
      <c r="P73" s="69"/>
      <c r="Q73" s="66"/>
      <c r="R73" s="70"/>
      <c r="Z73" s="66"/>
      <c r="AA73" s="66"/>
      <c r="AB73" s="66"/>
      <c r="AC73" s="66"/>
      <c r="AD73" s="66"/>
      <c r="AE73" s="66"/>
      <c r="AF73" s="66"/>
    </row>
    <row r="74" spans="4:32" x14ac:dyDescent="0.25">
      <c r="D74" s="66"/>
      <c r="E74" s="66"/>
      <c r="F74" s="66"/>
      <c r="G74" s="66"/>
      <c r="H74" s="66"/>
      <c r="I74" s="66"/>
      <c r="J74" s="66"/>
      <c r="K74" s="66"/>
      <c r="L74" s="66"/>
      <c r="M74" s="70"/>
      <c r="N74" s="67"/>
      <c r="P74" s="69"/>
      <c r="Q74" s="66"/>
      <c r="R74" s="70"/>
      <c r="Z74" s="66"/>
      <c r="AA74" s="66"/>
      <c r="AB74" s="66"/>
      <c r="AC74" s="66"/>
      <c r="AD74" s="66"/>
      <c r="AE74" s="66"/>
      <c r="AF74" s="66"/>
    </row>
    <row r="75" spans="4:32" x14ac:dyDescent="0.25">
      <c r="D75" s="66"/>
      <c r="E75" s="66"/>
      <c r="F75" s="66"/>
      <c r="G75" s="66"/>
      <c r="H75" s="66"/>
      <c r="I75" s="66"/>
      <c r="J75" s="66"/>
      <c r="K75" s="66"/>
      <c r="L75" s="66"/>
      <c r="M75" s="70"/>
      <c r="N75" s="67"/>
      <c r="P75" s="69"/>
      <c r="Q75" s="66"/>
      <c r="R75" s="70"/>
      <c r="Z75" s="66"/>
      <c r="AA75" s="66"/>
      <c r="AB75" s="66"/>
      <c r="AC75" s="66"/>
      <c r="AD75" s="66"/>
      <c r="AE75" s="66"/>
      <c r="AF75" s="66"/>
    </row>
    <row r="76" spans="4:32" x14ac:dyDescent="0.25">
      <c r="D76" s="66"/>
      <c r="E76" s="66"/>
      <c r="F76" s="66"/>
      <c r="G76" s="66"/>
      <c r="H76" s="66"/>
      <c r="I76" s="66"/>
      <c r="J76" s="66"/>
      <c r="K76" s="66"/>
      <c r="L76" s="66"/>
      <c r="M76" s="70"/>
      <c r="N76" s="67"/>
      <c r="P76" s="69"/>
      <c r="Q76" s="66"/>
      <c r="R76" s="70"/>
      <c r="Z76" s="66"/>
      <c r="AA76" s="66"/>
      <c r="AB76" s="66"/>
      <c r="AC76" s="66"/>
      <c r="AD76" s="66"/>
      <c r="AE76" s="66"/>
      <c r="AF76" s="66"/>
    </row>
    <row r="77" spans="4:32" x14ac:dyDescent="0.25">
      <c r="D77" s="66"/>
      <c r="E77" s="66"/>
      <c r="F77" s="66"/>
      <c r="G77" s="66"/>
      <c r="H77" s="66"/>
      <c r="I77" s="66"/>
      <c r="J77" s="66"/>
      <c r="K77" s="66"/>
      <c r="L77" s="66"/>
      <c r="M77" s="70"/>
      <c r="N77" s="67"/>
      <c r="P77" s="69"/>
      <c r="Q77" s="66"/>
      <c r="R77" s="70"/>
      <c r="Z77" s="66"/>
      <c r="AA77" s="66"/>
      <c r="AB77" s="66"/>
      <c r="AC77" s="66"/>
      <c r="AD77" s="66"/>
      <c r="AE77" s="66"/>
      <c r="AF77" s="66"/>
    </row>
    <row r="78" spans="4:32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70"/>
      <c r="N78" s="67"/>
      <c r="P78" s="69"/>
      <c r="Q78" s="66"/>
      <c r="R78" s="70"/>
      <c r="Z78" s="66"/>
      <c r="AA78" s="66"/>
      <c r="AB78" s="66"/>
      <c r="AC78" s="66"/>
      <c r="AD78" s="66"/>
      <c r="AE78" s="66"/>
      <c r="AF78" s="66"/>
    </row>
    <row r="79" spans="4:32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70"/>
      <c r="N79" s="67"/>
      <c r="P79" s="69"/>
      <c r="Q79" s="66"/>
      <c r="R79" s="70"/>
      <c r="Z79" s="66"/>
      <c r="AA79" s="66"/>
      <c r="AB79" s="66"/>
      <c r="AC79" s="66"/>
      <c r="AD79" s="66"/>
      <c r="AE79" s="66"/>
      <c r="AF79" s="66"/>
    </row>
    <row r="80" spans="4:32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70"/>
      <c r="N80" s="67"/>
      <c r="P80" s="69"/>
      <c r="Q80" s="66"/>
      <c r="R80" s="70"/>
      <c r="Z80" s="66"/>
      <c r="AA80" s="66"/>
      <c r="AB80" s="66"/>
      <c r="AC80" s="66"/>
      <c r="AD80" s="66"/>
      <c r="AE80" s="66"/>
      <c r="AF80" s="66"/>
    </row>
    <row r="81" spans="4:32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70"/>
      <c r="N81" s="67"/>
      <c r="P81" s="69"/>
      <c r="Q81" s="66"/>
      <c r="R81" s="70"/>
      <c r="Z81" s="66"/>
      <c r="AA81" s="66"/>
      <c r="AB81" s="66"/>
      <c r="AC81" s="66"/>
      <c r="AD81" s="66"/>
      <c r="AE81" s="66"/>
      <c r="AF81" s="66"/>
    </row>
    <row r="82" spans="4:32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70"/>
      <c r="N82" s="67"/>
      <c r="P82" s="69"/>
      <c r="Q82" s="66"/>
      <c r="R82" s="70"/>
      <c r="Z82" s="66"/>
      <c r="AA82" s="66"/>
      <c r="AB82" s="66"/>
      <c r="AC82" s="66"/>
      <c r="AD82" s="66"/>
      <c r="AE82" s="66"/>
      <c r="AF82" s="66"/>
    </row>
    <row r="83" spans="4:32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70"/>
      <c r="N83" s="67"/>
      <c r="P83" s="69"/>
      <c r="Q83" s="66"/>
      <c r="R83" s="70"/>
      <c r="Z83" s="66"/>
      <c r="AA83" s="66"/>
      <c r="AB83" s="66"/>
      <c r="AC83" s="66"/>
      <c r="AD83" s="66"/>
      <c r="AE83" s="66"/>
      <c r="AF83" s="66"/>
    </row>
    <row r="84" spans="4:32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70"/>
      <c r="N84" s="67"/>
      <c r="P84" s="69"/>
      <c r="Q84" s="66"/>
      <c r="R84" s="70"/>
      <c r="Z84" s="66"/>
      <c r="AA84" s="66"/>
      <c r="AB84" s="66"/>
      <c r="AC84" s="66"/>
      <c r="AD84" s="66"/>
      <c r="AE84" s="66"/>
      <c r="AF84" s="66"/>
    </row>
    <row r="85" spans="4:32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70"/>
      <c r="N85" s="67"/>
      <c r="P85" s="69"/>
      <c r="Q85" s="66"/>
      <c r="R85" s="70"/>
      <c r="Z85" s="66"/>
      <c r="AA85" s="66"/>
      <c r="AB85" s="66"/>
      <c r="AC85" s="66"/>
      <c r="AD85" s="66"/>
      <c r="AE85" s="66"/>
      <c r="AF85" s="66"/>
    </row>
    <row r="86" spans="4:32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70"/>
      <c r="N86" s="67"/>
      <c r="P86" s="69"/>
      <c r="Q86" s="66"/>
      <c r="R86" s="70"/>
      <c r="Z86" s="66"/>
      <c r="AA86" s="66"/>
      <c r="AB86" s="66"/>
      <c r="AC86" s="66"/>
      <c r="AD86" s="66"/>
      <c r="AE86" s="66"/>
      <c r="AF86" s="66"/>
    </row>
    <row r="87" spans="4:32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70"/>
      <c r="N87" s="67"/>
      <c r="P87" s="69"/>
      <c r="Q87" s="66"/>
      <c r="R87" s="70"/>
      <c r="Z87" s="66"/>
      <c r="AA87" s="66"/>
      <c r="AB87" s="66"/>
      <c r="AC87" s="66"/>
      <c r="AD87" s="66"/>
      <c r="AE87" s="66"/>
      <c r="AF87" s="66"/>
    </row>
    <row r="88" spans="4:32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70"/>
      <c r="N88" s="67"/>
      <c r="P88" s="69"/>
      <c r="Q88" s="66"/>
      <c r="R88" s="70"/>
      <c r="Z88" s="66"/>
      <c r="AA88" s="66"/>
      <c r="AB88" s="66"/>
      <c r="AC88" s="66"/>
      <c r="AD88" s="66"/>
      <c r="AE88" s="66"/>
      <c r="AF88" s="66"/>
    </row>
    <row r="89" spans="4:32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70"/>
      <c r="N89" s="67"/>
      <c r="P89" s="69"/>
      <c r="Q89" s="66"/>
      <c r="R89" s="70"/>
      <c r="Z89" s="66"/>
      <c r="AA89" s="66"/>
      <c r="AB89" s="66"/>
      <c r="AC89" s="66"/>
      <c r="AD89" s="66"/>
      <c r="AE89" s="66"/>
      <c r="AF89" s="66"/>
    </row>
    <row r="90" spans="4:32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70"/>
      <c r="N90" s="67"/>
      <c r="P90" s="69"/>
      <c r="Q90" s="66"/>
      <c r="R90" s="70"/>
      <c r="Z90" s="66"/>
      <c r="AA90" s="66"/>
      <c r="AB90" s="66"/>
      <c r="AC90" s="66"/>
      <c r="AD90" s="66"/>
      <c r="AE90" s="66"/>
      <c r="AF90" s="66"/>
    </row>
    <row r="91" spans="4:32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70"/>
      <c r="N91" s="67"/>
      <c r="P91" s="69"/>
      <c r="Q91" s="66"/>
      <c r="R91" s="70"/>
      <c r="Z91" s="66"/>
      <c r="AA91" s="66"/>
      <c r="AB91" s="66"/>
      <c r="AC91" s="66"/>
      <c r="AD91" s="66"/>
      <c r="AE91" s="66"/>
      <c r="AF91" s="66"/>
    </row>
    <row r="92" spans="4:32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70"/>
      <c r="N92" s="67"/>
      <c r="P92" s="69"/>
      <c r="Q92" s="66"/>
      <c r="R92" s="70"/>
      <c r="Z92" s="66"/>
      <c r="AA92" s="66"/>
      <c r="AB92" s="66"/>
      <c r="AC92" s="66"/>
      <c r="AD92" s="66"/>
      <c r="AE92" s="66"/>
      <c r="AF92" s="66"/>
    </row>
    <row r="93" spans="4:32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70"/>
      <c r="N93" s="67"/>
      <c r="P93" s="69"/>
      <c r="Q93" s="66"/>
      <c r="R93" s="70"/>
      <c r="Z93" s="66"/>
      <c r="AA93" s="66"/>
      <c r="AB93" s="66"/>
      <c r="AC93" s="66"/>
      <c r="AD93" s="66"/>
      <c r="AE93" s="66"/>
      <c r="AF93" s="66"/>
    </row>
    <row r="94" spans="4:32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70"/>
      <c r="N94" s="67"/>
      <c r="P94" s="69"/>
      <c r="Q94" s="66"/>
      <c r="R94" s="70"/>
      <c r="Z94" s="66"/>
      <c r="AA94" s="66"/>
      <c r="AB94" s="66"/>
      <c r="AC94" s="66"/>
      <c r="AD94" s="66"/>
      <c r="AE94" s="66"/>
      <c r="AF94" s="66"/>
    </row>
    <row r="95" spans="4:32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70"/>
      <c r="N95" s="67"/>
      <c r="P95" s="69"/>
      <c r="Q95" s="66"/>
      <c r="R95" s="70"/>
      <c r="Z95" s="66"/>
      <c r="AA95" s="66"/>
      <c r="AB95" s="66"/>
      <c r="AC95" s="66"/>
      <c r="AD95" s="66"/>
      <c r="AE95" s="66"/>
      <c r="AF95" s="66"/>
    </row>
    <row r="96" spans="4:32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70"/>
      <c r="N96" s="67"/>
      <c r="P96" s="69"/>
      <c r="Q96" s="66"/>
      <c r="R96" s="70"/>
      <c r="Z96" s="66"/>
      <c r="AA96" s="66"/>
      <c r="AB96" s="66"/>
      <c r="AC96" s="66"/>
      <c r="AD96" s="66"/>
      <c r="AE96" s="66"/>
      <c r="AF96" s="66"/>
    </row>
    <row r="97" spans="4:32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70"/>
      <c r="N97" s="67"/>
      <c r="P97" s="69"/>
      <c r="Q97" s="66"/>
      <c r="R97" s="70"/>
      <c r="Z97" s="66"/>
      <c r="AA97" s="66"/>
      <c r="AB97" s="66"/>
      <c r="AC97" s="66"/>
      <c r="AD97" s="66"/>
      <c r="AE97" s="66"/>
      <c r="AF97" s="66"/>
    </row>
    <row r="98" spans="4:32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70"/>
      <c r="N98" s="67"/>
      <c r="P98" s="69"/>
      <c r="Q98" s="66"/>
      <c r="R98" s="70"/>
      <c r="Z98" s="66"/>
      <c r="AA98" s="66"/>
      <c r="AB98" s="66"/>
      <c r="AC98" s="66"/>
      <c r="AD98" s="66"/>
      <c r="AE98" s="66"/>
      <c r="AF98" s="66"/>
    </row>
    <row r="99" spans="4:32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70"/>
      <c r="N99" s="67"/>
      <c r="P99" s="69"/>
      <c r="Q99" s="66"/>
      <c r="R99" s="70"/>
      <c r="Z99" s="66"/>
      <c r="AA99" s="66"/>
      <c r="AB99" s="66"/>
      <c r="AC99" s="66"/>
      <c r="AD99" s="66"/>
      <c r="AE99" s="66"/>
      <c r="AF99" s="66"/>
    </row>
    <row r="100" spans="4:32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70"/>
      <c r="N100" s="67"/>
      <c r="P100" s="69"/>
      <c r="Q100" s="66"/>
      <c r="R100" s="70"/>
      <c r="Z100" s="66"/>
      <c r="AA100" s="66"/>
      <c r="AB100" s="66"/>
      <c r="AC100" s="66"/>
      <c r="AD100" s="66"/>
      <c r="AE100" s="66"/>
      <c r="AF100" s="66"/>
    </row>
    <row r="101" spans="4:32" x14ac:dyDescent="0.25">
      <c r="D101" s="66"/>
      <c r="E101" s="66"/>
      <c r="F101" s="66"/>
      <c r="G101" s="66"/>
      <c r="H101" s="66"/>
      <c r="I101" s="66"/>
      <c r="J101" s="66"/>
      <c r="K101" s="66"/>
      <c r="L101" s="66"/>
      <c r="M101" s="70"/>
      <c r="N101" s="67"/>
      <c r="P101" s="69"/>
      <c r="Q101" s="66"/>
      <c r="R101" s="70"/>
      <c r="Z101" s="66"/>
      <c r="AA101" s="66"/>
      <c r="AB101" s="66"/>
      <c r="AC101" s="66"/>
      <c r="AD101" s="66"/>
      <c r="AE101" s="66"/>
      <c r="AF101" s="66"/>
    </row>
    <row r="102" spans="4:32" x14ac:dyDescent="0.25">
      <c r="D102" s="66"/>
      <c r="E102" s="66"/>
      <c r="F102" s="66"/>
      <c r="G102" s="66"/>
      <c r="H102" s="66"/>
      <c r="I102" s="66"/>
      <c r="J102" s="66"/>
      <c r="K102" s="66"/>
      <c r="L102" s="66"/>
      <c r="M102" s="70"/>
      <c r="N102" s="67"/>
      <c r="P102" s="69"/>
      <c r="Q102" s="66"/>
      <c r="R102" s="70"/>
      <c r="Z102" s="66"/>
      <c r="AA102" s="66"/>
      <c r="AB102" s="66"/>
      <c r="AC102" s="66"/>
      <c r="AD102" s="66"/>
      <c r="AE102" s="66"/>
      <c r="AF102" s="66"/>
    </row>
    <row r="103" spans="4:32" x14ac:dyDescent="0.25">
      <c r="D103" s="66"/>
      <c r="E103" s="66"/>
      <c r="F103" s="66"/>
      <c r="G103" s="66"/>
      <c r="H103" s="66"/>
      <c r="I103" s="66"/>
      <c r="J103" s="66"/>
      <c r="K103" s="66"/>
      <c r="L103" s="66"/>
      <c r="M103" s="70"/>
      <c r="N103" s="67"/>
      <c r="P103" s="69"/>
      <c r="Q103" s="66"/>
      <c r="R103" s="70"/>
      <c r="Z103" s="66"/>
      <c r="AA103" s="66"/>
      <c r="AB103" s="66"/>
      <c r="AC103" s="66"/>
      <c r="AD103" s="66"/>
      <c r="AE103" s="66"/>
      <c r="AF103" s="66"/>
    </row>
    <row r="104" spans="4:32" x14ac:dyDescent="0.25">
      <c r="D104" s="66"/>
      <c r="E104" s="66"/>
      <c r="F104" s="66"/>
      <c r="G104" s="66"/>
      <c r="H104" s="66"/>
      <c r="I104" s="66"/>
      <c r="J104" s="66"/>
      <c r="K104" s="66"/>
      <c r="L104" s="66"/>
      <c r="M104" s="70"/>
      <c r="N104" s="67"/>
      <c r="P104" s="69"/>
      <c r="Q104" s="66"/>
      <c r="R104" s="70"/>
      <c r="Z104" s="66"/>
      <c r="AA104" s="66"/>
      <c r="AB104" s="66"/>
      <c r="AC104" s="66"/>
      <c r="AD104" s="66"/>
      <c r="AE104" s="66"/>
      <c r="AF104" s="66"/>
    </row>
    <row r="105" spans="4:32" x14ac:dyDescent="0.25">
      <c r="D105" s="66"/>
      <c r="E105" s="66"/>
      <c r="F105" s="66"/>
      <c r="G105" s="66"/>
      <c r="H105" s="66"/>
      <c r="I105" s="66"/>
      <c r="J105" s="66"/>
      <c r="K105" s="66"/>
      <c r="L105" s="66"/>
      <c r="M105" s="70"/>
      <c r="N105" s="67"/>
      <c r="P105" s="69"/>
      <c r="Q105" s="66"/>
      <c r="R105" s="70"/>
      <c r="Z105" s="66"/>
      <c r="AA105" s="66"/>
      <c r="AB105" s="66"/>
      <c r="AC105" s="66"/>
      <c r="AD105" s="66"/>
      <c r="AE105" s="66"/>
      <c r="AF105" s="66"/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1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7" t="s">
        <v>147</v>
      </c>
      <c r="B1" s="97"/>
    </row>
    <row r="2" spans="1:13" ht="15.75" thickBot="1" x14ac:dyDescent="0.3">
      <c r="A2" s="98"/>
      <c r="B2" s="95"/>
      <c r="C2" s="113" t="s">
        <v>129</v>
      </c>
      <c r="E2" s="95"/>
      <c r="F2" s="95"/>
      <c r="G2" s="96"/>
      <c r="H2" s="113" t="s">
        <v>131</v>
      </c>
      <c r="J2" s="95"/>
      <c r="K2" s="95"/>
      <c r="L2" s="96"/>
    </row>
    <row r="3" spans="1:13" x14ac:dyDescent="0.2">
      <c r="A3" s="99" t="s">
        <v>135</v>
      </c>
      <c r="B3" s="100" t="s">
        <v>126</v>
      </c>
      <c r="C3" s="99" t="s">
        <v>136</v>
      </c>
      <c r="D3" s="100" t="s">
        <v>130</v>
      </c>
      <c r="E3" s="100" t="s">
        <v>132</v>
      </c>
      <c r="F3" s="100" t="s">
        <v>133</v>
      </c>
      <c r="G3" s="101" t="s">
        <v>146</v>
      </c>
      <c r="H3" s="99" t="s">
        <v>136</v>
      </c>
      <c r="I3" s="100" t="s">
        <v>130</v>
      </c>
      <c r="J3" s="100" t="s">
        <v>132</v>
      </c>
      <c r="K3" s="100" t="s">
        <v>133</v>
      </c>
      <c r="L3" s="101" t="s">
        <v>146</v>
      </c>
      <c r="M3" t="s">
        <v>134</v>
      </c>
    </row>
    <row r="4" spans="1:13" x14ac:dyDescent="0.2">
      <c r="A4" s="98"/>
      <c r="B4" s="95"/>
      <c r="C4" s="98"/>
      <c r="D4" s="95"/>
      <c r="E4" s="94"/>
      <c r="F4" s="92"/>
      <c r="G4" s="117"/>
      <c r="H4" s="98"/>
      <c r="I4" s="95"/>
      <c r="J4" s="103"/>
      <c r="K4" s="102"/>
      <c r="L4" s="96"/>
    </row>
    <row r="5" spans="1:13" x14ac:dyDescent="0.2">
      <c r="A5" s="91"/>
      <c r="B5" s="93"/>
      <c r="C5" s="91"/>
      <c r="D5" s="93"/>
      <c r="E5" s="94"/>
      <c r="F5" s="92"/>
      <c r="G5" s="116"/>
      <c r="I5" s="93"/>
    </row>
    <row r="6" spans="1:13" x14ac:dyDescent="0.2">
      <c r="A6" s="91"/>
      <c r="B6" s="93"/>
      <c r="C6" s="91"/>
      <c r="D6" s="93"/>
      <c r="F6" s="148"/>
      <c r="G6" s="116"/>
      <c r="I6" s="93"/>
    </row>
    <row r="7" spans="1:13" x14ac:dyDescent="0.2">
      <c r="A7" s="91"/>
      <c r="B7" s="93"/>
      <c r="C7" s="91"/>
      <c r="D7" s="93"/>
      <c r="G7" s="116"/>
      <c r="I7" s="93"/>
      <c r="K7" s="148"/>
    </row>
    <row r="8" spans="1:13" x14ac:dyDescent="0.2">
      <c r="A8" s="91"/>
      <c r="B8" s="93"/>
      <c r="C8" s="91"/>
      <c r="D8" s="93"/>
      <c r="G8" s="116"/>
      <c r="I8" s="93"/>
      <c r="K8" s="148"/>
    </row>
    <row r="9" spans="1:13" x14ac:dyDescent="0.2">
      <c r="A9" s="91"/>
      <c r="B9" s="93"/>
      <c r="C9" s="91"/>
      <c r="D9" s="93"/>
      <c r="G9" s="116"/>
      <c r="I9" s="93"/>
    </row>
    <row r="10" spans="1:13" x14ac:dyDescent="0.2">
      <c r="C10" s="95"/>
      <c r="D10" s="95"/>
      <c r="E10" s="95"/>
      <c r="F10" s="124"/>
      <c r="G10" s="96"/>
      <c r="H10" s="98"/>
      <c r="I10" s="95"/>
      <c r="K10" s="95"/>
      <c r="L10" s="95"/>
      <c r="M10" s="89"/>
    </row>
    <row r="11" spans="1:13" x14ac:dyDescent="0.2">
      <c r="E11" s="121"/>
      <c r="M11" s="89"/>
    </row>
    <row r="13" spans="1:13" x14ac:dyDescent="0.2">
      <c r="M13" s="89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0"/>
    </row>
    <row r="17" spans="2:32" x14ac:dyDescent="0.2">
      <c r="D17" s="130"/>
      <c r="M17" s="8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2:32" x14ac:dyDescent="0.2">
      <c r="D18" s="130"/>
    </row>
    <row r="19" spans="2:32" x14ac:dyDescent="0.2">
      <c r="D19" s="130"/>
      <c r="E19" s="89"/>
      <c r="M19" s="89"/>
    </row>
    <row r="20" spans="2:32" x14ac:dyDescent="0.2">
      <c r="D20" s="130"/>
    </row>
    <row r="21" spans="2:32" x14ac:dyDescent="0.2">
      <c r="M21" s="89"/>
    </row>
    <row r="22" spans="2:32" ht="15" customHeight="1" x14ac:dyDescent="0.2">
      <c r="B22" s="1"/>
      <c r="M22" s="89"/>
    </row>
    <row r="23" spans="2:32" x14ac:dyDescent="0.2">
      <c r="C23" s="1"/>
      <c r="D23" s="1"/>
      <c r="E23" s="130"/>
      <c r="M23" s="89"/>
    </row>
    <row r="24" spans="2:32" x14ac:dyDescent="0.2">
      <c r="B24" s="89"/>
      <c r="D24" s="123"/>
      <c r="E24" s="130"/>
      <c r="M24" s="89"/>
    </row>
    <row r="25" spans="2:32" x14ac:dyDescent="0.2">
      <c r="B25" s="89"/>
      <c r="D25" s="148"/>
      <c r="E25" s="130"/>
      <c r="M25" s="89"/>
    </row>
    <row r="26" spans="2:32" x14ac:dyDescent="0.2">
      <c r="B26" s="89"/>
      <c r="D26" s="148"/>
      <c r="E26" s="130"/>
      <c r="M26" s="89"/>
    </row>
    <row r="27" spans="2:32" x14ac:dyDescent="0.2">
      <c r="M27" s="89"/>
    </row>
    <row r="28" spans="2:32" x14ac:dyDescent="0.2">
      <c r="M28" s="89"/>
    </row>
    <row r="29" spans="2:32" x14ac:dyDescent="0.2">
      <c r="B29" s="1"/>
      <c r="M29" s="89"/>
    </row>
    <row r="30" spans="2:32" x14ac:dyDescent="0.2">
      <c r="B30" s="89"/>
      <c r="D30" s="148"/>
      <c r="M30" s="89"/>
    </row>
    <row r="31" spans="2:32" x14ac:dyDescent="0.2">
      <c r="B31" s="89"/>
      <c r="D31" s="148"/>
      <c r="M31" s="89"/>
    </row>
    <row r="32" spans="2:32" x14ac:dyDescent="0.2">
      <c r="B32" s="89"/>
      <c r="D32" s="148"/>
      <c r="M32" s="89"/>
    </row>
    <row r="33" spans="13:13" x14ac:dyDescent="0.2">
      <c r="M33" s="89"/>
    </row>
    <row r="34" spans="13:13" x14ac:dyDescent="0.2">
      <c r="M34" s="89"/>
    </row>
    <row r="35" spans="13:13" x14ac:dyDescent="0.2">
      <c r="M35" s="89"/>
    </row>
    <row r="36" spans="13:13" x14ac:dyDescent="0.2">
      <c r="M36" s="89"/>
    </row>
    <row r="37" spans="13:13" x14ac:dyDescent="0.2">
      <c r="M37" s="89"/>
    </row>
    <row r="38" spans="13:13" x14ac:dyDescent="0.2">
      <c r="M38" s="89"/>
    </row>
    <row r="39" spans="13:13" x14ac:dyDescent="0.2">
      <c r="M39" s="89"/>
    </row>
    <row r="40" spans="13:13" x14ac:dyDescent="0.2">
      <c r="M40" s="89"/>
    </row>
    <row r="41" spans="13:13" x14ac:dyDescent="0.2">
      <c r="M41" s="89"/>
    </row>
    <row r="42" spans="13:13" x14ac:dyDescent="0.2">
      <c r="M42" s="89"/>
    </row>
    <row r="43" spans="13:13" x14ac:dyDescent="0.2">
      <c r="M43" s="89"/>
    </row>
    <row r="44" spans="13:13" x14ac:dyDescent="0.2">
      <c r="M44" s="89"/>
    </row>
    <row r="45" spans="13:13" x14ac:dyDescent="0.2">
      <c r="M45" s="89"/>
    </row>
    <row r="46" spans="13:13" x14ac:dyDescent="0.2">
      <c r="M46" s="89"/>
    </row>
    <row r="47" spans="13:13" x14ac:dyDescent="0.2">
      <c r="M47" s="89"/>
    </row>
    <row r="48" spans="13:13" x14ac:dyDescent="0.2">
      <c r="M48" s="89"/>
    </row>
    <row r="49" spans="6:13" x14ac:dyDescent="0.2">
      <c r="M49" s="89"/>
    </row>
    <row r="50" spans="6:13" x14ac:dyDescent="0.2">
      <c r="M50" s="89"/>
    </row>
    <row r="51" spans="6:13" x14ac:dyDescent="0.2">
      <c r="M51" s="89"/>
    </row>
    <row r="52" spans="6:13" x14ac:dyDescent="0.2">
      <c r="M52" s="89"/>
    </row>
    <row r="53" spans="6:13" x14ac:dyDescent="0.2">
      <c r="M53" s="89"/>
    </row>
    <row r="54" spans="6:13" x14ac:dyDescent="0.2">
      <c r="M54" s="89"/>
    </row>
    <row r="55" spans="6:13" x14ac:dyDescent="0.2">
      <c r="M55" s="89"/>
    </row>
    <row r="56" spans="6:13" x14ac:dyDescent="0.2">
      <c r="M56" s="89"/>
    </row>
    <row r="57" spans="6:13" x14ac:dyDescent="0.2">
      <c r="F57" s="123"/>
      <c r="I57" s="123"/>
      <c r="J57" s="123"/>
      <c r="K57" s="123"/>
    </row>
    <row r="58" spans="6:13" x14ac:dyDescent="0.2">
      <c r="F58" s="123"/>
      <c r="I58" s="123"/>
      <c r="J58" s="123"/>
      <c r="K58" s="123"/>
    </row>
    <row r="59" spans="6:13" x14ac:dyDescent="0.2">
      <c r="F59" s="123"/>
      <c r="I59" s="123"/>
      <c r="J59" s="123"/>
      <c r="K59" s="123"/>
    </row>
    <row r="60" spans="6:13" x14ac:dyDescent="0.2">
      <c r="F60" s="123"/>
      <c r="I60" s="123"/>
      <c r="J60" s="123"/>
      <c r="K60" s="123"/>
    </row>
    <row r="62" spans="6:13" x14ac:dyDescent="0.2">
      <c r="I62" s="123"/>
      <c r="J62" s="123"/>
      <c r="K62" s="1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6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RES!Q2</f>
        <v>IPGM</v>
      </c>
      <c r="C9" s="48" t="str">
        <f>RES!Q3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RES!R2</f>
        <v>IPGMOP</v>
      </c>
      <c r="C10" s="48" t="str">
        <f>RES!R3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187</v>
      </c>
      <c r="C11" s="48" t="s">
        <v>188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205</v>
      </c>
      <c r="C12" s="48" t="s">
        <v>199</v>
      </c>
      <c r="D12" s="54" t="s">
        <v>116</v>
      </c>
      <c r="E12" s="31" t="s">
        <v>117</v>
      </c>
    </row>
    <row r="13" spans="1:6" ht="12.75" x14ac:dyDescent="0.2">
      <c r="B13" s="19" t="s">
        <v>207</v>
      </c>
      <c r="C13" s="48" t="s">
        <v>195</v>
      </c>
      <c r="D13" s="54" t="s">
        <v>116</v>
      </c>
      <c r="E13" s="31" t="s">
        <v>117</v>
      </c>
    </row>
    <row r="14" spans="1:6" ht="12.75" x14ac:dyDescent="0.2">
      <c r="B14" s="19" t="str">
        <f>RES!S2</f>
        <v>OKG</v>
      </c>
      <c r="C14" s="19" t="str">
        <f>RES!S3</f>
        <v>Oil Green JetFuel</v>
      </c>
      <c r="D14" s="54" t="s">
        <v>116</v>
      </c>
      <c r="E14" s="31" t="s">
        <v>117</v>
      </c>
    </row>
    <row r="15" spans="1:6" ht="12.75" x14ac:dyDescent="0.2">
      <c r="B15" s="19" t="str">
        <f>RES!T2</f>
        <v>HETP_EX</v>
      </c>
      <c r="C15" s="19" t="str">
        <f>RES!T3</f>
        <v>Electrolyser H2 PEM  Capacity (GW) Export</v>
      </c>
      <c r="D15" s="54" t="s">
        <v>116</v>
      </c>
      <c r="E15" s="31" t="s">
        <v>117</v>
      </c>
    </row>
    <row r="16" spans="1:6" ht="12.75" x14ac:dyDescent="0.2">
      <c r="B16" s="19" t="str">
        <f>RES!U2</f>
        <v>HFCP_EX</v>
      </c>
      <c r="C16" s="19" t="str">
        <f>RES!U3</f>
        <v>Fuel Cell H2 PEM  Capacity (GW)</v>
      </c>
      <c r="D16" s="54" t="s">
        <v>116</v>
      </c>
      <c r="E16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2021-11-09T20:35:52Z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